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Default Extension="fntdata" ContentType="application/x-fontdata"/>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_rels/sheet1.xml.rels" ContentType="application/vnd.openxmlformats-package.relationships+xml"/>
  <Override PartName="/xl/worksheets/_rels/sheet9.xml.rels" ContentType="application/vnd.openxmlformats-package.relationships+xml"/>
  <Override PartName="/xl/worksheets/_rels/sheet8.xml.rels" ContentType="application/vnd.openxmlformats-package.relationships+xml"/>
  <Override PartName="/xl/worksheets/_rels/sheet11.xml.rels" ContentType="application/vnd.openxmlformats-package.relationships+xml"/>
  <Override PartName="/xl/worksheets/_rels/sheet12.xml.rels" ContentType="application/vnd.openxmlformats-package.relationships+xml"/>
  <Override PartName="/xl/worksheets/_rels/sheet3.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_rels/sheet15.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_rels/drawing8.xml.rels" ContentType="application/vnd.openxmlformats-package.relationships+xml"/>
  <Override PartName="/xl/drawings/_rels/drawing9.xml.rels" ContentType="application/vnd.openxmlformats-package.relationships+xml"/>
  <Override PartName="/xl/styles.xml" ContentType="application/vnd.openxmlformats-officedocument.spreadsheetml.styles+xml"/>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media/image1.png" ContentType="image/png"/>
  <Override PartName="/xl/media/image2.png" ContentType="image/png"/>
  <Override PartName="/xl/media/image13.jpeg" ContentType="image/jpeg"/>
  <Override PartName="/xl/media/image3.png" ContentType="image/png"/>
  <Override PartName="/xl/media/image4.png" ContentType="image/png"/>
  <Override PartName="/xl/media/image5.png" ContentType="image/png"/>
  <Override PartName="/xl/media/image6.png" ContentType="image/png"/>
  <Override PartName="/xl/media/image7.png" ContentType="image/png"/>
  <Override PartName="/xl/media/image11.png" ContentType="image/png"/>
  <Override PartName="/xl/media/image8.png" ContentType="image/png"/>
  <Override PartName="/xl/media/image10.png" ContentType="image/png"/>
  <Override PartName="/xl/media/image9.png" ContentType="image/png"/>
  <Override PartName="/xl/media/image12.png" ContentType="image/png"/>
  <Override PartName="/xl/media/image14.png" ContentType="image/png"/>
  <Override PartName="/xl/media/image15.png" ContentType="image/png"/>
  <Override PartName="/xl/media/image16.png" ContentType="image/png"/>
  <Override PartName="/xl/sharedStrings.xml" ContentType="application/vnd.openxmlformats-officedocument.spreadsheetml.sharedStrings+xml"/>
  <Override PartName="/_rels/.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x:workbook xmlns:loext="http://schemas.libreoffice.org/"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xmlns:x="http://schemas.openxmlformats.org/spreadsheetml/2006/main">
  <x:fileVersion appName="Calc"/>
  <x:workbookPr date1904="false" showObjects="all" backupFile="false"/>
  <x:workbookProtection/>
  <x:bookViews>
    <x:workbookView showHorizontalScroll="true" showVerticalScroll="true" showSheetTabs="true" xWindow="0" yWindow="0" windowWidth="16384" windowHeight="8192" tabRatio="500" firstSheet="0" activeTab="0"/>
  </x:bookViews>
  <x:sheets>
    <x:sheet name="scko_roster" sheetId="1" state="visible" r:id="rId3"/>
    <x:sheet name="scko_sum" sheetId="2" state="hidden" r:id="rId4"/>
    <x:sheet name="check" sheetId="3" state="hidden" r:id="rId5"/>
    <x:sheet name="DKP Sep 25" sheetId="4" state="visible" r:id="rId6"/>
    <x:sheet name="Roshas DKP spent" sheetId="5" state="visible" r:id="rId7"/>
    <x:sheet name="Roshas Attendance" sheetId="6" state="visible" r:id="rId8"/>
    <x:sheet name="Guild ID Registrar" sheetId="7" state="visible" r:id="rId9"/>
    <x:sheet name="NewDecay" sheetId="8" state="visible" r:id="rId10"/>
    <x:sheet name="Decay" sheetId="9" state="visible" r:id="rId11"/>
    <x:sheet name="DKP 2025" sheetId="10" state="visible" r:id="rId12"/>
    <x:sheet name="naxx check" sheetId="11" state="hidden" r:id="rId13"/>
    <x:sheet name="Guild Roster" sheetId="12" state="visible" r:id="rId14"/>
    <x:sheet name="Form Responses 1" sheetId="13" state="hidden" r:id="rId15"/>
    <x:sheet name="Professions Form" sheetId="14" state="hidden" r:id="rId16"/>
    <x:sheet name="Attunements" sheetId="15" state="hidden" r:id="rId17"/>
    <x:sheet name="Instructions" sheetId="16" state="visible" r:id="rId18"/>
    <x:sheet name="Template" sheetId="17" state="visible" r:id="rId19"/>
  </x:sheets>
  <x:definedNames>
    <x:definedName name="_xlnm._FilterDatabase" localSheetId="2" hidden="true" function="false" vbProcedure="false">check!$A$1:$AC$326</x:definedName>
    <x:definedName name="_xlnm._FilterDatabase" localSheetId="8" hidden="true" function="false" vbProcedure="false">Decay!$A$1:$D$328</x:definedName>
    <x:definedName name="_xlnm._FilterDatabase" localSheetId="10" hidden="true" function="false" vbProcedure="false">'naxx check'!$A$1:$E$1000</x:definedName>
    <x:definedName name="_xlnm._FilterDatabase" localSheetId="7" hidden="true" function="false" vbProcedure="false">NewDecay!$A$1:$D$328</x:definedName>
    <x:definedName name="_xlnm._FilterDatabase" localSheetId="5" hidden="true" function="false" vbProcedure="false">'Roshas Attendance'!$A$4:$W$589</x:definedName>
    <x:definedName name="_xlnm._FilterDatabase" localSheetId="4" hidden="true" function="false" vbProcedure="false">'Roshas DKP spent'!$A$5:$AD$542</x:definedName>
    <x:definedName name="_xlnm._FilterDatabase" localSheetId="0" hidden="true" function="false" vbProcedure="false">scko_roster!$A$1:$C$1277</x:definedName>
  </x:definedNames>
  <x:calcPr refMode="A1" iterate="false" iterateCount="100" iterateDelta="0.0001"/>
  <x:extLst>
    <x:ext xmlns:loext="http://schemas.libreoffice.org/" uri="{7626C862-2A13-11E5-B345-FEFF819CDC9F}">
      <loext:extCalcPr stringRefSyntax="CalcA1ExcelA1"/>
    </x:ext>
  </x:extLst>
</x:workbook>
</file>

<file path=xl/sharedStrings.xml><?xml version="1.0" encoding="utf-8"?>
<sst xmlns="http://schemas.openxmlformats.org/spreadsheetml/2006/main" count="5583" uniqueCount="1569">
  <si>
    <t xml:space="preserve">old name</t>
  </si>
  <si>
    <t xml:space="preserve">main</t>
  </si>
  <si>
    <t xml:space="preserve">praetor?</t>
  </si>
  <si>
    <t xml:space="preserve">Aarauken / Nirel</t>
  </si>
  <si>
    <t xml:space="preserve">Aarauken</t>
  </si>
  <si>
    <t xml:space="preserve">
Denji</t>
  </si>
  <si>
    <t xml:space="preserve">
Akachii(Voobooty)</t>
  </si>
  <si>
    <t xml:space="preserve">Nirel</t>
  </si>
  <si>
    <t xml:space="preserve">Aelinn</t>
  </si>
  <si>
    <t xml:space="preserve">Y</t>
  </si>
  <si>
    <t xml:space="preserve">Aquatank</t>
  </si>
  <si>
    <t xml:space="preserve">Aradya / Awahani</t>
  </si>
  <si>
    <t xml:space="preserve">Aradya</t>
  </si>
  <si>
    <t xml:space="preserve">Awahani</t>
  </si>
  <si>
    <t xml:space="preserve">Armgal / Armholycrit
Midshipman / Armeng</t>
  </si>
  <si>
    <t xml:space="preserve">Armgal</t>
  </si>
  <si>
    <t xml:space="preserve">Armholycrit</t>
  </si>
  <si>
    <t xml:space="preserve">Armeng</t>
  </si>
  <si>
    <t xml:space="preserve">Midshipman</t>
  </si>
  <si>
    <t xml:space="preserve">Astramm / Zepar
Lowktar / Kwame / Ziiggy
Denji / Tutuu / Zanusi
Akachii(Voobooty) / Miura</t>
  </si>
  <si>
    <t xml:space="preserve">Astramm</t>
  </si>
  <si>
    <t xml:space="preserve">Zepa</t>
  </si>
  <si>
    <t xml:space="preserve">Kwame</t>
  </si>
  <si>
    <t xml:space="preserve">Ziiggy</t>
  </si>
  <si>
    <t xml:space="preserve">Tutuu</t>
  </si>
  <si>
    <t xml:space="preserve">Zanusi</t>
  </si>
  <si>
    <t xml:space="preserve">Miura</t>
  </si>
  <si>
    <t xml:space="preserve">Atheistic</t>
  </si>
  <si>
    <t xml:space="preserve">Atresar</t>
  </si>
  <si>
    <t xml:space="preserve">Aurther</t>
  </si>
  <si>
    <t xml:space="preserve">Avoodoochild</t>
  </si>
  <si>
    <t xml:space="preserve">Badenglish</t>
  </si>
  <si>
    <t xml:space="preserve">Barfoot</t>
  </si>
  <si>
    <t xml:space="preserve">Bnkyo / Bynko / Dhys</t>
  </si>
  <si>
    <t xml:space="preserve">Bnkyo</t>
  </si>
  <si>
    <t xml:space="preserve">Bynko</t>
  </si>
  <si>
    <t xml:space="preserve">Dhys</t>
  </si>
  <si>
    <t xml:space="preserve">Brwnswordsman / Scrodo
Valefar / Boltyou</t>
  </si>
  <si>
    <t xml:space="preserve">Brwnswordsman</t>
  </si>
  <si>
    <t xml:space="preserve">Scrodo</t>
  </si>
  <si>
    <t xml:space="preserve">Boltyou</t>
  </si>
  <si>
    <t xml:space="preserve">Castrated</t>
  </si>
  <si>
    <t xml:space="preserve">Chadoboltz
Jaabroni / DumbAssMage</t>
  </si>
  <si>
    <t xml:space="preserve">Chadoboltz</t>
  </si>
  <si>
    <t xml:space="preserve">DumbAssMage</t>
  </si>
  <si>
    <t xml:space="preserve">Jaabroni</t>
  </si>
  <si>
    <t xml:space="preserve">Chakanauk / Chakanaush</t>
  </si>
  <si>
    <t xml:space="preserve">Chakanauk</t>
  </si>
  <si>
    <t xml:space="preserve">Chakanaush</t>
  </si>
  <si>
    <t xml:space="preserve">Charbear</t>
  </si>
  <si>
    <t xml:space="preserve">Chee</t>
  </si>
  <si>
    <t xml:space="preserve">Cptbei / Ltbei / Srbei</t>
  </si>
  <si>
    <t xml:space="preserve">Cptbei</t>
  </si>
  <si>
    <t xml:space="preserve">Ltbei</t>
  </si>
  <si>
    <t xml:space="preserve">Srbei</t>
  </si>
  <si>
    <t xml:space="preserve">Creslin / Nicorus / Nicos</t>
  </si>
  <si>
    <t xml:space="preserve">Creslin</t>
  </si>
  <si>
    <t xml:space="preserve">Nicorus</t>
  </si>
  <si>
    <t xml:space="preserve">Nicos</t>
  </si>
  <si>
    <t xml:space="preserve">Croone / DJcrimedog
Shockakahn</t>
  </si>
  <si>
    <t xml:space="preserve">Croone</t>
  </si>
  <si>
    <t xml:space="preserve">DJcrimedog</t>
  </si>
  <si>
    <t xml:space="preserve">Shockakahn</t>
  </si>
  <si>
    <t xml:space="preserve">Cru</t>
  </si>
  <si>
    <t xml:space="preserve">Cryoceia</t>
  </si>
  <si>
    <t xml:space="preserve">Dakara / Shirtlessjim</t>
  </si>
  <si>
    <t xml:space="preserve">Dakara</t>
  </si>
  <si>
    <t xml:space="preserve">Shirtlessjim</t>
  </si>
  <si>
    <t xml:space="preserve">Davros</t>
  </si>
  <si>
    <t xml:space="preserve">Doomkaboom</t>
  </si>
  <si>
    <t xml:space="preserve">Dragon / Insect / Fiend</t>
  </si>
  <si>
    <t xml:space="preserve">Dragon</t>
  </si>
  <si>
    <t xml:space="preserve">Insect</t>
  </si>
  <si>
    <t xml:space="preserve">Fiend</t>
  </si>
  <si>
    <t xml:space="preserve">Drfresh</t>
  </si>
  <si>
    <t xml:space="preserve">Dronarah</t>
  </si>
  <si>
    <t xml:space="preserve">Earkink</t>
  </si>
  <si>
    <t xml:space="preserve">EnergyTurtle / SilentJoker
DigOldBicks / StopTheCrime</t>
  </si>
  <si>
    <t xml:space="preserve">EnergyTurtle</t>
  </si>
  <si>
    <t xml:space="preserve">SilentJoker</t>
  </si>
  <si>
    <t xml:space="preserve">StopTheCrime</t>
  </si>
  <si>
    <t xml:space="preserve">DigOldBicks</t>
  </si>
  <si>
    <t xml:space="preserve">Fayed / Dungheap</t>
  </si>
  <si>
    <t xml:space="preserve">Fayed</t>
  </si>
  <si>
    <t xml:space="preserve">Dungheap</t>
  </si>
  <si>
    <t xml:space="preserve">Fidgetpally</t>
  </si>
  <si>
    <t xml:space="preserve">Foppa(h) / Scrambles</t>
  </si>
  <si>
    <t xml:space="preserve">Foppa</t>
  </si>
  <si>
    <t xml:space="preserve">Foppah</t>
  </si>
  <si>
    <t xml:space="preserve">Scrambles</t>
  </si>
  <si>
    <t xml:space="preserve">Frost</t>
  </si>
  <si>
    <t xml:space="preserve">Fthorde / Desstini</t>
  </si>
  <si>
    <t xml:space="preserve">Fthorde</t>
  </si>
  <si>
    <t xml:space="preserve">Desstini</t>
  </si>
  <si>
    <t xml:space="preserve">Genshinxd</t>
  </si>
  <si>
    <t xml:space="preserve">Gobbodalf / Link</t>
  </si>
  <si>
    <t xml:space="preserve">Gobbodalf</t>
  </si>
  <si>
    <t xml:space="preserve">Link</t>
  </si>
  <si>
    <t xml:space="preserve">Greenbudz</t>
  </si>
  <si>
    <t xml:space="preserve">Griffy / Sheepstar</t>
  </si>
  <si>
    <t xml:space="preserve">Griffy</t>
  </si>
  <si>
    <t xml:space="preserve">Sheepstar</t>
  </si>
  <si>
    <t xml:space="preserve">Gripdrip</t>
  </si>
  <si>
    <t xml:space="preserve">Gwow / Alldon</t>
  </si>
  <si>
    <t xml:space="preserve">Gwow</t>
  </si>
  <si>
    <t xml:space="preserve">Alldon</t>
  </si>
  <si>
    <t xml:space="preserve">Hanekawa</t>
  </si>
  <si>
    <t xml:space="preserve">Hastury / Goetya</t>
  </si>
  <si>
    <t xml:space="preserve">Hastury</t>
  </si>
  <si>
    <t xml:space="preserve">Goetya</t>
  </si>
  <si>
    <t xml:space="preserve">
Westyellow</t>
  </si>
  <si>
    <t xml:space="preserve">Healoria / Gitmunny</t>
  </si>
  <si>
    <t xml:space="preserve">Gitmunny</t>
  </si>
  <si>
    <t xml:space="preserve">Healoria</t>
  </si>
  <si>
    <t xml:space="preserve">Henagda</t>
  </si>
  <si>
    <t xml:space="preserve">Hoping</t>
  </si>
  <si>
    <t xml:space="preserve">Ithiliana</t>
  </si>
  <si>
    <t xml:space="preserve">Jeffreys</t>
  </si>
  <si>
    <t xml:space="preserve">Jorc</t>
  </si>
  <si>
    <t xml:space="preserve">Kanano / Thanidy
Westyellow</t>
  </si>
  <si>
    <t xml:space="preserve">Kanano</t>
  </si>
  <si>
    <t xml:space="preserve">Thanidy</t>
  </si>
  <si>
    <t xml:space="preserve">Karkash</t>
  </si>
  <si>
    <t xml:space="preserve">Kathetay / Noteef</t>
  </si>
  <si>
    <t xml:space="preserve">Kathetay</t>
  </si>
  <si>
    <t xml:space="preserve">Noteef</t>
  </si>
  <si>
    <t xml:space="preserve">Lagerta / Miraya</t>
  </si>
  <si>
    <t xml:space="preserve">Lagerta</t>
  </si>
  <si>
    <t xml:space="preserve">Miraya</t>
  </si>
  <si>
    <t xml:space="preserve">Liltotem / Greymayne</t>
  </si>
  <si>
    <t xml:space="preserve">Liltotem</t>
  </si>
  <si>
    <t xml:space="preserve">Greymayne</t>
  </si>
  <si>
    <t xml:space="preserve">Locknbarrel / Handgrenade</t>
  </si>
  <si>
    <t xml:space="preserve">Locknbarrel</t>
  </si>
  <si>
    <t xml:space="preserve">Handgrenade</t>
  </si>
  <si>
    <t xml:space="preserve">Merrae / Aelua</t>
  </si>
  <si>
    <t xml:space="preserve">Merrae</t>
  </si>
  <si>
    <t xml:space="preserve">Aelua</t>
  </si>
  <si>
    <t xml:space="preserve">Moostic / Piment</t>
  </si>
  <si>
    <t xml:space="preserve">Moostic</t>
  </si>
  <si>
    <t xml:space="preserve">Piment</t>
  </si>
  <si>
    <t xml:space="preserve">Mortok</t>
  </si>
  <si>
    <t xml:space="preserve">Mozu</t>
  </si>
  <si>
    <t xml:space="preserve">Mudbutt</t>
  </si>
  <si>
    <t xml:space="preserve">Nanoshock</t>
  </si>
  <si>
    <t xml:space="preserve">Naree / FourNaree</t>
  </si>
  <si>
    <t xml:space="preserve">Naree</t>
  </si>
  <si>
    <t xml:space="preserve">FourNaree</t>
  </si>
  <si>
    <t xml:space="preserve">Nixiusgg</t>
  </si>
  <si>
    <t xml:space="preserve">Nooire</t>
  </si>
  <si>
    <t xml:space="preserve">Oilykeys</t>
  </si>
  <si>
    <t xml:space="preserve">Paapaa</t>
  </si>
  <si>
    <t xml:space="preserve">Perdixx</t>
  </si>
  <si>
    <t xml:space="preserve">Phocuz / Elffo / Buf / Lunars</t>
  </si>
  <si>
    <t xml:space="preserve">Phocuz</t>
  </si>
  <si>
    <t xml:space="preserve">Elffo</t>
  </si>
  <si>
    <t xml:space="preserve">Buf</t>
  </si>
  <si>
    <t xml:space="preserve">Lunars</t>
  </si>
  <si>
    <t xml:space="preserve">Pipsyboy</t>
  </si>
  <si>
    <t xml:space="preserve">Pouh</t>
  </si>
  <si>
    <t xml:space="preserve">POV</t>
  </si>
  <si>
    <t xml:space="preserve">Proninja</t>
  </si>
  <si>
    <t xml:space="preserve">Prophael</t>
  </si>
  <si>
    <t xml:space="preserve">Purrincess / Udderlycute 
Tribemother / Bubblebaby</t>
  </si>
  <si>
    <t xml:space="preserve">Purrincess</t>
  </si>
  <si>
    <t xml:space="preserve">Udderlycute</t>
  </si>
  <si>
    <t xml:space="preserve">Bubblebaby</t>
  </si>
  <si>
    <t xml:space="preserve">Tribemother</t>
  </si>
  <si>
    <t xml:space="preserve">Qorvulth / Thelmiree</t>
  </si>
  <si>
    <t xml:space="preserve">Qorvulth</t>
  </si>
  <si>
    <t xml:space="preserve">Thelmiree</t>
  </si>
  <si>
    <t xml:space="preserve">Rahjna</t>
  </si>
  <si>
    <t xml:space="preserve">Railean</t>
  </si>
  <si>
    <t xml:space="preserve">Randomhero / Dtai</t>
  </si>
  <si>
    <t xml:space="preserve">Randomhero</t>
  </si>
  <si>
    <t xml:space="preserve">Dtai</t>
  </si>
  <si>
    <t xml:space="preserve">Rankoneheal / Stewtrain</t>
  </si>
  <si>
    <t xml:space="preserve">Rankoneheal</t>
  </si>
  <si>
    <t xml:space="preserve">Stewtrain</t>
  </si>
  <si>
    <t xml:space="preserve">Redempt / Moodring
Shweya</t>
  </si>
  <si>
    <t xml:space="preserve">Redempt</t>
  </si>
  <si>
    <t xml:space="preserve">Moodring</t>
  </si>
  <si>
    <t xml:space="preserve">Shweya</t>
  </si>
  <si>
    <t xml:space="preserve">Getkrunk</t>
  </si>
  <si>
    <t xml:space="preserve">Reyndeana</t>
  </si>
  <si>
    <t xml:space="preserve">Rickygofast</t>
  </si>
  <si>
    <t xml:space="preserve">Rizi</t>
  </si>
  <si>
    <t xml:space="preserve">Rocloc</t>
  </si>
  <si>
    <t xml:space="preserve">Roshas</t>
  </si>
  <si>
    <t xml:space="preserve">Sacerozo</t>
  </si>
  <si>
    <t xml:space="preserve">Salvatus / Jorrak</t>
  </si>
  <si>
    <t xml:space="preserve">Salvatus</t>
  </si>
  <si>
    <t xml:space="preserve">Jorrak</t>
  </si>
  <si>
    <t xml:space="preserve">Scko(Ragegap) / Sckomancer
Sckovision</t>
  </si>
  <si>
    <t xml:space="preserve">Scko(Ragegap)</t>
  </si>
  <si>
    <t xml:space="preserve">Sckomancer</t>
  </si>
  <si>
    <t xml:space="preserve">Sckovision</t>
  </si>
  <si>
    <t xml:space="preserve">Sehlene</t>
  </si>
  <si>
    <t xml:space="preserve">Selenelight</t>
  </si>
  <si>
    <t xml:space="preserve">Selenewind / Seleneshine</t>
  </si>
  <si>
    <t xml:space="preserve">Selenewind</t>
  </si>
  <si>
    <t xml:space="preserve">Seleneshine</t>
  </si>
  <si>
    <t xml:space="preserve">Sgtski / Tangosierra / Tanngo</t>
  </si>
  <si>
    <t xml:space="preserve">Sgtski</t>
  </si>
  <si>
    <t xml:space="preserve">Tangosierra</t>
  </si>
  <si>
    <t xml:space="preserve">Tanngo</t>
  </si>
  <si>
    <t xml:space="preserve">Shamlong</t>
  </si>
  <si>
    <t xml:space="preserve">Sigarette</t>
  </si>
  <si>
    <t xml:space="preserve">Silentist</t>
  </si>
  <si>
    <t xml:space="preserve">Skelray</t>
  </si>
  <si>
    <t xml:space="preserve">Skiddler / Hexperos 
Skiddles / Sweetkitty</t>
  </si>
  <si>
    <t xml:space="preserve">Skiddler</t>
  </si>
  <si>
    <t xml:space="preserve">Hexperos</t>
  </si>
  <si>
    <t xml:space="preserve">Sweetkitty</t>
  </si>
  <si>
    <t xml:space="preserve">Skiddles</t>
  </si>
  <si>
    <t xml:space="preserve">Skyyler</t>
  </si>
  <si>
    <t xml:space="preserve">Snugsterr</t>
  </si>
  <si>
    <t xml:space="preserve">Spiritmage / Spiritswords</t>
  </si>
  <si>
    <t xml:space="preserve">Spiritmage</t>
  </si>
  <si>
    <t xml:space="preserve">Spiritswords</t>
  </si>
  <si>
    <t xml:space="preserve">Stabby</t>
  </si>
  <si>
    <t xml:space="preserve">Starwood
Faeloria / Shinylight</t>
  </si>
  <si>
    <t xml:space="preserve">Starwood</t>
  </si>
  <si>
    <t xml:space="preserve">Shinylight</t>
  </si>
  <si>
    <t xml:space="preserve">Faeloria</t>
  </si>
  <si>
    <t xml:space="preserve">Steppemom</t>
  </si>
  <si>
    <t xml:space="preserve">Suntzu / Moribund</t>
  </si>
  <si>
    <t xml:space="preserve">Suntzu</t>
  </si>
  <si>
    <t xml:space="preserve">Moribund</t>
  </si>
  <si>
    <t xml:space="preserve">Sylphae</t>
  </si>
  <si>
    <t xml:space="preserve">Tierial / Tierion / Tyrunt</t>
  </si>
  <si>
    <t xml:space="preserve">Tierial</t>
  </si>
  <si>
    <t xml:space="preserve">Tierion</t>
  </si>
  <si>
    <t xml:space="preserve">Tyrunt</t>
  </si>
  <si>
    <t xml:space="preserve">Tooga</t>
  </si>
  <si>
    <t xml:space="preserve">Torburn</t>
  </si>
  <si>
    <t xml:space="preserve">Toyotapickup</t>
  </si>
  <si>
    <t xml:space="preserve">Tyronsus</t>
  </si>
  <si>
    <t xml:space="preserve">Tysoon</t>
  </si>
  <si>
    <t xml:space="preserve">Vion</t>
  </si>
  <si>
    <t xml:space="preserve">Visundur / Potatobread
Minataur</t>
  </si>
  <si>
    <t xml:space="preserve">Visundur</t>
  </si>
  <si>
    <t xml:space="preserve">Potatobread
Minataur</t>
  </si>
  <si>
    <t xml:space="preserve">Walkingdot / Fuurinkazan</t>
  </si>
  <si>
    <t xml:space="preserve">Walkingdot</t>
  </si>
  <si>
    <t xml:space="preserve">Fuurinkazan</t>
  </si>
  <si>
    <t xml:space="preserve">Warrpoet</t>
  </si>
  <si>
    <t xml:space="preserve">Watame / Pekora
Nene / Matsuri</t>
  </si>
  <si>
    <t xml:space="preserve">Watame</t>
  </si>
  <si>
    <t xml:space="preserve">Pekora</t>
  </si>
  <si>
    <t xml:space="preserve">Matsuri</t>
  </si>
  <si>
    <t xml:space="preserve">Nene</t>
  </si>
  <si>
    <t xml:space="preserve">Wholesome / Claress</t>
  </si>
  <si>
    <t xml:space="preserve">Wholesome</t>
  </si>
  <si>
    <t xml:space="preserve">Claress</t>
  </si>
  <si>
    <t xml:space="preserve">Wickedjaw</t>
  </si>
  <si>
    <t xml:space="preserve">Yoland</t>
  </si>
  <si>
    <t xml:space="preserve">Youwont / Tortibby / Tehee</t>
  </si>
  <si>
    <t xml:space="preserve">Youwont</t>
  </si>
  <si>
    <t xml:space="preserve">Tortibby</t>
  </si>
  <si>
    <t xml:space="preserve">Tehee</t>
  </si>
  <si>
    <t xml:space="preserve">Yumyumyum</t>
  </si>
  <si>
    <t xml:space="preserve">Zekiel</t>
  </si>
  <si>
    <t xml:space="preserve">Zuljiltazin</t>
  </si>
  <si>
    <t xml:space="preserve">check</t>
  </si>
  <si>
    <t xml:space="preserve">earned</t>
  </si>
  <si>
    <t xml:space="preserve">spent</t>
  </si>
  <si>
    <t xml:space="preserve">PLAYER 2024</t>
  </si>
  <si>
    <t xml:space="preserve">Total
Earned</t>
  </si>
  <si>
    <t xml:space="preserve">Total
Spent</t>
  </si>
  <si>
    <t xml:space="preserve">Total
Decay</t>
  </si>
  <si>
    <t xml:space="preserve">Eff %</t>
  </si>
  <si>
    <t xml:space="preserve">01/01</t>
  </si>
  <si>
    <t xml:space="preserve">Jan</t>
  </si>
  <si>
    <t xml:space="preserve">Decay</t>
  </si>
  <si>
    <t xml:space="preserve">02/01</t>
  </si>
  <si>
    <t xml:space="preserve">Feb</t>
  </si>
  <si>
    <t xml:space="preserve">March</t>
  </si>
  <si>
    <t xml:space="preserve">April</t>
  </si>
  <si>
    <t xml:space="preserve">May</t>
  </si>
  <si>
    <t xml:space="preserve">June</t>
  </si>
  <si>
    <t xml:space="preserve">July</t>
  </si>
  <si>
    <t xml:space="preserve">Aug</t>
  </si>
  <si>
    <t xml:space="preserve">Sep</t>
  </si>
  <si>
    <t xml:space="preserve">Oct</t>
  </si>
  <si>
    <t xml:space="preserve">Nov</t>
  </si>
  <si>
    <t xml:space="preserve">Dec</t>
  </si>
  <si>
    <t xml:space="preserve">Chadoboltz / Jumpingbeans
Jaabroni / Dumbassmage
McBasketball</t>
  </si>
  <si>
    <t xml:space="preserve">Tierial  / Tierion / Tyrunt</t>
  </si>
  <si>
    <t xml:space="preserve">Purrincess / Udderlycute
Tribemother / Bubblebaby</t>
  </si>
  <si>
    <t xml:space="preserve">Player</t>
  </si>
  <si>
    <t xml:space="preserve">0 DKP in may</t>
  </si>
  <si>
    <t xml:space="preserve">Earned</t>
  </si>
  <si>
    <t xml:space="preserve">Combined</t>
  </si>
  <si>
    <t xml:space="preserve">Spent</t>
  </si>
  <si>
    <t xml:space="preserve">Current</t>
  </si>
  <si>
    <t xml:space="preserve">Saturday
Kara10/ZG +donations</t>
  </si>
  <si>
    <t xml:space="preserve">Monday
Kara40 +cleanup</t>
  </si>
  <si>
    <t xml:space="preserve">Wednesday
Naxx</t>
  </si>
  <si>
    <t xml:space="preserve">Thursday
BWL/MC</t>
  </si>
  <si>
    <t xml:space="preserve">Friday
AQ40</t>
  </si>
  <si>
    <t xml:space="preserve">Lookup</t>
  </si>
  <si>
    <t xml:space="preserve">Mudbutt / Flaccidhams
Bindingbait</t>
  </si>
  <si>
    <t xml:space="preserve">Healoria / Gitmunny / Mussy</t>
  </si>
  <si>
    <t xml:space="preserve">Cptbei / Ltbei / Srbei / Unbei
Beiarable</t>
  </si>
  <si>
    <t xml:space="preserve">Armgal / Armholycrit
Midshipman / Armeng / Armuxa</t>
  </si>
  <si>
    <t xml:space="preserve">Naree / Fournaree</t>
  </si>
  <si>
    <t xml:space="preserve">Hanekawa / Nylartha</t>
  </si>
  <si>
    <t xml:space="preserve">Fayed / Dungheap
Whitepowder</t>
  </si>
  <si>
    <t xml:space="preserve">Bnkyo / Bynko
Dhys / Iuosifen / Xiaobeii</t>
  </si>
  <si>
    <t xml:space="preserve">Locknbarrel / Handgrenade
Pewpewkachew / Malacuradora
Lyonsbutcher / Krawtch
Shocknbarrel</t>
  </si>
  <si>
    <t xml:space="preserve">Phocuz / Elffo / Buf
Lunars / Lysandrah</t>
  </si>
  <si>
    <t xml:space="preserve">Brwnswordman / Scrodo
Valefar / Boltyou
Bublebut / Ltgei</t>
  </si>
  <si>
    <t xml:space="preserve">Creslin / Nicorus / Nicos
Mishraile</t>
  </si>
  <si>
    <t xml:space="preserve">Kanano / Thanidy / Westyellow
Nbhunter / Turtlinger</t>
  </si>
  <si>
    <t xml:space="preserve">Tenkz / Iucii / Ineffius / Lucii</t>
  </si>
  <si>
    <t xml:space="preserve">Visundur / Potatobread
Minataur / Poetaytoe / Detka
Davidbowies</t>
  </si>
  <si>
    <t xml:space="preserve">Scko(Ragegap) / Purdy
Cudbutt(Sckovision)
Sick(Sckomancer)</t>
  </si>
  <si>
    <t xml:space="preserve">Zuljitazin / Zuljitajin</t>
  </si>
  <si>
    <t xml:space="preserve">Garfang</t>
  </si>
  <si>
    <t xml:space="preserve">KRS / AWS</t>
  </si>
  <si>
    <t xml:space="preserve">Oilykeys / Phatdoinks</t>
  </si>
  <si>
    <t xml:space="preserve">Promey</t>
  </si>
  <si>
    <t xml:space="preserve">Sharkblood</t>
  </si>
  <si>
    <t xml:space="preserve">Bonusstage</t>
  </si>
  <si>
    <t xml:space="preserve">Bobbybean / Portaltez</t>
  </si>
  <si>
    <t xml:space="preserve">Merydis</t>
  </si>
  <si>
    <t xml:space="preserve">Aradya / Awahani / Mellya
Lysandre / Grimgold / Goldenveil
Chckmestress</t>
  </si>
  <si>
    <t xml:space="preserve">Foppa / Foppah
Scrambles / Hanktrill</t>
  </si>
  <si>
    <t xml:space="preserve">Tyronsus / Megaterry
Windserene</t>
  </si>
  <si>
    <t xml:space="preserve">Camilea / Camilith</t>
  </si>
  <si>
    <t xml:space="preserve">Stillboxxy / Stillsweeney
Sweeneybus / Portaltez*
Swoledaddywf / Moistholes</t>
  </si>
  <si>
    <t xml:space="preserve">Gumballhead / Chuggor</t>
  </si>
  <si>
    <t xml:space="preserve">Suntzu / Moribund / Sundru</t>
  </si>
  <si>
    <t xml:space="preserve">Carnifex</t>
  </si>
  <si>
    <t xml:space="preserve">Nyxnight</t>
  </si>
  <si>
    <t xml:space="preserve">Bodvarr</t>
  </si>
  <si>
    <t xml:space="preserve">Trucid / Trucido</t>
  </si>
  <si>
    <t xml:space="preserve">Napstodeath / Agrabanker
Quivertimber / Agraslam</t>
  </si>
  <si>
    <t xml:space="preserve">Cru / Managirl / Trashedin
Lgbtcru</t>
  </si>
  <si>
    <t xml:space="preserve">Perdixx / Homelesscow</t>
  </si>
  <si>
    <t xml:space="preserve">Aquatank / Estaror</t>
  </si>
  <si>
    <t xml:space="preserve">Orgawth</t>
  </si>
  <si>
    <t xml:space="preserve">Kickoncd / Fapolas
Badathealing</t>
  </si>
  <si>
    <t xml:space="preserve">Didimcdudu / Crankygranny
Exdraclespy</t>
  </si>
  <si>
    <t xml:space="preserve">Greyfax / Malleus</t>
  </si>
  <si>
    <t xml:space="preserve">Magther</t>
  </si>
  <si>
    <t xml:space="preserve">Toofpace</t>
  </si>
  <si>
    <t xml:space="preserve">Roshas / Rosheem / Roxxen
Drokin / Taegerion / Shankie
Trixty</t>
  </si>
  <si>
    <t xml:space="preserve">Unstalkable / Shmegmatron</t>
  </si>
  <si>
    <t xml:space="preserve">Dragon / Insect / Dog(Fiend)
Cat</t>
  </si>
  <si>
    <t xml:space="preserve">Croone / Djcrimedog
Shockakahn / Ixar / Wingsnbeer</t>
  </si>
  <si>
    <t xml:space="preserve">Bowans</t>
  </si>
  <si>
    <t xml:space="preserve">Ifearnan</t>
  </si>
  <si>
    <t xml:space="preserve">Creamatorium / Orq / MFK / Svg</t>
  </si>
  <si>
    <t xml:space="preserve">Anivek / Steppriest</t>
  </si>
  <si>
    <t xml:space="preserve">Nixiusgg / Nixius / Nixisdead
Bajablasting</t>
  </si>
  <si>
    <t xml:space="preserve">Solloist(Selenelight)
Nidale / Ephiee</t>
  </si>
  <si>
    <t xml:space="preserve">Brakin / Cosra / Skarb
Braksus</t>
  </si>
  <si>
    <t xml:space="preserve">Randomhero / Gzus</t>
  </si>
  <si>
    <t xml:space="preserve">Youwont / Tortibby
Tehee / Tonkatuff / Trogdoor</t>
  </si>
  <si>
    <t xml:space="preserve">Starwood / Faeloria</t>
  </si>
  <si>
    <t xml:space="preserve">Rashadi</t>
  </si>
  <si>
    <t xml:space="preserve">Demonicworld</t>
  </si>
  <si>
    <t xml:space="preserve">Salleah / Solmaria</t>
  </si>
  <si>
    <t xml:space="preserve">Dicari</t>
  </si>
  <si>
    <t xml:space="preserve">Henagda / Aigir / Clivicene</t>
  </si>
  <si>
    <t xml:space="preserve">Redempt / Moodring / Shweya
Getkrunk / Spiritbeast</t>
  </si>
  <si>
    <t xml:space="preserve">Creamstews</t>
  </si>
  <si>
    <t xml:space="preserve">Brojam / Zambrozi</t>
  </si>
  <si>
    <t xml:space="preserve">WarriorBoi / DroodBoi</t>
  </si>
  <si>
    <t xml:space="preserve">Rzainp</t>
  </si>
  <si>
    <t xml:space="preserve">Redlgar</t>
  </si>
  <si>
    <t xml:space="preserve">Undeadmohawk</t>
  </si>
  <si>
    <t xml:space="preserve">Dynk</t>
  </si>
  <si>
    <t xml:space="preserve">Ychinso / Gloriaa</t>
  </si>
  <si>
    <t xml:space="preserve">Grizzlie</t>
  </si>
  <si>
    <t xml:space="preserve">Ettya</t>
  </si>
  <si>
    <t xml:space="preserve">Liltotem / Greymayne
Keefbeard</t>
  </si>
  <si>
    <t xml:space="preserve">Tierial / Tierion / Tyrunt / Atiesh</t>
  </si>
  <si>
    <t xml:space="preserve">BoatsAndLogs</t>
  </si>
  <si>
    <t xml:space="preserve">Frost / Curse</t>
  </si>
  <si>
    <t xml:space="preserve">Wagons(Softwagons)
Healmei</t>
  </si>
  <si>
    <t xml:space="preserve">Bossary</t>
  </si>
  <si>
    <t xml:space="preserve">Dronarah / Mernokh</t>
  </si>
  <si>
    <t xml:space="preserve">Dontlookatme</t>
  </si>
  <si>
    <t xml:space="preserve">Killfaced</t>
  </si>
  <si>
    <t xml:space="preserve">Yoland / Vermooth</t>
  </si>
  <si>
    <t xml:space="preserve">Theeoden</t>
  </si>
  <si>
    <t xml:space="preserve">Darkpoint</t>
  </si>
  <si>
    <t xml:space="preserve">Hittoheal</t>
  </si>
  <si>
    <t xml:space="preserve">Chckmestress</t>
  </si>
  <si>
    <t xml:space="preserve">Amnith</t>
  </si>
  <si>
    <t xml:space="preserve">Gazgrom</t>
  </si>
  <si>
    <t xml:space="preserve">Basilpastas</t>
  </si>
  <si>
    <t xml:space="preserve">Altidor</t>
  </si>
  <si>
    <t xml:space="preserve">Coominghealz</t>
  </si>
  <si>
    <t xml:space="preserve">Fugitivex</t>
  </si>
  <si>
    <t xml:space="preserve">Talandra</t>
  </si>
  <si>
    <t xml:space="preserve">Grisslie</t>
  </si>
  <si>
    <t xml:space="preserve">Terrydactyl</t>
  </si>
  <si>
    <t xml:space="preserve">Rukachan</t>
  </si>
  <si>
    <t xml:space="preserve">Hopstoopid</t>
  </si>
  <si>
    <t xml:space="preserve">Moolder</t>
  </si>
  <si>
    <t xml:space="preserve">RSK</t>
  </si>
  <si>
    <t xml:space="preserve">Magichair</t>
  </si>
  <si>
    <r>
      <rPr>
        <b val="true"/>
        <i val="true"/>
        <sz val="14"/>
        <color rgb="FF000000"/>
        <rFont val="Arial"/>
        <family val="0"/>
      </rPr>
      <t xml:space="preserve">September 2025
</t>
    </r>
    <r>
      <rPr>
        <b val="true"/>
        <i val="true"/>
        <sz val="20"/>
        <color rgb="FF000000"/>
        <rFont val="Arial"/>
        <family val="0"/>
      </rPr>
      <t xml:space="preserve">Player</t>
    </r>
  </si>
  <si>
    <t xml:space="preserve">DKP Spent</t>
  </si>
  <si>
    <t xml:space="preserve">lookup</t>
  </si>
  <si>
    <t xml:space="preserve">DKP AVAILABLE TO SPEND</t>
  </si>
  <si>
    <t xml:space="preserve">EoM Decay</t>
  </si>
  <si>
    <t xml:space="preserve">Sunday
Donations
(6)</t>
  </si>
  <si>
    <t xml:space="preserve">Monday
Day off
(6)</t>
  </si>
  <si>
    <t xml:space="preserve">Tues
Clean
(2)</t>
  </si>
  <si>
    <t xml:space="preserve">9/3
Naxx
(6)</t>
  </si>
  <si>
    <t xml:space="preserve">Thursday
BWL / MC
(4 / 3)</t>
  </si>
  <si>
    <t xml:space="preserve">9/5
TAQ
(5)</t>
  </si>
  <si>
    <t xml:space="preserve">Saturday
20 Mans
(3)</t>
  </si>
  <si>
    <t xml:space="preserve">Monday
uKara
(6)</t>
  </si>
  <si>
    <t xml:space="preserve">Wed
Naxx
(6)</t>
  </si>
  <si>
    <t xml:space="preserve">Fri
TAQ
(5)</t>
  </si>
  <si>
    <t xml:space="preserve">Meme Contest</t>
  </si>
  <si>
    <t xml:space="preserve">test</t>
  </si>
  <si>
    <t xml:space="preserve">Cptbei / Ltbei / Srbei / Unbei
Beiarable/ Yekaterrina*</t>
  </si>
  <si>
    <t xml:space="preserve">Sharkblood / Sharkdog</t>
  </si>
  <si>
    <t xml:space="preserve">Xireal</t>
  </si>
  <si>
    <t xml:space="preserve">KRS / AWS / RSK</t>
  </si>
  <si>
    <t xml:space="preserve">Yoland / Fernette(Vermooth)</t>
  </si>
  <si>
    <t xml:space="preserve">Aradya / Awahani / Mellya
Lysandre / Grimgold / Goldenveil
Chckmestress / Voltana</t>
  </si>
  <si>
    <t xml:space="preserve">Tierial  / Tierion / Tyrunt / Atiesh</t>
  </si>
  <si>
    <t xml:space="preserve">Deepinthots / Ducttape</t>
  </si>
  <si>
    <t xml:space="preserve">Roshas / Rosheem / Roxxen
Drokin / Targarian / Shankie
Trixty</t>
  </si>
  <si>
    <t xml:space="preserve">Villeh</t>
  </si>
  <si>
    <t xml:space="preserve">Ychinso / Gloriaa*</t>
  </si>
  <si>
    <t xml:space="preserve">Guzugi</t>
  </si>
  <si>
    <t xml:space="preserve">Bobbybean / Portaltez / Bobbywf
Robertbones</t>
  </si>
  <si>
    <t xml:space="preserve">Magther / Magtherir</t>
  </si>
  <si>
    <t xml:space="preserve">Onnechan / Oneechann</t>
  </si>
  <si>
    <t xml:space="preserve">Creamatorium / MFK / SVG / ORQ</t>
  </si>
  <si>
    <t xml:space="preserve">Rakks</t>
  </si>
  <si>
    <t xml:space="preserve">Trucid / Trucido / Trucidmage</t>
  </si>
  <si>
    <t xml:space="preserve">Feardoctor</t>
  </si>
  <si>
    <t xml:space="preserve">Dynk / Dwynk / Dmynq</t>
  </si>
  <si>
    <t xml:space="preserve">Touchh / Touchtotemz</t>
  </si>
  <si>
    <t xml:space="preserve">Dersy</t>
  </si>
  <si>
    <t xml:space="preserve">Elfirr</t>
  </si>
  <si>
    <t xml:space="preserve">Corpsejuice</t>
  </si>
  <si>
    <t xml:space="preserve">Davao</t>
  </si>
  <si>
    <t xml:space="preserve">Handycapable</t>
  </si>
  <si>
    <t xml:space="preserve">Pastille</t>
  </si>
  <si>
    <t xml:space="preserve">Teldrasilly</t>
  </si>
  <si>
    <t xml:space="preserve">Shoothings</t>
  </si>
  <si>
    <t xml:space="preserve">Arkavion</t>
  </si>
  <si>
    <t xml:space="preserve">Creamstews / Basilpastas
Basilcream</t>
  </si>
  <si>
    <t xml:space="preserve">Rollcoal</t>
  </si>
  <si>
    <t xml:space="preserve">Waylan</t>
  </si>
  <si>
    <t xml:space="preserve">Stillboxxy / Stillsweeney
Sweeneybuss / Portaltez*
Swoledaddywf / Moistholes</t>
  </si>
  <si>
    <t xml:space="preserve">Holecloser</t>
  </si>
  <si>
    <t xml:space="preserve">Kicker</t>
  </si>
  <si>
    <t xml:space="preserve">Netosanctus</t>
  </si>
  <si>
    <t xml:space="preserve">Privilege</t>
  </si>
  <si>
    <t xml:space="preserve">Stony</t>
  </si>
  <si>
    <t xml:space="preserve">Felgaze</t>
  </si>
  <si>
    <t xml:space="preserve">Bigboyhogboy</t>
  </si>
  <si>
    <t xml:space="preserve">Turthot / Kazeem</t>
  </si>
  <si>
    <t xml:space="preserve">Kwakunasou</t>
  </si>
  <si>
    <t xml:space="preserve">Nooglet</t>
  </si>
  <si>
    <t xml:space="preserve">Furync</t>
  </si>
  <si>
    <t xml:space="preserve">Liveleak</t>
  </si>
  <si>
    <t xml:space="preserve">Killfaced / Nameisyea</t>
  </si>
  <si>
    <t xml:space="preserve">Sfgiants</t>
  </si>
  <si>
    <t xml:space="preserve">Raskolnikova</t>
  </si>
  <si>
    <t xml:space="preserve">Vanderghast</t>
  </si>
  <si>
    <t xml:space="preserve">Thewhiteman</t>
  </si>
  <si>
    <t xml:space="preserve">Evilclown</t>
  </si>
  <si>
    <t xml:space="preserve">Laxusanda</t>
  </si>
  <si>
    <t xml:space="preserve">Quivryn</t>
  </si>
  <si>
    <t xml:space="preserve">Columns E and I must equal:</t>
  </si>
  <si>
    <t xml:space="preserve">Attendance check and redundancy</t>
  </si>
  <si>
    <t xml:space="preserve">Final Attendance for XLOOUP</t>
  </si>
  <si>
    <t xml:space="preserve">DKP Spent Import</t>
  </si>
  <si>
    <t xml:space="preserve">Name</t>
  </si>
  <si>
    <t xml:space="preserve">error check</t>
  </si>
  <si>
    <t xml:space="preserve">Character Name</t>
  </si>
  <si>
    <t xml:space="preserve">Guild ID</t>
  </si>
  <si>
    <t xml:space="preserve">DKP # of Bids</t>
  </si>
  <si>
    <t xml:space="preserve">Name on DKP sheet</t>
  </si>
  <si>
    <t xml:space="preserve">DKP sheet key</t>
  </si>
  <si>
    <t xml:space="preserve">Total DKP Subtracted</t>
  </si>
  <si>
    <t xml:space="preserve">Name check</t>
  </si>
  <si>
    <t xml:space="preserve">bodvarr - 4</t>
  </si>
  <si>
    <t xml:space="preserve">sfgiants - 1</t>
  </si>
  <si>
    <t xml:space="preserve">touchh - 40</t>
  </si>
  <si>
    <t xml:space="preserve">sharkdog - 11</t>
  </si>
  <si>
    <t xml:space="preserve">deepinthots - 1</t>
  </si>
  <si>
    <t xml:space="preserve">felgaze - 1</t>
  </si>
  <si>
    <t xml:space="preserve">sfgiants - 16</t>
  </si>
  <si>
    <t xml:space="preserve">shoothings - 11</t>
  </si>
  <si>
    <t xml:space="preserve">holecloser - 5</t>
  </si>
  <si>
    <t xml:space="preserve">handycapable - 7</t>
  </si>
  <si>
    <t xml:space="preserve">ifearnan - 15</t>
  </si>
  <si>
    <t xml:space="preserve">deepinthots - 14</t>
  </si>
  <si>
    <t xml:space="preserve">bodvarr - 13</t>
  </si>
  <si>
    <t xml:space="preserve">ychinso - 40</t>
  </si>
  <si>
    <t xml:space="preserve">DKP Sep '25</t>
  </si>
  <si>
    <t xml:space="preserve">Chars on 9/5:</t>
  </si>
  <si>
    <t xml:space="preserve">Chars today:</t>
  </si>
  <si>
    <t xml:space="preserve">Players on DKP sheet</t>
  </si>
  <si>
    <t xml:space="preserve">Attendance paste</t>
  </si>
  <si>
    <t xml:space="preserve">In guild</t>
  </si>
  <si>
    <t xml:space="preserve">On DKP</t>
  </si>
  <si>
    <t xml:space="preserve">Raid DKP guide:</t>
  </si>
  <si>
    <t xml:space="preserve">Attendance</t>
  </si>
  <si>
    <t xml:space="preserve">match</t>
  </si>
  <si>
    <t xml:space="preserve">On time / late / bonus</t>
  </si>
  <si>
    <t xml:space="preserve">error check1</t>
  </si>
  <si>
    <t xml:space="preserve">Guild Roster</t>
  </si>
  <si>
    <t xml:space="preserve">error check2</t>
  </si>
  <si>
    <t xml:space="preserve">Participation DKP added</t>
  </si>
  <si>
    <t xml:space="preserve">Total DKP Added</t>
  </si>
  <si>
    <t xml:space="preserve">validation</t>
  </si>
  <si>
    <t xml:space="preserve">flags</t>
  </si>
  <si>
    <t xml:space="preserve">Roster check</t>
  </si>
  <si>
    <t xml:space="preserve">On time</t>
  </si>
  <si>
    <t xml:space="preserve">ychinso</t>
  </si>
  <si>
    <t xml:space="preserve">Adhura</t>
  </si>
  <si>
    <t xml:space="preserve">On finish</t>
  </si>
  <si>
    <t xml:space="preserve">2 or 1</t>
  </si>
  <si>
    <t xml:space="preserve">touchh</t>
  </si>
  <si>
    <t xml:space="preserve">MC</t>
  </si>
  <si>
    <t xml:space="preserve">dragon</t>
  </si>
  <si>
    <t xml:space="preserve">Aeshkandor</t>
  </si>
  <si>
    <t xml:space="preserve">ES</t>
  </si>
  <si>
    <t xml:space="preserve">no more than  2</t>
  </si>
  <si>
    <t xml:space="preserve">bodvarr</t>
  </si>
  <si>
    <t xml:space="preserve">Aethelfled</t>
  </si>
  <si>
    <t xml:space="preserve">BWL</t>
  </si>
  <si>
    <t xml:space="preserve">voltana</t>
  </si>
  <si>
    <t xml:space="preserve">Afraya</t>
  </si>
  <si>
    <t xml:space="preserve">AQ40</t>
  </si>
  <si>
    <t xml:space="preserve">nyxnight</t>
  </si>
  <si>
    <t xml:space="preserve">Agrabanker</t>
  </si>
  <si>
    <t xml:space="preserve">Naxx</t>
  </si>
  <si>
    <t xml:space="preserve">felgaze</t>
  </si>
  <si>
    <t xml:space="preserve">Agraslam</t>
  </si>
  <si>
    <t xml:space="preserve">Kara40</t>
  </si>
  <si>
    <t xml:space="preserve">shoothings</t>
  </si>
  <si>
    <t xml:space="preserve">Aigir</t>
  </si>
  <si>
    <t xml:space="preserve">Cleanup</t>
  </si>
  <si>
    <t xml:space="preserve">trucid</t>
  </si>
  <si>
    <t xml:space="preserve">Aimbei</t>
  </si>
  <si>
    <t xml:space="preserve">Special Cases:</t>
  </si>
  <si>
    <t xml:space="preserve">liveleak</t>
  </si>
  <si>
    <t xml:space="preserve">Akicker</t>
  </si>
  <si>
    <t xml:space="preserve">Benched</t>
  </si>
  <si>
    <t xml:space="preserve">furync</t>
  </si>
  <si>
    <t xml:space="preserve">Akind</t>
  </si>
  <si>
    <t xml:space="preserve">Raid Comp Bonus</t>
  </si>
  <si>
    <t xml:space="preserve">sharkblood</t>
  </si>
  <si>
    <t xml:space="preserve">Akoomer</t>
  </si>
  <si>
    <t xml:space="preserve">Raid Lead Bonus</t>
  </si>
  <si>
    <t xml:space="preserve">davao</t>
  </si>
  <si>
    <t xml:space="preserve">Alcheman</t>
  </si>
  <si>
    <t xml:space="preserve">Donation ZG/Kara 10/AQ20</t>
  </si>
  <si>
    <t xml:space="preserve">ifearnan</t>
  </si>
  <si>
    <t xml:space="preserve">Alerich</t>
  </si>
  <si>
    <t xml:space="preserve">dmynq</t>
  </si>
  <si>
    <t xml:space="preserve">kanano</t>
  </si>
  <si>
    <t xml:space="preserve">srbei</t>
  </si>
  <si>
    <t xml:space="preserve">deepinthots</t>
  </si>
  <si>
    <t xml:space="preserve">Angelcupid</t>
  </si>
  <si>
    <t xml:space="preserve">kicker</t>
  </si>
  <si>
    <t xml:space="preserve">Anivek</t>
  </si>
  <si>
    <t xml:space="preserve">magtherir</t>
  </si>
  <si>
    <t xml:space="preserve">Antlerdaddy</t>
  </si>
  <si>
    <t xml:space="preserve">seleneshine</t>
  </si>
  <si>
    <t xml:space="preserve">Anxiousness</t>
  </si>
  <si>
    <t xml:space="preserve">oneechann</t>
  </si>
  <si>
    <t xml:space="preserve">Aorcbuff</t>
  </si>
  <si>
    <t xml:space="preserve">turthot</t>
  </si>
  <si>
    <t xml:space="preserve">bonusstage</t>
  </si>
  <si>
    <t xml:space="preserve">sundru</t>
  </si>
  <si>
    <t xml:space="preserve">Arhigos</t>
  </si>
  <si>
    <t xml:space="preserve">waylan</t>
  </si>
  <si>
    <t xml:space="preserve">holecloser</t>
  </si>
  <si>
    <t xml:space="preserve">lucii</t>
  </si>
  <si>
    <t xml:space="preserve">didimcdudu</t>
  </si>
  <si>
    <t xml:space="preserve">piment</t>
  </si>
  <si>
    <t xml:space="preserve">Armjan</t>
  </si>
  <si>
    <t xml:space="preserve">arkavion</t>
  </si>
  <si>
    <t xml:space="preserve">Armuxa</t>
  </si>
  <si>
    <t xml:space="preserve">mudbutt</t>
  </si>
  <si>
    <t xml:space="preserve">Armzilla</t>
  </si>
  <si>
    <t xml:space="preserve">privilege</t>
  </si>
  <si>
    <t xml:space="preserve">Artoine</t>
  </si>
  <si>
    <t xml:space="preserve">camilea</t>
  </si>
  <si>
    <t xml:space="preserve">Astursa</t>
  </si>
  <si>
    <t xml:space="preserve">tsuntse</t>
  </si>
  <si>
    <t xml:space="preserve">Atalzul</t>
  </si>
  <si>
    <t xml:space="preserve">frost</t>
  </si>
  <si>
    <t xml:space="preserve">Atiesh</t>
  </si>
  <si>
    <t xml:space="preserve">handycapable</t>
  </si>
  <si>
    <t xml:space="preserve">Atomwarlock</t>
  </si>
  <si>
    <t xml:space="preserve">hanktrill</t>
  </si>
  <si>
    <t xml:space="preserve">creamstews</t>
  </si>
  <si>
    <t xml:space="preserve">Autarchist</t>
  </si>
  <si>
    <t xml:space="preserve">yoland</t>
  </si>
  <si>
    <t xml:space="preserve">Avianflu</t>
  </si>
  <si>
    <t xml:space="preserve">xireal</t>
  </si>
  <si>
    <t xml:space="preserve">Aws</t>
  </si>
  <si>
    <t xml:space="preserve">mc</t>
  </si>
  <si>
    <t xml:space="preserve">Badathealing</t>
  </si>
  <si>
    <t xml:space="preserve">Bajablasting</t>
  </si>
  <si>
    <t xml:space="preserve">Baneon</t>
  </si>
  <si>
    <t xml:space="preserve">Basilcream</t>
  </si>
  <si>
    <t xml:space="preserve">Basilpasta</t>
  </si>
  <si>
    <t xml:space="preserve">Bauhauseb</t>
  </si>
  <si>
    <t xml:space="preserve">Bauhausen</t>
  </si>
  <si>
    <t xml:space="preserve">Baynefist</t>
  </si>
  <si>
    <t xml:space="preserve">Bearofstorms</t>
  </si>
  <si>
    <t xml:space="preserve">Beiarable</t>
  </si>
  <si>
    <t xml:space="preserve">Belzenlok</t>
  </si>
  <si>
    <t xml:space="preserve">Beterrashadi</t>
  </si>
  <si>
    <t xml:space="preserve">sharkdog</t>
  </si>
  <si>
    <t xml:space="preserve">Bignsweaty</t>
  </si>
  <si>
    <t xml:space="preserve">Bindingbait</t>
  </si>
  <si>
    <t xml:space="preserve">Bishoo</t>
  </si>
  <si>
    <t xml:space="preserve">Bk</t>
  </si>
  <si>
    <t xml:space="preserve">suntzu</t>
  </si>
  <si>
    <t xml:space="preserve">Blickjames</t>
  </si>
  <si>
    <t xml:space="preserve">selenewind</t>
  </si>
  <si>
    <t xml:space="preserve">Blueboltman</t>
  </si>
  <si>
    <t xml:space="preserve">Bluleader</t>
  </si>
  <si>
    <t xml:space="preserve">Bmos</t>
  </si>
  <si>
    <t xml:space="preserve">Boarta</t>
  </si>
  <si>
    <t xml:space="preserve">Boatsandlogs</t>
  </si>
  <si>
    <t xml:space="preserve">Bobbybean</t>
  </si>
  <si>
    <t xml:space="preserve">Bobbywf</t>
  </si>
  <si>
    <t xml:space="preserve">trucidmage</t>
  </si>
  <si>
    <t xml:space="preserve">roshas</t>
  </si>
  <si>
    <t xml:space="preserve">moostic</t>
  </si>
  <si>
    <t xml:space="preserve">Bonusstages</t>
  </si>
  <si>
    <t xml:space="preserve">Bootybolt</t>
  </si>
  <si>
    <t xml:space="preserve">Bootyliquor</t>
  </si>
  <si>
    <t xml:space="preserve">Bortous</t>
  </si>
  <si>
    <t xml:space="preserve">Bostinha</t>
  </si>
  <si>
    <t xml:space="preserve">Bowaans</t>
  </si>
  <si>
    <t xml:space="preserve">Bownerd</t>
  </si>
  <si>
    <t xml:space="preserve">Braked</t>
  </si>
  <si>
    <t xml:space="preserve">Brakin</t>
  </si>
  <si>
    <t xml:space="preserve">Braksus</t>
  </si>
  <si>
    <t xml:space="preserve">Breshan</t>
  </si>
  <si>
    <t xml:space="preserve">Brohammad</t>
  </si>
  <si>
    <t xml:space="preserve">Brojam</t>
  </si>
  <si>
    <t xml:space="preserve">Brunnr</t>
  </si>
  <si>
    <t xml:space="preserve">Brwnswordman</t>
  </si>
  <si>
    <t xml:space="preserve">Bublebut</t>
  </si>
  <si>
    <t xml:space="preserve">Buffs</t>
  </si>
  <si>
    <t xml:space="preserve">Bujuu</t>
  </si>
  <si>
    <t xml:space="preserve">Cadibells</t>
  </si>
  <si>
    <t xml:space="preserve">Caesir</t>
  </si>
  <si>
    <t xml:space="preserve">Camilea</t>
  </si>
  <si>
    <t xml:space="preserve">Camilith</t>
  </si>
  <si>
    <t xml:space="preserve">Camilus</t>
  </si>
  <si>
    <t xml:space="preserve">Canabal</t>
  </si>
  <si>
    <t xml:space="preserve">Carthen</t>
  </si>
  <si>
    <t xml:space="preserve">Cashear</t>
  </si>
  <si>
    <t xml:space="preserve">Castmaster</t>
  </si>
  <si>
    <t xml:space="preserve">Cat</t>
  </si>
  <si>
    <t xml:space="preserve">Celestynne</t>
  </si>
  <si>
    <t xml:space="preserve">Chadwicken</t>
  </si>
  <si>
    <t xml:space="preserve">Chroniss</t>
  </si>
  <si>
    <t xml:space="preserve">Chuggor</t>
  </si>
  <si>
    <t xml:space="preserve">Clickher</t>
  </si>
  <si>
    <t xml:space="preserve">Clivicene</t>
  </si>
  <si>
    <t xml:space="preserve">Cocomungo</t>
  </si>
  <si>
    <t xml:space="preserve">Codiex</t>
  </si>
  <si>
    <t xml:space="preserve">Conash</t>
  </si>
  <si>
    <t xml:space="preserve">Cosra</t>
  </si>
  <si>
    <t xml:space="preserve">Cows</t>
  </si>
  <si>
    <t xml:space="preserve">Crankygranny</t>
  </si>
  <si>
    <t xml:space="preserve">Creamatorium</t>
  </si>
  <si>
    <t xml:space="preserve">Crustpunk</t>
  </si>
  <si>
    <t xml:space="preserve">Cry</t>
  </si>
  <si>
    <t xml:space="preserve">Cudbutt</t>
  </si>
  <si>
    <t xml:space="preserve">Currituck</t>
  </si>
  <si>
    <t xml:space="preserve">Cutiepetutie</t>
  </si>
  <si>
    <t xml:space="preserve">Damokles</t>
  </si>
  <si>
    <t xml:space="preserve">Dartris</t>
  </si>
  <si>
    <t xml:space="preserve">Davidbowies</t>
  </si>
  <si>
    <t xml:space="preserve">Deadmanplate</t>
  </si>
  <si>
    <t xml:space="preserve">Deadpool</t>
  </si>
  <si>
    <t xml:space="preserve">Deepinthots</t>
  </si>
  <si>
    <t xml:space="preserve">Defiasghoul</t>
  </si>
  <si>
    <t xml:space="preserve">Demondiddler</t>
  </si>
  <si>
    <t xml:space="preserve">Denji</t>
  </si>
  <si>
    <t xml:space="preserve">Detka</t>
  </si>
  <si>
    <t xml:space="preserve">Devant</t>
  </si>
  <si>
    <t xml:space="preserve">Divorcepaper</t>
  </si>
  <si>
    <t xml:space="preserve">Dixiedeadloc</t>
  </si>
  <si>
    <t xml:space="preserve">Djbeorn</t>
  </si>
  <si>
    <t xml:space="preserve">Djcrimedog</t>
  </si>
  <si>
    <t xml:space="preserve">Dkpconfusion</t>
  </si>
  <si>
    <t xml:space="preserve">Dmynq</t>
  </si>
  <si>
    <t xml:space="preserve">Dog</t>
  </si>
  <si>
    <t xml:space="preserve">Dopethrone</t>
  </si>
  <si>
    <t xml:space="preserve">Dozotaki</t>
  </si>
  <si>
    <t xml:space="preserve">Drdynk</t>
  </si>
  <si>
    <t xml:space="preserve">Drgal</t>
  </si>
  <si>
    <t xml:space="preserve">Drokin</t>
  </si>
  <si>
    <t xml:space="preserve">Droobles</t>
  </si>
  <si>
    <t xml:space="preserve">Droodboi</t>
  </si>
  <si>
    <t xml:space="preserve">Drutyzom</t>
  </si>
  <si>
    <t xml:space="preserve">Drx</t>
  </si>
  <si>
    <t xml:space="preserve">Dubpwn</t>
  </si>
  <si>
    <t xml:space="preserve">Ducttape</t>
  </si>
  <si>
    <t xml:space="preserve">Dudumcdoodle</t>
  </si>
  <si>
    <t xml:space="preserve">Dutche</t>
  </si>
  <si>
    <t xml:space="preserve">Dvda</t>
  </si>
  <si>
    <t xml:space="preserve">Dwynk</t>
  </si>
  <si>
    <t xml:space="preserve">Ebisue</t>
  </si>
  <si>
    <t xml:space="preserve">Elfbuff</t>
  </si>
  <si>
    <t xml:space="preserve">Elooney</t>
  </si>
  <si>
    <t xml:space="preserve">Emers</t>
  </si>
  <si>
    <t xml:space="preserve">Enigmz</t>
  </si>
  <si>
    <t xml:space="preserve">Eslallorona</t>
  </si>
  <si>
    <t xml:space="preserve">Estaror</t>
  </si>
  <si>
    <t xml:space="preserve">Evilricky</t>
  </si>
  <si>
    <t xml:space="preserve">Exdraclespy</t>
  </si>
  <si>
    <t xml:space="preserve">Extracredit</t>
  </si>
  <si>
    <t xml:space="preserve">Fapolas</t>
  </si>
  <si>
    <t xml:space="preserve">Fathercarter</t>
  </si>
  <si>
    <t xml:space="preserve">Fatherrtom</t>
  </si>
  <si>
    <t xml:space="preserve">Felenor</t>
  </si>
  <si>
    <t xml:space="preserve">Fernette</t>
  </si>
  <si>
    <t xml:space="preserve">Finalfall</t>
  </si>
  <si>
    <t xml:space="preserve">Firstdk</t>
  </si>
  <si>
    <t xml:space="preserve">Firstlimit</t>
  </si>
  <si>
    <t xml:space="preserve">Flaccidhams</t>
  </si>
  <si>
    <t xml:space="preserve">Flickbait</t>
  </si>
  <si>
    <t xml:space="preserve">Flippybei</t>
  </si>
  <si>
    <t xml:space="preserve">Folazin</t>
  </si>
  <si>
    <t xml:space="preserve">Forthezugg</t>
  </si>
  <si>
    <t xml:space="preserve">Fournaree</t>
  </si>
  <si>
    <t xml:space="preserve">Freerunner</t>
  </si>
  <si>
    <t xml:space="preserve">Freezerbrn</t>
  </si>
  <si>
    <t xml:space="preserve">Galadriell</t>
  </si>
  <si>
    <t xml:space="preserve">Ganxieni</t>
  </si>
  <si>
    <t xml:space="preserve">Gas</t>
  </si>
  <si>
    <t xml:space="preserve">Ghostvday</t>
  </si>
  <si>
    <t xml:space="preserve">Girthcert</t>
  </si>
  <si>
    <t xml:space="preserve">Gitmussloria</t>
  </si>
  <si>
    <t xml:space="preserve">Gloriaa</t>
  </si>
  <si>
    <t xml:space="preserve">Gobz</t>
  </si>
  <si>
    <t xml:space="preserve">Goldenveil</t>
  </si>
  <si>
    <t xml:space="preserve">Goldhere</t>
  </si>
  <si>
    <t xml:space="preserve">Gosujawa</t>
  </si>
  <si>
    <t xml:space="preserve">Gothiicc</t>
  </si>
  <si>
    <t xml:space="preserve">Greyfax</t>
  </si>
  <si>
    <t xml:space="preserve">Griffyy</t>
  </si>
  <si>
    <t xml:space="preserve">Grimgold</t>
  </si>
  <si>
    <t xml:space="preserve">Guasper</t>
  </si>
  <si>
    <t xml:space="preserve">Gumballhead</t>
  </si>
  <si>
    <t xml:space="preserve">Gzus</t>
  </si>
  <si>
    <t xml:space="preserve">Haeloria</t>
  </si>
  <si>
    <t xml:space="preserve">Hakiyo</t>
  </si>
  <si>
    <t xml:space="preserve">Hamfast</t>
  </si>
  <si>
    <t xml:space="preserve">Handlebars</t>
  </si>
  <si>
    <t xml:space="preserve">Hanktrill</t>
  </si>
  <si>
    <t xml:space="preserve">Healmei</t>
  </si>
  <si>
    <t xml:space="preserve">Helligkriger</t>
  </si>
  <si>
    <t xml:space="preserve">Holeopener</t>
  </si>
  <si>
    <t xml:space="preserve">Hollyweird</t>
  </si>
  <si>
    <t xml:space="preserve">Holybindo</t>
  </si>
  <si>
    <t xml:space="preserve">Holymolyguac</t>
  </si>
  <si>
    <t xml:space="preserve">Holypachi</t>
  </si>
  <si>
    <t xml:space="preserve">Holypyre</t>
  </si>
  <si>
    <t xml:space="preserve">Homelesscow</t>
  </si>
  <si>
    <t xml:space="preserve">Hoofie</t>
  </si>
  <si>
    <t xml:space="preserve">Hpv</t>
  </si>
  <si>
    <t xml:space="preserve">Ifearnin</t>
  </si>
  <si>
    <t xml:space="preserve">Ilumi</t>
  </si>
  <si>
    <t xml:space="preserve">Incsummon</t>
  </si>
  <si>
    <t xml:space="preserve">Ineffius</t>
  </si>
  <si>
    <t xml:space="preserve">Invislble</t>
  </si>
  <si>
    <t xml:space="preserve">Iucii</t>
  </si>
  <si>
    <t xml:space="preserve">Iuosifen</t>
  </si>
  <si>
    <t xml:space="preserve">Ixar</t>
  </si>
  <si>
    <t xml:space="preserve">Janejin</t>
  </si>
  <si>
    <t xml:space="preserve">Jbuddha</t>
  </si>
  <si>
    <t xml:space="preserve">Jigy</t>
  </si>
  <si>
    <t xml:space="preserve">Joeybags</t>
  </si>
  <si>
    <t xml:space="preserve">Jolinkok</t>
  </si>
  <si>
    <t xml:space="preserve">Joserizal</t>
  </si>
  <si>
    <t xml:space="preserve">Kamaltow</t>
  </si>
  <si>
    <t xml:space="preserve">Kazeem</t>
  </si>
  <si>
    <t xml:space="preserve">Keefbeard</t>
  </si>
  <si>
    <t xml:space="preserve">Keisterfeast</t>
  </si>
  <si>
    <t xml:space="preserve">Kickoncd</t>
  </si>
  <si>
    <t xml:space="preserve">Killbyproxy</t>
  </si>
  <si>
    <t xml:space="preserve">Klorzbok</t>
  </si>
  <si>
    <t xml:space="preserve">Klusek</t>
  </si>
  <si>
    <t xml:space="preserve">Krawtch</t>
  </si>
  <si>
    <t xml:space="preserve">Krs</t>
  </si>
  <si>
    <t xml:space="preserve">Krsbank</t>
  </si>
  <si>
    <t xml:space="preserve">Lahnce</t>
  </si>
  <si>
    <t xml:space="preserve">Lamballe</t>
  </si>
  <si>
    <t xml:space="preserve">Liangjai</t>
  </si>
  <si>
    <t xml:space="preserve">Lisabarov</t>
  </si>
  <si>
    <t xml:space="preserve">Lockituptony</t>
  </si>
  <si>
    <t xml:space="preserve">Lonawa</t>
  </si>
  <si>
    <t xml:space="preserve">Ltgei</t>
  </si>
  <si>
    <t xml:space="preserve">Lucii</t>
  </si>
  <si>
    <t xml:space="preserve">Lurple</t>
  </si>
  <si>
    <t xml:space="preserve">Lysandrah</t>
  </si>
  <si>
    <t xml:space="preserve">Lysandre</t>
  </si>
  <si>
    <t xml:space="preserve">Magebei</t>
  </si>
  <si>
    <t xml:space="preserve">Magicgoblin</t>
  </si>
  <si>
    <t xml:space="preserve">Magtherir</t>
  </si>
  <si>
    <t xml:space="preserve">Malacuradora</t>
  </si>
  <si>
    <t xml:space="preserve">Malleus</t>
  </si>
  <si>
    <t xml:space="preserve">Managirl</t>
  </si>
  <si>
    <t xml:space="preserve">Manderlorian</t>
  </si>
  <si>
    <t xml:space="preserve">Marseilles</t>
  </si>
  <si>
    <t xml:space="preserve">Mcclicker</t>
  </si>
  <si>
    <t xml:space="preserve">Mcdanger</t>
  </si>
  <si>
    <t xml:space="preserve">Mcsummon</t>
  </si>
  <si>
    <t xml:space="preserve">Megaterry</t>
  </si>
  <si>
    <t xml:space="preserve">Meq</t>
  </si>
  <si>
    <t xml:space="preserve">Mernokh</t>
  </si>
  <si>
    <t xml:space="preserve">Metaai</t>
  </si>
  <si>
    <t xml:space="preserve">Metalhun</t>
  </si>
  <si>
    <t xml:space="preserve">Mfk</t>
  </si>
  <si>
    <t xml:space="preserve">Milkymagic</t>
  </si>
  <si>
    <t xml:space="preserve">Minataur</t>
  </si>
  <si>
    <t xml:space="preserve">Miniongrom</t>
  </si>
  <si>
    <t xml:space="preserve">Mishraile</t>
  </si>
  <si>
    <t xml:space="preserve">Moistholes</t>
  </si>
  <si>
    <t xml:space="preserve">Mojobei</t>
  </si>
  <si>
    <t xml:space="preserve">Moodwave</t>
  </si>
  <si>
    <t xml:space="preserve">Moohauer</t>
  </si>
  <si>
    <t xml:space="preserve">Moredaughts</t>
  </si>
  <si>
    <t xml:space="preserve">Muddhutter</t>
  </si>
  <si>
    <t xml:space="preserve">Mussy</t>
  </si>
  <si>
    <t xml:space="preserve">Mythren</t>
  </si>
  <si>
    <t xml:space="preserve">Nameisyea</t>
  </si>
  <si>
    <t xml:space="preserve">Napstodeath</t>
  </si>
  <si>
    <t xml:space="preserve">Nelfbuff</t>
  </si>
  <si>
    <t xml:space="preserve">Nixisdead</t>
  </si>
  <si>
    <t xml:space="preserve">Nixius</t>
  </si>
  <si>
    <t xml:space="preserve">Noesperanza</t>
  </si>
  <si>
    <t xml:space="preserve">Nortch</t>
  </si>
  <si>
    <t xml:space="preserve">Notmajik</t>
  </si>
  <si>
    <t xml:space="preserve">Nubbo</t>
  </si>
  <si>
    <t xml:space="preserve">Nubsummoner</t>
  </si>
  <si>
    <t xml:space="preserve">Nylartha</t>
  </si>
  <si>
    <t xml:space="preserve">Okayu</t>
  </si>
  <si>
    <t xml:space="preserve">Olipoli</t>
  </si>
  <si>
    <t xml:space="preserve">Oneechann</t>
  </si>
  <si>
    <t xml:space="preserve">Onejob</t>
  </si>
  <si>
    <t xml:space="preserve">Orangeleader</t>
  </si>
  <si>
    <t xml:space="preserve">Orcbuff</t>
  </si>
  <si>
    <t xml:space="preserve">Orq</t>
  </si>
  <si>
    <t xml:space="preserve">Osnihcy</t>
  </si>
  <si>
    <t xml:space="preserve">Paladynk</t>
  </si>
  <si>
    <t xml:space="preserve">Pawmo</t>
  </si>
  <si>
    <t xml:space="preserve">Pchoon</t>
  </si>
  <si>
    <t xml:space="preserve">Peculium</t>
  </si>
  <si>
    <t xml:space="preserve">Permanence</t>
  </si>
  <si>
    <t xml:space="preserve">Petesehut</t>
  </si>
  <si>
    <t xml:space="preserve">Pewpewkachew</t>
  </si>
  <si>
    <t xml:space="preserve">Phanie</t>
  </si>
  <si>
    <t xml:space="preserve">Phatdoinks</t>
  </si>
  <si>
    <t xml:space="preserve">Phrostbolt</t>
  </si>
  <si>
    <t xml:space="preserve">Pippeli</t>
  </si>
  <si>
    <t xml:space="preserve">Pistacio</t>
  </si>
  <si>
    <t xml:space="preserve">Pizzamann</t>
  </si>
  <si>
    <t xml:space="preserve">Poetaytoe</t>
  </si>
  <si>
    <t xml:space="preserve">Pomfy</t>
  </si>
  <si>
    <t xml:space="preserve">Pooksta</t>
  </si>
  <si>
    <t xml:space="preserve">Pooney</t>
  </si>
  <si>
    <t xml:space="preserve">Popcontrol</t>
  </si>
  <si>
    <t xml:space="preserve">Portaltez</t>
  </si>
  <si>
    <t xml:space="preserve">Portmachine</t>
  </si>
  <si>
    <t xml:space="preserve">Potatobread</t>
  </si>
  <si>
    <t xml:space="preserve">Primegestalt</t>
  </si>
  <si>
    <t xml:space="preserve">Progresson</t>
  </si>
  <si>
    <t xml:space="preserve">Promie</t>
  </si>
  <si>
    <t xml:space="preserve">Psiweaver</t>
  </si>
  <si>
    <t xml:space="preserve">Pumpkinseed</t>
  </si>
  <si>
    <t xml:space="preserve">Puppytheif</t>
  </si>
  <si>
    <t xml:space="preserve">Purdy</t>
  </si>
  <si>
    <t xml:space="preserve">Pwrwrdgoon</t>
  </si>
  <si>
    <t xml:space="preserve">Qilbie</t>
  </si>
  <si>
    <t xml:space="preserve">Quipz</t>
  </si>
  <si>
    <t xml:space="preserve">Quivertimber</t>
  </si>
  <si>
    <t xml:space="preserve">Raidlock</t>
  </si>
  <si>
    <t xml:space="preserve">Rasdread</t>
  </si>
  <si>
    <t xml:space="preserve">Rejuvbobb</t>
  </si>
  <si>
    <t xml:space="preserve">Resgonewrong</t>
  </si>
  <si>
    <t xml:space="preserve">Reyu</t>
  </si>
  <si>
    <t xml:space="preserve">Rimmey</t>
  </si>
  <si>
    <t xml:space="preserve">Robertbones</t>
  </si>
  <si>
    <t xml:space="preserve">Rocshas</t>
  </si>
  <si>
    <t xml:space="preserve">Roflan</t>
  </si>
  <si>
    <t xml:space="preserve">Roneth</t>
  </si>
  <si>
    <t xml:space="preserve">Rosheem</t>
  </si>
  <si>
    <t xml:space="preserve">Rottendaddy</t>
  </si>
  <si>
    <t xml:space="preserve">Roxxen</t>
  </si>
  <si>
    <t xml:space="preserve">Rsk</t>
  </si>
  <si>
    <t xml:space="preserve">Sanoj</t>
  </si>
  <si>
    <t xml:space="preserve">Scko</t>
  </si>
  <si>
    <t xml:space="preserve">Sckomode</t>
  </si>
  <si>
    <t xml:space="preserve">Sealofgoonin</t>
  </si>
  <si>
    <t xml:space="preserve">Secretlevel</t>
  </si>
  <si>
    <t xml:space="preserve">Senjogahara</t>
  </si>
  <si>
    <t xml:space="preserve">Serragard</t>
  </si>
  <si>
    <t xml:space="preserve">Servator</t>
  </si>
  <si>
    <t xml:space="preserve">Shafaqat</t>
  </si>
  <si>
    <t xml:space="preserve">Shankie</t>
  </si>
  <si>
    <t xml:space="preserve">Sharkdog</t>
  </si>
  <si>
    <t xml:space="preserve">Shazringo</t>
  </si>
  <si>
    <t xml:space="preserve">Sheald</t>
  </si>
  <si>
    <t xml:space="preserve">Shehim</t>
  </si>
  <si>
    <t xml:space="preserve">Shmegmatron</t>
  </si>
  <si>
    <t xml:space="preserve">Shmynk</t>
  </si>
  <si>
    <t xml:space="preserve">Shocknbarrel</t>
  </si>
  <si>
    <t xml:space="preserve">Shortngirthy</t>
  </si>
  <si>
    <t xml:space="preserve">Sick</t>
  </si>
  <si>
    <t xml:space="preserve">Sigsummons</t>
  </si>
  <si>
    <t xml:space="preserve">Skarb</t>
  </si>
  <si>
    <t xml:space="preserve">Snoof</t>
  </si>
  <si>
    <t xml:space="preserve">Solloist</t>
  </si>
  <si>
    <t xml:space="preserve">Spellgaze</t>
  </si>
  <si>
    <t xml:space="preserve">Squadbank</t>
  </si>
  <si>
    <t xml:space="preserve">Squadchants</t>
  </si>
  <si>
    <t xml:space="preserve">Squadchats</t>
  </si>
  <si>
    <t xml:space="preserve">Squadgear</t>
  </si>
  <si>
    <t xml:space="preserve">Squadieclaws</t>
  </si>
  <si>
    <t xml:space="preserve">Squadmaths</t>
  </si>
  <si>
    <t xml:space="preserve">Squadpothree</t>
  </si>
  <si>
    <t xml:space="preserve">Squadpots</t>
  </si>
  <si>
    <t xml:space="preserve">Squadpotstwo</t>
  </si>
  <si>
    <t xml:space="preserve">Squadreads</t>
  </si>
  <si>
    <t xml:space="preserve">Srk</t>
  </si>
  <si>
    <t xml:space="preserve">Srynosummons</t>
  </si>
  <si>
    <t xml:space="preserve">Steppriest</t>
  </si>
  <si>
    <t xml:space="preserve">Stillboxxy</t>
  </si>
  <si>
    <t xml:space="preserve">Stillsweeney</t>
  </si>
  <si>
    <t xml:space="preserve">Stoutvigor</t>
  </si>
  <si>
    <t xml:space="preserve">Subaru</t>
  </si>
  <si>
    <t xml:space="preserve">Sundru</t>
  </si>
  <si>
    <t xml:space="preserve">Svg</t>
  </si>
  <si>
    <t xml:space="preserve">Sweeneybuss</t>
  </si>
  <si>
    <t xml:space="preserve">Swishersweet</t>
  </si>
  <si>
    <t xml:space="preserve">Swoledaddywf</t>
  </si>
  <si>
    <t xml:space="preserve">Sysx</t>
  </si>
  <si>
    <t xml:space="preserve">Tapincheeks</t>
  </si>
  <si>
    <t xml:space="preserve">Targarian</t>
  </si>
  <si>
    <t xml:space="preserve">Tdot</t>
  </si>
  <si>
    <t xml:space="preserve">Tenkz</t>
  </si>
  <si>
    <t xml:space="preserve">Thicktony</t>
  </si>
  <si>
    <t xml:space="preserve">Thoare</t>
  </si>
  <si>
    <t xml:space="preserve">Thrasymachus</t>
  </si>
  <si>
    <t xml:space="preserve">Threenaree</t>
  </si>
  <si>
    <t xml:space="preserve">Thwackk</t>
  </si>
  <si>
    <t xml:space="preserve">Tibirion</t>
  </si>
  <si>
    <t xml:space="preserve">Tobarazinoo</t>
  </si>
  <si>
    <t xml:space="preserve">Tonkatuff</t>
  </si>
  <si>
    <t xml:space="preserve">Toptenanime</t>
  </si>
  <si>
    <t xml:space="preserve">Totec</t>
  </si>
  <si>
    <t xml:space="preserve">Totemtez</t>
  </si>
  <si>
    <t xml:space="preserve">Touchh</t>
  </si>
  <si>
    <t xml:space="preserve">Touchtotemz</t>
  </si>
  <si>
    <t xml:space="preserve">Trashedin</t>
  </si>
  <si>
    <t xml:space="preserve">Trelic</t>
  </si>
  <si>
    <t xml:space="preserve">Trixty</t>
  </si>
  <si>
    <t xml:space="preserve">Trogdoor</t>
  </si>
  <si>
    <t xml:space="preserve">Trolltems</t>
  </si>
  <si>
    <t xml:space="preserve">Trucid</t>
  </si>
  <si>
    <t xml:space="preserve">Trucidmage</t>
  </si>
  <si>
    <t xml:space="preserve">Turthot</t>
  </si>
  <si>
    <t xml:space="preserve">Twincharlie</t>
  </si>
  <si>
    <t xml:space="preserve">Twinstrike</t>
  </si>
  <si>
    <t xml:space="preserve">Unbei</t>
  </si>
  <si>
    <t xml:space="preserve">Undabite</t>
  </si>
  <si>
    <t xml:space="preserve">Utermaddness</t>
  </si>
  <si>
    <t xml:space="preserve">Uzgukk</t>
  </si>
  <si>
    <t xml:space="preserve">Vaal</t>
  </si>
  <si>
    <t xml:space="preserve">Valefar</t>
  </si>
  <si>
    <t xml:space="preserve">Vanderhuge</t>
  </si>
  <si>
    <t xml:space="preserve">Veridknight</t>
  </si>
  <si>
    <t xml:space="preserve">Vindicated</t>
  </si>
  <si>
    <t xml:space="preserve">Voidwalkdis</t>
  </si>
  <si>
    <t xml:space="preserve">Voltana</t>
  </si>
  <si>
    <t xml:space="preserve">Voodoochile</t>
  </si>
  <si>
    <t xml:space="preserve">Vretti</t>
  </si>
  <si>
    <t xml:space="preserve">Vxh</t>
  </si>
  <si>
    <t xml:space="preserve">Vyolette</t>
  </si>
  <si>
    <t xml:space="preserve">Wagons</t>
  </si>
  <si>
    <t xml:space="preserve">Warriorboi</t>
  </si>
  <si>
    <t xml:space="preserve">Wegoodbruh</t>
  </si>
  <si>
    <t xml:space="preserve">Westsider</t>
  </si>
  <si>
    <t xml:space="preserve">Westyellow</t>
  </si>
  <si>
    <t xml:space="preserve">Wheatgrass</t>
  </si>
  <si>
    <t xml:space="preserve">Whitepowder</t>
  </si>
  <si>
    <t xml:space="preserve">Wilferall</t>
  </si>
  <si>
    <t xml:space="preserve">Willnothealu</t>
  </si>
  <si>
    <t xml:space="preserve">Wingsnbeer</t>
  </si>
  <si>
    <t xml:space="preserve">Wyrdis</t>
  </si>
  <si>
    <t xml:space="preserve">Wyrds</t>
  </si>
  <si>
    <t xml:space="preserve">Xiaobeii</t>
  </si>
  <si>
    <t xml:space="preserve">Yamanso</t>
  </si>
  <si>
    <t xml:space="preserve">Yardriss</t>
  </si>
  <si>
    <t xml:space="preserve">Ychinso</t>
  </si>
  <si>
    <t xml:space="preserve">Ychinsos</t>
  </si>
  <si>
    <t xml:space="preserve">Yolund</t>
  </si>
  <si>
    <t xml:space="preserve">Yychinso</t>
  </si>
  <si>
    <t xml:space="preserve">Zambrozi</t>
  </si>
  <si>
    <t xml:space="preserve">Zaysus</t>
  </si>
  <si>
    <t xml:space="preserve">Zepar</t>
  </si>
  <si>
    <t xml:space="preserve">Zuggoner</t>
  </si>
  <si>
    <t xml:space="preserve">Zugummer</t>
  </si>
  <si>
    <t xml:space="preserve">Zuljitajin</t>
  </si>
  <si>
    <t xml:space="preserve">Zuljitazin</t>
  </si>
  <si>
    <t xml:space="preserve">GuildID</t>
  </si>
  <si>
    <t xml:space="preserve">Guild Character</t>
  </si>
  <si>
    <t xml:space="preserve">Praetor</t>
  </si>
  <si>
    <t xml:space="preserve">Raider DKP sheet reference</t>
  </si>
  <si>
    <t xml:space="preserve"># of alts</t>
  </si>
  <si>
    <t xml:space="preserve">Rank</t>
  </si>
  <si>
    <t xml:space="preserve">Date added</t>
  </si>
  <si>
    <t xml:space="preserve">Last raided</t>
  </si>
  <si>
    <t xml:space="preserve">Raider w/o ID</t>
  </si>
  <si>
    <t xml:space="preserve">Raider already on DKP sheet</t>
  </si>
  <si>
    <t xml:space="preserve">KRS</t>
  </si>
  <si>
    <t xml:space="preserve">Brable</t>
  </si>
  <si>
    <t xml:space="preserve">Didimcdudu</t>
  </si>
  <si>
    <t xml:space="preserve">Frostshawk</t>
  </si>
  <si>
    <t xml:space="preserve">Gonjah</t>
  </si>
  <si>
    <t xml:space="preserve">Jolty</t>
  </si>
  <si>
    <t xml:space="preserve">Kittyara</t>
  </si>
  <si>
    <t xml:space="preserve">Lockite</t>
  </si>
  <si>
    <t xml:space="preserve">Mellya</t>
  </si>
  <si>
    <t xml:space="preserve">Nixiius</t>
  </si>
  <si>
    <t xml:space="preserve">Palios</t>
  </si>
  <si>
    <t xml:space="preserve">Petyrbaelish</t>
  </si>
  <si>
    <t xml:space="preserve">Option 1</t>
  </si>
  <si>
    <t xml:space="preserve">Serbarristan</t>
  </si>
  <si>
    <t xml:space="preserve">Stirum</t>
  </si>
  <si>
    <t xml:space="preserve">Trucido</t>
  </si>
  <si>
    <t xml:space="preserve">Vermooth</t>
  </si>
  <si>
    <t xml:space="preserve">Crystahl</t>
  </si>
  <si>
    <t xml:space="preserve">Elementard</t>
  </si>
  <si>
    <t xml:space="preserve">Evelye</t>
  </si>
  <si>
    <t xml:space="preserve">Phrownittv</t>
  </si>
  <si>
    <t xml:space="preserve">Unstalkable</t>
  </si>
  <si>
    <t xml:space="preserve">Trucida</t>
  </si>
  <si>
    <t xml:space="preserve">Nyxcurse</t>
  </si>
  <si>
    <t xml:space="preserve">Ashlandj</t>
  </si>
  <si>
    <t xml:space="preserve">Thalesec</t>
  </si>
  <si>
    <t xml:space="preserve">Twincooper</t>
  </si>
  <si>
    <t xml:space="preserve">New DKP</t>
  </si>
  <si>
    <t xml:space="preserve">Month</t>
  </si>
  <si>
    <t xml:space="preserve">DKP Aug '25</t>
  </si>
  <si>
    <t xml:space="preserve">Kanano / Thanidy / Westyellow
Nbhunter* / Turtlinger* / Ooao*</t>
  </si>
  <si>
    <t xml:space="preserve">Bobbybean / Portaltez / Bobbywf</t>
  </si>
  <si>
    <t xml:space="preserve">Creamstews / Basilpastas</t>
  </si>
  <si>
    <t xml:space="preserve">Dynk / Dwynk</t>
  </si>
  <si>
    <t xml:space="preserve">Player 2025</t>
  </si>
  <si>
    <t xml:space="preserve">Total Earned</t>
  </si>
  <si>
    <t xml:space="preserve">Total Spent</t>
  </si>
  <si>
    <t xml:space="preserve">Total Decay</t>
  </si>
  <si>
    <t xml:space="preserve">Efficiency</t>
  </si>
  <si>
    <t xml:space="preserve">λ</t>
  </si>
  <si>
    <t xml:space="preserve">Mar</t>
  </si>
  <si>
    <t xml:space="preserve">Apr</t>
  </si>
  <si>
    <t xml:space="preserve">Jun</t>
  </si>
  <si>
    <t xml:space="preserve">Jul</t>
  </si>
  <si>
    <t xml:space="preserve">Kanano / Thanidy / Westyellow
(Nbhunter* / Turtlinger* / Ooao*)
(Ameliad*)</t>
  </si>
  <si>
    <t xml:space="preserve">Astramm / Zepar / Gloriaa
Lowktar / Kwame / Ziiggy
Denji / Tutuu / Zanusi
Akachii(Voobooty) / Miura</t>
  </si>
  <si>
    <t xml:space="preserve">Mogruith</t>
  </si>
  <si>
    <t xml:space="preserve">Moneytrees</t>
  </si>
  <si>
    <t xml:space="preserve">Thrasymachus / Damokles</t>
  </si>
  <si>
    <t xml:space="preserve">Watame / Pekora / Nene
Subaru / Flamela / Matsuri</t>
  </si>
  <si>
    <t xml:space="preserve">Choisk</t>
  </si>
  <si>
    <t xml:space="preserve">Ebisu / Ebisue / Weeblife</t>
  </si>
  <si>
    <t xml:space="preserve">Fishybait</t>
  </si>
  <si>
    <t xml:space="preserve">Orangeleader / Bluleader</t>
  </si>
  <si>
    <t xml:space="preserve">Pippy / Zoey</t>
  </si>
  <si>
    <t xml:space="preserve">Rorydolan</t>
  </si>
  <si>
    <t xml:space="preserve">Spoobzilla</t>
  </si>
  <si>
    <t xml:space="preserve">Alexstraza / Ukatsravad
Murrlock</t>
  </si>
  <si>
    <t xml:space="preserve">Ambiened</t>
  </si>
  <si>
    <t xml:space="preserve">Furryfeet</t>
  </si>
  <si>
    <t xml:space="preserve">Getthefup</t>
  </si>
  <si>
    <t xml:space="preserve">Motamoo</t>
  </si>
  <si>
    <t xml:space="preserve">Pencuca</t>
  </si>
  <si>
    <t xml:space="preserve">Rizi / Rizno</t>
  </si>
  <si>
    <t xml:space="preserve">Silkyj</t>
  </si>
  <si>
    <t xml:space="preserve">Synafay</t>
  </si>
  <si>
    <t xml:space="preserve">naxx 1</t>
  </si>
  <si>
    <t xml:space="preserve">naxx 2</t>
  </si>
  <si>
    <t xml:space="preserve">naxx 3</t>
  </si>
  <si>
    <t xml:space="preserve">Brwnswordsman / Scrodo
Valefar / Boltyou / Bublebut</t>
  </si>
  <si>
    <t xml:space="preserve">Scko(Ragegap) / Sckovision
Sick(Sckomancer)</t>
  </si>
  <si>
    <t xml:space="preserve">Valennar</t>
  </si>
  <si>
    <t xml:space="preserve">Gidelia</t>
  </si>
  <si>
    <t xml:space="preserve">Aradya / Awahani / Mellya
Lysandre</t>
  </si>
  <si>
    <t xml:space="preserve">Locknbarrel / Handgrenade
Pewpewkachew</t>
  </si>
  <si>
    <t xml:space="preserve">Nurien</t>
  </si>
  <si>
    <t xml:space="preserve">Softwagons</t>
  </si>
  <si>
    <t xml:space="preserve">Kalwyn</t>
  </si>
  <si>
    <t xml:space="preserve">Volryk</t>
  </si>
  <si>
    <t xml:space="preserve">Sigbrand</t>
  </si>
  <si>
    <t xml:space="preserve">Alithe</t>
  </si>
  <si>
    <t xml:space="preserve">Cru / Managirl</t>
  </si>
  <si>
    <t xml:space="preserve">Redempt / Moodring / Shweya
Getkrunk (Battlebrawn)</t>
  </si>
  <si>
    <t xml:space="preserve">Babycakez</t>
  </si>
  <si>
    <t xml:space="preserve">Moonspoot</t>
  </si>
  <si>
    <t xml:space="preserve">Xyre</t>
  </si>
  <si>
    <t xml:space="preserve">Losty</t>
  </si>
  <si>
    <t xml:space="preserve">Merrex</t>
  </si>
  <si>
    <t xml:space="preserve">OUNCE</t>
  </si>
  <si>
    <t xml:space="preserve">DAGOS</t>
  </si>
  <si>
    <t xml:space="preserve">DRUIDBOI</t>
  </si>
  <si>
    <t xml:space="preserve">DRZOMBIMAN</t>
  </si>
  <si>
    <t xml:space="preserve">ZEPHYOLTH</t>
  </si>
  <si>
    <t xml:space="preserve">ZATO</t>
  </si>
  <si>
    <t xml:space="preserve">QUICKFUSE</t>
  </si>
  <si>
    <t xml:space="preserve">SIEZETHETACO</t>
  </si>
  <si>
    <t xml:space="preserve">HEX</t>
  </si>
  <si>
    <t xml:space="preserve">Total:</t>
  </si>
  <si>
    <t xml:space="preserve">FERUS</t>
  </si>
  <si>
    <t xml:space="preserve">CRESLIN</t>
  </si>
  <si>
    <t xml:space="preserve">CHAKANAUK</t>
  </si>
  <si>
    <t xml:space="preserve">WHYLDE</t>
  </si>
  <si>
    <t xml:space="preserve">INTENT</t>
  </si>
  <si>
    <t xml:space="preserve">SHAMANOODLES</t>
  </si>
  <si>
    <t xml:space="preserve">FRESHLEEDEDD</t>
  </si>
  <si>
    <t xml:space="preserve">DAVROS</t>
  </si>
  <si>
    <t xml:space="preserve">NIGMA</t>
  </si>
  <si>
    <t xml:space="preserve">BESTGAMER</t>
  </si>
  <si>
    <t xml:space="preserve">TERION</t>
  </si>
  <si>
    <t xml:space="preserve">SKO</t>
  </si>
  <si>
    <t xml:space="preserve">ERO</t>
  </si>
  <si>
    <t xml:space="preserve">RIZZLA</t>
  </si>
  <si>
    <t xml:space="preserve">ROKMAR</t>
  </si>
  <si>
    <t xml:space="preserve">BEBEK</t>
  </si>
  <si>
    <t xml:space="preserve">HUDSON</t>
  </si>
  <si>
    <t xml:space="preserve">ANDYPANS</t>
  </si>
  <si>
    <t xml:space="preserve">KEY</t>
  </si>
  <si>
    <t xml:space="preserve">BLANKZ</t>
  </si>
  <si>
    <t xml:space="preserve">STAYC</t>
  </si>
  <si>
    <t xml:space="preserve">HIGHUNTARD</t>
  </si>
  <si>
    <t xml:space="preserve">POPSOCKET</t>
  </si>
  <si>
    <t xml:space="preserve">DIRBY</t>
  </si>
  <si>
    <t xml:space="preserve">WARRIORBOI</t>
  </si>
  <si>
    <t xml:space="preserve">LISABAROV</t>
  </si>
  <si>
    <t xml:space="preserve">STONECOLD</t>
  </si>
  <si>
    <t xml:space="preserve">ZYGLOROX</t>
  </si>
  <si>
    <t xml:space="preserve">Raider</t>
  </si>
  <si>
    <t xml:space="preserve">DOGGERS</t>
  </si>
  <si>
    <t xml:space="preserve">MACIAS</t>
  </si>
  <si>
    <t xml:space="preserve">FOZ</t>
  </si>
  <si>
    <t xml:space="preserve">NAREE</t>
  </si>
  <si>
    <t xml:space="preserve">MANIAC</t>
  </si>
  <si>
    <t xml:space="preserve">Member</t>
  </si>
  <si>
    <t xml:space="preserve">GIN</t>
  </si>
  <si>
    <t xml:space="preserve">TRISMA</t>
  </si>
  <si>
    <t xml:space="preserve">HARDSTAFF</t>
  </si>
  <si>
    <t xml:space="preserve">Alt</t>
  </si>
  <si>
    <t xml:space="preserve">ROUH</t>
  </si>
  <si>
    <t xml:space="preserve">ROFLAN</t>
  </si>
  <si>
    <t xml:space="preserve">PROFESSIONS</t>
  </si>
  <si>
    <t xml:space="preserve">BLACKSMITH</t>
  </si>
  <si>
    <t xml:space="preserve">TAILOR</t>
  </si>
  <si>
    <t xml:space="preserve">ENCHANTOR</t>
  </si>
  <si>
    <t xml:space="preserve">LEATHER</t>
  </si>
  <si>
    <t xml:space="preserve">SKINNING</t>
  </si>
  <si>
    <t xml:space="preserve">HERBING</t>
  </si>
  <si>
    <t xml:space="preserve">CRU</t>
  </si>
  <si>
    <t xml:space="preserve">CATRIANY</t>
  </si>
  <si>
    <t xml:space="preserve">ELSINORE</t>
  </si>
  <si>
    <t xml:space="preserve">LUIIGI</t>
  </si>
  <si>
    <t xml:space="preserve">DAKARA</t>
  </si>
  <si>
    <t xml:space="preserve">DRUIDGUY</t>
  </si>
  <si>
    <t xml:space="preserve">CRISTA</t>
  </si>
  <si>
    <t xml:space="preserve">BENNYLAVA</t>
  </si>
  <si>
    <t xml:space="preserve">VELINERA</t>
  </si>
  <si>
    <t xml:space="preserve">SHIRTLESSJIM</t>
  </si>
  <si>
    <t xml:space="preserve">SHINJUKU</t>
  </si>
  <si>
    <t xml:space="preserve">RONON</t>
  </si>
  <si>
    <t xml:space="preserve">EDILIAS</t>
  </si>
  <si>
    <t xml:space="preserve">FRESHLEE</t>
  </si>
  <si>
    <t xml:space="preserve">TURRION</t>
  </si>
  <si>
    <t xml:space="preserve">TERRIBLE-IVAN</t>
  </si>
  <si>
    <t xml:space="preserve">SIGARETTE</t>
  </si>
  <si>
    <t xml:space="preserve">PULPY</t>
  </si>
  <si>
    <t xml:space="preserve">GURDD</t>
  </si>
  <si>
    <t xml:space="preserve">CRACKROCK</t>
  </si>
  <si>
    <t xml:space="preserve">WHOLECOGAN</t>
  </si>
  <si>
    <t xml:space="preserve">EVOL</t>
  </si>
  <si>
    <t xml:space="preserve">MINING</t>
  </si>
  <si>
    <t xml:space="preserve">ENGINEER</t>
  </si>
  <si>
    <t xml:space="preserve">ALCHEMY</t>
  </si>
  <si>
    <t xml:space="preserve">COOKING </t>
  </si>
  <si>
    <t xml:space="preserve">FISHING</t>
  </si>
  <si>
    <t xml:space="preserve">HORNYBOY</t>
  </si>
  <si>
    <t xml:space="preserve">DRAVOS</t>
  </si>
  <si>
    <t xml:space="preserve">VALINERA</t>
  </si>
  <si>
    <t xml:space="preserve">JT</t>
  </si>
  <si>
    <t xml:space="preserve">Timestamp</t>
  </si>
  <si>
    <t xml:space="preserve">Class</t>
  </si>
  <si>
    <t xml:space="preserve">Main Spec</t>
  </si>
  <si>
    <t xml:space="preserve">Off-Spec</t>
  </si>
  <si>
    <t xml:space="preserve">Attunements</t>
  </si>
  <si>
    <t xml:space="preserve">Professions #1</t>
  </si>
  <si>
    <t xml:space="preserve">Professions #2</t>
  </si>
  <si>
    <t xml:space="preserve">Profession Specializations</t>
  </si>
  <si>
    <t xml:space="preserve">Rogue</t>
  </si>
  <si>
    <t xml:space="preserve">DPS</t>
  </si>
  <si>
    <t xml:space="preserve">Molten Core</t>
  </si>
  <si>
    <t xml:space="preserve">Engineering</t>
  </si>
  <si>
    <t xml:space="preserve">None</t>
  </si>
  <si>
    <t xml:space="preserve">Shaman</t>
  </si>
  <si>
    <t xml:space="preserve">Heals</t>
  </si>
  <si>
    <t xml:space="preserve">Molten Core, Blackwing Lair</t>
  </si>
  <si>
    <t xml:space="preserve">Herbalism</t>
  </si>
  <si>
    <t xml:space="preserve">Alchemy</t>
  </si>
  <si>
    <t xml:space="preserve">Tfs</t>
  </si>
  <si>
    <t xml:space="preserve">Druid</t>
  </si>
  <si>
    <t xml:space="preserve">Tank</t>
  </si>
  <si>
    <t xml:space="preserve">Leatherworking</t>
  </si>
  <si>
    <t xml:space="preserve">Enchantor</t>
  </si>
  <si>
    <t xml:space="preserve">Jumpingbeans</t>
  </si>
  <si>
    <t xml:space="preserve">Skinning</t>
  </si>
  <si>
    <t xml:space="preserve">None yet.  Working on it</t>
  </si>
  <si>
    <t xml:space="preserve">Kasunne</t>
  </si>
  <si>
    <t xml:space="preserve">Mining</t>
  </si>
  <si>
    <t xml:space="preserve">Goblin </t>
  </si>
  <si>
    <t xml:space="preserve">Druidguy</t>
  </si>
  <si>
    <t xml:space="preserve">Molten Core, Onyxia's Lair, Blackwing Lair</t>
  </si>
  <si>
    <t xml:space="preserve">Big dick energy</t>
  </si>
  <si>
    <t xml:space="preserve">Paladin</t>
  </si>
  <si>
    <t xml:space="preserve">Mage</t>
  </si>
  <si>
    <t xml:space="preserve">Spicee beef</t>
  </si>
  <si>
    <t xml:space="preserve">pot(s)</t>
  </si>
  <si>
    <t xml:space="preserve">Dhorog</t>
  </si>
  <si>
    <t xml:space="preserve">Blacksmith</t>
  </si>
  <si>
    <t xml:space="preserve">Armorsmith</t>
  </si>
  <si>
    <t xml:space="preserve">Crackrock</t>
  </si>
  <si>
    <t xml:space="preserve">Warrior</t>
  </si>
  <si>
    <t xml:space="preserve">Will be going Mace spec for crafting Rag hammer.</t>
  </si>
  <si>
    <t xml:space="preserve">RickyGoFast</t>
  </si>
  <si>
    <t xml:space="preserve">Priest</t>
  </si>
  <si>
    <t xml:space="preserve">Tailor</t>
  </si>
  <si>
    <t xml:space="preserve">Tysonn</t>
  </si>
  <si>
    <t xml:space="preserve">Kalsb</t>
  </si>
  <si>
    <t xml:space="preserve">Goblin</t>
  </si>
  <si>
    <t xml:space="preserve">ArmGal</t>
  </si>
  <si>
    <t xml:space="preserve">Hunter</t>
  </si>
  <si>
    <t xml:space="preserve">Goblin Engineering</t>
  </si>
  <si>
    <t xml:space="preserve">Silangan</t>
  </si>
  <si>
    <t xml:space="preserve">Goblin Engineer</t>
  </si>
  <si>
    <t xml:space="preserve">Ounce</t>
  </si>
  <si>
    <t xml:space="preserve">Highuntard </t>
  </si>
  <si>
    <t xml:space="preserve">Gnomish Engi</t>
  </si>
  <si>
    <t xml:space="preserve">Freshleededd</t>
  </si>
  <si>
    <t xml:space="preserve">Gulive</t>
  </si>
  <si>
    <t xml:space="preserve">God</t>
  </si>
  <si>
    <t xml:space="preserve">Ponni</t>
  </si>
  <si>
    <t xml:space="preserve">Marksman</t>
  </si>
  <si>
    <t xml:space="preserve">Ero</t>
  </si>
  <si>
    <t xml:space="preserve">Not really</t>
  </si>
  <si>
    <t xml:space="preserve">Rokmar</t>
  </si>
  <si>
    <t xml:space="preserve">Dirby</t>
  </si>
  <si>
    <t xml:space="preserve">Warlock</t>
  </si>
  <si>
    <t xml:space="preserve">Rokujin</t>
  </si>
  <si>
    <t xml:space="preserve">Edilias</t>
  </si>
  <si>
    <t xml:space="preserve">Freshlee</t>
  </si>
  <si>
    <t xml:space="preserve">Goblin - The master engineer race</t>
  </si>
  <si>
    <t xml:space="preserve">Ragnosx</t>
  </si>
  <si>
    <t xml:space="preserve">Hudson</t>
  </si>
  <si>
    <t xml:space="preserve">Ratoo</t>
  </si>
  <si>
    <t xml:space="preserve">might drop skinning for engi when i got time</t>
  </si>
  <si>
    <t xml:space="preserve">Agetha</t>
  </si>
  <si>
    <t xml:space="preserve">Tribal </t>
  </si>
  <si>
    <t xml:space="preserve">Bestgamer</t>
  </si>
  <si>
    <t xml:space="preserve">Fourtwenty </t>
  </si>
  <si>
    <t xml:space="preserve">Hex</t>
  </si>
  <si>
    <t xml:space="preserve">Molten Core, Onyxia's Lair, Blackwing Lair, Naxxramas</t>
  </si>
  <si>
    <t xml:space="preserve">Flasks</t>
  </si>
  <si>
    <t xml:space="preserve">Nigma</t>
  </si>
  <si>
    <t xml:space="preserve">Glaeven</t>
  </si>
  <si>
    <t xml:space="preserve">Crista</t>
  </si>
  <si>
    <t xml:space="preserve">Armorsmith/Goblin</t>
  </si>
  <si>
    <t xml:space="preserve">Armorsmith/Goblin Eng</t>
  </si>
  <si>
    <t xml:space="preserve">Bennylava</t>
  </si>
  <si>
    <t xml:space="preserve">Agries</t>
  </si>
  <si>
    <t xml:space="preserve">Gnomish</t>
  </si>
  <si>
    <t xml:space="preserve">Holyangel</t>
  </si>
  <si>
    <t xml:space="preserve">ArmGal </t>
  </si>
  <si>
    <t xml:space="preserve">Gobeng </t>
  </si>
  <si>
    <t xml:space="preserve">Dieing</t>
  </si>
  <si>
    <t xml:space="preserve">none</t>
  </si>
  <si>
    <t xml:space="preserve">Foz</t>
  </si>
  <si>
    <t xml:space="preserve">Goblin 'neering</t>
  </si>
  <si>
    <t xml:space="preserve">Gnomish </t>
  </si>
  <si>
    <t xml:space="preserve">Khuno</t>
  </si>
  <si>
    <t xml:space="preserve">Character Name:</t>
  </si>
  <si>
    <t xml:space="preserve">Profession 1</t>
  </si>
  <si>
    <t xml:space="preserve">Profession 2</t>
  </si>
  <si>
    <t xml:space="preserve">1H Weapon - Spell Power?</t>
  </si>
  <si>
    <t xml:space="preserve">1H Weapon - Lifestealing?</t>
  </si>
  <si>
    <t xml:space="preserve">1H Weapon - Fiery Weapon?</t>
  </si>
  <si>
    <t xml:space="preserve">1H Weapon - Superior Striking?</t>
  </si>
  <si>
    <t xml:space="preserve">1H Weapon - Unholy?</t>
  </si>
  <si>
    <t xml:space="preserve">1H Weapon - Crusader?</t>
  </si>
  <si>
    <t xml:space="preserve">1H Weapon - Icy Chill?</t>
  </si>
  <si>
    <t xml:space="preserve">1H Weapon - Agility?</t>
  </si>
  <si>
    <t xml:space="preserve">1H Weapon - Mighty Intellect?</t>
  </si>
  <si>
    <t xml:space="preserve">1H Weapon - Strength?</t>
  </si>
  <si>
    <t xml:space="preserve">2H Weapon - Major Intellect?</t>
  </si>
  <si>
    <t xml:space="preserve">2H Weapon - Major Spirit?</t>
  </si>
  <si>
    <t xml:space="preserve">2H Weapon - Superior Impact?</t>
  </si>
  <si>
    <t xml:space="preserve">2H Weapon - Agility?</t>
  </si>
  <si>
    <t xml:space="preserve">Chest - Greater Stats?</t>
  </si>
  <si>
    <t xml:space="preserve">Chest - Major Mana?</t>
  </si>
  <si>
    <t xml:space="preserve">Chest - Major Health?</t>
  </si>
  <si>
    <t xml:space="preserve">Gloves - Greater Strength?</t>
  </si>
  <si>
    <t xml:space="preserve">Gloves - Advanced Herbalism?</t>
  </si>
  <si>
    <t xml:space="preserve">Gloves - Advanced Mining?</t>
  </si>
  <si>
    <t xml:space="preserve">Gloves - Fishing?</t>
  </si>
  <si>
    <t xml:space="preserve">Gloves - Greater Agility?</t>
  </si>
  <si>
    <t xml:space="preserve">Gloves - Riding Skill?</t>
  </si>
  <si>
    <t xml:space="preserve">Gloves - Skinning?</t>
  </si>
  <si>
    <t xml:space="preserve">Cloak - Greater Resistance?</t>
  </si>
  <si>
    <t xml:space="preserve">Cloak - Lesser Agility?</t>
  </si>
  <si>
    <t xml:space="preserve">Cloak - Superior Defense?</t>
  </si>
  <si>
    <t xml:space="preserve">Boots - Greater Agility?</t>
  </si>
  <si>
    <t xml:space="preserve">Boots - Greater Stamina?</t>
  </si>
  <si>
    <t xml:space="preserve">Boots - Spirit?</t>
  </si>
  <si>
    <t xml:space="preserve">Shield - Lesser Block?</t>
  </si>
  <si>
    <t xml:space="preserve">Shield - Greater Stamina?</t>
  </si>
  <si>
    <t xml:space="preserve">Bracer - Greater Intellect?</t>
  </si>
  <si>
    <t xml:space="preserve">Bracer - Superior Stamina?</t>
  </si>
  <si>
    <t xml:space="preserve">Bracer - Superior Strength?</t>
  </si>
  <si>
    <t xml:space="preserve">Bracer - Healing?</t>
  </si>
  <si>
    <t xml:space="preserve">Bracer - Mana Regeneration?</t>
  </si>
  <si>
    <t xml:space="preserve">Weapon Oils - Brilliant Mana Oil?</t>
  </si>
  <si>
    <t xml:space="preserve">Weapon Oils - Brilliant Wizard Oil?</t>
  </si>
  <si>
    <t xml:space="preserve">Shoulders - Living Shoulders?</t>
  </si>
  <si>
    <t xml:space="preserve">Cloaks - Hide of the Wild?</t>
  </si>
  <si>
    <t xml:space="preserve">Cloaks - Oyxia Scale Cloak?</t>
  </si>
  <si>
    <t xml:space="preserve">Chest - Sandstalker Breastplate?</t>
  </si>
  <si>
    <t xml:space="preserve">Chest - Warbear Harness?</t>
  </si>
  <si>
    <t xml:space="preserve">Bracers - Sandstlaker Bracers?</t>
  </si>
  <si>
    <t xml:space="preserve">Gloves - Sandstlaker Gauntlets?</t>
  </si>
  <si>
    <t xml:space="preserve">Gloves - Devilsaur Gauntlets?</t>
  </si>
  <si>
    <t xml:space="preserve">Gloves - Chimeric Gloves?</t>
  </si>
  <si>
    <t xml:space="preserve">Gloves - Herbalist's Gloves?</t>
  </si>
  <si>
    <t xml:space="preserve">Pants - Devilsaur Leggings?</t>
  </si>
  <si>
    <t xml:space="preserve">Force Reactive Disk?</t>
  </si>
  <si>
    <t xml:space="preserve">Gnomish Cloaking Device?</t>
  </si>
  <si>
    <t xml:space="preserve">Deepdive Helmet?</t>
  </si>
  <si>
    <t xml:space="preserve">Parachute Cloak?</t>
  </si>
  <si>
    <t xml:space="preserve">Major Recombobulator?</t>
  </si>
  <si>
    <t xml:space="preserve">Hyper-Radiant Flame Reflector?</t>
  </si>
  <si>
    <t xml:space="preserve">Ultra-Flash Shadow Reflector?</t>
  </si>
  <si>
    <t xml:space="preserve">Gyrofreeze Ice Reflector?</t>
  </si>
  <si>
    <t xml:space="preserve">Gnomish Universal Remote?</t>
  </si>
  <si>
    <t xml:space="preserve">Dark Iron Bomb?</t>
  </si>
  <si>
    <t xml:space="preserve">Arcane Bomb?</t>
  </si>
  <si>
    <t xml:space="preserve">Goblin Land Mine?</t>
  </si>
  <si>
    <t xml:space="preserve">Powerful Seaforium Charge?</t>
  </si>
  <si>
    <t xml:space="preserve">Mithril Mechanical Dragonling?</t>
  </si>
  <si>
    <t xml:space="preserve">Arcanite Dragonling?</t>
  </si>
  <si>
    <t xml:space="preserve">Portable Bronze Mortar?</t>
  </si>
  <si>
    <t xml:space="preserve">Snowmaster 9000?</t>
  </si>
  <si>
    <t xml:space="preserve">Masterwork Target Dummy?</t>
  </si>
  <si>
    <t xml:space="preserve">Delicate Arcanite Converter?</t>
  </si>
  <si>
    <t xml:space="preserve">Truesilver Transformer?</t>
  </si>
  <si>
    <t xml:space="preserve">Thorium Tube?</t>
  </si>
  <si>
    <t xml:space="preserve">Goblin Jumper Cables XL?</t>
  </si>
  <si>
    <t xml:space="preserve">World Enlarger?</t>
  </si>
  <si>
    <t xml:space="preserve">Gnomish Alarm-O-Bot?</t>
  </si>
  <si>
    <t xml:space="preserve">Discombobulator Ray?</t>
  </si>
  <si>
    <t xml:space="preserve">Flame Deflector?</t>
  </si>
  <si>
    <t xml:space="preserve">Flash Bomb?</t>
  </si>
  <si>
    <t xml:space="preserve">Biznicks 247x128 Accurascope?</t>
  </si>
  <si>
    <t xml:space="preserve">Sniper Scope?</t>
  </si>
  <si>
    <t xml:space="preserve">Lifelike Mechanical Toad?</t>
  </si>
  <si>
    <t xml:space="preserve">Pet Bombling?</t>
  </si>
  <si>
    <t xml:space="preserve">Lil' Smoky?</t>
  </si>
  <si>
    <t xml:space="preserve">Mechanical Squirrel?</t>
  </si>
  <si>
    <t xml:space="preserve">Green Firework?</t>
  </si>
  <si>
    <t xml:space="preserve">Red Firework?</t>
  </si>
  <si>
    <t xml:space="preserve">Cluster Launcher?</t>
  </si>
  <si>
    <t xml:space="preserve">Blue Rocket Cluster?</t>
  </si>
  <si>
    <t xml:space="preserve">Large Blue Rocket Cluster?</t>
  </si>
  <si>
    <t xml:space="preserve">Green Rocket Cluster?</t>
  </si>
  <si>
    <t xml:space="preserve">Large Green Rocket Cluster?</t>
  </si>
  <si>
    <t xml:space="preserve">Red Rocket Cluster?</t>
  </si>
  <si>
    <t xml:space="preserve">Large Red Rocket Cluster?</t>
  </si>
  <si>
    <t xml:space="preserve">Firework Launcher?</t>
  </si>
  <si>
    <t xml:space="preserve">Large Blue Rocket?</t>
  </si>
  <si>
    <t xml:space="preserve">Small Blue Rocket?</t>
  </si>
  <si>
    <t xml:space="preserve">Large Green Rocket?</t>
  </si>
  <si>
    <t xml:space="preserve">Small Green Rocket?</t>
  </si>
  <si>
    <t xml:space="preserve">Large Red Rocket?</t>
  </si>
  <si>
    <t xml:space="preserve">Small Red Rocket?</t>
  </si>
  <si>
    <t xml:space="preserve">Lionheart Helm?</t>
  </si>
  <si>
    <t xml:space="preserve">Enchanted Thorium Helm?</t>
  </si>
  <si>
    <t xml:space="preserve">Whitesoul Helm?</t>
  </si>
  <si>
    <t xml:space="preserve">Dark Iron Shoulders?</t>
  </si>
  <si>
    <t xml:space="preserve">Dark Iron Plate?</t>
  </si>
  <si>
    <t xml:space="preserve">Enchanted Thorium Breastplate?</t>
  </si>
  <si>
    <t xml:space="preserve">Annihilator?</t>
  </si>
  <si>
    <t xml:space="preserve">Sulfuron Hammer?</t>
  </si>
  <si>
    <t xml:space="preserve">Arcanite Reaper?</t>
  </si>
  <si>
    <t xml:space="preserve">Nightfall?</t>
  </si>
  <si>
    <t xml:space="preserve">Titanic Leggings?</t>
  </si>
  <si>
    <t xml:space="preserve">Enchanted Thorium Leggings?</t>
  </si>
  <si>
    <t xml:space="preserve">Elemental Sharpening Stone?</t>
  </si>
  <si>
    <t xml:space="preserve">Thorium Shield Spike?</t>
  </si>
  <si>
    <t xml:space="preserve">Mithril Spurs?</t>
  </si>
  <si>
    <t xml:space="preserve">Steel Weapon Chain?</t>
  </si>
  <si>
    <t xml:space="preserve">Inlaid Mithril Cylinder?</t>
  </si>
  <si>
    <t xml:space="preserve">Distilled Wisdom?</t>
  </si>
  <si>
    <t xml:space="preserve">of the Titans?</t>
  </si>
  <si>
    <t xml:space="preserve">Supreme Power?</t>
  </si>
  <si>
    <t xml:space="preserve">G Fire Prot?</t>
  </si>
  <si>
    <t xml:space="preserve">G Frost Prot?</t>
  </si>
  <si>
    <t xml:space="preserve">G Nature Prot?</t>
  </si>
  <si>
    <t xml:space="preserve">G Shadow Prot?</t>
  </si>
  <si>
    <t xml:space="preserve">G Arcane Prot?</t>
  </si>
  <si>
    <t xml:space="preserve">Major Healing?</t>
  </si>
  <si>
    <t xml:space="preserve">Major Mana?</t>
  </si>
  <si>
    <t xml:space="preserve">Free Action?</t>
  </si>
  <si>
    <t xml:space="preserve">Limited Invulnerability?</t>
  </si>
  <si>
    <t xml:space="preserve">Mighty Rage?</t>
  </si>
  <si>
    <t xml:space="preserve">Living Action?</t>
  </si>
  <si>
    <t xml:space="preserve">G Stoneshield?</t>
  </si>
  <si>
    <t xml:space="preserve">M Rejuvenation?</t>
  </si>
  <si>
    <t xml:space="preserve">Poison Resistance?</t>
  </si>
  <si>
    <t xml:space="preserve">Giant Growth?</t>
  </si>
  <si>
    <t xml:space="preserve">Swiftness?</t>
  </si>
  <si>
    <t xml:space="preserve">Invisibility?</t>
  </si>
  <si>
    <t xml:space="preserve">Restorative?</t>
  </si>
  <si>
    <t xml:space="preserve">Mageblood?</t>
  </si>
  <si>
    <t xml:space="preserve">Elixir of Giants?</t>
  </si>
  <si>
    <t xml:space="preserve">Major Troll's Blood?</t>
  </si>
  <si>
    <t xml:space="preserve">Superior Defense?</t>
  </si>
  <si>
    <t xml:space="preserve">Mongoose?</t>
  </si>
  <si>
    <t xml:space="preserve">Frost Power?</t>
  </si>
  <si>
    <t xml:space="preserve">G Arcane Elixir?</t>
  </si>
  <si>
    <t xml:space="preserve">Shadow Power?</t>
  </si>
  <si>
    <t xml:space="preserve">Fortitude?</t>
  </si>
  <si>
    <t xml:space="preserve">Gift of Arthas?</t>
  </si>
  <si>
    <t xml:space="preserve">G Firepower?</t>
  </si>
  <si>
    <t xml:space="preserve">Air to Fire?</t>
  </si>
  <si>
    <t xml:space="preserve">Earth to Life?</t>
  </si>
  <si>
    <t xml:space="preserve">Earth to Water?</t>
  </si>
  <si>
    <t xml:space="preserve">Fire to Earth?</t>
  </si>
  <si>
    <t xml:space="preserve">Life to Earth?</t>
  </si>
  <si>
    <t xml:space="preserve">Undeath to Water?</t>
  </si>
  <si>
    <t xml:space="preserve">Water to Air?</t>
  </si>
  <si>
    <t xml:space="preserve">Water to Undeath?</t>
  </si>
  <si>
    <t xml:space="preserve">Elemental Fire?</t>
  </si>
  <si>
    <t xml:space="preserve">Goblin Rocket Fuel?</t>
  </si>
  <si>
    <t xml:space="preserve">Shadow Oil?</t>
  </si>
  <si>
    <t xml:space="preserve">Felcloth Shoulders?</t>
  </si>
  <si>
    <t xml:space="preserve">Cindercloth?</t>
  </si>
  <si>
    <t xml:space="preserve">Of the Void?</t>
  </si>
  <si>
    <t xml:space="preserve">Of the Archmage?</t>
  </si>
  <si>
    <t xml:space="preserve">Truefaith?</t>
  </si>
  <si>
    <t xml:space="preserve">Of Winter Night?</t>
  </si>
  <si>
    <t xml:space="preserve">Bloodvine Vest?</t>
  </si>
  <si>
    <t xml:space="preserve">Felcloth Gloves?</t>
  </si>
  <si>
    <t xml:space="preserve">Flarecore Wraps?</t>
  </si>
  <si>
    <t xml:space="preserve">Spider Belt?</t>
  </si>
  <si>
    <t xml:space="preserve">Runed Stygian Belt?</t>
  </si>
  <si>
    <t xml:space="preserve">Ghostweave Belt?</t>
  </si>
  <si>
    <t xml:space="preserve">Runed Stygian Leggings?</t>
  </si>
  <si>
    <t xml:space="preserve">Bloodvine Leggings?</t>
  </si>
  <si>
    <t xml:space="preserve">Bloodvine Boots?</t>
  </si>
  <si>
    <t xml:space="preserve">Runed Stygian Boots?</t>
  </si>
  <si>
    <t xml:space="preserve">Big Bag of Enchantment?</t>
  </si>
  <si>
    <t xml:space="preserve">Mooncloth Bag?</t>
  </si>
  <si>
    <t xml:space="preserve">Satchel of Cenarius?</t>
  </si>
  <si>
    <t xml:space="preserve">Bottomless Bag?</t>
  </si>
  <si>
    <t xml:space="preserve">Core Felcloth Bag?</t>
  </si>
  <si>
    <t xml:space="preserve">Rich Purple Silk Shirt?</t>
  </si>
  <si>
    <t xml:space="preserve">Stylish Blue Shirt?</t>
  </si>
  <si>
    <t xml:space="preserve">Stylish Green Shirt?</t>
  </si>
  <si>
    <t xml:space="preserve">Black Swashbuckler's Shirt?</t>
  </si>
  <si>
    <t xml:space="preserve">Orange Martial Shirt?</t>
  </si>
  <si>
    <t xml:space="preserve">Green Holiday Shirt?</t>
  </si>
  <si>
    <t xml:space="preserve">Festival Dress?</t>
  </si>
  <si>
    <t xml:space="preserve">Festive Red Pant Suit?</t>
  </si>
  <si>
    <t xml:space="preserve">Savory Deviate Delight?</t>
  </si>
  <si>
    <t xml:space="preserve">Smoked Desert Dumplings?</t>
  </si>
  <si>
    <t xml:space="preserve">Runn Tum Tuber Surprise?</t>
  </si>
  <si>
    <t xml:space="preserve">Dirge's Kickin Chimaerok Chops?</t>
  </si>
  <si>
    <t xml:space="preserve">Strong Anti-Venom?</t>
  </si>
  <si>
    <t xml:space="preserve">Traveler's Tent?</t>
  </si>
  <si>
    <t xml:space="preserve">Fishing Boat?</t>
  </si>
  <si>
    <t xml:space="preserve">Simple Wooden Planter?</t>
  </si>
  <si>
    <t xml:space="preserve">Is your Fishing 300?</t>
  </si>
  <si>
    <t xml:space="preserve">Working On</t>
  </si>
  <si>
    <t xml:space="preserve">Yes</t>
  </si>
  <si>
    <t xml:space="preserve">No</t>
  </si>
  <si>
    <t xml:space="preserve">Enchanting</t>
  </si>
  <si>
    <t xml:space="preserve">Ednaryt</t>
  </si>
  <si>
    <t xml:space="preserve">Zekiell</t>
  </si>
  <si>
    <t xml:space="preserve">spicee beef</t>
  </si>
  <si>
    <t xml:space="preserve">Lustitio</t>
  </si>
  <si>
    <t xml:space="preserve">Magoo</t>
  </si>
  <si>
    <t xml:space="preserve">Fourtwenty</t>
  </si>
  <si>
    <t xml:space="preserve">NAME</t>
  </si>
  <si>
    <t xml:space="preserve">PATRICKEWING</t>
  </si>
  <si>
    <t xml:space="preserve">DELAH</t>
  </si>
  <si>
    <t xml:space="preserve">HOBOKNIFE</t>
  </si>
  <si>
    <t xml:space="preserve">ZUNICE</t>
  </si>
  <si>
    <t xml:space="preserve">HUNTEROFSOUL</t>
  </si>
  <si>
    <t xml:space="preserve">REXCHAMP</t>
  </si>
  <si>
    <t xml:space="preserve">MAKIZZA</t>
  </si>
  <si>
    <t xml:space="preserve">NOFT</t>
  </si>
  <si>
    <t xml:space="preserve">EVOLANGEL</t>
  </si>
  <si>
    <t xml:space="preserve">BEEFYSTEW</t>
  </si>
  <si>
    <t xml:space="preserve">GOBBIN</t>
  </si>
  <si>
    <t xml:space="preserve">TOTAL</t>
  </si>
  <si>
    <t xml:space="preserve">Instructions</t>
  </si>
  <si>
    <t xml:space="preserve">roshas system instructions</t>
  </si>
  <si>
    <t xml:space="preserve">Step 1: Sort</t>
  </si>
  <si>
    <t xml:space="preserve">Right click column A (Player), "Sort sheet A to Z".
</t>
  </si>
  <si>
    <t xml:space="preserve">Step 2: Spent</t>
  </si>
  <si>
    <t xml:space="preserve">Check the "#dkp-tracker" channel in discord, and subtract the amount of DKP each player spent since the last DKP sheet update. 
Add the new spent values to the current spent values of Column E(spent) in the following format: "=5+10+2"
</t>
  </si>
  <si>
    <t xml:space="preserve">Roshas Attendance</t>
  </si>
  <si>
    <t xml:space="preserve">Step 3: Attendance</t>
  </si>
  <si>
    <t xml:space="preserve">Check the "raid-attendance" thread in the "#dkp-tracker" channel, and add the DKP earned in that day's column for everyone recorded in the attendance screenshot using the following calculations.
DKP CALCULATOR: +1 for being present at raid start, +1 per hour of scheduled raid time, +2 for raid completion.
EXTRA DKP CALCULATOR: +5 for progression kill, +1 for being on bench, +1 for swaping to make raid composition, +1 if raid lead announces a bonus. -1 for being a "no show".
(Note: Molten Core, Emerald Sanctum, Blackwing Lair completion DKP is worth +1, not +2).
(Note: Clean-Up DKP is worth +1 for raid start, and +1 for raid completion. Bench DKP is also allowed, but nothing else.)
</t>
  </si>
  <si>
    <t xml:space="preserve">1. add NAMES TO COMULMN F</t>
  </si>
  <si>
    <t xml:space="preserve">Step 4: AFK/No Show</t>
  </si>
  <si>
    <t xml:space="preserve">If anyone is recorded in the "raid-attendance" thread as a "no show", give them -1.
If anyone is recorded as being AFK arrest their raid time DKP(-1 per hour they missed, round to the nearest whole hour), and completion DKP(-2) unless they return.
</t>
  </si>
  <si>
    <t xml:space="preserve">2. add dkp earmed in comuln H</t>
  </si>
  <si>
    <t xml:space="preserve">Step 5: Leave/Join</t>
  </si>
  <si>
    <t xml:space="preserve">If anyone is recorded in the "raid-attendance" thread as leaving, subtract completion DKP(-2), and missed raid time DKP(-1 per hour they missed, round to the nearest whole hour).
If anyone is recorded as joining, assign them partial DKP(+1 per hour of raid time, round to the nearest whole hour, and +2 for raid completion).
</t>
  </si>
  <si>
    <t xml:space="preserve">3. addon FOR Column M</t>
  </si>
  <si>
    <t xml:space="preserve">Step 6: Bench/Swap</t>
  </si>
  <si>
    <t xml:space="preserve">If anyone is recorded in the "raid-attendance" thread as benched, give them bench DKP(+1), but arrest their raid time DKP(-1 per hour they missed, round to the nearest whole hour).
If any benched players come into the raid, give them raid time DKP(+1 per hour, round to the nearest whole hour).
If players are still on the bench at the end of raid give them raid completion DKP(+2).
If any player is asked to swap to an alternate character to make the raid composition better award them comp DKP(+1).
</t>
  </si>
  <si>
    <t xml:space="preserve">4. add entire guild from addon to column N</t>
  </si>
  <si>
    <t xml:space="preserve">Step 7: Donation</t>
  </si>
  <si>
    <t xml:space="preserve">If updating the DKP sheet after Sunday, check the "dkp-donations" thread, and add the weekly donation DKP to the sheet.
</t>
  </si>
  <si>
    <t xml:space="preserve">5. column T will output values to the current month's sheet</t>
  </si>
  <si>
    <t xml:space="preserve">Step 8: Sort</t>
  </si>
  <si>
    <t xml:space="preserve">Right click column F (Current), "Sort sheet Z to A".
</t>
  </si>
  <si>
    <t xml:space="preserve">6. copy the values on the sheet to the proper column in the sheet</t>
  </si>
  <si>
    <t xml:space="preserve">Monthly Step
Step 9: Decay</t>
  </si>
  <si>
    <t xml:space="preserve">This step is done on the 1st of every month. 
Use the "Decay" sheet for the monthy decay formula.
MONTHLY DECAY FORMULA: newDKP = oldDKP - oldDKP * (oldDKP / 1000)
Once the newDKP decay has been calculated, create a fresh sheet for the new month, and add the newDKP value to column B (XX/01/20XX DKP).
If a player earned zero DKP during the last month's DKP sheet remove them from the new month's DKP sheet.
</t>
  </si>
  <si>
    <t xml:space="preserve">Updated: ?? by Chris O.</t>
  </si>
  <si>
    <t xml:space="preserve">00/00/0000</t>
  </si>
  <si>
    <t xml:space="preserve">Fri MC</t>
  </si>
  <si>
    <t xml:space="preserve">Donation</t>
  </si>
  <si>
    <t xml:space="preserve">Sun Naxx</t>
  </si>
  <si>
    <t xml:space="preserve">Mon AQ</t>
  </si>
  <si>
    <t xml:space="preserve">Wed BWL</t>
  </si>
  <si>
    <t xml:space="preserve">Thurs AQ</t>
  </si>
  <si>
    <t xml:space="preserve">Friday MC</t>
  </si>
</sst>
</file>

<file path=xl/styles.xml><?xml version="1.0" encoding="utf-8"?>
<styleSheet xmlns="http://schemas.openxmlformats.org/spreadsheetml/2006/main">
  <numFmts count="11">
    <numFmt numFmtId="164" formatCode="General"/>
    <numFmt numFmtId="165" formatCode="@"/>
    <numFmt numFmtId="166" formatCode="mm/dd"/>
    <numFmt numFmtId="167" formatCode="0"/>
    <numFmt numFmtId="168" formatCode="0%"/>
    <numFmt numFmtId="169" formatCode="mm/dd/yyyy"/>
    <numFmt numFmtId="170" formatCode="#,##0"/>
    <numFmt numFmtId="171" formatCode="h:mm"/>
    <numFmt numFmtId="172" formatCode="[$-409]m/d/yyyy"/>
    <numFmt numFmtId="173" formatCode="0.00"/>
    <numFmt numFmtId="174" formatCode="m/d/yyyy\ h:mm:ss"/>
  </numFmts>
  <fonts count="63">
    <font>
      <sz val="10"/>
      <color rgb="FF000000"/>
      <name val="Arial"/>
      <family val="0"/>
    </font>
    <font>
      <sz val="10"/>
      <name val="Arial"/>
      <family val="0"/>
    </font>
    <font>
      <sz val="10"/>
      <name val="Arial"/>
      <family val="0"/>
    </font>
    <font>
      <sz val="10"/>
      <name val="Arial"/>
      <family val="0"/>
    </font>
    <font>
      <b val="true"/>
      <sz val="11"/>
      <color rgb="FF314C59"/>
      <name val="Arial"/>
      <family val="0"/>
    </font>
    <font>
      <sz val="11"/>
      <color rgb="FF314C59"/>
      <name val="Arial"/>
      <family val="0"/>
    </font>
    <font>
      <i val="true"/>
      <sz val="10"/>
      <color rgb="FF000000"/>
      <name val="Arial"/>
      <family val="0"/>
    </font>
    <font>
      <b val="true"/>
      <sz val="10"/>
      <color rgb="FF000000"/>
      <name val="Arial"/>
      <family val="0"/>
    </font>
    <font>
      <sz val="10"/>
      <color rgb="FFB7B7B7"/>
      <name val="Arial"/>
      <family val="0"/>
    </font>
    <font>
      <sz val="10"/>
      <color rgb="FF314C59"/>
      <name val="Arial"/>
      <family val="0"/>
    </font>
    <font>
      <b val="true"/>
      <i val="true"/>
      <sz val="10"/>
      <color rgb="FF000000"/>
      <name val="Arial"/>
      <family val="0"/>
    </font>
    <font>
      <b val="true"/>
      <sz val="10"/>
      <color rgb="FF000000"/>
      <name val="Helvetica Neue"/>
      <family val="0"/>
    </font>
    <font>
      <b val="true"/>
      <sz val="14"/>
      <color rgb="FF000000"/>
      <name val="Arial"/>
      <family val="0"/>
    </font>
    <font>
      <b val="true"/>
      <sz val="9"/>
      <color rgb="FF000000"/>
      <name val="Arial"/>
      <family val="0"/>
    </font>
    <font>
      <b val="true"/>
      <sz val="8"/>
      <color rgb="FF000000"/>
      <name val="Arial"/>
      <family val="0"/>
    </font>
    <font>
      <b val="true"/>
      <sz val="8"/>
      <color rgb="FF666666"/>
      <name val="Arial"/>
      <family val="0"/>
    </font>
    <font>
      <b val="true"/>
      <sz val="12"/>
      <color rgb="FF000000"/>
      <name val="Arial"/>
      <family val="0"/>
    </font>
    <font>
      <b val="true"/>
      <sz val="9"/>
      <color rgb="FF666666"/>
      <name val="Arial"/>
      <family val="0"/>
    </font>
    <font>
      <sz val="9"/>
      <color rgb="FF314C59"/>
      <name val="Arial"/>
      <family val="0"/>
    </font>
    <font>
      <b val="true"/>
      <i val="true"/>
      <sz val="14"/>
      <color rgb="FF000000"/>
      <name val="Arial"/>
      <family val="0"/>
    </font>
    <font>
      <b val="true"/>
      <i val="true"/>
      <sz val="20"/>
      <color rgb="FF000000"/>
      <name val="Arial"/>
      <family val="0"/>
    </font>
    <font>
      <sz val="10"/>
      <color rgb="FF666666"/>
      <name val="Arial"/>
      <family val="0"/>
    </font>
    <font>
      <sz val="12"/>
      <color rgb="FF000000"/>
      <name val="Arial"/>
      <family val="0"/>
    </font>
    <font>
      <i val="true"/>
      <sz val="12"/>
      <color rgb="FF000000"/>
      <name val="Arial"/>
      <family val="0"/>
    </font>
    <font>
      <b val="true"/>
      <sz val="12"/>
      <color rgb="FF999999"/>
      <name val="Arial"/>
      <family val="0"/>
    </font>
    <font>
      <sz val="8"/>
      <color rgb="FF999999"/>
      <name val="Arial"/>
      <family val="0"/>
    </font>
    <font>
      <b val="true"/>
      <sz val="14"/>
      <color rgb="FF314C59"/>
      <name val="Arial"/>
      <family val="0"/>
    </font>
    <font>
      <sz val="12"/>
      <color rgb="FF314C59"/>
      <name val="Arial"/>
      <family val="0"/>
    </font>
    <font>
      <u val="single"/>
      <sz val="13"/>
      <color rgb="FF4A86E8"/>
      <name val="Arial"/>
      <family val="0"/>
    </font>
    <font>
      <u val="single"/>
      <sz val="8"/>
      <color rgb="FF666666"/>
      <name val="Arial"/>
      <family val="0"/>
    </font>
    <font>
      <u val="single"/>
      <sz val="9"/>
      <color rgb="FF4A86E8"/>
      <name val="Arial"/>
      <family val="0"/>
    </font>
    <font>
      <u val="single"/>
      <sz val="13"/>
      <color rgb="FF980000"/>
      <name val="Arial"/>
      <family val="0"/>
    </font>
    <font>
      <sz val="10"/>
      <color rgb="FF314C59"/>
      <name val="Inherit"/>
      <family val="0"/>
    </font>
    <font>
      <sz val="8"/>
      <color rgb="FF666666"/>
      <name val="Arial"/>
      <family val="0"/>
    </font>
    <font>
      <sz val="8"/>
      <color rgb="FF314C59"/>
      <name val="Arial"/>
      <family val="0"/>
    </font>
    <font>
      <u val="single"/>
      <sz val="10"/>
      <color rgb="FFF1C40F"/>
      <name val="Inherit"/>
      <family val="0"/>
    </font>
    <font>
      <u val="single"/>
      <sz val="10"/>
      <color rgb="FF314C59"/>
      <name val="Inherit"/>
      <family val="0"/>
    </font>
    <font>
      <sz val="11"/>
      <color rgb="FF314C59"/>
      <name val="Inherit"/>
      <family val="0"/>
    </font>
    <font>
      <sz val="12"/>
      <color rgb="FF314C59"/>
      <name val="Inherit"/>
      <family val="0"/>
    </font>
    <font>
      <u val="single"/>
      <sz val="11"/>
      <color rgb="FF314C59"/>
      <name val="Inherit"/>
      <family val="0"/>
    </font>
    <font>
      <u val="single"/>
      <sz val="12"/>
      <color rgb="FF314C59"/>
      <name val="Inherit"/>
      <family val="0"/>
    </font>
    <font>
      <b val="true"/>
      <sz val="12"/>
      <color rgb="FF314C59"/>
      <name val="Arial"/>
      <family val="0"/>
    </font>
    <font>
      <u val="single"/>
      <sz val="10"/>
      <color rgb="FF4A86E8"/>
      <name val="Arial"/>
      <family val="0"/>
    </font>
    <font>
      <u val="single"/>
      <sz val="8"/>
      <color rgb="FF4A86E8"/>
      <name val="Arial"/>
      <family val="0"/>
    </font>
    <font>
      <u val="single"/>
      <sz val="11"/>
      <color rgb="FF4A86E8"/>
      <name val="Arial"/>
      <family val="0"/>
    </font>
    <font>
      <sz val="11"/>
      <color rgb="FF635FD4"/>
      <name val="Inherit"/>
      <family val="0"/>
    </font>
    <font>
      <sz val="6"/>
      <color rgb="FF314C59"/>
      <name val="Arial"/>
      <family val="0"/>
    </font>
    <font>
      <b val="true"/>
      <sz val="8"/>
      <color rgb="FF314C59"/>
      <name val="Arial"/>
      <family val="0"/>
    </font>
    <font>
      <b val="true"/>
      <sz val="11"/>
      <color rgb="FF000000"/>
      <name val="Roboto"/>
      <family val="0"/>
    </font>
    <font>
      <b val="true"/>
      <sz val="36"/>
      <color rgb="FF314C59"/>
      <name val="Arial"/>
      <family val="0"/>
    </font>
    <font>
      <sz val="11"/>
      <color rgb="FF000000"/>
      <name val="Arial"/>
      <family val="0"/>
    </font>
    <font>
      <b val="true"/>
      <i val="true"/>
      <sz val="18"/>
      <color rgb="FF314C59"/>
      <name val="Helvetica Neue"/>
      <family val="0"/>
    </font>
    <font>
      <sz val="9"/>
      <color rgb="FFFFFFFF"/>
      <name val="Helvetica Neue"/>
      <family val="0"/>
    </font>
    <font>
      <sz val="14"/>
      <color rgb="FF314C59"/>
      <name val="Arial"/>
      <family val="0"/>
    </font>
    <font>
      <b val="true"/>
      <i val="true"/>
      <sz val="11"/>
      <color rgb="FF314C59"/>
      <name val="Helvetica Neue"/>
      <family val="0"/>
    </font>
    <font>
      <b val="true"/>
      <i val="true"/>
      <sz val="11"/>
      <color rgb="FF314C59"/>
      <name val="Arial"/>
      <family val="0"/>
    </font>
    <font>
      <b val="true"/>
      <sz val="9"/>
      <color rgb="FF314C59"/>
      <name val="Helvetica Neue"/>
      <family val="0"/>
    </font>
    <font>
      <b val="true"/>
      <i val="true"/>
      <sz val="9"/>
      <color rgb="FF000000"/>
      <name val="Helvetica Neue"/>
      <family val="0"/>
    </font>
    <font>
      <b val="true"/>
      <sz val="11"/>
      <color rgb="FF000000"/>
      <name val="Arial"/>
      <family val="0"/>
    </font>
    <font>
      <sz val="11"/>
      <color rgb="FF000000"/>
      <name val="Inconsolata"/>
      <family val="0"/>
    </font>
    <font>
      <sz val="20"/>
      <color rgb="FF000000"/>
      <name val="Arial"/>
      <family val="0"/>
    </font>
    <font>
      <b val="true"/>
      <sz val="20"/>
      <color rgb="FF314C59"/>
      <name val="Arial"/>
      <family val="0"/>
    </font>
    <font>
      <sz val="20"/>
      <color rgb="FF314C59"/>
      <name val="Arial"/>
      <family val="0"/>
    </font>
  </fonts>
  <fills count="34">
    <fill>
      <patternFill patternType="none"/>
    </fill>
    <fill>
      <patternFill patternType="gray125"/>
    </fill>
    <fill>
      <patternFill patternType="solid">
        <fgColor rgb="FFD9D9D9"/>
        <bgColor rgb="FFCCCCCC"/>
      </patternFill>
    </fill>
    <fill>
      <patternFill patternType="solid">
        <fgColor rgb="FFFFFFFF"/>
        <bgColor rgb="FFF6F8F9"/>
      </patternFill>
    </fill>
    <fill>
      <patternFill patternType="solid">
        <fgColor rgb="FFFFD966"/>
        <bgColor rgb="FFF1C40F"/>
      </patternFill>
    </fill>
    <fill>
      <patternFill patternType="solid">
        <fgColor rgb="FF6FA8DC"/>
        <bgColor rgb="FF6D9EEB"/>
      </patternFill>
    </fill>
    <fill>
      <patternFill patternType="solid">
        <fgColor rgb="FFE06666"/>
        <bgColor rgb="FFDD7E6B"/>
      </patternFill>
    </fill>
    <fill>
      <patternFill patternType="solid">
        <fgColor rgb="FFFFFF00"/>
        <bgColor rgb="FFFFFF00"/>
      </patternFill>
    </fill>
    <fill>
      <patternFill patternType="solid">
        <fgColor rgb="FF93C47D"/>
        <bgColor rgb="FFB7B7B7"/>
      </patternFill>
    </fill>
    <fill>
      <patternFill patternType="solid">
        <fgColor rgb="FFFFF2CC"/>
        <bgColor rgb="FFF3F3F3"/>
      </patternFill>
    </fill>
    <fill>
      <patternFill patternType="solid">
        <fgColor rgb="FF6AA84F"/>
        <bgColor rgb="FF93C47D"/>
      </patternFill>
    </fill>
    <fill>
      <patternFill patternType="solid">
        <fgColor rgb="FFD9EAD3"/>
        <bgColor rgb="FFD9D9D9"/>
      </patternFill>
    </fill>
    <fill>
      <patternFill patternType="solid">
        <fgColor rgb="FFFF0000"/>
        <bgColor rgb="FFEA4335"/>
      </patternFill>
    </fill>
    <fill>
      <patternFill patternType="solid">
        <fgColor rgb="FFB7B7B7"/>
        <bgColor rgb="FFCCCCCC"/>
      </patternFill>
    </fill>
    <fill>
      <patternFill patternType="solid">
        <fgColor rgb="FFFF9900"/>
        <bgColor rgb="FFF1C40F"/>
      </patternFill>
    </fill>
    <fill>
      <patternFill patternType="solid">
        <fgColor rgb="FFF3F3F3"/>
        <bgColor rgb="FFF6F8F9"/>
      </patternFill>
    </fill>
    <fill>
      <patternFill patternType="solid">
        <fgColor rgb="FFDD7E6B"/>
        <bgColor rgb="FFE06666"/>
      </patternFill>
    </fill>
    <fill>
      <patternFill patternType="solid">
        <fgColor rgb="FFCCCCCC"/>
        <bgColor rgb="FFD9D9D9"/>
      </patternFill>
    </fill>
    <fill>
      <patternFill patternType="solid">
        <fgColor rgb="FF6D9EEB"/>
        <bgColor rgb="FF6FA8DC"/>
      </patternFill>
    </fill>
    <fill>
      <patternFill patternType="solid">
        <fgColor rgb="FF9B59B6"/>
        <bgColor rgb="FF635FD4"/>
      </patternFill>
    </fill>
    <fill>
      <patternFill patternType="solid">
        <fgColor rgb="FF5B95F9"/>
        <bgColor rgb="FF6D9EEB"/>
      </patternFill>
    </fill>
    <fill>
      <patternFill patternType="solid">
        <fgColor rgb="FF2EE771"/>
        <bgColor rgb="FF00FF00"/>
      </patternFill>
    </fill>
    <fill>
      <patternFill patternType="solid">
        <fgColor rgb="FF783F04"/>
        <bgColor rgb="FF434343"/>
      </patternFill>
    </fill>
    <fill>
      <patternFill patternType="solid">
        <fgColor rgb="FF434343"/>
        <bgColor rgb="FF314C59"/>
      </patternFill>
    </fill>
    <fill>
      <patternFill patternType="solid">
        <fgColor rgb="FFF4CCCC"/>
        <bgColor rgb="FFD9D9D9"/>
      </patternFill>
    </fill>
    <fill>
      <patternFill patternType="solid">
        <fgColor rgb="FF000000"/>
        <bgColor rgb="FF003300"/>
      </patternFill>
    </fill>
    <fill>
      <patternFill patternType="solid">
        <fgColor rgb="FF00FFFF"/>
        <bgColor rgb="FF2EE771"/>
      </patternFill>
    </fill>
    <fill>
      <patternFill patternType="solid">
        <fgColor rgb="FFFF00FF"/>
        <bgColor rgb="FFFF00FF"/>
      </patternFill>
    </fill>
    <fill>
      <patternFill patternType="solid">
        <fgColor rgb="FF314C59"/>
        <bgColor rgb="FF284E3F"/>
      </patternFill>
    </fill>
    <fill>
      <patternFill patternType="solid">
        <fgColor rgb="FF38761D"/>
        <bgColor rgb="FF356854"/>
      </patternFill>
    </fill>
    <fill>
      <patternFill patternType="solid">
        <fgColor rgb="FFA4C2F4"/>
        <bgColor rgb="FFB7B7B7"/>
      </patternFill>
    </fill>
    <fill>
      <patternFill patternType="solid">
        <fgColor rgb="FFC0DE00"/>
        <bgColor rgb="FFF1C40F"/>
      </patternFill>
    </fill>
    <fill>
      <patternFill patternType="solid">
        <fgColor rgb="FFEA4335"/>
        <bgColor rgb="FFE06666"/>
      </patternFill>
    </fill>
    <fill>
      <patternFill patternType="solid">
        <fgColor rgb="FF3D85C6"/>
        <bgColor rgb="FF4A86E8"/>
      </patternFill>
    </fill>
  </fills>
  <borders count="66">
    <border diagonalUp="false" diagonalDown="false">
      <left/>
      <right/>
      <top/>
      <bottom/>
      <diagonal/>
    </border>
    <border diagonalUp="false" diagonalDown="false">
      <left style="thin"/>
      <right style="thin"/>
      <top style="thin"/>
      <bottom style="thin"/>
      <diagonal/>
    </border>
    <border diagonalUp="false" diagonalDown="false">
      <left style="thick"/>
      <right style="thick"/>
      <top style="thick"/>
      <bottom style="thick"/>
      <diagonal/>
    </border>
    <border diagonalUp="false" diagonalDown="false">
      <left/>
      <right style="thick"/>
      <top/>
      <bottom style="thick"/>
      <diagonal/>
    </border>
    <border diagonalUp="false" diagonalDown="false">
      <left/>
      <right style="thin"/>
      <top/>
      <bottom style="thin"/>
      <diagonal/>
    </border>
    <border diagonalUp="false" diagonalDown="false">
      <left style="thick"/>
      <right style="dotted"/>
      <top style="thick"/>
      <bottom style="thick"/>
      <diagonal/>
    </border>
    <border diagonalUp="false" diagonalDown="false">
      <left style="dotted"/>
      <right style="dotted"/>
      <top style="thick"/>
      <bottom style="thick"/>
      <diagonal/>
    </border>
    <border diagonalUp="false" diagonalDown="false">
      <left style="dotted"/>
      <right style="thick"/>
      <top style="thick"/>
      <bottom style="thick"/>
      <diagonal/>
    </border>
    <border diagonalUp="false" diagonalDown="false">
      <left/>
      <right/>
      <top style="thick"/>
      <bottom style="thick"/>
      <diagonal/>
    </border>
    <border diagonalUp="false" diagonalDown="false">
      <left/>
      <right style="dotted"/>
      <top style="thick"/>
      <bottom style="thick"/>
      <diagonal/>
    </border>
    <border diagonalUp="false" diagonalDown="false">
      <left style="dotted"/>
      <right style="medium"/>
      <top style="thick"/>
      <bottom style="thick"/>
      <diagonal/>
    </border>
    <border diagonalUp="false" diagonalDown="false">
      <left/>
      <right style="thick"/>
      <top style="thick"/>
      <bottom style="thick"/>
      <diagonal/>
    </border>
    <border diagonalUp="false" diagonalDown="false">
      <left style="dotted"/>
      <right/>
      <top style="thick"/>
      <bottom style="thick"/>
      <diagonal/>
    </border>
    <border diagonalUp="false" diagonalDown="false">
      <left/>
      <right/>
      <top style="thin"/>
      <bottom/>
      <diagonal/>
    </border>
    <border diagonalUp="false" diagonalDown="false">
      <left/>
      <right/>
      <top style="thin"/>
      <bottom style="medium"/>
      <diagonal/>
    </border>
    <border diagonalUp="false" diagonalDown="false">
      <left style="hair">
        <color rgb="FF999999"/>
      </left>
      <right style="hair">
        <color rgb="FF999999"/>
      </right>
      <top style="hair">
        <color rgb="FF999999"/>
      </top>
      <bottom style="hair">
        <color rgb="FF999999"/>
      </bottom>
      <diagonal/>
    </border>
    <border diagonalUp="false" diagonalDown="false">
      <left/>
      <right style="hair">
        <color rgb="FF999999"/>
      </right>
      <top/>
      <bottom style="hair">
        <color rgb="FF999999"/>
      </bottom>
      <diagonal/>
    </border>
    <border diagonalUp="false" diagonalDown="false">
      <left style="hair">
        <color rgb="FF999999"/>
      </left>
      <right style="hair">
        <color rgb="FF999999"/>
      </right>
      <top/>
      <bottom style="hair">
        <color rgb="FF999999"/>
      </bottom>
      <diagonal/>
    </border>
    <border diagonalUp="false" diagonalDown="false">
      <left style="hair">
        <color rgb="FF999999"/>
      </left>
      <right/>
      <top style="hair">
        <color rgb="FF999999"/>
      </top>
      <bottom style="hair">
        <color rgb="FF999999"/>
      </bottom>
      <diagonal/>
    </border>
    <border diagonalUp="false" diagonalDown="false">
      <left/>
      <right style="hair">
        <color rgb="FF999999"/>
      </right>
      <top style="hair">
        <color rgb="FF999999"/>
      </top>
      <bottom style="hair">
        <color rgb="FF999999"/>
      </bottom>
      <diagonal/>
    </border>
    <border diagonalUp="false" diagonalDown="false">
      <left style="hair">
        <color rgb="FF999999"/>
      </left>
      <right/>
      <top/>
      <bottom style="hair">
        <color rgb="FF999999"/>
      </bottom>
      <diagonal/>
    </border>
    <border diagonalUp="false" diagonalDown="false">
      <left style="thick"/>
      <right style="thick"/>
      <top style="thick"/>
      <bottom style="medium">
        <color rgb="FF999999"/>
      </bottom>
      <diagonal/>
    </border>
    <border diagonalUp="false" diagonalDown="false">
      <left style="thick"/>
      <right/>
      <top/>
      <bottom style="dotted">
        <color rgb="FF999999"/>
      </bottom>
      <diagonal/>
    </border>
    <border diagonalUp="false" diagonalDown="false">
      <left/>
      <right style="thick"/>
      <top/>
      <bottom style="dotted">
        <color rgb="FF999999"/>
      </bottom>
      <diagonal/>
    </border>
    <border diagonalUp="false" diagonalDown="false">
      <left style="thick"/>
      <right/>
      <top style="dotted">
        <color rgb="FF999999"/>
      </top>
      <bottom style="dotted">
        <color rgb="FF999999"/>
      </bottom>
      <diagonal/>
    </border>
    <border diagonalUp="false" diagonalDown="false">
      <left/>
      <right style="thick"/>
      <top style="dotted">
        <color rgb="FF999999"/>
      </top>
      <bottom style="dotted">
        <color rgb="FF999999"/>
      </bottom>
      <diagonal/>
    </border>
    <border diagonalUp="false" diagonalDown="false">
      <left style="thick"/>
      <right/>
      <top style="dotted">
        <color rgb="FF999999"/>
      </top>
      <bottom/>
      <diagonal/>
    </border>
    <border diagonalUp="false" diagonalDown="false">
      <left/>
      <right style="thick"/>
      <top style="dotted">
        <color rgb="FF999999"/>
      </top>
      <bottom/>
      <diagonal/>
    </border>
    <border diagonalUp="false" diagonalDown="false">
      <left style="thick"/>
      <right/>
      <top style="dotted">
        <color rgb="FF999999"/>
      </top>
      <bottom style="thick"/>
      <diagonal/>
    </border>
    <border diagonalUp="false" diagonalDown="false">
      <left/>
      <right style="thick"/>
      <top style="dotted">
        <color rgb="FF999999"/>
      </top>
      <bottom style="thick"/>
      <diagonal/>
    </border>
    <border diagonalUp="false" diagonalDown="false">
      <left/>
      <right style="hair">
        <color rgb="FF999999"/>
      </right>
      <top style="hair">
        <color rgb="FF999999"/>
      </top>
      <bottom/>
      <diagonal/>
    </border>
    <border diagonalUp="false" diagonalDown="false">
      <left style="hair">
        <color rgb="FF999999"/>
      </left>
      <right/>
      <top style="hair">
        <color rgb="FF999999"/>
      </top>
      <bottom/>
      <diagonal/>
    </border>
    <border diagonalUp="false" diagonalDown="false">
      <left style="hair">
        <color rgb="FF999999"/>
      </left>
      <right style="hair">
        <color rgb="FF999999"/>
      </right>
      <top style="hair">
        <color rgb="FF999999"/>
      </top>
      <bottom/>
      <diagonal/>
    </border>
    <border diagonalUp="false" diagonalDown="false">
      <left style="thin">
        <color rgb="FF284E3F"/>
      </left>
      <right style="thin">
        <color rgb="FF356854"/>
      </right>
      <top style="thin">
        <color rgb="FF284E3F"/>
      </top>
      <bottom style="thin">
        <color rgb="FF284E3F"/>
      </bottom>
      <diagonal/>
    </border>
    <border diagonalUp="false" diagonalDown="false">
      <left style="thin">
        <color rgb="FF356854"/>
      </left>
      <right style="thin">
        <color rgb="FF356854"/>
      </right>
      <top style="thin">
        <color rgb="FF284E3F"/>
      </top>
      <bottom style="thin">
        <color rgb="FF284E3F"/>
      </bottom>
      <diagonal/>
    </border>
    <border diagonalUp="false" diagonalDown="false">
      <left style="thin">
        <color rgb="FF356854"/>
      </left>
      <right style="thin">
        <color rgb="FF284E3F"/>
      </right>
      <top style="thin">
        <color rgb="FF284E3F"/>
      </top>
      <bottom style="thin">
        <color rgb="FF284E3F"/>
      </bottom>
      <diagonal/>
    </border>
    <border diagonalUp="false" diagonalDown="false">
      <left style="double"/>
      <right/>
      <top style="double"/>
      <bottom/>
      <diagonal/>
    </border>
    <border diagonalUp="false" diagonalDown="false">
      <left/>
      <right style="double"/>
      <top style="double"/>
      <bottom/>
      <diagonal/>
    </border>
    <border diagonalUp="false" diagonalDown="false">
      <left style="thin">
        <color rgb="FF284E3F"/>
      </left>
      <right style="thin">
        <color rgb="FFFFFFFF"/>
      </right>
      <top style="thin">
        <color rgb="FFFFFFFF"/>
      </top>
      <bottom style="thin">
        <color rgb="FFFFFFFF"/>
      </bottom>
      <diagonal/>
    </border>
    <border diagonalUp="false" diagonalDown="false">
      <left style="thin">
        <color rgb="FFFFFFFF"/>
      </left>
      <right style="thin">
        <color rgb="FFFFFFFF"/>
      </right>
      <top style="thin">
        <color rgb="FFFFFFFF"/>
      </top>
      <bottom style="thin">
        <color rgb="FFFFFFFF"/>
      </bottom>
      <diagonal/>
    </border>
    <border diagonalUp="false" diagonalDown="false">
      <left style="thin">
        <color rgb="FFFFFFFF"/>
      </left>
      <right style="thin">
        <color rgb="FF284E3F"/>
      </right>
      <top style="thin">
        <color rgb="FFFFFFFF"/>
      </top>
      <bottom style="thin">
        <color rgb="FFFFFFFF"/>
      </bottom>
      <diagonal/>
    </border>
    <border diagonalUp="false" diagonalDown="false">
      <left style="double"/>
      <right/>
      <top/>
      <bottom/>
      <diagonal/>
    </border>
    <border diagonalUp="false" diagonalDown="false">
      <left/>
      <right style="double"/>
      <top/>
      <bottom/>
      <diagonal/>
    </border>
    <border diagonalUp="false" diagonalDown="false">
      <left style="thin">
        <color rgb="FF284E3F"/>
      </left>
      <right style="thin">
        <color rgb="FFF6F8F9"/>
      </right>
      <top style="thin">
        <color rgb="FFF6F8F9"/>
      </top>
      <bottom style="thin">
        <color rgb="FFF6F8F9"/>
      </bottom>
      <diagonal/>
    </border>
    <border diagonalUp="false" diagonalDown="false">
      <left style="thin">
        <color rgb="FFF6F8F9"/>
      </left>
      <right style="thin">
        <color rgb="FFF6F8F9"/>
      </right>
      <top style="thin">
        <color rgb="FFF6F8F9"/>
      </top>
      <bottom style="thin">
        <color rgb="FFF6F8F9"/>
      </bottom>
      <diagonal/>
    </border>
    <border diagonalUp="false" diagonalDown="false">
      <left style="thin">
        <color rgb="FFF6F8F9"/>
      </left>
      <right style="thin">
        <color rgb="FF284E3F"/>
      </right>
      <top style="thin">
        <color rgb="FFF6F8F9"/>
      </top>
      <bottom style="thin">
        <color rgb="FFF6F8F9"/>
      </bottom>
      <diagonal/>
    </border>
    <border diagonalUp="false" diagonalDown="false">
      <left style="double"/>
      <right/>
      <top/>
      <bottom style="double"/>
      <diagonal/>
    </border>
    <border diagonalUp="false" diagonalDown="false">
      <left/>
      <right style="double"/>
      <top/>
      <bottom style="double"/>
      <diagonal/>
    </border>
    <border diagonalUp="false" diagonalDown="false">
      <left style="thin">
        <color rgb="FF284E3F"/>
      </left>
      <right style="thin">
        <color rgb="FFF6F8F9"/>
      </right>
      <top style="thin">
        <color rgb="FFF6F8F9"/>
      </top>
      <bottom style="thin">
        <color rgb="FF284E3F"/>
      </bottom>
      <diagonal/>
    </border>
    <border diagonalUp="false" diagonalDown="false">
      <left style="thin">
        <color rgb="FFF6F8F9"/>
      </left>
      <right style="thin">
        <color rgb="FFF6F8F9"/>
      </right>
      <top style="thin">
        <color rgb="FFF6F8F9"/>
      </top>
      <bottom style="thin">
        <color rgb="FF284E3F"/>
      </bottom>
      <diagonal/>
    </border>
    <border diagonalUp="false" diagonalDown="false">
      <left style="thin">
        <color rgb="FFF6F8F9"/>
      </left>
      <right style="thin">
        <color rgb="FF284E3F"/>
      </right>
      <top style="thin">
        <color rgb="FFF6F8F9"/>
      </top>
      <bottom style="thin">
        <color rgb="FF284E3F"/>
      </bottom>
      <diagonal/>
    </border>
    <border diagonalUp="false" diagonalDown="false">
      <left style="thick"/>
      <right/>
      <top style="thick"/>
      <bottom style="thick"/>
      <diagonal/>
    </border>
    <border diagonalUp="false" diagonalDown="false">
      <left style="medium"/>
      <right style="medium"/>
      <top style="medium"/>
      <bottom style="medium"/>
      <diagonal/>
    </border>
    <border diagonalUp="false" diagonalDown="false">
      <left style="thin">
        <color rgb="FFE06666"/>
      </left>
      <right style="thin">
        <color rgb="FFE06666"/>
      </right>
      <top style="thin">
        <color rgb="FFE06666"/>
      </top>
      <bottom/>
      <diagonal/>
    </border>
    <border diagonalUp="false" diagonalDown="false">
      <left style="thin">
        <color rgb="FFE06666"/>
      </left>
      <right/>
      <top style="thin">
        <color rgb="FFE06666"/>
      </top>
      <bottom/>
      <diagonal/>
    </border>
    <border diagonalUp="false" diagonalDown="false">
      <left style="thick">
        <color rgb="FFE06666"/>
      </left>
      <right/>
      <top style="thick">
        <color rgb="FFE06666"/>
      </top>
      <bottom/>
      <diagonal/>
    </border>
    <border diagonalUp="false" diagonalDown="false">
      <left style="thin"/>
      <right style="thin"/>
      <top style="thin"/>
      <bottom style="thin">
        <color rgb="FFFFFFFF"/>
      </bottom>
      <diagonal/>
    </border>
    <border diagonalUp="false" diagonalDown="false">
      <left style="thin"/>
      <right style="thin"/>
      <top style="thin">
        <color rgb="FFFFFFFF"/>
      </top>
      <bottom style="thin">
        <color rgb="FFFFFFFF"/>
      </bottom>
      <diagonal/>
    </border>
    <border diagonalUp="false" diagonalDown="false">
      <left style="thin"/>
      <right style="thin"/>
      <top/>
      <bottom style="thin"/>
      <diagonal/>
    </border>
    <border diagonalUp="false" diagonalDown="false">
      <left style="thin"/>
      <right style="thin"/>
      <top style="thin"/>
      <bottom/>
      <diagonal/>
    </border>
    <border diagonalUp="false" diagonalDown="false">
      <left style="thin"/>
      <right/>
      <top style="thin"/>
      <bottom style="thin"/>
      <diagonal/>
    </border>
    <border diagonalUp="false" diagonalDown="false">
      <left style="thick">
        <color rgb="FFFFFFFF"/>
      </left>
      <right style="thick">
        <color rgb="FFFFFFFF"/>
      </right>
      <top style="thick">
        <color rgb="FFFFFFFF"/>
      </top>
      <bottom style="thick">
        <color rgb="FFFFFFFF"/>
      </bottom>
      <diagonal/>
    </border>
    <border diagonalUp="false" diagonalDown="false">
      <left/>
      <right style="thick">
        <color rgb="FFFFFFFF"/>
      </right>
      <top style="thick">
        <color rgb="FFFFFFFF"/>
      </top>
      <bottom style="thick">
        <color rgb="FFFFFFFF"/>
      </bottom>
      <diagonal/>
    </border>
    <border diagonalUp="false" diagonalDown="false">
      <left style="thin"/>
      <right style="thin"/>
      <top style="thin">
        <color rgb="FFFFFFFF"/>
      </top>
      <bottom style="thin"/>
      <diagonal/>
    </border>
    <border diagonalUp="false" diagonalDown="false">
      <left/>
      <right style="thin"/>
      <top/>
      <bottom/>
      <diagonal/>
    </border>
    <border diagonalUp="false" diagonalDown="false">
      <left style="thick"/>
      <right style="thick"/>
      <top style="thick"/>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7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true" applyAlignment="tru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4" fontId="5" fillId="2" borderId="0" xfId="0" applyFont="true" applyBorder="tru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5" fillId="2" borderId="0" xfId="0" applyFont="true" applyBorder="true" applyAlignment="true" applyProtection="false">
      <alignment horizontal="general" vertical="bottom" textRotation="0" wrapText="true" indent="0" shrinkToFit="false"/>
      <protection locked="true" hidden="false"/>
    </xf>
    <xf numFmtId="164" fontId="5" fillId="3" borderId="0" xfId="0" applyFont="true" applyBorder="true" applyAlignment="true" applyProtection="false">
      <alignment horizontal="left" vertical="bottom" textRotation="0" wrapText="false" indent="0" shrinkToFit="false"/>
      <protection locked="true" hidden="false"/>
    </xf>
    <xf numFmtId="164" fontId="6" fillId="0" borderId="0" xfId="0" applyFont="true" applyBorder="false" applyAlignment="true" applyProtection="false">
      <alignment horizontal="right" vertical="center" textRotation="0" wrapText="false" indent="0" shrinkToFit="false"/>
      <protection locked="true" hidden="false"/>
    </xf>
    <xf numFmtId="164" fontId="7" fillId="0" borderId="0" xfId="0" applyFont="true" applyBorder="false" applyAlignment="true" applyProtection="false">
      <alignment horizontal="center" vertical="center" textRotation="0" wrapText="false" indent="0" shrinkToFit="false"/>
      <protection locked="true" hidden="false"/>
    </xf>
    <xf numFmtId="164" fontId="7" fillId="0" borderId="0" xfId="0" applyFont="true" applyBorder="false" applyAlignment="true" applyProtection="false">
      <alignment horizontal="center" vertical="bottom" textRotation="0" wrapText="false" indent="0" shrinkToFit="false"/>
      <protection locked="true" hidden="false"/>
    </xf>
    <xf numFmtId="165" fontId="0" fillId="0" borderId="0" xfId="0" applyFont="true" applyBorder="false" applyAlignment="true" applyProtection="false">
      <alignment horizontal="center" vertical="center" textRotation="0" wrapText="fals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xf numFmtId="166" fontId="0" fillId="0" borderId="0" xfId="0" applyFont="true" applyBorder="false" applyAlignment="true" applyProtection="false">
      <alignment horizontal="center" vertical="center" textRotation="0" wrapText="false" indent="0" shrinkToFit="false"/>
      <protection locked="true" hidden="false"/>
    </xf>
    <xf numFmtId="164" fontId="6" fillId="0" borderId="0" xfId="0" applyFont="true" applyBorder="false" applyAlignment="true" applyProtection="false">
      <alignment horizontal="center" vertical="center" textRotation="0" wrapText="false" indent="0" shrinkToFit="false"/>
      <protection locked="true" hidden="false"/>
    </xf>
    <xf numFmtId="167" fontId="0" fillId="0" borderId="0" xfId="0" applyFont="true" applyBorder="false" applyAlignment="true" applyProtection="false">
      <alignment horizontal="center" vertical="center" textRotation="0" wrapText="false" indent="0" shrinkToFit="false"/>
      <protection locked="true" hidden="false"/>
    </xf>
    <xf numFmtId="166" fontId="8" fillId="0" borderId="0" xfId="0" applyFont="true" applyBorder="false" applyAlignment="true" applyProtection="false">
      <alignment horizontal="center" vertical="center" textRotation="0" wrapText="false" indent="0" shrinkToFit="false"/>
      <protection locked="true" hidden="false"/>
    </xf>
    <xf numFmtId="164" fontId="9" fillId="0" borderId="0" xfId="0" applyFont="true" applyBorder="false" applyAlignment="true" applyProtection="false">
      <alignment horizontal="general" vertical="bottom" textRotation="0" wrapText="false" indent="0" shrinkToFit="false"/>
      <protection locked="true" hidden="false"/>
    </xf>
    <xf numFmtId="164" fontId="10" fillId="4" borderId="0" xfId="0" applyFont="true" applyBorder="true" applyAlignment="true" applyProtection="false">
      <alignment horizontal="center" vertical="center" textRotation="0" wrapText="false" indent="0" shrinkToFit="false"/>
      <protection locked="true" hidden="false"/>
    </xf>
    <xf numFmtId="164" fontId="7" fillId="5" borderId="0" xfId="0" applyFont="true" applyBorder="true" applyAlignment="true" applyProtection="false">
      <alignment horizontal="center" vertical="center" textRotation="0" wrapText="false" indent="0" shrinkToFit="false"/>
      <protection locked="true" hidden="false"/>
    </xf>
    <xf numFmtId="164" fontId="7" fillId="6" borderId="0" xfId="0" applyFont="true" applyBorder="true" applyAlignment="true" applyProtection="false">
      <alignment horizontal="center" vertical="center" textRotation="0" wrapText="false" indent="0" shrinkToFit="false"/>
      <protection locked="true" hidden="false"/>
    </xf>
    <xf numFmtId="164" fontId="7" fillId="7" borderId="0" xfId="0" applyFont="true" applyBorder="true" applyAlignment="true" applyProtection="false">
      <alignment horizontal="center" vertical="center" textRotation="0" wrapText="false" indent="0" shrinkToFit="false"/>
      <protection locked="true" hidden="false"/>
    </xf>
    <xf numFmtId="164" fontId="7" fillId="8" borderId="0" xfId="0" applyFont="true" applyBorder="true" applyAlignment="true" applyProtection="false">
      <alignment horizontal="center" vertical="bottom" textRotation="0" wrapText="false" indent="0" shrinkToFit="false"/>
      <protection locked="true" hidden="false"/>
    </xf>
    <xf numFmtId="165" fontId="0" fillId="9" borderId="0" xfId="0" applyFont="true" applyBorder="true" applyAlignment="true" applyProtection="false">
      <alignment horizontal="center" vertical="center" textRotation="0" wrapText="false" indent="0" shrinkToFit="false"/>
      <protection locked="true" hidden="false"/>
    </xf>
    <xf numFmtId="166" fontId="0" fillId="9" borderId="0" xfId="0" applyFont="true" applyBorder="true" applyAlignment="true" applyProtection="false">
      <alignment horizontal="center" vertical="center" textRotation="0" wrapText="false" indent="0" shrinkToFit="false"/>
      <protection locked="true" hidden="false"/>
    </xf>
    <xf numFmtId="164" fontId="7" fillId="10" borderId="0" xfId="0" applyFont="true" applyBorder="true" applyAlignment="true" applyProtection="false">
      <alignment horizontal="center" vertical="center" textRotation="0" wrapText="false" indent="0" shrinkToFit="false"/>
      <protection locked="true" hidden="false"/>
    </xf>
    <xf numFmtId="164" fontId="10" fillId="4" borderId="1" xfId="0" applyFont="true" applyBorder="true" applyAlignment="true" applyProtection="false">
      <alignment horizontal="center" vertical="center" textRotation="0" wrapText="false" indent="0" shrinkToFit="false"/>
      <protection locked="true" hidden="false"/>
    </xf>
    <xf numFmtId="164" fontId="7" fillId="5" borderId="1" xfId="0" applyFont="true" applyBorder="true" applyAlignment="true" applyProtection="false">
      <alignment horizontal="center" vertical="center" textRotation="0" wrapText="true" indent="0" shrinkToFit="false"/>
      <protection locked="true" hidden="false"/>
    </xf>
    <xf numFmtId="164" fontId="7" fillId="6" borderId="1" xfId="0" applyFont="true" applyBorder="true" applyAlignment="true" applyProtection="false">
      <alignment horizontal="center" vertical="center" textRotation="0" wrapText="true" indent="0" shrinkToFit="false"/>
      <protection locked="true" hidden="false"/>
    </xf>
    <xf numFmtId="164" fontId="7" fillId="7" borderId="1" xfId="0" applyFont="true" applyBorder="true" applyAlignment="true" applyProtection="false">
      <alignment horizontal="center" vertical="center" textRotation="0" wrapText="true" indent="0" shrinkToFit="false"/>
      <protection locked="true" hidden="false"/>
    </xf>
    <xf numFmtId="164" fontId="7" fillId="8" borderId="1" xfId="0" applyFont="true" applyBorder="true" applyAlignment="true" applyProtection="false">
      <alignment horizontal="center" vertical="bottom" textRotation="0" wrapText="false" indent="0" shrinkToFit="false"/>
      <protection locked="true" hidden="false"/>
    </xf>
    <xf numFmtId="165" fontId="0" fillId="9" borderId="1" xfId="0" applyFont="true" applyBorder="true" applyAlignment="true" applyProtection="false">
      <alignment horizontal="center" vertical="center" textRotation="0" wrapText="false" indent="0" shrinkToFit="false"/>
      <protection locked="true" hidden="false"/>
    </xf>
    <xf numFmtId="164" fontId="0" fillId="0" borderId="1" xfId="0" applyFont="true" applyBorder="true" applyAlignment="true" applyProtection="false">
      <alignment horizontal="center" vertical="center" textRotation="0" wrapText="false" indent="0" shrinkToFit="false"/>
      <protection locked="true" hidden="false"/>
    </xf>
    <xf numFmtId="166" fontId="0" fillId="9" borderId="1" xfId="0" applyFont="true" applyBorder="true" applyAlignment="true" applyProtection="false">
      <alignment horizontal="center" vertical="center" textRotation="0" wrapText="false" indent="0" shrinkToFit="false"/>
      <protection locked="true" hidden="false"/>
    </xf>
    <xf numFmtId="164" fontId="7" fillId="10" borderId="1" xfId="0" applyFont="true" applyBorder="true" applyAlignment="true" applyProtection="false">
      <alignment horizontal="center" vertical="center" textRotation="0" wrapText="false" indent="0" shrinkToFit="false"/>
      <protection locked="true" hidden="false"/>
    </xf>
    <xf numFmtId="166" fontId="0" fillId="0" borderId="1" xfId="0" applyFont="true" applyBorder="true" applyAlignment="true" applyProtection="false">
      <alignment horizontal="center" vertical="center" textRotation="0" wrapText="false" indent="0" shrinkToFit="false"/>
      <protection locked="true" hidden="false"/>
    </xf>
    <xf numFmtId="167" fontId="0" fillId="0" borderId="1" xfId="0" applyFont="true" applyBorder="true" applyAlignment="true" applyProtection="false">
      <alignment horizontal="center" vertical="center" textRotation="0" wrapText="false" indent="0" shrinkToFit="false"/>
      <protection locked="true" hidden="false"/>
    </xf>
    <xf numFmtId="166" fontId="8" fillId="0" borderId="1" xfId="0" applyFont="true" applyBorder="true" applyAlignment="true" applyProtection="false">
      <alignment horizontal="center" vertical="center" textRotation="0" wrapText="false" indent="0" shrinkToFit="false"/>
      <protection locked="true" hidden="false"/>
    </xf>
    <xf numFmtId="164" fontId="9" fillId="0" borderId="1" xfId="0" applyFont="true" applyBorder="true" applyAlignment="true" applyProtection="false">
      <alignment horizontal="general" vertical="bottom" textRotation="0" wrapText="false" indent="0" shrinkToFit="false"/>
      <protection locked="true" hidden="false"/>
    </xf>
    <xf numFmtId="164" fontId="7" fillId="3" borderId="1" xfId="0" applyFont="true" applyBorder="true" applyAlignment="true" applyProtection="false">
      <alignment horizontal="center" vertical="center" textRotation="0" wrapText="true" indent="0" shrinkToFit="false"/>
      <protection locked="true" hidden="false"/>
    </xf>
    <xf numFmtId="167" fontId="7" fillId="3" borderId="1" xfId="0" applyFont="true" applyBorder="true" applyAlignment="true" applyProtection="false">
      <alignment horizontal="center" vertical="center" textRotation="0" wrapText="false" indent="0" shrinkToFit="false"/>
      <protection locked="true" hidden="false"/>
    </xf>
    <xf numFmtId="168" fontId="7" fillId="11" borderId="1" xfId="0" applyFont="true" applyBorder="true" applyAlignment="true" applyProtection="false">
      <alignment horizontal="center" vertical="center" textRotation="0" wrapText="false" indent="0" shrinkToFit="false"/>
      <protection locked="true" hidden="false"/>
    </xf>
    <xf numFmtId="167" fontId="0" fillId="9" borderId="1" xfId="0" applyFont="true" applyBorder="true" applyAlignment="true" applyProtection="false">
      <alignment horizontal="center" vertical="center" textRotation="0" wrapText="false" indent="0" shrinkToFit="false"/>
      <protection locked="true" hidden="false"/>
    </xf>
    <xf numFmtId="164" fontId="0" fillId="3" borderId="1" xfId="0" applyFont="true" applyBorder="true" applyAlignment="true" applyProtection="false">
      <alignment horizontal="center" vertical="center" textRotation="0" wrapText="false" indent="0" shrinkToFit="false"/>
      <protection locked="true" hidden="false"/>
    </xf>
    <xf numFmtId="167" fontId="0" fillId="3" borderId="1" xfId="0" applyFont="true" applyBorder="true" applyAlignment="true" applyProtection="false">
      <alignment horizontal="center" vertical="center" textRotation="0" wrapText="false" indent="0" shrinkToFit="false"/>
      <protection locked="true" hidden="false"/>
    </xf>
    <xf numFmtId="164" fontId="0" fillId="10" borderId="1" xfId="0" applyFont="true" applyBorder="true" applyAlignment="true" applyProtection="false">
      <alignment horizontal="center" vertical="center" textRotation="0" wrapText="false" indent="0" shrinkToFit="false"/>
      <protection locked="true" hidden="false"/>
    </xf>
    <xf numFmtId="164" fontId="0" fillId="12" borderId="1" xfId="0" applyFont="true" applyBorder="true" applyAlignment="true" applyProtection="false">
      <alignment horizontal="center" vertical="center" textRotation="0" wrapText="false" indent="0" shrinkToFit="false"/>
      <protection locked="true" hidden="false"/>
    </xf>
    <xf numFmtId="164" fontId="0" fillId="9" borderId="1" xfId="0" applyFont="true" applyBorder="true" applyAlignment="true" applyProtection="false">
      <alignment horizontal="center" vertical="center" textRotation="0" wrapText="false" indent="0" shrinkToFit="false"/>
      <protection locked="true" hidden="false"/>
    </xf>
    <xf numFmtId="164" fontId="8" fillId="3" borderId="1" xfId="0" applyFont="true" applyBorder="true" applyAlignment="true" applyProtection="false">
      <alignment horizontal="center" vertical="center" textRotation="0" wrapText="false" indent="0" shrinkToFit="false"/>
      <protection locked="true" hidden="false"/>
    </xf>
    <xf numFmtId="164" fontId="11" fillId="3" borderId="1" xfId="0" applyFont="true" applyBorder="true" applyAlignment="true" applyProtection="false">
      <alignment horizontal="center" vertical="center" textRotation="0" wrapText="false" indent="0" shrinkToFit="false"/>
      <protection locked="true" hidden="false"/>
    </xf>
    <xf numFmtId="164" fontId="12" fillId="4" borderId="2" xfId="0" applyFont="true" applyBorder="true" applyAlignment="true" applyProtection="false">
      <alignment horizontal="center" vertical="center" textRotation="0" wrapText="true" indent="0" shrinkToFit="false"/>
      <protection locked="true" hidden="false"/>
    </xf>
    <xf numFmtId="164" fontId="13" fillId="5" borderId="2" xfId="0" applyFont="true" applyBorder="true" applyAlignment="true" applyProtection="false">
      <alignment horizontal="center" vertical="center" textRotation="0" wrapText="true" indent="0" shrinkToFit="false"/>
      <protection locked="true" hidden="false"/>
    </xf>
    <xf numFmtId="164" fontId="12" fillId="5" borderId="2" xfId="0" applyFont="true" applyBorder="true" applyAlignment="true" applyProtection="false">
      <alignment horizontal="center" vertical="center" textRotation="0" wrapText="true" indent="0" shrinkToFit="false"/>
      <protection locked="true" hidden="false"/>
    </xf>
    <xf numFmtId="169" fontId="12" fillId="5" borderId="2" xfId="0" applyFont="true" applyBorder="true" applyAlignment="true" applyProtection="false">
      <alignment horizontal="center" vertical="center" textRotation="0" wrapText="true" indent="0" shrinkToFit="false"/>
      <protection locked="true" hidden="false"/>
    </xf>
    <xf numFmtId="164" fontId="12" fillId="6" borderId="2" xfId="0" applyFont="true" applyBorder="true" applyAlignment="true" applyProtection="false">
      <alignment horizontal="center" vertical="center" textRotation="0" wrapText="true" indent="0" shrinkToFit="false"/>
      <protection locked="true" hidden="false"/>
    </xf>
    <xf numFmtId="164" fontId="14" fillId="8" borderId="2" xfId="0" applyFont="true" applyBorder="true" applyAlignment="true" applyProtection="false">
      <alignment horizontal="center" vertical="center" textRotation="0" wrapText="true" indent="0" shrinkToFit="false"/>
      <protection locked="true" hidden="false"/>
    </xf>
    <xf numFmtId="164" fontId="13" fillId="8" borderId="2" xfId="0" applyFont="true" applyBorder="true" applyAlignment="true" applyProtection="false">
      <alignment horizontal="center" vertical="center" textRotation="0" wrapText="true" indent="0" shrinkToFit="false"/>
      <protection locked="true" hidden="false"/>
    </xf>
    <xf numFmtId="164" fontId="13" fillId="4" borderId="2" xfId="0" applyFont="true" applyBorder="true" applyAlignment="true" applyProtection="false">
      <alignment horizontal="center" vertical="top" textRotation="0" wrapText="true" indent="0" shrinkToFit="false"/>
      <protection locked="true" hidden="false"/>
    </xf>
    <xf numFmtId="164" fontId="12" fillId="4" borderId="2" xfId="0" applyFont="true" applyBorder="true" applyAlignment="true" applyProtection="false">
      <alignment horizontal="center" vertical="top" textRotation="0" wrapText="true" indent="0" shrinkToFit="false"/>
      <protection locked="true" hidden="false"/>
    </xf>
    <xf numFmtId="164" fontId="12" fillId="4" borderId="0" xfId="0" applyFont="true" applyBorder="true" applyAlignment="true" applyProtection="false">
      <alignment horizontal="center" vertical="center" textRotation="0" wrapText="true" indent="0" shrinkToFit="false"/>
      <protection locked="true" hidden="false"/>
    </xf>
    <xf numFmtId="164" fontId="15" fillId="4" borderId="0" xfId="0" applyFont="true" applyBorder="true" applyAlignment="true" applyProtection="false">
      <alignment horizontal="center" vertical="center" textRotation="0" wrapText="true" indent="0" shrinkToFit="false"/>
      <protection locked="true" hidden="false"/>
    </xf>
    <xf numFmtId="167" fontId="16" fillId="13" borderId="3" xfId="0" applyFont="true" applyBorder="true" applyAlignment="true" applyProtection="false">
      <alignment horizontal="center" vertical="bottom" textRotation="0" wrapText="true" indent="0" shrinkToFit="false"/>
      <protection locked="true" hidden="false"/>
    </xf>
    <xf numFmtId="164" fontId="13" fillId="13" borderId="3" xfId="0" applyFont="true" applyBorder="true" applyAlignment="true" applyProtection="false">
      <alignment horizontal="center" vertical="bottom" textRotation="0" wrapText="false" indent="0" shrinkToFit="false"/>
      <protection locked="true" hidden="false"/>
    </xf>
    <xf numFmtId="164" fontId="16" fillId="13" borderId="3" xfId="0" applyFont="true" applyBorder="true" applyAlignment="true" applyProtection="false">
      <alignment horizontal="center" vertical="bottom" textRotation="0" wrapText="false" indent="0" shrinkToFit="false"/>
      <protection locked="true" hidden="false"/>
    </xf>
    <xf numFmtId="164" fontId="5" fillId="13" borderId="3" xfId="0" applyFont="true" applyBorder="true" applyAlignment="true" applyProtection="false">
      <alignment horizontal="general" vertical="bottom" textRotation="0" wrapText="false" indent="0" shrinkToFit="false"/>
      <protection locked="true" hidden="false"/>
    </xf>
    <xf numFmtId="164" fontId="5" fillId="13" borderId="4" xfId="0" applyFont="true" applyBorder="true" applyAlignment="true" applyProtection="false">
      <alignment horizontal="general" vertical="bottom" textRotation="0" wrapText="false" indent="0" shrinkToFit="false"/>
      <protection locked="true" hidden="false"/>
    </xf>
    <xf numFmtId="164" fontId="17" fillId="13" borderId="4" xfId="0" applyFont="true" applyBorder="true" applyAlignment="true" applyProtection="false">
      <alignment horizontal="center" vertical="bottom" textRotation="0" wrapText="false" indent="0" shrinkToFit="false"/>
      <protection locked="true" hidden="false"/>
    </xf>
    <xf numFmtId="164" fontId="5" fillId="13" borderId="0" xfId="0" applyFont="true" applyBorder="true" applyAlignment="true" applyProtection="false">
      <alignment horizontal="general" vertical="bottom" textRotation="0" wrapText="false" indent="0" shrinkToFit="false"/>
      <protection locked="true" hidden="false"/>
    </xf>
    <xf numFmtId="167" fontId="16" fillId="3" borderId="3" xfId="0" applyFont="true" applyBorder="true" applyAlignment="true" applyProtection="false">
      <alignment horizontal="center" vertical="bottom" textRotation="0" wrapText="false" indent="0" shrinkToFit="false"/>
      <protection locked="true" hidden="false"/>
    </xf>
    <xf numFmtId="164" fontId="13" fillId="3" borderId="3" xfId="0" applyFont="true" applyBorder="true" applyAlignment="true" applyProtection="false">
      <alignment horizontal="center" vertical="bottom" textRotation="0" wrapText="false" indent="0" shrinkToFit="false"/>
      <protection locked="true" hidden="false"/>
    </xf>
    <xf numFmtId="164" fontId="16" fillId="3" borderId="3" xfId="0" applyFont="true" applyBorder="true" applyAlignment="true" applyProtection="false">
      <alignment horizontal="center" vertical="bottom" textRotation="0" wrapText="false" indent="0" shrinkToFit="false"/>
      <protection locked="true" hidden="false"/>
    </xf>
    <xf numFmtId="164" fontId="5" fillId="3" borderId="3" xfId="0" applyFont="true" applyBorder="true" applyAlignment="true" applyProtection="false">
      <alignment horizontal="general" vertical="bottom" textRotation="0" wrapText="false" indent="0" shrinkToFit="false"/>
      <protection locked="true" hidden="false"/>
    </xf>
    <xf numFmtId="164" fontId="5" fillId="3" borderId="4" xfId="0" applyFont="true" applyBorder="true" applyAlignment="true" applyProtection="false">
      <alignment horizontal="general" vertical="bottom" textRotation="0" wrapText="false" indent="0" shrinkToFit="false"/>
      <protection locked="true" hidden="false"/>
    </xf>
    <xf numFmtId="164" fontId="17" fillId="3" borderId="4" xfId="0" applyFont="true" applyBorder="true" applyAlignment="true" applyProtection="false">
      <alignment horizontal="center" vertical="bottom" textRotation="0" wrapText="false" indent="0" shrinkToFit="false"/>
      <protection locked="true" hidden="false"/>
    </xf>
    <xf numFmtId="164" fontId="5" fillId="3" borderId="0" xfId="0" applyFont="true" applyBorder="true" applyAlignment="true" applyProtection="false">
      <alignment horizontal="general" vertical="bottom" textRotation="0" wrapText="false" indent="0" shrinkToFit="false"/>
      <protection locked="true" hidden="false"/>
    </xf>
    <xf numFmtId="167" fontId="13" fillId="13" borderId="3" xfId="0" applyFont="true" applyBorder="true" applyAlignment="true" applyProtection="false">
      <alignment horizontal="center" vertical="bottom" textRotation="0" wrapText="false" indent="0" shrinkToFit="false"/>
      <protection locked="true" hidden="false"/>
    </xf>
    <xf numFmtId="167" fontId="16" fillId="3" borderId="3" xfId="0" applyFont="true" applyBorder="true" applyAlignment="true" applyProtection="false">
      <alignment horizontal="center" vertical="bottom" textRotation="0" wrapText="true" indent="0" shrinkToFit="false"/>
      <protection locked="true" hidden="false"/>
    </xf>
    <xf numFmtId="167" fontId="13" fillId="3" borderId="3" xfId="0" applyFont="true" applyBorder="true" applyAlignment="true" applyProtection="false">
      <alignment horizontal="center" vertical="bottom" textRotation="0" wrapText="false" indent="0" shrinkToFit="false"/>
      <protection locked="true" hidden="false"/>
    </xf>
    <xf numFmtId="167" fontId="5" fillId="13" borderId="3" xfId="0" applyFont="true" applyBorder="true" applyAlignment="true" applyProtection="false">
      <alignment horizontal="general" vertical="bottom" textRotation="0" wrapText="false" indent="0" shrinkToFit="false"/>
      <protection locked="true" hidden="false"/>
    </xf>
    <xf numFmtId="167" fontId="5" fillId="3" borderId="3" xfId="0" applyFont="true" applyBorder="true" applyAlignment="true" applyProtection="false">
      <alignment horizontal="general" vertical="bottom" textRotation="0" wrapText="false" indent="0" shrinkToFit="false"/>
      <protection locked="true" hidden="false"/>
    </xf>
    <xf numFmtId="164" fontId="18" fillId="3" borderId="3" xfId="0" applyFont="true" applyBorder="true" applyAlignment="true" applyProtection="false">
      <alignment horizontal="general" vertical="bottom" textRotation="0" wrapText="false" indent="0" shrinkToFit="false"/>
      <protection locked="true" hidden="false"/>
    </xf>
    <xf numFmtId="164" fontId="18" fillId="13" borderId="3" xfId="0" applyFont="true" applyBorder="true" applyAlignment="true" applyProtection="false">
      <alignment horizontal="general" vertical="bottom" textRotation="0" wrapText="false" indent="0" shrinkToFit="false"/>
      <protection locked="true" hidden="false"/>
    </xf>
    <xf numFmtId="164" fontId="19" fillId="4" borderId="2" xfId="0" applyFont="true" applyBorder="true" applyAlignment="true" applyProtection="false">
      <alignment horizontal="center" vertical="center" textRotation="0" wrapText="true" indent="0" shrinkToFit="false"/>
      <protection locked="true" hidden="false"/>
    </xf>
    <xf numFmtId="169" fontId="21" fillId="5" borderId="5" xfId="0" applyFont="true" applyBorder="true" applyAlignment="true" applyProtection="false">
      <alignment horizontal="center" vertical="top" textRotation="0" wrapText="true" indent="0" shrinkToFit="false"/>
      <protection locked="true" hidden="false"/>
    </xf>
    <xf numFmtId="164" fontId="21" fillId="5" borderId="6" xfId="0" applyFont="true" applyBorder="true" applyAlignment="true" applyProtection="false">
      <alignment horizontal="center" vertical="top" textRotation="0" wrapText="true" indent="0" shrinkToFit="false"/>
      <protection locked="true" hidden="false"/>
    </xf>
    <xf numFmtId="164" fontId="22" fillId="6" borderId="6" xfId="0" applyFont="true" applyBorder="true" applyAlignment="true" applyProtection="false">
      <alignment horizontal="center" vertical="center" textRotation="0" wrapText="true" indent="0" shrinkToFit="false"/>
      <protection locked="true" hidden="false"/>
    </xf>
    <xf numFmtId="164" fontId="7" fillId="8" borderId="6" xfId="0" applyFont="true" applyBorder="true" applyAlignment="true" applyProtection="false">
      <alignment horizontal="center" vertical="top" textRotation="0" wrapText="true" indent="0" shrinkToFit="false"/>
      <protection locked="true" hidden="false"/>
    </xf>
    <xf numFmtId="167" fontId="16" fillId="8" borderId="6" xfId="0" applyFont="true" applyBorder="true" applyAlignment="true" applyProtection="false">
      <alignment horizontal="center" vertical="center" textRotation="0" wrapText="true" indent="0" shrinkToFit="false"/>
      <protection locked="true" hidden="false"/>
    </xf>
    <xf numFmtId="170" fontId="23" fillId="14" borderId="7" xfId="0" applyFont="true" applyBorder="true" applyAlignment="true" applyProtection="false">
      <alignment horizontal="center" vertical="center" textRotation="0" wrapText="true" indent="0" shrinkToFit="false"/>
      <protection locked="true" hidden="false"/>
    </xf>
    <xf numFmtId="164" fontId="16" fillId="4" borderId="7" xfId="0" applyFont="true" applyBorder="true" applyAlignment="true" applyProtection="false">
      <alignment horizontal="center" vertical="top" textRotation="0" wrapText="true" indent="0" shrinkToFit="false"/>
      <protection locked="true" hidden="false"/>
    </xf>
    <xf numFmtId="164" fontId="24" fillId="4" borderId="8" xfId="0" applyFont="true" applyBorder="true" applyAlignment="true" applyProtection="false">
      <alignment horizontal="center" vertical="top" textRotation="0" wrapText="true" indent="0" shrinkToFit="false"/>
      <protection locked="true" hidden="false"/>
    </xf>
    <xf numFmtId="164" fontId="16" fillId="4" borderId="6" xfId="0" applyFont="true" applyBorder="true" applyAlignment="true" applyProtection="false">
      <alignment horizontal="center" vertical="top" textRotation="0" wrapText="true" indent="0" shrinkToFit="false"/>
      <protection locked="true" hidden="false"/>
    </xf>
    <xf numFmtId="164" fontId="16" fillId="4" borderId="9" xfId="0" applyFont="true" applyBorder="true" applyAlignment="true" applyProtection="false">
      <alignment horizontal="center" vertical="top" textRotation="0" wrapText="true" indent="0" shrinkToFit="false"/>
      <protection locked="true" hidden="false"/>
    </xf>
    <xf numFmtId="164" fontId="16" fillId="4" borderId="8" xfId="0" applyFont="true" applyBorder="true" applyAlignment="true" applyProtection="false">
      <alignment horizontal="center" vertical="top" textRotation="0" wrapText="true" indent="0" shrinkToFit="false"/>
      <protection locked="true" hidden="false"/>
    </xf>
    <xf numFmtId="164" fontId="16" fillId="4" borderId="0" xfId="0" applyFont="true" applyBorder="true" applyAlignment="true" applyProtection="false">
      <alignment horizontal="center" vertical="top" textRotation="0" wrapText="true" indent="0" shrinkToFit="false"/>
      <protection locked="true" hidden="false"/>
    </xf>
    <xf numFmtId="164" fontId="15" fillId="4" borderId="0" xfId="0" applyFont="true" applyBorder="true" applyAlignment="true" applyProtection="false">
      <alignment horizontal="center" vertical="top" textRotation="0" wrapText="true" indent="0" shrinkToFit="false"/>
      <protection locked="true" hidden="false"/>
    </xf>
    <xf numFmtId="164" fontId="12" fillId="4" borderId="0" xfId="0" applyFont="true" applyBorder="true" applyAlignment="true" applyProtection="false">
      <alignment horizontal="center" vertical="top" textRotation="0" wrapText="true" indent="0" shrinkToFit="false"/>
      <protection locked="true" hidden="false"/>
    </xf>
    <xf numFmtId="164" fontId="16" fillId="0" borderId="2" xfId="0" applyFont="true" applyBorder="true" applyAlignment="true" applyProtection="false">
      <alignment horizontal="center" vertical="center" textRotation="0" wrapText="true" indent="0" shrinkToFit="false"/>
      <protection locked="true" hidden="false"/>
    </xf>
    <xf numFmtId="167" fontId="21" fillId="0" borderId="5" xfId="0" applyFont="true" applyBorder="true" applyAlignment="true" applyProtection="false">
      <alignment horizontal="center" vertical="center" textRotation="0" wrapText="false" indent="0" shrinkToFit="false"/>
      <protection locked="true" hidden="false"/>
    </xf>
    <xf numFmtId="164" fontId="21" fillId="0" borderId="6" xfId="0" applyFont="true" applyBorder="true" applyAlignment="true" applyProtection="false">
      <alignment horizontal="center" vertical="center" textRotation="0" wrapText="false" indent="0" shrinkToFit="false"/>
      <protection locked="true" hidden="false"/>
    </xf>
    <xf numFmtId="167" fontId="21" fillId="0" borderId="6" xfId="0" applyFont="true" applyBorder="true" applyAlignment="true" applyProtection="false">
      <alignment horizontal="center" vertical="center" textRotation="0" wrapText="false" indent="0" shrinkToFit="false"/>
      <protection locked="true" hidden="false"/>
    </xf>
    <xf numFmtId="164" fontId="0" fillId="0" borderId="6" xfId="0" applyFont="true" applyBorder="true" applyAlignment="true" applyProtection="false">
      <alignment horizontal="center" vertical="center" textRotation="0" wrapText="false" indent="0" shrinkToFit="false"/>
      <protection locked="true" hidden="false"/>
    </xf>
    <xf numFmtId="164" fontId="7" fillId="11" borderId="6" xfId="0" applyFont="true" applyBorder="true" applyAlignment="true" applyProtection="false">
      <alignment horizontal="center" vertical="center" textRotation="0" wrapText="false" indent="0" shrinkToFit="false"/>
      <protection locked="true" hidden="false"/>
    </xf>
    <xf numFmtId="167" fontId="16" fillId="11" borderId="6" xfId="0" applyFont="true" applyBorder="true" applyAlignment="true" applyProtection="false">
      <alignment horizontal="center" vertical="center" textRotation="0" wrapText="false" indent="0" shrinkToFit="false"/>
      <protection locked="true" hidden="false"/>
    </xf>
    <xf numFmtId="170" fontId="6" fillId="0" borderId="7" xfId="0" applyFont="true" applyBorder="true" applyAlignment="true" applyProtection="false">
      <alignment horizontal="center" vertical="center" textRotation="0" wrapText="false" indent="0" shrinkToFit="false"/>
      <protection locked="true" hidden="false"/>
    </xf>
    <xf numFmtId="164" fontId="16" fillId="0" borderId="10" xfId="0" applyFont="true" applyBorder="true" applyAlignment="true" applyProtection="false">
      <alignment horizontal="center" vertical="center" textRotation="0" wrapText="false" indent="0" shrinkToFit="false"/>
      <protection locked="true" hidden="false"/>
    </xf>
    <xf numFmtId="164" fontId="16" fillId="0" borderId="9" xfId="0" applyFont="true" applyBorder="true" applyAlignment="true" applyProtection="false">
      <alignment horizontal="center" vertical="center" textRotation="0" wrapText="false" indent="0" shrinkToFit="false"/>
      <protection locked="true" hidden="false"/>
    </xf>
    <xf numFmtId="164" fontId="16" fillId="0" borderId="6" xfId="0" applyFont="true" applyBorder="true" applyAlignment="true" applyProtection="false">
      <alignment horizontal="center" vertical="center" textRotation="0" wrapText="false" indent="0" shrinkToFit="false"/>
      <protection locked="true" hidden="false"/>
    </xf>
    <xf numFmtId="164" fontId="16" fillId="0" borderId="11" xfId="0" applyFont="true" applyBorder="true" applyAlignment="true" applyProtection="false">
      <alignment horizontal="center" vertical="center" textRotation="0" wrapText="false" indent="0" shrinkToFit="false"/>
      <protection locked="true" hidden="false"/>
    </xf>
    <xf numFmtId="164" fontId="16" fillId="0" borderId="8" xfId="0" applyFont="true" applyBorder="true" applyAlignment="true" applyProtection="false">
      <alignment horizontal="center" vertical="center" textRotation="0" wrapText="false" indent="0" shrinkToFit="false"/>
      <protection locked="true" hidden="false"/>
    </xf>
    <xf numFmtId="164" fontId="16" fillId="0" borderId="7" xfId="0" applyFont="true" applyBorder="true" applyAlignment="true" applyProtection="false">
      <alignment horizontal="center" vertical="center" textRotation="0" wrapText="false" indent="0" shrinkToFit="false"/>
      <protection locked="true" hidden="false"/>
    </xf>
    <xf numFmtId="164" fontId="16" fillId="0" borderId="12" xfId="0" applyFont="true" applyBorder="true" applyAlignment="true" applyProtection="false">
      <alignment horizontal="center" vertical="center" textRotation="0" wrapText="false" indent="0" shrinkToFit="false"/>
      <protection locked="true" hidden="false"/>
    </xf>
    <xf numFmtId="164" fontId="16" fillId="0" borderId="0" xfId="0" applyFont="true" applyBorder="false" applyAlignment="true" applyProtection="false">
      <alignment horizontal="center" vertical="center" textRotation="0" wrapText="false" indent="0" shrinkToFit="false"/>
      <protection locked="true" hidden="false"/>
    </xf>
    <xf numFmtId="164" fontId="15" fillId="0" borderId="0" xfId="0" applyFont="true" applyBorder="false" applyAlignment="true" applyProtection="false">
      <alignment horizontal="center" vertical="center" textRotation="0" wrapText="false" indent="0" shrinkToFit="false"/>
      <protection locked="true" hidden="false"/>
    </xf>
    <xf numFmtId="167" fontId="16" fillId="0" borderId="2" xfId="0" applyFont="true" applyBorder="true" applyAlignment="true" applyProtection="false">
      <alignment horizontal="center" vertical="center" textRotation="0" wrapText="false" indent="0" shrinkToFit="false"/>
      <protection locked="true" hidden="false"/>
    </xf>
    <xf numFmtId="167" fontId="16" fillId="0" borderId="2" xfId="0" applyFont="true" applyBorder="true" applyAlignment="true" applyProtection="false">
      <alignment horizontal="center" vertical="center" textRotation="0" wrapText="true" indent="0" shrinkToFit="false"/>
      <protection locked="true" hidden="false"/>
    </xf>
    <xf numFmtId="167" fontId="16" fillId="0" borderId="9" xfId="0" applyFont="true" applyBorder="true" applyAlignment="true" applyProtection="false">
      <alignment horizontal="center" vertical="center" textRotation="0" wrapText="false" indent="0" shrinkToFit="false"/>
      <protection locked="true" hidden="false"/>
    </xf>
    <xf numFmtId="167" fontId="16" fillId="0" borderId="0" xfId="0" applyFont="true" applyBorder="false" applyAlignment="true" applyProtection="false">
      <alignment horizontal="center" vertical="center" textRotation="0" wrapText="false" indent="0" shrinkToFit="false"/>
      <protection locked="true" hidden="false"/>
    </xf>
    <xf numFmtId="167" fontId="21" fillId="0" borderId="0" xfId="0" applyFont="true" applyBorder="false" applyAlignment="true" applyProtection="false">
      <alignment horizontal="center" vertical="center" textRotation="0" wrapText="false" indent="0" shrinkToFit="false"/>
      <protection locked="true" hidden="false"/>
    </xf>
    <xf numFmtId="164" fontId="21" fillId="0" borderId="0" xfId="0" applyFont="true" applyBorder="false" applyAlignment="true" applyProtection="false">
      <alignment horizontal="center" vertical="center" textRotation="0" wrapText="false" indent="0" shrinkToFit="false"/>
      <protection locked="true" hidden="false"/>
    </xf>
    <xf numFmtId="164" fontId="7" fillId="11" borderId="0" xfId="0" applyFont="true" applyBorder="true" applyAlignment="true" applyProtection="false">
      <alignment horizontal="center" vertical="center" textRotation="0" wrapText="false" indent="0" shrinkToFit="false"/>
      <protection locked="true" hidden="false"/>
    </xf>
    <xf numFmtId="167" fontId="16" fillId="11" borderId="0" xfId="0" applyFont="true" applyBorder="true" applyAlignment="true" applyProtection="false">
      <alignment horizontal="center" vertical="center" textRotation="0" wrapText="false" indent="0" shrinkToFit="false"/>
      <protection locked="true" hidden="false"/>
    </xf>
    <xf numFmtId="170" fontId="6" fillId="0" borderId="0" xfId="0" applyFont="true" applyBorder="false" applyAlignment="true" applyProtection="false">
      <alignment horizontal="center" vertical="center" textRotation="0" wrapText="false" indent="0" shrinkToFit="false"/>
      <protection locked="true" hidden="false"/>
    </xf>
    <xf numFmtId="164" fontId="5" fillId="0" borderId="0" xfId="0" applyFont="true" applyBorder="false" applyAlignment="true" applyProtection="false">
      <alignment horizontal="center" vertical="bottom" textRotation="0" wrapText="false" indent="0" shrinkToFit="false"/>
      <protection locked="true" hidden="false"/>
    </xf>
    <xf numFmtId="164" fontId="5" fillId="0" borderId="0" xfId="0" applyFont="true" applyBorder="false" applyAlignment="true" applyProtection="false">
      <alignment horizontal="right" vertical="bottom" textRotation="0" wrapText="false" indent="0" shrinkToFit="false"/>
      <protection locked="true" hidden="false"/>
    </xf>
    <xf numFmtId="164" fontId="25" fillId="0" borderId="0" xfId="0" applyFont="true" applyBorder="false" applyAlignment="true" applyProtection="false">
      <alignment horizontal="general" vertical="center" textRotation="0" wrapText="false" indent="0" shrinkToFit="false"/>
      <protection locked="true" hidden="false"/>
    </xf>
    <xf numFmtId="164" fontId="5" fillId="0" borderId="0" xfId="0" applyFont="true" applyBorder="false" applyAlignment="true" applyProtection="false">
      <alignment horizontal="general" vertical="center" textRotation="0" wrapText="false" indent="0" shrinkToFit="false"/>
      <protection locked="true" hidden="false"/>
    </xf>
    <xf numFmtId="164" fontId="26" fillId="0" borderId="0" xfId="0" applyFont="true" applyBorder="false" applyAlignment="true" applyProtection="false">
      <alignment horizontal="center" vertical="center" textRotation="0" wrapText="false" indent="0" shrinkToFit="false"/>
      <protection locked="true" hidden="false"/>
    </xf>
    <xf numFmtId="164" fontId="5" fillId="0" borderId="0" xfId="0" applyFont="true" applyBorder="false" applyAlignment="true" applyProtection="false">
      <alignment horizontal="center" vertical="center" textRotation="0" wrapText="false" indent="0" shrinkToFit="false"/>
      <protection locked="true" hidden="false"/>
    </xf>
    <xf numFmtId="164" fontId="27" fillId="0" borderId="0" xfId="0" applyFont="true" applyBorder="false" applyAlignment="true" applyProtection="false">
      <alignment horizontal="center" vertical="bottom" textRotation="0" wrapText="false" indent="0" shrinkToFit="false"/>
      <protection locked="true" hidden="false"/>
    </xf>
    <xf numFmtId="164" fontId="27" fillId="0" borderId="0" xfId="0" applyFont="true" applyBorder="true" applyAlignment="true" applyProtection="false">
      <alignment horizontal="center" vertical="bottom" textRotation="0" wrapText="false" indent="0" shrinkToFit="false"/>
      <protection locked="true" hidden="false"/>
    </xf>
    <xf numFmtId="164" fontId="28" fillId="0" borderId="13" xfId="0" applyFont="true" applyBorder="true" applyAlignment="true" applyProtection="false">
      <alignment horizontal="center" vertical="bottom" textRotation="0" wrapText="true" indent="0" shrinkToFit="false"/>
      <protection locked="true" hidden="false"/>
    </xf>
    <xf numFmtId="164" fontId="29" fillId="0" borderId="13" xfId="0" applyFont="true" applyBorder="true" applyAlignment="true" applyProtection="false">
      <alignment horizontal="center" vertical="bottom" textRotation="0" wrapText="true" indent="0" shrinkToFit="false"/>
      <protection locked="true" hidden="false"/>
    </xf>
    <xf numFmtId="164" fontId="30" fillId="0" borderId="13" xfId="0" applyFont="true" applyBorder="true" applyAlignment="true" applyProtection="false">
      <alignment horizontal="center" vertical="bottom" textRotation="0" wrapText="true" indent="0" shrinkToFit="false"/>
      <protection locked="true" hidden="false"/>
    </xf>
    <xf numFmtId="164" fontId="28" fillId="0" borderId="14" xfId="0" applyFont="true" applyBorder="true" applyAlignment="true" applyProtection="false">
      <alignment horizontal="center" vertical="bottom" textRotation="0" wrapText="true" indent="0" shrinkToFit="false"/>
      <protection locked="true" hidden="false"/>
    </xf>
    <xf numFmtId="164" fontId="30" fillId="0" borderId="14" xfId="0" applyFont="true" applyBorder="true" applyAlignment="true" applyProtection="false">
      <alignment horizontal="center" vertical="bottom" textRotation="0" wrapText="true" indent="0" shrinkToFit="false"/>
      <protection locked="true" hidden="false"/>
    </xf>
    <xf numFmtId="164" fontId="31" fillId="0" borderId="0" xfId="0" applyFont="true" applyBorder="false" applyAlignment="true" applyProtection="false">
      <alignment horizontal="center" vertical="bottom" textRotation="0" wrapText="true" indent="0" shrinkToFit="false"/>
      <protection locked="true" hidden="false"/>
    </xf>
    <xf numFmtId="164" fontId="32" fillId="3" borderId="0" xfId="0" applyFont="true" applyBorder="true" applyAlignment="true" applyProtection="false">
      <alignment horizontal="right" vertical="bottom" textRotation="0" wrapText="true" indent="0" shrinkToFit="false"/>
      <protection locked="true" hidden="false"/>
    </xf>
    <xf numFmtId="164" fontId="5" fillId="0" borderId="15" xfId="0" applyFont="true" applyBorder="true" applyAlignment="true" applyProtection="false">
      <alignment horizontal="center" vertical="center" textRotation="0" wrapText="false" indent="0" shrinkToFit="false"/>
      <protection locked="true" hidden="false"/>
    </xf>
    <xf numFmtId="164" fontId="33" fillId="0" borderId="15" xfId="0" applyFont="true" applyBorder="true" applyAlignment="true" applyProtection="false">
      <alignment horizontal="center" vertical="center" textRotation="0" wrapText="false" indent="0" shrinkToFit="false"/>
      <protection locked="true" hidden="false"/>
    </xf>
    <xf numFmtId="164" fontId="5" fillId="0" borderId="16" xfId="0" applyFont="true" applyBorder="true" applyAlignment="true" applyProtection="false">
      <alignment horizontal="general" vertical="center" textRotation="0" wrapText="false" indent="0" shrinkToFit="false"/>
      <protection locked="true" hidden="false"/>
    </xf>
    <xf numFmtId="164" fontId="34" fillId="0" borderId="15" xfId="0" applyFont="true" applyBorder="true" applyAlignment="true" applyProtection="false">
      <alignment horizontal="center" vertical="center" textRotation="0" wrapText="false" indent="0" shrinkToFit="false"/>
      <protection locked="true" hidden="false"/>
    </xf>
    <xf numFmtId="164" fontId="34" fillId="0" borderId="17" xfId="0" applyFont="true" applyBorder="true" applyAlignment="true" applyProtection="false">
      <alignment horizontal="center" vertical="center" textRotation="0" wrapText="false" indent="0" shrinkToFit="false"/>
      <protection locked="true" hidden="false"/>
    </xf>
    <xf numFmtId="164" fontId="5" fillId="0" borderId="18" xfId="0" applyFont="true" applyBorder="true" applyAlignment="true" applyProtection="false">
      <alignment horizontal="general" vertical="center" textRotation="0" wrapText="false" indent="0" shrinkToFit="false"/>
      <protection locked="true" hidden="false"/>
    </xf>
    <xf numFmtId="164" fontId="5" fillId="0" borderId="19" xfId="0" applyFont="true" applyBorder="true" applyAlignment="true" applyProtection="false">
      <alignment horizontal="general" vertical="center" textRotation="0" wrapText="false" indent="0" shrinkToFit="false"/>
      <protection locked="true" hidden="false"/>
    </xf>
    <xf numFmtId="164" fontId="5" fillId="0" borderId="20" xfId="0" applyFont="true" applyBorder="true" applyAlignment="true" applyProtection="false">
      <alignment horizontal="center" vertical="center" textRotation="0" wrapText="false" indent="0" shrinkToFit="false"/>
      <protection locked="true" hidden="false"/>
    </xf>
    <xf numFmtId="164" fontId="32" fillId="13" borderId="0" xfId="0" applyFont="true" applyBorder="true" applyAlignment="true" applyProtection="false">
      <alignment horizontal="right" vertical="center" textRotation="0" wrapText="true" indent="0" shrinkToFit="false"/>
      <protection locked="true" hidden="false"/>
    </xf>
    <xf numFmtId="164" fontId="32" fillId="3" borderId="0" xfId="0" applyFont="true" applyBorder="true" applyAlignment="true" applyProtection="false">
      <alignment horizontal="right" vertical="center" textRotation="0" wrapText="true" indent="0" shrinkToFit="false"/>
      <protection locked="true" hidden="false"/>
    </xf>
    <xf numFmtId="167" fontId="5" fillId="0" borderId="19" xfId="0" applyFont="true" applyBorder="true" applyAlignment="true" applyProtection="false">
      <alignment horizontal="general" vertical="center" textRotation="0" wrapText="false" indent="0" shrinkToFit="false"/>
      <protection locked="true" hidden="false"/>
    </xf>
    <xf numFmtId="164" fontId="5" fillId="3" borderId="19" xfId="0" applyFont="true" applyBorder="true" applyAlignment="true" applyProtection="false">
      <alignment horizontal="left" vertical="center" textRotation="0" wrapText="false" indent="0" shrinkToFit="false"/>
      <protection locked="true" hidden="false"/>
    </xf>
    <xf numFmtId="164" fontId="32" fillId="13" borderId="0" xfId="0" applyFont="true" applyBorder="true" applyAlignment="true" applyProtection="false">
      <alignment horizontal="right" vertical="bottom" textRotation="0" wrapText="true" indent="0" shrinkToFit="false"/>
      <protection locked="true" hidden="false"/>
    </xf>
    <xf numFmtId="167" fontId="5" fillId="0" borderId="18" xfId="0" applyFont="true" applyBorder="true" applyAlignment="true" applyProtection="false">
      <alignment horizontal="general" vertical="center" textRotation="0" wrapText="false" indent="0" shrinkToFit="false"/>
      <protection locked="true" hidden="false"/>
    </xf>
    <xf numFmtId="164" fontId="35" fillId="3" borderId="0" xfId="0" applyFont="true" applyBorder="true" applyAlignment="true" applyProtection="false">
      <alignment horizontal="right" vertical="bottom" textRotation="0" wrapText="true" indent="0" shrinkToFit="false"/>
      <protection locked="true" hidden="false"/>
    </xf>
    <xf numFmtId="164" fontId="36" fillId="13" borderId="0" xfId="0" applyFont="true" applyBorder="true" applyAlignment="true" applyProtection="false">
      <alignment horizontal="right" vertical="bottom" textRotation="0" wrapText="true" indent="0" shrinkToFit="false"/>
      <protection locked="true" hidden="false"/>
    </xf>
    <xf numFmtId="164" fontId="36" fillId="3" borderId="0" xfId="0" applyFont="true" applyBorder="true" applyAlignment="true" applyProtection="false">
      <alignment horizontal="right" vertical="bottom" textRotation="0" wrapText="true" indent="0" shrinkToFit="false"/>
      <protection locked="true" hidden="false"/>
    </xf>
    <xf numFmtId="164" fontId="9" fillId="13" borderId="0" xfId="0" applyFont="true" applyBorder="true" applyAlignment="true" applyProtection="false">
      <alignment horizontal="general" vertical="bottom" textRotation="0" wrapText="false" indent="0" shrinkToFit="false"/>
      <protection locked="true" hidden="false"/>
    </xf>
    <xf numFmtId="164" fontId="9" fillId="3" borderId="0" xfId="0" applyFont="true" applyBorder="true" applyAlignment="true" applyProtection="false">
      <alignment horizontal="general" vertical="bottom" textRotation="0" wrapText="false" indent="0" shrinkToFit="false"/>
      <protection locked="true" hidden="false"/>
    </xf>
    <xf numFmtId="164" fontId="37" fillId="3" borderId="0" xfId="0" applyFont="true" applyBorder="true" applyAlignment="true" applyProtection="false">
      <alignment horizontal="right" vertical="bottom" textRotation="0" wrapText="true" indent="0" shrinkToFit="false"/>
      <protection locked="true" hidden="false"/>
    </xf>
    <xf numFmtId="164" fontId="38" fillId="13" borderId="0" xfId="0" applyFont="true" applyBorder="true" applyAlignment="true" applyProtection="false">
      <alignment horizontal="right" vertical="bottom" textRotation="0" wrapText="true" indent="0" shrinkToFit="false"/>
      <protection locked="true" hidden="false"/>
    </xf>
    <xf numFmtId="164" fontId="39" fillId="3" borderId="0" xfId="0" applyFont="true" applyBorder="true" applyAlignment="true" applyProtection="false">
      <alignment horizontal="right" vertical="bottom" textRotation="0" wrapText="true" indent="0" shrinkToFit="false"/>
      <protection locked="true" hidden="false"/>
    </xf>
    <xf numFmtId="164" fontId="40" fillId="13" borderId="0" xfId="0" applyFont="true" applyBorder="true" applyAlignment="true" applyProtection="false">
      <alignment horizontal="right" vertical="bottom" textRotation="0" wrapText="true" indent="0" shrinkToFit="false"/>
      <protection locked="true" hidden="false"/>
    </xf>
    <xf numFmtId="164" fontId="18" fillId="0" borderId="0" xfId="0" applyFont="true" applyBorder="false" applyAlignment="true" applyProtection="false">
      <alignment horizontal="center" vertical="center" textRotation="0" wrapText="false" indent="0" shrinkToFit="false"/>
      <protection locked="true" hidden="false"/>
    </xf>
    <xf numFmtId="167" fontId="16" fillId="0" borderId="0" xfId="0" applyFont="true" applyBorder="true" applyAlignment="true" applyProtection="false">
      <alignment horizontal="center" vertical="center" textRotation="0" wrapText="false" indent="0" shrinkToFit="false"/>
      <protection locked="true" hidden="false"/>
    </xf>
    <xf numFmtId="164" fontId="27" fillId="0" borderId="0" xfId="0" applyFont="true" applyBorder="false" applyAlignment="true" applyProtection="false">
      <alignment horizontal="left" vertical="bottom" textRotation="0" wrapText="false" indent="0" shrinkToFit="false"/>
      <protection locked="true" hidden="false"/>
    </xf>
    <xf numFmtId="164" fontId="9" fillId="0" borderId="0" xfId="0" applyFont="true" applyBorder="false" applyAlignment="true" applyProtection="false">
      <alignment horizontal="center" vertical="bottom" textRotation="0" wrapText="false" indent="0" shrinkToFit="false"/>
      <protection locked="true" hidden="false"/>
    </xf>
    <xf numFmtId="164" fontId="18" fillId="0" borderId="0" xfId="0" applyFont="true" applyBorder="false" applyAlignment="true" applyProtection="false">
      <alignment horizontal="center" vertical="bottom" textRotation="0" wrapText="false" indent="0" shrinkToFit="false"/>
      <protection locked="true" hidden="false"/>
    </xf>
    <xf numFmtId="164" fontId="5" fillId="0" borderId="0" xfId="0" applyFont="true" applyBorder="false" applyAlignment="true" applyProtection="false">
      <alignment horizontal="left" vertical="bottom" textRotation="0" wrapText="false" indent="0" shrinkToFit="false"/>
      <protection locked="true" hidden="false"/>
    </xf>
    <xf numFmtId="164" fontId="26" fillId="0" borderId="0" xfId="0" applyFont="true" applyBorder="true" applyAlignment="true" applyProtection="false">
      <alignment horizontal="center" vertical="center" textRotation="0" wrapText="false" indent="0" shrinkToFit="false"/>
      <protection locked="true" hidden="false"/>
    </xf>
    <xf numFmtId="164" fontId="9" fillId="15" borderId="0" xfId="0" applyFont="true" applyBorder="true" applyAlignment="true" applyProtection="false">
      <alignment horizontal="center" vertical="bottom" textRotation="0" wrapText="false" indent="0" shrinkToFit="false"/>
      <protection locked="true" hidden="false"/>
    </xf>
    <xf numFmtId="164" fontId="41" fillId="0" borderId="0" xfId="0" applyFont="true" applyBorder="false" applyAlignment="true" applyProtection="false">
      <alignment horizontal="left" vertical="center" textRotation="0" wrapText="false" indent="0" shrinkToFit="false"/>
      <protection locked="true" hidden="false"/>
    </xf>
    <xf numFmtId="164" fontId="18" fillId="0" borderId="0" xfId="0" applyFont="true" applyBorder="false" applyAlignment="true" applyProtection="false">
      <alignment horizontal="center" vertical="top" textRotation="0" wrapText="false" indent="0" shrinkToFit="false"/>
      <protection locked="true" hidden="false"/>
    </xf>
    <xf numFmtId="164" fontId="9" fillId="0" borderId="0" xfId="0" applyFont="true" applyBorder="false" applyAlignment="true" applyProtection="false">
      <alignment horizontal="right" vertical="bottom" textRotation="0" wrapText="false" indent="0" shrinkToFit="false"/>
      <protection locked="true" hidden="false"/>
    </xf>
    <xf numFmtId="164" fontId="9" fillId="0" borderId="0" xfId="0" applyFont="true" applyBorder="false" applyAlignment="true" applyProtection="false">
      <alignment horizontal="center" vertical="top" textRotation="0" wrapText="false" indent="0" shrinkToFit="false"/>
      <protection locked="true" hidden="false"/>
    </xf>
    <xf numFmtId="164" fontId="5" fillId="0" borderId="0" xfId="0" applyFont="true" applyBorder="false" applyAlignment="true" applyProtection="false">
      <alignment horizontal="center" vertical="top" textRotation="0" wrapText="false" indent="0" shrinkToFit="false"/>
      <protection locked="true" hidden="false"/>
    </xf>
    <xf numFmtId="164" fontId="18" fillId="0" borderId="0" xfId="0" applyFont="true" applyBorder="false" applyAlignment="true" applyProtection="false">
      <alignment horizontal="right" vertical="center" textRotation="0" wrapText="true" indent="0" shrinkToFit="false"/>
      <protection locked="true" hidden="false"/>
    </xf>
    <xf numFmtId="164" fontId="41" fillId="0" borderId="21" xfId="0" applyFont="true" applyBorder="true" applyAlignment="true" applyProtection="false">
      <alignment horizontal="left" vertical="bottom" textRotation="0" wrapText="false" indent="0" shrinkToFit="false"/>
      <protection locked="true" hidden="false"/>
    </xf>
    <xf numFmtId="164" fontId="42" fillId="0" borderId="0" xfId="0" applyFont="true" applyBorder="false" applyAlignment="true" applyProtection="false">
      <alignment horizontal="center" vertical="bottom" textRotation="0" wrapText="true" indent="0" shrinkToFit="false"/>
      <protection locked="true" hidden="false"/>
    </xf>
    <xf numFmtId="164" fontId="42" fillId="0" borderId="14" xfId="0" applyFont="true" applyBorder="true" applyAlignment="true" applyProtection="false">
      <alignment horizontal="center" vertical="bottom" textRotation="0" wrapText="true" indent="0" shrinkToFit="false"/>
      <protection locked="true" hidden="false"/>
    </xf>
    <xf numFmtId="164" fontId="29" fillId="15" borderId="14" xfId="0" applyFont="true" applyBorder="true" applyAlignment="true" applyProtection="false">
      <alignment horizontal="center" vertical="bottom" textRotation="0" wrapText="true" indent="0" shrinkToFit="false"/>
      <protection locked="true" hidden="false"/>
    </xf>
    <xf numFmtId="164" fontId="43" fillId="15" borderId="14" xfId="0" applyFont="true" applyBorder="true" applyAlignment="true" applyProtection="false">
      <alignment horizontal="center" vertical="bottom" textRotation="0" wrapText="true" indent="0" shrinkToFit="false"/>
      <protection locked="true" hidden="false"/>
    </xf>
    <xf numFmtId="164" fontId="44" fillId="0" borderId="14" xfId="0" applyFont="true" applyBorder="true" applyAlignment="true" applyProtection="false">
      <alignment horizontal="center" vertical="bottom" textRotation="0" wrapText="true" indent="0" shrinkToFit="false"/>
      <protection locked="true" hidden="false"/>
    </xf>
    <xf numFmtId="164" fontId="29" fillId="0" borderId="14" xfId="0" applyFont="true" applyBorder="true" applyAlignment="true" applyProtection="false">
      <alignment horizontal="center" vertical="bottom" textRotation="0" wrapText="true" indent="0" shrinkToFit="false"/>
      <protection locked="true" hidden="false"/>
    </xf>
    <xf numFmtId="164" fontId="5" fillId="0" borderId="0" xfId="0" applyFont="true" applyBorder="false" applyAlignment="true" applyProtection="false">
      <alignment horizontal="left" vertical="bottom" textRotation="0" wrapText="true" indent="0" shrinkToFit="false"/>
      <protection locked="true" hidden="false"/>
    </xf>
    <xf numFmtId="164" fontId="18" fillId="0" borderId="22" xfId="0" applyFont="true" applyBorder="true" applyAlignment="true" applyProtection="false">
      <alignment horizontal="right" vertical="center" textRotation="0" wrapText="true" indent="0" shrinkToFit="false"/>
      <protection locked="true" hidden="false"/>
    </xf>
    <xf numFmtId="164" fontId="18" fillId="0" borderId="23" xfId="0" applyFont="true" applyBorder="true" applyAlignment="true" applyProtection="false">
      <alignment horizontal="center" vertical="center" textRotation="0" wrapText="false" indent="0" shrinkToFit="false"/>
      <protection locked="true" hidden="false"/>
    </xf>
    <xf numFmtId="164" fontId="33" fillId="15" borderId="20" xfId="0" applyFont="true" applyBorder="true" applyAlignment="true" applyProtection="false">
      <alignment horizontal="center" vertical="center" textRotation="0" wrapText="false" indent="0" shrinkToFit="false"/>
      <protection locked="true" hidden="false"/>
    </xf>
    <xf numFmtId="164" fontId="33" fillId="0" borderId="17" xfId="0" applyFont="true" applyBorder="true" applyAlignment="true" applyProtection="false">
      <alignment horizontal="center" vertical="center" textRotation="0" wrapText="false" indent="0" shrinkToFit="false"/>
      <protection locked="true" hidden="false"/>
    </xf>
    <xf numFmtId="164" fontId="5" fillId="0" borderId="16" xfId="0" applyFont="true" applyBorder="true" applyAlignment="true" applyProtection="false">
      <alignment horizontal="center" vertical="center" textRotation="0" wrapText="false" indent="0" shrinkToFit="false"/>
      <protection locked="true" hidden="false"/>
    </xf>
    <xf numFmtId="164" fontId="5" fillId="0" borderId="17" xfId="0" applyFont="true" applyBorder="true" applyAlignment="true" applyProtection="false">
      <alignment horizontal="center" vertical="center" textRotation="0" wrapText="false" indent="0" shrinkToFit="false"/>
      <protection locked="true" hidden="false"/>
    </xf>
    <xf numFmtId="164" fontId="34" fillId="15" borderId="20" xfId="0" applyFont="true" applyBorder="true" applyAlignment="true" applyProtection="false">
      <alignment horizontal="center" vertical="center" textRotation="0" wrapText="false" indent="0" shrinkToFit="false"/>
      <protection locked="true" hidden="false"/>
    </xf>
    <xf numFmtId="164" fontId="34" fillId="15" borderId="20" xfId="0" applyFont="true" applyBorder="true" applyAlignment="true" applyProtection="false">
      <alignment horizontal="left" vertical="center" textRotation="0" wrapText="false" indent="0" shrinkToFit="false"/>
      <protection locked="true" hidden="false"/>
    </xf>
    <xf numFmtId="171" fontId="45" fillId="0" borderId="0" xfId="0" applyFont="true" applyBorder="false" applyAlignment="true" applyProtection="false">
      <alignment horizontal="left" vertical="bottom" textRotation="0" wrapText="true" indent="0" shrinkToFit="false"/>
      <protection locked="true" hidden="false"/>
    </xf>
    <xf numFmtId="164" fontId="18" fillId="0" borderId="24" xfId="0" applyFont="true" applyBorder="true" applyAlignment="true" applyProtection="false">
      <alignment horizontal="right" vertical="center" textRotation="0" wrapText="true" indent="0" shrinkToFit="false"/>
      <protection locked="true" hidden="false"/>
    </xf>
    <xf numFmtId="164" fontId="18" fillId="0" borderId="25" xfId="0" applyFont="true" applyBorder="true" applyAlignment="true" applyProtection="false">
      <alignment horizontal="center" vertical="center" textRotation="0" wrapText="false" indent="0" shrinkToFit="false"/>
      <protection locked="true" hidden="false"/>
    </xf>
    <xf numFmtId="164" fontId="33" fillId="15" borderId="18" xfId="0" applyFont="true" applyBorder="true" applyAlignment="true" applyProtection="false">
      <alignment horizontal="center" vertical="center" textRotation="0" wrapText="false" indent="0" shrinkToFit="false"/>
      <protection locked="true" hidden="false"/>
    </xf>
    <xf numFmtId="164" fontId="18" fillId="0" borderId="25" xfId="0" applyFont="true" applyBorder="true" applyAlignment="true" applyProtection="false">
      <alignment horizontal="center" vertical="center" textRotation="0" wrapText="true" indent="0" shrinkToFit="false"/>
      <protection locked="true" hidden="false"/>
    </xf>
    <xf numFmtId="164" fontId="41" fillId="0" borderId="0" xfId="0" applyFont="true" applyBorder="false" applyAlignment="true" applyProtection="false">
      <alignment horizontal="right" vertical="center" textRotation="0" wrapText="true" indent="0" shrinkToFit="false"/>
      <protection locked="true" hidden="false"/>
    </xf>
    <xf numFmtId="164" fontId="18" fillId="0" borderId="26" xfId="0" applyFont="true" applyBorder="true" applyAlignment="true" applyProtection="false">
      <alignment horizontal="right" vertical="center" textRotation="0" wrapText="true" indent="0" shrinkToFit="false"/>
      <protection locked="true" hidden="false"/>
    </xf>
    <xf numFmtId="164" fontId="18" fillId="0" borderId="27" xfId="0" applyFont="true" applyBorder="true" applyAlignment="true" applyProtection="false">
      <alignment horizontal="center" vertical="center" textRotation="0" wrapText="false" indent="0" shrinkToFit="false"/>
      <protection locked="true" hidden="false"/>
    </xf>
    <xf numFmtId="164" fontId="5" fillId="0" borderId="0" xfId="0" applyFont="true" applyBorder="false" applyAlignment="true" applyProtection="false">
      <alignment horizontal="right" vertical="center" textRotation="0" wrapText="true" indent="0" shrinkToFit="false"/>
      <protection locked="true" hidden="false"/>
    </xf>
    <xf numFmtId="167" fontId="33" fillId="15" borderId="20" xfId="0" applyFont="true" applyBorder="true" applyAlignment="true" applyProtection="false">
      <alignment horizontal="center" vertical="center" textRotation="0" wrapText="false" indent="0" shrinkToFit="false"/>
      <protection locked="true" hidden="false"/>
    </xf>
    <xf numFmtId="167" fontId="5" fillId="0" borderId="16" xfId="0" applyFont="true" applyBorder="true" applyAlignment="true" applyProtection="false">
      <alignment horizontal="general" vertical="center" textRotation="0" wrapText="false" indent="0" shrinkToFit="false"/>
      <protection locked="true" hidden="false"/>
    </xf>
    <xf numFmtId="167" fontId="34" fillId="15" borderId="20" xfId="0" applyFont="true" applyBorder="true" applyAlignment="true" applyProtection="false">
      <alignment horizontal="left" vertical="center" textRotation="0" wrapText="false" indent="0" shrinkToFit="false"/>
      <protection locked="true" hidden="false"/>
    </xf>
    <xf numFmtId="164" fontId="18" fillId="0" borderId="28" xfId="0" applyFont="true" applyBorder="true" applyAlignment="true" applyProtection="false">
      <alignment horizontal="right" vertical="center" textRotation="0" wrapText="true" indent="0" shrinkToFit="false"/>
      <protection locked="true" hidden="false"/>
    </xf>
    <xf numFmtId="164" fontId="18" fillId="0" borderId="29" xfId="0" applyFont="true" applyBorder="true" applyAlignment="true" applyProtection="false">
      <alignment horizontal="center" vertical="center" textRotation="0" wrapText="false" indent="0" shrinkToFit="false"/>
      <protection locked="true" hidden="false"/>
    </xf>
    <xf numFmtId="167" fontId="5" fillId="0" borderId="0" xfId="0" applyFont="true" applyBorder="false" applyAlignment="true" applyProtection="false">
      <alignment horizontal="general" vertical="center" textRotation="0" wrapText="false" indent="0" shrinkToFit="false"/>
      <protection locked="true" hidden="false"/>
    </xf>
    <xf numFmtId="164" fontId="5" fillId="3" borderId="0" xfId="0" applyFont="true" applyBorder="true" applyAlignment="true" applyProtection="false">
      <alignment horizontal="left" vertical="center" textRotation="0" wrapText="false" indent="0" shrinkToFit="false"/>
      <protection locked="true" hidden="false"/>
    </xf>
    <xf numFmtId="167" fontId="34" fillId="15" borderId="20" xfId="0" applyFont="true" applyBorder="true" applyAlignment="true" applyProtection="false">
      <alignment horizontal="center" vertical="center" textRotation="0" wrapText="false" indent="0" shrinkToFit="false"/>
      <protection locked="true" hidden="false"/>
    </xf>
    <xf numFmtId="164" fontId="33" fillId="3" borderId="15" xfId="0" applyFont="true" applyBorder="true" applyAlignment="true" applyProtection="false">
      <alignment horizontal="center" vertical="center" textRotation="0" wrapText="false" indent="0" shrinkToFit="false"/>
      <protection locked="true" hidden="false"/>
    </xf>
    <xf numFmtId="164" fontId="5" fillId="3" borderId="15" xfId="0" applyFont="true" applyBorder="true" applyAlignment="true" applyProtection="false">
      <alignment horizontal="center" vertical="center" textRotation="0" wrapText="false" indent="0" shrinkToFit="false"/>
      <protection locked="true" hidden="false"/>
    </xf>
    <xf numFmtId="164" fontId="5" fillId="0" borderId="30" xfId="0" applyFont="true" applyBorder="true" applyAlignment="true" applyProtection="false">
      <alignment horizontal="general" vertical="center" textRotation="0" wrapText="false" indent="0" shrinkToFit="false"/>
      <protection locked="true" hidden="false"/>
    </xf>
    <xf numFmtId="164" fontId="33" fillId="15" borderId="31" xfId="0" applyFont="true" applyBorder="true" applyAlignment="true" applyProtection="false">
      <alignment horizontal="center" vertical="center" textRotation="0" wrapText="false" indent="0" shrinkToFit="false"/>
      <protection locked="true" hidden="false"/>
    </xf>
    <xf numFmtId="164" fontId="5" fillId="0" borderId="32" xfId="0" applyFont="true" applyBorder="true" applyAlignment="true" applyProtection="false">
      <alignment horizontal="center" vertical="center" textRotation="0" wrapText="false" indent="0" shrinkToFit="false"/>
      <protection locked="true" hidden="false"/>
    </xf>
    <xf numFmtId="164" fontId="5" fillId="15" borderId="0" xfId="0" applyFont="true" applyBorder="true" applyAlignment="true" applyProtection="false">
      <alignment horizontal="general" vertical="center" textRotation="0" wrapText="false" indent="0" shrinkToFit="false"/>
      <protection locked="true" hidden="false"/>
    </xf>
    <xf numFmtId="164" fontId="5" fillId="15" borderId="0" xfId="0" applyFont="true" applyBorder="true" applyAlignment="true" applyProtection="false">
      <alignment horizontal="general" vertical="bottom" textRotation="0" wrapText="false" indent="0" shrinkToFit="false"/>
      <protection locked="true" hidden="false"/>
    </xf>
    <xf numFmtId="167" fontId="5" fillId="0" borderId="0" xfId="0" applyFont="true" applyBorder="false" applyAlignment="true" applyProtection="false">
      <alignment horizontal="general" vertical="bottom" textRotation="0" wrapText="false" indent="0" shrinkToFit="false"/>
      <protection locked="true" hidden="false"/>
    </xf>
    <xf numFmtId="164" fontId="33" fillId="15" borderId="0" xfId="0" applyFont="true" applyBorder="true" applyAlignment="true" applyProtection="false">
      <alignment horizontal="center" vertical="center" textRotation="0" wrapText="false" indent="0" shrinkToFit="false"/>
      <protection locked="true" hidden="false"/>
    </xf>
    <xf numFmtId="164" fontId="33" fillId="0" borderId="0" xfId="0" applyFont="true" applyBorder="false" applyAlignment="true" applyProtection="false">
      <alignment horizontal="center" vertical="center" textRotation="0" wrapText="false" indent="0" shrinkToFit="false"/>
      <protection locked="true" hidden="false"/>
    </xf>
    <xf numFmtId="164" fontId="34" fillId="15" borderId="0" xfId="0" applyFont="true" applyBorder="true" applyAlignment="true" applyProtection="false">
      <alignment horizontal="center" vertical="center" textRotation="0" wrapText="false" indent="0" shrinkToFit="false"/>
      <protection locked="true" hidden="false"/>
    </xf>
    <xf numFmtId="164" fontId="46" fillId="0" borderId="33" xfId="0" applyFont="true" applyBorder="true" applyAlignment="true" applyProtection="false">
      <alignment horizontal="center" vertical="top" textRotation="0" wrapText="true" indent="0" shrinkToFit="false"/>
      <protection locked="true" hidden="false"/>
    </xf>
    <xf numFmtId="164" fontId="5" fillId="0" borderId="34" xfId="0" applyFont="true" applyBorder="true" applyAlignment="true" applyProtection="false">
      <alignment horizontal="center" vertical="top" textRotation="0" wrapText="true" indent="0" shrinkToFit="false"/>
      <protection locked="true" hidden="false"/>
    </xf>
    <xf numFmtId="165" fontId="5" fillId="0" borderId="34" xfId="0" applyFont="true" applyBorder="true" applyAlignment="true" applyProtection="false">
      <alignment horizontal="center" vertical="top" textRotation="0" wrapText="true" indent="0" shrinkToFit="false"/>
      <protection locked="true" hidden="false"/>
    </xf>
    <xf numFmtId="164" fontId="5" fillId="0" borderId="35" xfId="0" applyFont="true" applyBorder="true" applyAlignment="true" applyProtection="false">
      <alignment horizontal="center" vertical="top" textRotation="0" wrapText="true" indent="0" shrinkToFit="false"/>
      <protection locked="true" hidden="false"/>
    </xf>
    <xf numFmtId="164" fontId="5" fillId="0" borderId="0" xfId="0" applyFont="true" applyBorder="false" applyAlignment="true" applyProtection="false">
      <alignment horizontal="center" vertical="top" textRotation="0" wrapText="true" indent="0" shrinkToFit="false"/>
      <protection locked="true" hidden="false"/>
    </xf>
    <xf numFmtId="164" fontId="4" fillId="0" borderId="36" xfId="0" applyFont="true" applyBorder="true" applyAlignment="true" applyProtection="false">
      <alignment horizontal="center" vertical="top" textRotation="0" wrapText="true" indent="0" shrinkToFit="false"/>
      <protection locked="true" hidden="false"/>
    </xf>
    <xf numFmtId="164" fontId="4" fillId="0" borderId="37" xfId="0" applyFont="true" applyBorder="true" applyAlignment="true" applyProtection="false">
      <alignment horizontal="center" vertical="top" textRotation="0" wrapText="true" indent="0" shrinkToFit="false"/>
      <protection locked="true" hidden="false"/>
    </xf>
    <xf numFmtId="164" fontId="5" fillId="0" borderId="38" xfId="0" applyFont="true" applyBorder="true" applyAlignment="true" applyProtection="false">
      <alignment horizontal="general" vertical="center" textRotation="0" wrapText="false" indent="0" shrinkToFit="false"/>
      <protection locked="true" hidden="false"/>
    </xf>
    <xf numFmtId="164" fontId="5" fillId="0" borderId="39" xfId="0" applyFont="true" applyBorder="true" applyAlignment="true" applyProtection="false">
      <alignment horizontal="general" vertical="center" textRotation="0" wrapText="false" indent="0" shrinkToFit="false"/>
      <protection locked="true" hidden="false"/>
    </xf>
    <xf numFmtId="165" fontId="5" fillId="0" borderId="39" xfId="0" applyFont="true" applyBorder="true" applyAlignment="true" applyProtection="false">
      <alignment horizontal="general" vertical="center" textRotation="0" wrapText="false" indent="0" shrinkToFit="false"/>
      <protection locked="true" hidden="false"/>
    </xf>
    <xf numFmtId="164" fontId="5" fillId="0" borderId="39" xfId="0" applyFont="true" applyBorder="true" applyAlignment="true" applyProtection="false">
      <alignment horizontal="center" vertical="center" textRotation="0" wrapText="false" indent="0" shrinkToFit="false"/>
      <protection locked="true" hidden="false"/>
    </xf>
    <xf numFmtId="172" fontId="5" fillId="0" borderId="39" xfId="0" applyFont="true" applyBorder="true" applyAlignment="true" applyProtection="false">
      <alignment horizontal="general" vertical="center" textRotation="0" wrapText="false" indent="0" shrinkToFit="false"/>
      <protection locked="true" hidden="false"/>
    </xf>
    <xf numFmtId="172" fontId="5" fillId="0" borderId="40" xfId="0" applyFont="true" applyBorder="true" applyAlignment="true" applyProtection="false">
      <alignment horizontal="general" vertical="center" textRotation="0" wrapText="false" indent="0" shrinkToFit="false"/>
      <protection locked="true" hidden="false"/>
    </xf>
    <xf numFmtId="164" fontId="5" fillId="0" borderId="41" xfId="0" applyFont="true" applyBorder="true" applyAlignment="true" applyProtection="false">
      <alignment horizontal="general" vertical="bottom" textRotation="0" wrapText="false" indent="0" shrinkToFit="false"/>
      <protection locked="true" hidden="false"/>
    </xf>
    <xf numFmtId="164" fontId="5" fillId="0" borderId="42" xfId="0" applyFont="true" applyBorder="true" applyAlignment="true" applyProtection="false">
      <alignment horizontal="general" vertical="bottom" textRotation="0" wrapText="false" indent="0" shrinkToFit="false"/>
      <protection locked="true" hidden="false"/>
    </xf>
    <xf numFmtId="164" fontId="5" fillId="0" borderId="43" xfId="0" applyFont="true" applyBorder="true" applyAlignment="true" applyProtection="false">
      <alignment horizontal="general" vertical="center" textRotation="0" wrapText="false" indent="0" shrinkToFit="false"/>
      <protection locked="true" hidden="false"/>
    </xf>
    <xf numFmtId="164" fontId="5" fillId="0" borderId="44" xfId="0" applyFont="true" applyBorder="true" applyAlignment="true" applyProtection="false">
      <alignment horizontal="general" vertical="center" textRotation="0" wrapText="false" indent="0" shrinkToFit="false"/>
      <protection locked="true" hidden="false"/>
    </xf>
    <xf numFmtId="165" fontId="5" fillId="0" borderId="44" xfId="0" applyFont="true" applyBorder="true" applyAlignment="true" applyProtection="false">
      <alignment horizontal="general" vertical="center" textRotation="0" wrapText="false" indent="0" shrinkToFit="false"/>
      <protection locked="true" hidden="false"/>
    </xf>
    <xf numFmtId="164" fontId="5" fillId="0" borderId="44" xfId="0" applyFont="true" applyBorder="true" applyAlignment="true" applyProtection="false">
      <alignment horizontal="center" vertical="center" textRotation="0" wrapText="false" indent="0" shrinkToFit="false"/>
      <protection locked="true" hidden="false"/>
    </xf>
    <xf numFmtId="172" fontId="5" fillId="0" borderId="44" xfId="0" applyFont="true" applyBorder="true" applyAlignment="true" applyProtection="false">
      <alignment horizontal="general" vertical="center" textRotation="0" wrapText="false" indent="0" shrinkToFit="false"/>
      <protection locked="true" hidden="false"/>
    </xf>
    <xf numFmtId="172" fontId="5" fillId="0" borderId="45" xfId="0" applyFont="true" applyBorder="true" applyAlignment="true" applyProtection="false">
      <alignment horizontal="general" vertical="center" textRotation="0" wrapText="false" indent="0" shrinkToFit="false"/>
      <protection locked="true" hidden="false"/>
    </xf>
    <xf numFmtId="167" fontId="5" fillId="0" borderId="42" xfId="0" applyFont="true" applyBorder="true" applyAlignment="true" applyProtection="false">
      <alignment horizontal="general" vertical="bottom" textRotation="0" wrapText="false" indent="0" shrinkToFit="false"/>
      <protection locked="true" hidden="false"/>
    </xf>
    <xf numFmtId="164" fontId="5" fillId="0" borderId="46" xfId="0" applyFont="true" applyBorder="true" applyAlignment="true" applyProtection="false">
      <alignment horizontal="general" vertical="bottom" textRotation="0" wrapText="false" indent="0" shrinkToFit="false"/>
      <protection locked="true" hidden="false"/>
    </xf>
    <xf numFmtId="164" fontId="5" fillId="0" borderId="47" xfId="0" applyFont="true" applyBorder="true" applyAlignment="true" applyProtection="false">
      <alignment horizontal="general" vertical="bottom" textRotation="0" wrapText="false" indent="0" shrinkToFit="false"/>
      <protection locked="true" hidden="false"/>
    </xf>
    <xf numFmtId="164" fontId="5" fillId="0" borderId="48" xfId="0" applyFont="true" applyBorder="true" applyAlignment="true" applyProtection="false">
      <alignment horizontal="general" vertical="center" textRotation="0" wrapText="false" indent="0" shrinkToFit="false"/>
      <protection locked="true" hidden="false"/>
    </xf>
    <xf numFmtId="165" fontId="5" fillId="0" borderId="49" xfId="0" applyFont="true" applyBorder="true" applyAlignment="true" applyProtection="false">
      <alignment horizontal="general" vertical="center" textRotation="0" wrapText="false" indent="0" shrinkToFit="false"/>
      <protection locked="true" hidden="false"/>
    </xf>
    <xf numFmtId="164" fontId="5" fillId="0" borderId="49" xfId="0" applyFont="true" applyBorder="true" applyAlignment="true" applyProtection="false">
      <alignment horizontal="center" vertical="center" textRotation="0" wrapText="false" indent="0" shrinkToFit="false"/>
      <protection locked="true" hidden="false"/>
    </xf>
    <xf numFmtId="164" fontId="5" fillId="0" borderId="49" xfId="0" applyFont="true" applyBorder="true" applyAlignment="true" applyProtection="false">
      <alignment horizontal="general" vertical="center" textRotation="0" wrapText="false" indent="0" shrinkToFit="false"/>
      <protection locked="true" hidden="false"/>
    </xf>
    <xf numFmtId="172" fontId="5" fillId="0" borderId="49" xfId="0" applyFont="true" applyBorder="true" applyAlignment="true" applyProtection="false">
      <alignment horizontal="general" vertical="center" textRotation="0" wrapText="false" indent="0" shrinkToFit="false"/>
      <protection locked="true" hidden="false"/>
    </xf>
    <xf numFmtId="172" fontId="5" fillId="0" borderId="50" xfId="0" applyFont="true" applyBorder="true" applyAlignment="true" applyProtection="false">
      <alignment horizontal="general" vertical="center" textRotation="0" wrapText="false" indent="0" shrinkToFit="false"/>
      <protection locked="true" hidden="false"/>
    </xf>
    <xf numFmtId="164" fontId="12" fillId="4" borderId="2" xfId="0" applyFont="true" applyBorder="true" applyAlignment="true" applyProtection="false">
      <alignment horizontal="center" vertical="center" textRotation="0" wrapText="false" indent="0" shrinkToFit="false"/>
      <protection locked="true" hidden="false"/>
    </xf>
    <xf numFmtId="164" fontId="12" fillId="8" borderId="2" xfId="0" applyFont="true" applyBorder="true" applyAlignment="true" applyProtection="false">
      <alignment horizontal="center" vertical="center" textRotation="0" wrapText="false" indent="0" shrinkToFit="false"/>
      <protection locked="true" hidden="false"/>
    </xf>
    <xf numFmtId="173" fontId="12" fillId="16" borderId="2" xfId="0" applyFont="true" applyBorder="true" applyAlignment="true" applyProtection="false">
      <alignment horizontal="center" vertical="center" textRotation="0" wrapText="false" indent="0" shrinkToFit="false"/>
      <protection locked="true" hidden="false"/>
    </xf>
    <xf numFmtId="167" fontId="12" fillId="8" borderId="2" xfId="0" applyFont="true" applyBorder="true" applyAlignment="true" applyProtection="false">
      <alignment horizontal="center" vertical="center" textRotation="0" wrapText="false" indent="0" shrinkToFit="false"/>
      <protection locked="true" hidden="false"/>
    </xf>
    <xf numFmtId="167" fontId="12" fillId="8" borderId="0" xfId="0" applyFont="true" applyBorder="true" applyAlignment="true" applyProtection="false">
      <alignment horizontal="center" vertical="center" textRotation="0" wrapText="false" indent="0" shrinkToFit="false"/>
      <protection locked="true" hidden="false"/>
    </xf>
    <xf numFmtId="164" fontId="16" fillId="3" borderId="2" xfId="0" applyFont="true" applyBorder="true" applyAlignment="true" applyProtection="false">
      <alignment horizontal="center" vertical="center" textRotation="0" wrapText="false" indent="0" shrinkToFit="false"/>
      <protection locked="true" hidden="false"/>
    </xf>
    <xf numFmtId="164" fontId="16" fillId="11" borderId="2" xfId="0" applyFont="true" applyBorder="true" applyAlignment="true" applyProtection="false">
      <alignment horizontal="center" vertical="center" textRotation="0" wrapText="false" indent="0" shrinkToFit="false"/>
      <protection locked="true" hidden="false"/>
    </xf>
    <xf numFmtId="173" fontId="16" fillId="3" borderId="2" xfId="0" applyFont="true" applyBorder="true" applyAlignment="true" applyProtection="false">
      <alignment horizontal="center" vertical="center" textRotation="0" wrapText="false" indent="0" shrinkToFit="false"/>
      <protection locked="true" hidden="false"/>
    </xf>
    <xf numFmtId="167" fontId="16" fillId="3" borderId="2" xfId="0" applyFont="true" applyBorder="true" applyAlignment="true" applyProtection="false">
      <alignment horizontal="center" vertical="center" textRotation="0" wrapText="false" indent="0" shrinkToFit="false"/>
      <protection locked="true" hidden="false"/>
    </xf>
    <xf numFmtId="167" fontId="16" fillId="3" borderId="0" xfId="0" applyFont="true" applyBorder="true" applyAlignment="true" applyProtection="false">
      <alignment horizontal="center" vertical="center" textRotation="0" wrapText="false" indent="0" shrinkToFit="false"/>
      <protection locked="true" hidden="false"/>
    </xf>
    <xf numFmtId="164" fontId="16" fillId="17" borderId="2" xfId="0" applyFont="true" applyBorder="true" applyAlignment="true" applyProtection="false">
      <alignment horizontal="center" vertical="center" textRotation="0" wrapText="false" indent="0" shrinkToFit="false"/>
      <protection locked="true" hidden="false"/>
    </xf>
    <xf numFmtId="173" fontId="16" fillId="17" borderId="2" xfId="0" applyFont="true" applyBorder="true" applyAlignment="true" applyProtection="false">
      <alignment horizontal="center" vertical="center" textRotation="0" wrapText="false" indent="0" shrinkToFit="false"/>
      <protection locked="true" hidden="false"/>
    </xf>
    <xf numFmtId="167" fontId="16" fillId="17" borderId="2" xfId="0" applyFont="true" applyBorder="true" applyAlignment="true" applyProtection="false">
      <alignment horizontal="center" vertical="center" textRotation="0" wrapText="false" indent="0" shrinkToFit="false"/>
      <protection locked="true" hidden="false"/>
    </xf>
    <xf numFmtId="167" fontId="16" fillId="17" borderId="0" xfId="0" applyFont="true" applyBorder="true" applyAlignment="true" applyProtection="false">
      <alignment horizontal="center" vertical="center" textRotation="0" wrapText="false" indent="0" shrinkToFit="false"/>
      <protection locked="true" hidden="false"/>
    </xf>
    <xf numFmtId="173" fontId="16" fillId="3" borderId="51" xfId="0" applyFont="true" applyBorder="true" applyAlignment="true" applyProtection="false">
      <alignment horizontal="center" vertical="center" textRotation="0" wrapText="false" indent="0" shrinkToFit="false"/>
      <protection locked="true" hidden="false"/>
    </xf>
    <xf numFmtId="173" fontId="16" fillId="17" borderId="51" xfId="0" applyFont="true" applyBorder="true" applyAlignment="true" applyProtection="false">
      <alignment horizontal="center" vertical="center" textRotation="0" wrapText="false" indent="0" shrinkToFit="false"/>
      <protection locked="true" hidden="false"/>
    </xf>
    <xf numFmtId="164" fontId="16" fillId="3" borderId="2" xfId="0" applyFont="true" applyBorder="true" applyAlignment="true" applyProtection="false">
      <alignment horizontal="center" vertical="center" textRotation="0" wrapText="true" indent="0" shrinkToFit="false"/>
      <protection locked="true" hidden="false"/>
    </xf>
    <xf numFmtId="167" fontId="16" fillId="11" borderId="2" xfId="0" applyFont="true" applyBorder="true" applyAlignment="true" applyProtection="false">
      <alignment horizontal="center" vertical="center" textRotation="0" wrapText="false" indent="0" shrinkToFit="false"/>
      <protection locked="true" hidden="false"/>
    </xf>
    <xf numFmtId="164" fontId="16" fillId="17" borderId="2" xfId="0" applyFont="true" applyBorder="true" applyAlignment="true" applyProtection="false">
      <alignment horizontal="center" vertical="center" textRotation="0" wrapText="true" indent="0" shrinkToFit="false"/>
      <protection locked="true" hidden="false"/>
    </xf>
    <xf numFmtId="167" fontId="16" fillId="17" borderId="2" xfId="0" applyFont="true" applyBorder="true" applyAlignment="true" applyProtection="false">
      <alignment horizontal="center" vertical="center" textRotation="0" wrapText="true" indent="0" shrinkToFit="false"/>
      <protection locked="true" hidden="false"/>
    </xf>
    <xf numFmtId="167" fontId="16" fillId="3" borderId="2" xfId="0" applyFont="true" applyBorder="true" applyAlignment="true" applyProtection="false">
      <alignment horizontal="center" vertical="center" textRotation="0" wrapText="true" indent="0" shrinkToFit="false"/>
      <protection locked="true" hidden="false"/>
    </xf>
    <xf numFmtId="167" fontId="16" fillId="3" borderId="51" xfId="0" applyFont="true" applyBorder="true" applyAlignment="true" applyProtection="false">
      <alignment horizontal="center" vertical="center" textRotation="0" wrapText="false" indent="0" shrinkToFit="false"/>
      <protection locked="true" hidden="false"/>
    </xf>
    <xf numFmtId="164" fontId="12" fillId="5" borderId="52" xfId="0" applyFont="true" applyBorder="true" applyAlignment="true" applyProtection="false">
      <alignment horizontal="center" vertical="center" textRotation="0" wrapText="false" indent="0" shrinkToFit="false"/>
      <protection locked="true" hidden="false"/>
    </xf>
    <xf numFmtId="164" fontId="12" fillId="6" borderId="52" xfId="0" applyFont="true" applyBorder="true" applyAlignment="true" applyProtection="false">
      <alignment horizontal="center" vertical="center" textRotation="0" wrapText="false" indent="0" shrinkToFit="false"/>
      <protection locked="true" hidden="false"/>
    </xf>
    <xf numFmtId="164" fontId="12" fillId="7" borderId="52" xfId="0" applyFont="true" applyBorder="true" applyAlignment="true" applyProtection="false">
      <alignment horizontal="center" vertical="center" textRotation="0" wrapText="false" indent="0" shrinkToFit="false"/>
      <protection locked="true" hidden="false"/>
    </xf>
    <xf numFmtId="168" fontId="12" fillId="8" borderId="52" xfId="0" applyFont="true" applyBorder="true" applyAlignment="true" applyProtection="false">
      <alignment horizontal="center" vertical="center" textRotation="0" wrapText="false" indent="0" shrinkToFit="false"/>
      <protection locked="true" hidden="false"/>
    </xf>
    <xf numFmtId="165" fontId="12" fillId="0" borderId="52" xfId="0" applyFont="true" applyBorder="true" applyAlignment="true" applyProtection="false">
      <alignment horizontal="center" vertical="center" textRotation="0" wrapText="false" indent="0" shrinkToFit="false"/>
      <protection locked="true" hidden="false"/>
    </xf>
    <xf numFmtId="166" fontId="12" fillId="0" borderId="52" xfId="0" applyFont="true" applyBorder="true" applyAlignment="true" applyProtection="false">
      <alignment horizontal="center" vertical="center" textRotation="0" wrapText="false" indent="0" shrinkToFit="false"/>
      <protection locked="true" hidden="false"/>
    </xf>
    <xf numFmtId="167" fontId="12" fillId="7" borderId="52" xfId="0" applyFont="true" applyBorder="true" applyAlignment="true" applyProtection="false">
      <alignment horizontal="center" vertical="center" textRotation="0" wrapText="false" indent="0" shrinkToFit="false"/>
      <protection locked="true" hidden="false"/>
    </xf>
    <xf numFmtId="164" fontId="16" fillId="3" borderId="52" xfId="0" applyFont="true" applyBorder="true" applyAlignment="true" applyProtection="false">
      <alignment horizontal="center" vertical="center" textRotation="0" wrapText="false" indent="0" shrinkToFit="false"/>
      <protection locked="true" hidden="false"/>
    </xf>
    <xf numFmtId="167" fontId="16" fillId="3" borderId="52" xfId="0" applyFont="true" applyBorder="true" applyAlignment="true" applyProtection="false">
      <alignment horizontal="center" vertical="center" textRotation="0" wrapText="false" indent="0" shrinkToFit="false"/>
      <protection locked="true" hidden="false"/>
    </xf>
    <xf numFmtId="168" fontId="16" fillId="11" borderId="52" xfId="0" applyFont="true" applyBorder="true" applyAlignment="true" applyProtection="false">
      <alignment horizontal="center" vertical="center" textRotation="0" wrapText="false" indent="0" shrinkToFit="false"/>
      <protection locked="true" hidden="false"/>
    </xf>
    <xf numFmtId="167" fontId="16" fillId="0" borderId="52" xfId="0" applyFont="true" applyBorder="true" applyAlignment="true" applyProtection="false">
      <alignment horizontal="center" vertical="center" textRotation="0" wrapText="false" indent="0" shrinkToFit="false"/>
      <protection locked="true" hidden="false"/>
    </xf>
    <xf numFmtId="164" fontId="16" fillId="0" borderId="52" xfId="0" applyFont="true" applyBorder="true" applyAlignment="true" applyProtection="false">
      <alignment horizontal="center" vertical="center" textRotation="0" wrapText="false" indent="0" shrinkToFit="false"/>
      <protection locked="true" hidden="false"/>
    </xf>
    <xf numFmtId="164" fontId="16" fillId="0" borderId="52" xfId="0" applyFont="true" applyBorder="true" applyAlignment="true" applyProtection="false">
      <alignment horizontal="center" vertical="center" textRotation="0" wrapText="true" indent="0" shrinkToFit="false"/>
      <protection locked="true" hidden="false"/>
    </xf>
    <xf numFmtId="164" fontId="16" fillId="3" borderId="0" xfId="0" applyFont="true" applyBorder="true" applyAlignment="true" applyProtection="false">
      <alignment horizontal="center" vertical="center" textRotation="0" wrapText="false" indent="0" shrinkToFit="false"/>
      <protection locked="true" hidden="false"/>
    </xf>
    <xf numFmtId="164" fontId="16" fillId="13" borderId="2" xfId="0" applyFont="true" applyBorder="true" applyAlignment="true" applyProtection="false">
      <alignment horizontal="center" vertical="center" textRotation="0" wrapText="false" indent="0" shrinkToFit="false"/>
      <protection locked="true" hidden="false"/>
    </xf>
    <xf numFmtId="164" fontId="16" fillId="13" borderId="0" xfId="0" applyFont="true" applyBorder="true" applyAlignment="true" applyProtection="false">
      <alignment horizontal="center" vertical="center" textRotation="0" wrapText="false" indent="0" shrinkToFit="false"/>
      <protection locked="true" hidden="false"/>
    </xf>
    <xf numFmtId="164" fontId="16" fillId="13" borderId="2" xfId="0" applyFont="true" applyBorder="true" applyAlignment="true" applyProtection="false">
      <alignment horizontal="center" vertical="center" textRotation="0" wrapText="true" indent="0" shrinkToFit="false"/>
      <protection locked="true" hidden="false"/>
    </xf>
    <xf numFmtId="164" fontId="5" fillId="6" borderId="53" xfId="0" applyFont="true" applyBorder="true" applyAlignment="true" applyProtection="false">
      <alignment horizontal="center" vertical="bottom" textRotation="0" wrapText="false" indent="0" shrinkToFit="false"/>
      <protection locked="true" hidden="false"/>
    </xf>
    <xf numFmtId="164" fontId="5" fillId="6" borderId="53" xfId="0" applyFont="true" applyBorder="true" applyAlignment="true" applyProtection="false">
      <alignment horizontal="general" vertical="bottom" textRotation="0" wrapText="false" indent="0" shrinkToFit="false"/>
      <protection locked="true" hidden="false"/>
    </xf>
    <xf numFmtId="164" fontId="5" fillId="6" borderId="54" xfId="0" applyFont="true" applyBorder="true" applyAlignment="true" applyProtection="false">
      <alignment horizontal="general" vertical="bottom" textRotation="0" wrapText="false" indent="0" shrinkToFit="false"/>
      <protection locked="true" hidden="false"/>
    </xf>
    <xf numFmtId="164" fontId="5" fillId="6" borderId="55" xfId="0" applyFont="true" applyBorder="true" applyAlignment="true" applyProtection="false">
      <alignment horizontal="general" vertical="bottom" textRotation="0" wrapText="false" indent="0" shrinkToFit="false"/>
      <protection locked="true" hidden="false"/>
    </xf>
    <xf numFmtId="164" fontId="5" fillId="0" borderId="56" xfId="0" applyFont="true" applyBorder="true" applyAlignment="true" applyProtection="false">
      <alignment horizontal="general" vertical="bottom" textRotation="0" wrapText="false" indent="0" shrinkToFit="false"/>
      <protection locked="true" hidden="false"/>
    </xf>
    <xf numFmtId="164" fontId="5" fillId="18" borderId="1" xfId="0" applyFont="true" applyBorder="true" applyAlignment="true" applyProtection="false">
      <alignment horizontal="center" vertical="bottom" textRotation="0" wrapText="false" indent="0" shrinkToFit="false"/>
      <protection locked="true" hidden="false"/>
    </xf>
    <xf numFmtId="164" fontId="5" fillId="8" borderId="1" xfId="0" applyFont="true" applyBorder="true" applyAlignment="true" applyProtection="false">
      <alignment horizontal="center" vertical="bottom" textRotation="0" wrapText="false" indent="0" shrinkToFit="false"/>
      <protection locked="true" hidden="false"/>
    </xf>
    <xf numFmtId="164" fontId="5" fillId="6" borderId="2" xfId="0" applyFont="true" applyBorder="true" applyAlignment="true" applyProtection="false">
      <alignment horizontal="center" vertical="bottom" textRotation="0" wrapText="false" indent="0" shrinkToFit="false"/>
      <protection locked="true" hidden="false"/>
    </xf>
    <xf numFmtId="164" fontId="5" fillId="6" borderId="51" xfId="0" applyFont="true" applyBorder="true" applyAlignment="true" applyProtection="false">
      <alignment horizontal="center" vertical="bottom" textRotation="0" wrapText="false" indent="0" shrinkToFit="false"/>
      <protection locked="true" hidden="false"/>
    </xf>
    <xf numFmtId="164" fontId="5" fillId="0" borderId="57" xfId="0" applyFont="true" applyBorder="true" applyAlignment="tru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bottom" textRotation="0" wrapText="false" indent="0" shrinkToFit="false"/>
      <protection locked="true" hidden="false"/>
    </xf>
    <xf numFmtId="164" fontId="4" fillId="19" borderId="1" xfId="0" applyFont="true" applyBorder="true" applyAlignment="true" applyProtection="false">
      <alignment horizontal="center" vertical="bottom" textRotation="0" wrapText="false" indent="0" shrinkToFit="false"/>
      <protection locked="true" hidden="false"/>
    </xf>
    <xf numFmtId="164" fontId="47" fillId="19" borderId="58" xfId="0" applyFont="true" applyBorder="true" applyAlignment="true" applyProtection="false">
      <alignment horizontal="center" vertical="bottom" textRotation="0" wrapText="false" indent="0" shrinkToFit="false"/>
      <protection locked="true" hidden="false"/>
    </xf>
    <xf numFmtId="164" fontId="47" fillId="20" borderId="58" xfId="0" applyFont="true" applyBorder="true" applyAlignment="true" applyProtection="false">
      <alignment horizontal="center" vertical="bottom" textRotation="0" wrapText="false" indent="0" shrinkToFit="false"/>
      <protection locked="true" hidden="false"/>
    </xf>
    <xf numFmtId="164" fontId="47" fillId="21" borderId="1" xfId="0" applyFont="true" applyBorder="true" applyAlignment="true" applyProtection="false">
      <alignment horizontal="center" vertical="bottom" textRotation="0" wrapText="false" indent="0" shrinkToFit="false"/>
      <protection locked="true" hidden="false"/>
    </xf>
    <xf numFmtId="164" fontId="47" fillId="19" borderId="1" xfId="0" applyFont="true" applyBorder="true" applyAlignment="true" applyProtection="false">
      <alignment horizontal="center" vertical="bottom" textRotation="0" wrapText="false" indent="0" shrinkToFit="false"/>
      <protection locked="true" hidden="false"/>
    </xf>
    <xf numFmtId="164" fontId="4" fillId="3" borderId="1" xfId="0" applyFont="true" applyBorder="true" applyAlignment="true" applyProtection="false">
      <alignment horizontal="center" vertical="bottom" textRotation="0" wrapText="false" indent="0" shrinkToFit="false"/>
      <protection locked="true" hidden="false"/>
    </xf>
    <xf numFmtId="164" fontId="47" fillId="21" borderId="58" xfId="0" applyFont="true" applyBorder="true" applyAlignment="true" applyProtection="false">
      <alignment horizontal="center" vertical="bottom" textRotation="0" wrapText="false" indent="0" shrinkToFit="false"/>
      <protection locked="true" hidden="false"/>
    </xf>
    <xf numFmtId="164" fontId="5" fillId="22" borderId="2" xfId="0" applyFont="true" applyBorder="true" applyAlignment="true" applyProtection="false">
      <alignment horizontal="center" vertical="bottom" textRotation="0" wrapText="false" indent="0" shrinkToFit="false"/>
      <protection locked="true" hidden="false"/>
    </xf>
    <xf numFmtId="164" fontId="4" fillId="0" borderId="1" xfId="0" applyFont="true" applyBorder="true" applyAlignment="true" applyProtection="false">
      <alignment horizontal="right" vertical="bottom" textRotation="0" wrapText="false" indent="0" shrinkToFit="false"/>
      <protection locked="true" hidden="false"/>
    </xf>
    <xf numFmtId="164" fontId="26" fillId="0" borderId="1" xfId="0" applyFont="true" applyBorder="true" applyAlignment="true" applyProtection="false">
      <alignment horizontal="center" vertical="bottom" textRotation="0" wrapText="false" indent="0" shrinkToFit="false"/>
      <protection locked="true" hidden="false"/>
    </xf>
    <xf numFmtId="164" fontId="5" fillId="23" borderId="1" xfId="0" applyFont="true" applyBorder="true" applyAlignment="true" applyProtection="false">
      <alignment horizontal="general" vertical="bottom" textRotation="0" wrapText="false" indent="0" shrinkToFit="false"/>
      <protection locked="true" hidden="false"/>
    </xf>
    <xf numFmtId="164" fontId="4" fillId="21" borderId="1" xfId="0" applyFont="true" applyBorder="true" applyAlignment="true" applyProtection="false">
      <alignment horizontal="center" vertical="bottom" textRotation="0" wrapText="false" indent="0" shrinkToFit="false"/>
      <protection locked="true" hidden="false"/>
    </xf>
    <xf numFmtId="164" fontId="5" fillId="14" borderId="11" xfId="0" applyFont="true" applyBorder="true" applyAlignment="true" applyProtection="false">
      <alignment horizontal="center" vertical="bottom" textRotation="0" wrapText="false" indent="0" shrinkToFit="false"/>
      <protection locked="true" hidden="false"/>
    </xf>
    <xf numFmtId="164" fontId="47" fillId="20" borderId="1" xfId="0" applyFont="true" applyBorder="true" applyAlignment="true" applyProtection="false">
      <alignment horizontal="center" vertical="bottom" textRotation="0" wrapText="false" indent="0" shrinkToFit="false"/>
      <protection locked="true" hidden="false"/>
    </xf>
    <xf numFmtId="164" fontId="5" fillId="2" borderId="2" xfId="0" applyFont="true" applyBorder="true" applyAlignment="true" applyProtection="false">
      <alignment horizontal="center" vertical="bottom" textRotation="0" wrapText="false" indent="0" shrinkToFit="false"/>
      <protection locked="true" hidden="false"/>
    </xf>
    <xf numFmtId="164" fontId="48" fillId="21" borderId="0" xfId="0" applyFont="true" applyBorder="true" applyAlignment="true" applyProtection="false">
      <alignment horizontal="center" vertical="bottom" textRotation="0" wrapText="false" indent="0" shrinkToFit="false"/>
      <protection locked="true" hidden="false"/>
    </xf>
    <xf numFmtId="164" fontId="5" fillId="24" borderId="2" xfId="0" applyFont="true" applyBorder="true" applyAlignment="true" applyProtection="false">
      <alignment horizontal="center" vertical="bottom" textRotation="0" wrapText="false" indent="0" shrinkToFit="false"/>
      <protection locked="true" hidden="false"/>
    </xf>
    <xf numFmtId="164" fontId="5" fillId="7" borderId="2" xfId="0" applyFont="true" applyBorder="true" applyAlignment="true" applyProtection="false">
      <alignment horizontal="center" vertical="bottom" textRotation="0" wrapText="false" indent="0" shrinkToFit="false"/>
      <protection locked="true" hidden="false"/>
    </xf>
    <xf numFmtId="164" fontId="47" fillId="20" borderId="59" xfId="0" applyFont="true" applyBorder="true" applyAlignment="true" applyProtection="false">
      <alignment horizontal="center" vertical="bottom" textRotation="0" wrapText="false" indent="0" shrinkToFit="false"/>
      <protection locked="true" hidden="false"/>
    </xf>
    <xf numFmtId="164" fontId="5" fillId="25" borderId="0" xfId="0" applyFont="true" applyBorder="true" applyAlignment="true" applyProtection="false">
      <alignment horizontal="general" vertical="bottom" textRotation="0" wrapText="false" indent="0" shrinkToFit="false"/>
      <protection locked="true" hidden="false"/>
    </xf>
    <xf numFmtId="164" fontId="5" fillId="26" borderId="2" xfId="0" applyFont="true" applyBorder="true" applyAlignment="true" applyProtection="false">
      <alignment horizontal="center" vertical="bottom" textRotation="0" wrapText="false" indent="0" shrinkToFit="false"/>
      <protection locked="true" hidden="false"/>
    </xf>
    <xf numFmtId="164" fontId="4" fillId="0" borderId="60" xfId="0" applyFont="true" applyBorder="true" applyAlignment="true" applyProtection="false">
      <alignment horizontal="right" vertical="bottom" textRotation="0" wrapText="false" indent="0" shrinkToFit="false"/>
      <protection locked="true" hidden="false"/>
    </xf>
    <xf numFmtId="164" fontId="5" fillId="0" borderId="61" xfId="0" applyFont="true" applyBorder="true" applyAlignment="true" applyProtection="false">
      <alignment horizontal="general" vertical="bottom" textRotation="0" wrapText="false" indent="0" shrinkToFit="false"/>
      <protection locked="true" hidden="false"/>
    </xf>
    <xf numFmtId="164" fontId="5" fillId="27" borderId="51" xfId="0" applyFont="true" applyBorder="true" applyAlignment="true" applyProtection="false">
      <alignment horizontal="center" vertical="bottom" textRotation="0" wrapText="false" indent="0" shrinkToFit="false"/>
      <protection locked="true" hidden="false"/>
    </xf>
    <xf numFmtId="164" fontId="5" fillId="28" borderId="51" xfId="0" applyFont="true" applyBorder="true" applyAlignment="true" applyProtection="false">
      <alignment horizontal="center" vertical="bottom" textRotation="0" wrapText="false" indent="0" shrinkToFit="false"/>
      <protection locked="true" hidden="false"/>
    </xf>
    <xf numFmtId="164" fontId="5" fillId="0" borderId="62" xfId="0" applyFont="true" applyBorder="true" applyAlignment="true" applyProtection="false">
      <alignment horizontal="general" vertical="bottom" textRotation="0" wrapText="false" indent="0" shrinkToFit="false"/>
      <protection locked="true" hidden="false"/>
    </xf>
    <xf numFmtId="164" fontId="5" fillId="0" borderId="63" xfId="0" applyFont="true" applyBorder="true" applyAlignment="true" applyProtection="false">
      <alignment horizontal="general" vertical="bottom" textRotation="0" wrapText="false" indent="0" shrinkToFit="false"/>
      <protection locked="true" hidden="false"/>
    </xf>
    <xf numFmtId="164" fontId="5" fillId="29" borderId="2" xfId="0" applyFont="true" applyBorder="true" applyAlignment="true" applyProtection="false">
      <alignment horizontal="center" vertical="bottom" textRotation="0" wrapText="false" indent="0" shrinkToFit="false"/>
      <protection locked="true" hidden="false"/>
    </xf>
    <xf numFmtId="164" fontId="5" fillId="18" borderId="4" xfId="0" applyFont="true" applyBorder="true" applyAlignment="true" applyProtection="false">
      <alignment horizontal="center" vertical="bottom" textRotation="0" wrapText="false" indent="0" shrinkToFit="false"/>
      <protection locked="true" hidden="false"/>
    </xf>
    <xf numFmtId="164" fontId="5" fillId="8" borderId="59" xfId="0" applyFont="true" applyBorder="true" applyAlignment="true" applyProtection="false">
      <alignment horizontal="center" vertical="bottom" textRotation="0" wrapText="false" indent="0" shrinkToFit="false"/>
      <protection locked="true" hidden="false"/>
    </xf>
    <xf numFmtId="164" fontId="49" fillId="30" borderId="1" xfId="0" applyFont="true" applyBorder="true" applyAlignment="true" applyProtection="false">
      <alignment horizontal="center" vertical="bottom" textRotation="0" wrapText="false" indent="0" shrinkToFit="false"/>
      <protection locked="true" hidden="false"/>
    </xf>
    <xf numFmtId="164" fontId="5" fillId="18" borderId="2" xfId="0" applyFont="true" applyBorder="true" applyAlignment="true" applyProtection="false">
      <alignment horizontal="center" vertical="bottom" textRotation="0" wrapText="false" indent="0" shrinkToFit="false"/>
      <protection locked="true" hidden="false"/>
    </xf>
    <xf numFmtId="164" fontId="5" fillId="18" borderId="51" xfId="0" applyFont="true" applyBorder="true" applyAlignment="true" applyProtection="false">
      <alignment horizontal="center" vertical="bottom" textRotation="0" wrapText="false" indent="0" shrinkToFit="false"/>
      <protection locked="true" hidden="false"/>
    </xf>
    <xf numFmtId="164" fontId="5" fillId="8" borderId="2" xfId="0" applyFont="true" applyBorder="true" applyAlignment="true" applyProtection="false">
      <alignment horizontal="center" vertical="bottom" textRotation="0" wrapText="false" indent="0" shrinkToFit="false"/>
      <protection locked="true" hidden="false"/>
    </xf>
    <xf numFmtId="164" fontId="5" fillId="8" borderId="11" xfId="0" applyFont="true" applyBorder="true" applyAlignment="true" applyProtection="false">
      <alignment horizontal="center" vertical="bottom" textRotation="0" wrapText="false" indent="0" shrinkToFit="false"/>
      <protection locked="true" hidden="false"/>
    </xf>
    <xf numFmtId="164" fontId="4" fillId="18" borderId="1" xfId="0" applyFont="true" applyBorder="true" applyAlignment="true" applyProtection="false">
      <alignment horizontal="center" vertical="bottom" textRotation="0" wrapText="false" indent="0" shrinkToFit="false"/>
      <protection locked="true" hidden="false"/>
    </xf>
    <xf numFmtId="164" fontId="5" fillId="30" borderId="1" xfId="0" applyFont="true" applyBorder="true" applyAlignment="true" applyProtection="false">
      <alignment horizontal="center" vertical="center" textRotation="0" wrapText="false" indent="0" shrinkToFit="false"/>
      <protection locked="true" hidden="false"/>
    </xf>
    <xf numFmtId="164" fontId="50" fillId="30" borderId="0" xfId="0" applyFont="true" applyBorder="true" applyAlignment="true" applyProtection="false">
      <alignment horizontal="center" vertical="bottom" textRotation="0" wrapText="false" indent="0" shrinkToFit="false"/>
      <protection locked="true" hidden="false"/>
    </xf>
    <xf numFmtId="164" fontId="4" fillId="18" borderId="1" xfId="0" applyFont="true" applyBorder="true" applyAlignment="true" applyProtection="false">
      <alignment horizontal="center" vertical="center" textRotation="0" wrapText="false" indent="0" shrinkToFit="false"/>
      <protection locked="true" hidden="false"/>
    </xf>
    <xf numFmtId="164" fontId="5" fillId="0" borderId="64" xfId="0" applyFont="true" applyBorder="true" applyAlignment="true" applyProtection="false">
      <alignment horizontal="center" vertical="bottom" textRotation="0" wrapText="false" indent="0" shrinkToFit="false"/>
      <protection locked="true" hidden="false"/>
    </xf>
    <xf numFmtId="164" fontId="5" fillId="30" borderId="59" xfId="0" applyFont="true" applyBorder="true" applyAlignment="true" applyProtection="false">
      <alignment horizontal="center" vertical="center" textRotation="0" wrapText="false" indent="0" shrinkToFit="false"/>
      <protection locked="true" hidden="false"/>
    </xf>
    <xf numFmtId="174" fontId="5" fillId="0" borderId="0" xfId="0" applyFont="true" applyBorder="false" applyAlignment="true" applyProtection="false">
      <alignment horizontal="general" vertical="bottom" textRotation="0" wrapText="false" indent="0" shrinkToFit="false"/>
      <protection locked="true" hidden="false"/>
    </xf>
    <xf numFmtId="164" fontId="50" fillId="3" borderId="0" xfId="0" applyFont="true" applyBorder="true" applyAlignment="true" applyProtection="false">
      <alignment horizontal="left" vertical="bottom" textRotation="0" wrapText="false" indent="0" shrinkToFit="false"/>
      <protection locked="true" hidden="false"/>
    </xf>
    <xf numFmtId="164" fontId="51" fillId="7" borderId="2" xfId="0" applyFont="true" applyBorder="true" applyAlignment="true" applyProtection="false">
      <alignment horizontal="center" vertical="center" textRotation="0" wrapText="false" indent="0" shrinkToFit="false"/>
      <protection locked="true" hidden="false"/>
    </xf>
    <xf numFmtId="164" fontId="52" fillId="31" borderId="2" xfId="0" applyFont="true" applyBorder="true" applyAlignment="true" applyProtection="false">
      <alignment horizontal="center" vertical="center" textRotation="0" wrapText="false" indent="0" shrinkToFit="false"/>
      <protection locked="true" hidden="false"/>
    </xf>
    <xf numFmtId="164" fontId="5" fillId="28" borderId="2" xfId="0" applyFont="true" applyBorder="true" applyAlignment="true" applyProtection="false">
      <alignment horizontal="center" vertical="center" textRotation="0" wrapText="false" indent="0" shrinkToFit="false"/>
      <protection locked="true" hidden="false"/>
    </xf>
    <xf numFmtId="164" fontId="53" fillId="32" borderId="2" xfId="0" applyFont="true" applyBorder="true" applyAlignment="true" applyProtection="false">
      <alignment horizontal="center" vertical="center" textRotation="0" wrapText="false" indent="0" shrinkToFit="false"/>
      <protection locked="true" hidden="false"/>
    </xf>
    <xf numFmtId="164" fontId="5" fillId="33" borderId="2" xfId="0" applyFont="true" applyBorder="true" applyAlignment="true" applyProtection="false">
      <alignment horizontal="center" vertical="center" textRotation="0" wrapText="false" indent="0" shrinkToFit="false"/>
      <protection locked="true" hidden="false"/>
    </xf>
    <xf numFmtId="164" fontId="53" fillId="25" borderId="0" xfId="0" applyFont="true" applyBorder="true" applyAlignment="true" applyProtection="false">
      <alignment horizontal="center" vertical="center" textRotation="0" wrapText="false" indent="0" shrinkToFit="false"/>
      <protection locked="true" hidden="false"/>
    </xf>
    <xf numFmtId="164" fontId="54" fillId="7" borderId="2" xfId="0" applyFont="true" applyBorder="true" applyAlignment="true" applyProtection="false">
      <alignment horizontal="center" vertical="bottom" textRotation="0" wrapText="false" indent="0" shrinkToFit="false"/>
      <protection locked="true" hidden="false"/>
    </xf>
    <xf numFmtId="164" fontId="4" fillId="25" borderId="2" xfId="0" applyFont="true" applyBorder="true" applyAlignment="true" applyProtection="false">
      <alignment horizontal="center" vertical="bottom" textRotation="0" wrapText="false" indent="0" shrinkToFit="false"/>
      <protection locked="true" hidden="false"/>
    </xf>
    <xf numFmtId="164" fontId="55" fillId="25" borderId="2" xfId="0" applyFont="true" applyBorder="true" applyAlignment="true" applyProtection="false">
      <alignment horizontal="center" vertical="center" textRotation="0" wrapText="false" indent="0" shrinkToFit="false"/>
      <protection locked="true" hidden="false"/>
    </xf>
    <xf numFmtId="164" fontId="55" fillId="25" borderId="0" xfId="0" applyFont="true" applyBorder="true" applyAlignment="true" applyProtection="false">
      <alignment horizontal="center" vertical="center" textRotation="0" wrapText="false" indent="0" shrinkToFit="false"/>
      <protection locked="true" hidden="false"/>
    </xf>
    <xf numFmtId="164" fontId="56" fillId="25" borderId="0" xfId="0" applyFont="true" applyBorder="true" applyAlignment="true" applyProtection="false">
      <alignment horizontal="center" vertical="center" textRotation="0" wrapText="false" indent="0" shrinkToFit="false"/>
      <protection locked="true" hidden="false"/>
    </xf>
    <xf numFmtId="164" fontId="55" fillId="7" borderId="2" xfId="0" applyFont="true" applyBorder="true" applyAlignment="true" applyProtection="false">
      <alignment horizontal="center" vertical="bottom" textRotation="0" wrapText="false" indent="0" shrinkToFit="false"/>
      <protection locked="true" hidden="false"/>
    </xf>
    <xf numFmtId="164" fontId="56" fillId="25" borderId="2" xfId="0" applyFont="true" applyBorder="true" applyAlignment="true" applyProtection="false">
      <alignment horizontal="center" vertical="center" textRotation="0" wrapText="false" indent="0" shrinkToFit="false"/>
      <protection locked="true" hidden="false"/>
    </xf>
    <xf numFmtId="164" fontId="18" fillId="25" borderId="0" xfId="0" applyFont="true" applyBorder="true" applyAlignment="true" applyProtection="false">
      <alignment horizontal="center" vertical="center" textRotation="0" wrapText="false" indent="0" shrinkToFit="false"/>
      <protection locked="true" hidden="false"/>
    </xf>
    <xf numFmtId="164" fontId="57" fillId="28" borderId="2" xfId="0" applyFont="true" applyBorder="true" applyAlignment="true" applyProtection="false">
      <alignment horizontal="center" vertical="center" textRotation="0" wrapText="false" indent="0" shrinkToFit="false"/>
      <protection locked="true" hidden="false"/>
    </xf>
    <xf numFmtId="164" fontId="58" fillId="28" borderId="2" xfId="0" applyFont="true" applyBorder="true" applyAlignment="true" applyProtection="false">
      <alignment horizontal="center" vertical="bottom" textRotation="0" wrapText="false" indent="0" shrinkToFit="false"/>
      <protection locked="true" hidden="false"/>
    </xf>
    <xf numFmtId="164" fontId="59" fillId="28" borderId="0" xfId="0" applyFont="true" applyBorder="true" applyAlignment="true" applyProtection="false">
      <alignment horizontal="center" vertical="bottom" textRotation="0" wrapText="false" indent="0" shrinkToFit="false"/>
      <protection locked="true" hidden="false"/>
    </xf>
    <xf numFmtId="164" fontId="60" fillId="0" borderId="2" xfId="0" applyFont="true" applyBorder="true" applyAlignment="true" applyProtection="false">
      <alignment horizontal="center" vertical="bottom" textRotation="0" wrapText="false" indent="0" shrinkToFit="false"/>
      <protection locked="true" hidden="false"/>
    </xf>
    <xf numFmtId="164" fontId="61" fillId="0" borderId="1" xfId="0" applyFont="true" applyBorder="true" applyAlignment="true" applyProtection="false">
      <alignment horizontal="center" vertical="center" textRotation="0" wrapText="false" indent="0" shrinkToFit="false"/>
      <protection locked="true" hidden="false"/>
    </xf>
    <xf numFmtId="164" fontId="22" fillId="0" borderId="2" xfId="0" applyFont="true" applyBorder="true" applyAlignment="true" applyProtection="false">
      <alignment horizontal="general" vertical="center" textRotation="0" wrapText="false" indent="0" shrinkToFit="false"/>
      <protection locked="true" hidden="false"/>
    </xf>
    <xf numFmtId="164" fontId="22" fillId="0" borderId="2" xfId="0" applyFont="true" applyBorder="true" applyAlignment="true" applyProtection="false">
      <alignment horizontal="left" vertical="bottom" textRotation="0" wrapText="true" indent="0" shrinkToFit="false"/>
      <protection locked="true" hidden="false"/>
    </xf>
    <xf numFmtId="164" fontId="5" fillId="0" borderId="1" xfId="0" applyFont="true" applyBorder="true" applyAlignment="true" applyProtection="false">
      <alignment horizontal="general" vertical="bottom" textRotation="0" wrapText="false" indent="0" shrinkToFit="false"/>
      <protection locked="true" hidden="false"/>
    </xf>
    <xf numFmtId="164" fontId="22" fillId="0" borderId="2" xfId="0" applyFont="true" applyBorder="true" applyAlignment="true" applyProtection="false">
      <alignment horizontal="left" vertical="center" textRotation="0" wrapText="true" indent="0" shrinkToFit="false"/>
      <protection locked="true" hidden="false"/>
    </xf>
    <xf numFmtId="164" fontId="62" fillId="0" borderId="1" xfId="0" applyFont="true" applyBorder="true" applyAlignment="true" applyProtection="false">
      <alignment horizontal="center" vertical="center" textRotation="0" wrapText="false" indent="0" shrinkToFit="false"/>
      <protection locked="true" hidden="false"/>
    </xf>
    <xf numFmtId="164" fontId="22" fillId="0" borderId="65" xfId="0" applyFont="true" applyBorder="true" applyAlignment="true" applyProtection="false">
      <alignment horizontal="left" vertical="bottom" textRotation="0" wrapText="true" indent="0" shrinkToFit="false"/>
      <protection locked="true" hidden="false"/>
    </xf>
    <xf numFmtId="164" fontId="22" fillId="0" borderId="2" xfId="0" applyFont="true" applyBorder="true" applyAlignment="true" applyProtection="false">
      <alignment horizontal="general" vertical="center" textRotation="0" wrapText="true" indent="0" shrinkToFit="false"/>
      <protection locked="true" hidden="false"/>
    </xf>
    <xf numFmtId="164" fontId="22" fillId="0" borderId="2" xfId="0" applyFont="true" applyBorder="true" applyAlignment="true" applyProtection="false">
      <alignment horizontal="general" vertical="top" textRotation="0" wrapText="true" indent="0" shrinkToFit="false"/>
      <protection locked="true" hidden="false"/>
    </xf>
    <xf numFmtId="167" fontId="12" fillId="5" borderId="2" xfId="0" applyFont="true" applyBorder="true" applyAlignment="true" applyProtection="false">
      <alignment horizontal="center" vertical="center" textRotation="0" wrapText="false" indent="0" shrinkToFit="false"/>
      <protection locked="true" hidden="false"/>
    </xf>
    <xf numFmtId="164" fontId="12" fillId="5" borderId="2" xfId="0" applyFont="true" applyBorder="true" applyAlignment="true" applyProtection="false">
      <alignment horizontal="center" vertical="center" textRotation="0" wrapText="false" indent="0" shrinkToFit="false"/>
      <protection locked="true" hidden="false"/>
    </xf>
    <xf numFmtId="164" fontId="12" fillId="6" borderId="2" xfId="0" applyFont="true" applyBorder="true" applyAlignment="true" applyProtection="false">
      <alignment horizontal="center" vertical="center" textRotation="0" wrapText="false" indent="0" shrinkToFit="false"/>
      <protection locked="true" hidden="false"/>
    </xf>
    <xf numFmtId="164" fontId="12" fillId="4" borderId="51" xfId="0" applyFont="true" applyBorder="true" applyAlignment="true" applyProtection="false">
      <alignment horizontal="center" vertical="center" textRotation="0" wrapText="false" indent="0" shrinkToFit="false"/>
      <protection locked="true" hidden="false"/>
    </xf>
    <xf numFmtId="164" fontId="12" fillId="4" borderId="0" xfId="0" applyFont="true" applyBorder="true" applyAlignment="true" applyProtection="false">
      <alignment horizontal="center" vertical="center" textRotation="0" wrapText="false" indent="0" shrinkToFit="false"/>
      <protection locked="true" hidden="false"/>
    </xf>
    <xf numFmtId="164" fontId="16" fillId="0" borderId="51" xfId="0" applyFont="true" applyBorder="true" applyAlignment="true" applyProtection="false">
      <alignment horizontal="center" vertical="center"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4">
    <dxf>
      <fill>
        <patternFill patternType="solid">
          <fgColor rgb="FFD9D9D9"/>
          <bgColor rgb="FF000000"/>
        </patternFill>
      </fill>
    </dxf>
    <dxf>
      <fill>
        <patternFill patternType="solid">
          <bgColor rgb="FF000000"/>
        </patternFill>
      </fill>
    </dxf>
    <dxf>
      <fill>
        <patternFill patternType="solid">
          <fgColor rgb="FF000000"/>
          <bgColor rgb="FF000000"/>
        </patternFill>
      </fill>
    </dxf>
    <dxf>
      <fill>
        <patternFill patternType="solid">
          <fgColor rgb="FF314C59"/>
          <bgColor rgb="FF000000"/>
        </patternFill>
      </fill>
    </dxf>
    <dxf>
      <font>
        <name val="Arial"/>
        <family val="0"/>
        <color rgb="FF000000"/>
      </font>
      <fill>
        <patternFill>
          <bgColor rgb="FFFF0000"/>
        </patternFill>
      </fill>
    </dxf>
    <dxf>
      <font>
        <name val="Arial"/>
        <family val="0"/>
        <color rgb="FF000000"/>
      </font>
      <fill>
        <patternFill>
          <bgColor rgb="FF00FF00"/>
        </patternFill>
      </fill>
    </dxf>
    <dxf>
      <font>
        <name val="Arial"/>
        <family val="0"/>
        <color rgb="FFFFFFFF"/>
      </font>
      <fill>
        <patternFill>
          <bgColor rgb="FFFF0000"/>
        </patternFill>
      </fill>
    </dxf>
    <dxf>
      <fill>
        <patternFill patternType="solid">
          <fgColor rgb="FFB7B7B7"/>
          <bgColor rgb="FF000000"/>
        </patternFill>
      </fill>
    </dxf>
    <dxf>
      <fill>
        <patternFill patternType="solid">
          <fgColor rgb="FFFFD966"/>
          <bgColor rgb="FF000000"/>
        </patternFill>
      </fill>
    </dxf>
    <dxf>
      <fill>
        <patternFill patternType="solid">
          <fgColor rgb="FFFFFFFF"/>
          <bgColor rgb="FF000000"/>
        </patternFill>
      </fill>
    </dxf>
    <dxf>
      <fill>
        <patternFill patternType="solid">
          <fgColor rgb="FF6FA8DC"/>
          <bgColor rgb="FF000000"/>
        </patternFill>
      </fill>
    </dxf>
    <dxf>
      <fill>
        <patternFill patternType="solid">
          <fgColor rgb="FFE06666"/>
          <bgColor rgb="FF000000"/>
        </patternFill>
      </fill>
    </dxf>
    <dxf>
      <fill>
        <patternFill patternType="solid">
          <fgColor rgb="FF93C47D"/>
          <bgColor rgb="FF000000"/>
        </patternFill>
      </fill>
    </dxf>
    <dxf>
      <fill>
        <patternFill patternType="solid">
          <fgColor rgb="FF4A86E8"/>
          <bgColor rgb="FF000000"/>
        </patternFill>
      </fill>
    </dxf>
    <dxf>
      <fill>
        <patternFill patternType="solid">
          <fgColor rgb="FFFF0000"/>
          <bgColor rgb="FF000000"/>
        </patternFill>
      </fill>
    </dxf>
    <dxf>
      <fill>
        <patternFill patternType="solid">
          <fgColor rgb="FF666666"/>
          <bgColor rgb="FF000000"/>
        </patternFill>
      </fill>
    </dxf>
    <dxf>
      <fill>
        <patternFill patternType="solid">
          <fgColor rgb="FF980000"/>
          <bgColor rgb="FF000000"/>
        </patternFill>
      </fill>
    </dxf>
    <dxf>
      <fill>
        <patternFill patternType="solid">
          <fgColor rgb="FF999999"/>
          <bgColor rgb="FF000000"/>
        </patternFill>
      </fill>
    </dxf>
    <dxf>
      <fill>
        <patternFill patternType="solid">
          <fgColor rgb="FF00FF00"/>
          <bgColor rgb="FF000000"/>
        </patternFill>
      </fill>
    </dxf>
    <dxf>
      <fill>
        <patternFill patternType="solid">
          <fgColor rgb="FFF3F3F3"/>
          <bgColor rgb="FF000000"/>
        </patternFill>
      </fill>
    </dxf>
    <dxf>
      <fill>
        <patternFill patternType="solid">
          <fgColor rgb="FF635FD4"/>
          <bgColor rgb="FF000000"/>
        </patternFill>
      </fill>
    </dxf>
    <dxf>
      <fill>
        <patternFill patternType="solid">
          <fgColor rgb="FFCCCCCC"/>
          <bgColor rgb="FF000000"/>
        </patternFill>
      </fill>
    </dxf>
    <dxf>
      <fill>
        <patternFill patternType="solid">
          <fgColor rgb="FFD9EAD3"/>
          <bgColor rgb="FF000000"/>
        </patternFill>
      </fill>
    </dxf>
    <dxf>
      <fill>
        <patternFill patternType="solid">
          <fgColor rgb="FFDD7E6B"/>
          <bgColor rgb="FF000000"/>
        </patternFill>
      </fill>
    </dxf>
  </dxfs>
  <colors>
    <indexedColors>
      <rgbColor rgb="FF000000"/>
      <rgbColor rgb="FFFFFFFF"/>
      <rgbColor rgb="FFFF0000"/>
      <rgbColor rgb="FF00FF00"/>
      <rgbColor rgb="FF0000FF"/>
      <rgbColor rgb="FFFFFF00"/>
      <rgbColor rgb="FFFF00FF"/>
      <rgbColor rgb="FF00FFFF"/>
      <rgbColor rgb="FF980000"/>
      <rgbColor rgb="FF38761D"/>
      <rgbColor rgb="FF000080"/>
      <rgbColor rgb="FF93C47D"/>
      <rgbColor rgb="FF800080"/>
      <rgbColor rgb="FF356854"/>
      <rgbColor rgb="FFB7B7B7"/>
      <rgbColor rgb="FF9B59B6"/>
      <rgbColor rgb="FF6D9EEB"/>
      <rgbColor rgb="FF993366"/>
      <rgbColor rgb="FFFFF2CC"/>
      <rgbColor rgb="FFF3F3F3"/>
      <rgbColor rgb="FF660066"/>
      <rgbColor rgb="FFDD7E6B"/>
      <rgbColor rgb="FF635FD4"/>
      <rgbColor rgb="FFCCCCCC"/>
      <rgbColor rgb="FF000080"/>
      <rgbColor rgb="FFFF00FF"/>
      <rgbColor rgb="FFFFFF00"/>
      <rgbColor rgb="FF6FA8DC"/>
      <rgbColor rgb="FF800080"/>
      <rgbColor rgb="FF800000"/>
      <rgbColor rgb="FF3D85C6"/>
      <rgbColor rgb="FF0000FF"/>
      <rgbColor rgb="FF5B95F9"/>
      <rgbColor rgb="FFF6F8F9"/>
      <rgbColor rgb="FFD9EAD3"/>
      <rgbColor rgb="FFFFD966"/>
      <rgbColor rgb="FFA4C2F4"/>
      <rgbColor rgb="FFE06666"/>
      <rgbColor rgb="FFD9D9D9"/>
      <rgbColor rgb="FFF4CCCC"/>
      <rgbColor rgb="FF4A86E8"/>
      <rgbColor rgb="FF2EE771"/>
      <rgbColor rgb="FFC0DE00"/>
      <rgbColor rgb="FFF1C40F"/>
      <rgbColor rgb="FFFF9900"/>
      <rgbColor rgb="FFEA4335"/>
      <rgbColor rgb="FF666666"/>
      <rgbColor rgb="FF999999"/>
      <rgbColor rgb="FF003366"/>
      <rgbColor rgb="FF6AA84F"/>
      <rgbColor rgb="FF003300"/>
      <rgbColor rgb="FF284E3F"/>
      <rgbColor rgb="FF783F04"/>
      <rgbColor rgb="FF993366"/>
      <rgbColor rgb="FF314C59"/>
      <rgbColor rgb="FF43434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worksheet" Target="worksheets/sheet10.xml"/><Relationship Id="rId13" Type="http://schemas.openxmlformats.org/officeDocument/2006/relationships/worksheet" Target="worksheets/sheet11.xml"/><Relationship Id="rId14" Type="http://schemas.openxmlformats.org/officeDocument/2006/relationships/worksheet" Target="worksheets/sheet12.xml"/><Relationship Id="rId15" Type="http://schemas.openxmlformats.org/officeDocument/2006/relationships/worksheet" Target="worksheets/sheet13.xml"/><Relationship Id="rId16" Type="http://schemas.openxmlformats.org/officeDocument/2006/relationships/worksheet" Target="worksheets/sheet14.xml"/><Relationship Id="rId17" Type="http://schemas.openxmlformats.org/officeDocument/2006/relationships/worksheet" Target="worksheets/sheet15.xml"/><Relationship Id="rId18" Type="http://schemas.openxmlformats.org/officeDocument/2006/relationships/worksheet" Target="worksheets/sheet16.xml"/><Relationship Id="rId19" Type="http://schemas.openxmlformats.org/officeDocument/2006/relationships/worksheet" Target="worksheets/sheet17.xml"/><Relationship Id="rId20" Type="http://schemas.openxmlformats.org/officeDocument/2006/relationships/sharedStrings" Target="sharedStrings.xml"/>
</Relationships>
</file>

<file path=xl/drawings/_rels/drawing8.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1.png"/><Relationship Id="rId5" Type="http://schemas.openxmlformats.org/officeDocument/2006/relationships/image" Target="../media/image4.png"/><Relationship Id="rId6" Type="http://schemas.openxmlformats.org/officeDocument/2006/relationships/image" Target="../media/image5.png"/><Relationship Id="rId7" Type="http://schemas.openxmlformats.org/officeDocument/2006/relationships/image" Target="../media/image6.png"/><Relationship Id="rId8" Type="http://schemas.openxmlformats.org/officeDocument/2006/relationships/image" Target="../media/image7.png"/><Relationship Id="rId9" Type="http://schemas.openxmlformats.org/officeDocument/2006/relationships/image" Target="../media/image8.png"/><Relationship Id="rId10" Type="http://schemas.openxmlformats.org/officeDocument/2006/relationships/image" Target="../media/image9.png"/><Relationship Id="rId11" Type="http://schemas.openxmlformats.org/officeDocument/2006/relationships/image" Target="../media/image10.png"/><Relationship Id="rId12" Type="http://schemas.openxmlformats.org/officeDocument/2006/relationships/image" Target="../media/image11.png"/><Relationship Id="rId13" Type="http://schemas.openxmlformats.org/officeDocument/2006/relationships/image" Target="../media/image12.png"/><Relationship Id="rId14" Type="http://schemas.openxmlformats.org/officeDocument/2006/relationships/image" Target="../media/image4.png"/><Relationship Id="rId15" Type="http://schemas.openxmlformats.org/officeDocument/2006/relationships/image" Target="../media/image6.png"/><Relationship Id="rId16" Type="http://schemas.openxmlformats.org/officeDocument/2006/relationships/image" Target="../media/image7.png"/><Relationship Id="rId17" Type="http://schemas.openxmlformats.org/officeDocument/2006/relationships/image" Target="../media/image5.png"/><Relationship Id="rId18" Type="http://schemas.openxmlformats.org/officeDocument/2006/relationships/image" Target="../media/image8.png"/><Relationship Id="rId19" Type="http://schemas.openxmlformats.org/officeDocument/2006/relationships/image" Target="../media/image11.png"/><Relationship Id="rId20" Type="http://schemas.openxmlformats.org/officeDocument/2006/relationships/image" Target="../media/image12.png"/><Relationship Id="rId21" Type="http://schemas.openxmlformats.org/officeDocument/2006/relationships/image" Target="../media/image9.png"/><Relationship Id="rId22" Type="http://schemas.openxmlformats.org/officeDocument/2006/relationships/image" Target="../media/image10.png"/><Relationship Id="rId23" Type="http://schemas.openxmlformats.org/officeDocument/2006/relationships/image" Target="../media/image2.png"/><Relationship Id="rId24" Type="http://schemas.openxmlformats.org/officeDocument/2006/relationships/image" Target="../media/image3.png"/><Relationship Id="rId25" Type="http://schemas.openxmlformats.org/officeDocument/2006/relationships/image" Target="../media/image4.png"/><Relationship Id="rId26" Type="http://schemas.openxmlformats.org/officeDocument/2006/relationships/image" Target="../media/image5.png"/><Relationship Id="rId27" Type="http://schemas.openxmlformats.org/officeDocument/2006/relationships/image" Target="../media/image6.png"/><Relationship Id="rId28" Type="http://schemas.openxmlformats.org/officeDocument/2006/relationships/image" Target="../media/image7.png"/><Relationship Id="rId29" Type="http://schemas.openxmlformats.org/officeDocument/2006/relationships/image" Target="../media/image5.png"/><Relationship Id="rId30" Type="http://schemas.openxmlformats.org/officeDocument/2006/relationships/image" Target="../media/image9.png"/><Relationship Id="rId31" Type="http://schemas.openxmlformats.org/officeDocument/2006/relationships/image" Target="../media/image6.png"/>
</Relationships>
</file>

<file path=xl/drawings/_rels/drawing9.xml.rels><?xml version="1.0" encoding="UTF-8"?>
<Relationships xmlns="http://schemas.openxmlformats.org/package/2006/relationships"><Relationship Id="rId1" Type="http://schemas.openxmlformats.org/officeDocument/2006/relationships/image" Target="../media/image13.jpeg"/><Relationship Id="rId2" Type="http://schemas.openxmlformats.org/officeDocument/2006/relationships/image" Target="../media/image14.png"/><Relationship Id="rId3" Type="http://schemas.openxmlformats.org/officeDocument/2006/relationships/image" Target="../media/image15.png"/><Relationship Id="rId4" Type="http://schemas.openxmlformats.org/officeDocument/2006/relationships/image" Target="../media/image16.png"/>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drawings/drawing6.xml><?xml version="1.0" encoding="utf-8"?>
<xdr:wsDr xmlns:xdr="http://schemas.openxmlformats.org/drawingml/2006/spreadsheetDrawing" xmlns:a="http://schemas.openxmlformats.org/drawingml/2006/main" xmlns:r="http://schemas.openxmlformats.org/officeDocument/2006/relationships"/>
</file>

<file path=xl/drawings/drawing7.xml><?xml version="1.0" encoding="utf-8"?>
<xdr:wsDr xmlns:xdr="http://schemas.openxmlformats.org/drawingml/2006/spreadsheetDrawing" xmlns:a="http://schemas.openxmlformats.org/drawingml/2006/main" xmlns:r="http://schemas.openxmlformats.org/officeDocument/2006/relationships"/>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twoCell">
    <xdr:from>
      <xdr:col>4</xdr:col>
      <xdr:colOff>0</xdr:colOff>
      <xdr:row>0</xdr:row>
      <xdr:rowOff>0</xdr:rowOff>
    </xdr:from>
    <xdr:to>
      <xdr:col>4</xdr:col>
      <xdr:colOff>647280</xdr:colOff>
      <xdr:row>0</xdr:row>
      <xdr:rowOff>647280</xdr:rowOff>
    </xdr:to>
    <xdr:pic>
      <xdr:nvPicPr>
        <xdr:cNvPr id="1" name="image10.png" descr=""/>
        <xdr:cNvPicPr/>
      </xdr:nvPicPr>
      <xdr:blipFill>
        <a:blip r:embed="rId1"/>
        <a:stretch/>
      </xdr:blipFill>
      <xdr:spPr>
        <a:xfrm>
          <a:off x="3528720" y="0"/>
          <a:ext cx="647280" cy="647280"/>
        </a:xfrm>
        <a:prstGeom prst="rect">
          <a:avLst/>
        </a:prstGeom>
        <a:noFill/>
        <a:ln w="0">
          <a:noFill/>
        </a:ln>
      </xdr:spPr>
    </xdr:pic>
    <xdr:clientData/>
  </xdr:twoCellAnchor>
  <xdr:twoCellAnchor editAs="twoCell">
    <xdr:from>
      <xdr:col>10</xdr:col>
      <xdr:colOff>0</xdr:colOff>
      <xdr:row>0</xdr:row>
      <xdr:rowOff>0</xdr:rowOff>
    </xdr:from>
    <xdr:to>
      <xdr:col>10</xdr:col>
      <xdr:colOff>647280</xdr:colOff>
      <xdr:row>0</xdr:row>
      <xdr:rowOff>647280</xdr:rowOff>
    </xdr:to>
    <xdr:pic>
      <xdr:nvPicPr>
        <xdr:cNvPr id="2" name="image9.png" descr=""/>
        <xdr:cNvPicPr/>
      </xdr:nvPicPr>
      <xdr:blipFill>
        <a:blip r:embed="rId2"/>
        <a:stretch/>
      </xdr:blipFill>
      <xdr:spPr>
        <a:xfrm>
          <a:off x="8874000" y="0"/>
          <a:ext cx="647280" cy="647280"/>
        </a:xfrm>
        <a:prstGeom prst="rect">
          <a:avLst/>
        </a:prstGeom>
        <a:noFill/>
        <a:ln w="0">
          <a:noFill/>
        </a:ln>
      </xdr:spPr>
    </xdr:pic>
    <xdr:clientData/>
  </xdr:twoCellAnchor>
  <xdr:twoCellAnchor editAs="twoCell">
    <xdr:from>
      <xdr:col>11</xdr:col>
      <xdr:colOff>0</xdr:colOff>
      <xdr:row>0</xdr:row>
      <xdr:rowOff>0</xdr:rowOff>
    </xdr:from>
    <xdr:to>
      <xdr:col>11</xdr:col>
      <xdr:colOff>647280</xdr:colOff>
      <xdr:row>0</xdr:row>
      <xdr:rowOff>647280</xdr:rowOff>
    </xdr:to>
    <xdr:pic>
      <xdr:nvPicPr>
        <xdr:cNvPr id="3" name="image8.png" descr=""/>
        <xdr:cNvPicPr/>
      </xdr:nvPicPr>
      <xdr:blipFill>
        <a:blip r:embed="rId3"/>
        <a:stretch/>
      </xdr:blipFill>
      <xdr:spPr>
        <a:xfrm>
          <a:off x="9765000" y="0"/>
          <a:ext cx="647280" cy="647280"/>
        </a:xfrm>
        <a:prstGeom prst="rect">
          <a:avLst/>
        </a:prstGeom>
        <a:noFill/>
        <a:ln w="0">
          <a:noFill/>
        </a:ln>
      </xdr:spPr>
    </xdr:pic>
    <xdr:clientData/>
  </xdr:twoCellAnchor>
  <xdr:twoCellAnchor editAs="twoCell">
    <xdr:from>
      <xdr:col>12</xdr:col>
      <xdr:colOff>0</xdr:colOff>
      <xdr:row>0</xdr:row>
      <xdr:rowOff>0</xdr:rowOff>
    </xdr:from>
    <xdr:to>
      <xdr:col>12</xdr:col>
      <xdr:colOff>647280</xdr:colOff>
      <xdr:row>0</xdr:row>
      <xdr:rowOff>647280</xdr:rowOff>
    </xdr:to>
    <xdr:pic>
      <xdr:nvPicPr>
        <xdr:cNvPr id="4" name="image10.png" descr=""/>
        <xdr:cNvPicPr/>
      </xdr:nvPicPr>
      <xdr:blipFill>
        <a:blip r:embed="rId4"/>
        <a:stretch/>
      </xdr:blipFill>
      <xdr:spPr>
        <a:xfrm>
          <a:off x="10656000" y="0"/>
          <a:ext cx="647280" cy="647280"/>
        </a:xfrm>
        <a:prstGeom prst="rect">
          <a:avLst/>
        </a:prstGeom>
        <a:noFill/>
        <a:ln w="0">
          <a:noFill/>
        </a:ln>
      </xdr:spPr>
    </xdr:pic>
    <xdr:clientData/>
  </xdr:twoCellAnchor>
  <xdr:twoCellAnchor editAs="twoCell">
    <xdr:from>
      <xdr:col>0</xdr:col>
      <xdr:colOff>0</xdr:colOff>
      <xdr:row>1</xdr:row>
      <xdr:rowOff>0</xdr:rowOff>
    </xdr:from>
    <xdr:to>
      <xdr:col>0</xdr:col>
      <xdr:colOff>418680</xdr:colOff>
      <xdr:row>1</xdr:row>
      <xdr:rowOff>418680</xdr:rowOff>
    </xdr:to>
    <xdr:pic>
      <xdr:nvPicPr>
        <xdr:cNvPr id="5" name="image15.png" descr=""/>
        <xdr:cNvPicPr/>
      </xdr:nvPicPr>
      <xdr:blipFill>
        <a:blip r:embed="rId5"/>
        <a:stretch/>
      </xdr:blipFill>
      <xdr:spPr>
        <a:xfrm>
          <a:off x="0" y="647640"/>
          <a:ext cx="418680" cy="418680"/>
        </a:xfrm>
        <a:prstGeom prst="rect">
          <a:avLst/>
        </a:prstGeom>
        <a:noFill/>
        <a:ln w="0">
          <a:noFill/>
        </a:ln>
      </xdr:spPr>
    </xdr:pic>
    <xdr:clientData/>
  </xdr:twoCellAnchor>
  <xdr:twoCellAnchor editAs="twoCell">
    <xdr:from>
      <xdr:col>1</xdr:col>
      <xdr:colOff>0</xdr:colOff>
      <xdr:row>1</xdr:row>
      <xdr:rowOff>0</xdr:rowOff>
    </xdr:from>
    <xdr:to>
      <xdr:col>1</xdr:col>
      <xdr:colOff>409320</xdr:colOff>
      <xdr:row>1</xdr:row>
      <xdr:rowOff>418680</xdr:rowOff>
    </xdr:to>
    <xdr:pic>
      <xdr:nvPicPr>
        <xdr:cNvPr id="6" name="image5.png" descr=""/>
        <xdr:cNvPicPr/>
      </xdr:nvPicPr>
      <xdr:blipFill>
        <a:blip r:embed="rId6"/>
        <a:stretch/>
      </xdr:blipFill>
      <xdr:spPr>
        <a:xfrm>
          <a:off x="838080" y="647640"/>
          <a:ext cx="409320" cy="418680"/>
        </a:xfrm>
        <a:prstGeom prst="rect">
          <a:avLst/>
        </a:prstGeom>
        <a:noFill/>
        <a:ln w="0">
          <a:noFill/>
        </a:ln>
      </xdr:spPr>
    </xdr:pic>
    <xdr:clientData/>
  </xdr:twoCellAnchor>
  <xdr:twoCellAnchor editAs="twoCell">
    <xdr:from>
      <xdr:col>2</xdr:col>
      <xdr:colOff>0</xdr:colOff>
      <xdr:row>1</xdr:row>
      <xdr:rowOff>0</xdr:rowOff>
    </xdr:from>
    <xdr:to>
      <xdr:col>2</xdr:col>
      <xdr:colOff>418680</xdr:colOff>
      <xdr:row>1</xdr:row>
      <xdr:rowOff>418680</xdr:rowOff>
    </xdr:to>
    <xdr:pic>
      <xdr:nvPicPr>
        <xdr:cNvPr id="7" name="image11.png" descr=""/>
        <xdr:cNvPicPr/>
      </xdr:nvPicPr>
      <xdr:blipFill>
        <a:blip r:embed="rId7"/>
        <a:stretch/>
      </xdr:blipFill>
      <xdr:spPr>
        <a:xfrm>
          <a:off x="1746720" y="647640"/>
          <a:ext cx="418680" cy="418680"/>
        </a:xfrm>
        <a:prstGeom prst="rect">
          <a:avLst/>
        </a:prstGeom>
        <a:noFill/>
        <a:ln w="0">
          <a:noFill/>
        </a:ln>
      </xdr:spPr>
    </xdr:pic>
    <xdr:clientData/>
  </xdr:twoCellAnchor>
  <xdr:twoCellAnchor editAs="twoCell">
    <xdr:from>
      <xdr:col>3</xdr:col>
      <xdr:colOff>0</xdr:colOff>
      <xdr:row>1</xdr:row>
      <xdr:rowOff>0</xdr:rowOff>
    </xdr:from>
    <xdr:to>
      <xdr:col>3</xdr:col>
      <xdr:colOff>409320</xdr:colOff>
      <xdr:row>1</xdr:row>
      <xdr:rowOff>418680</xdr:rowOff>
    </xdr:to>
    <xdr:pic>
      <xdr:nvPicPr>
        <xdr:cNvPr id="8" name="image7.png" descr=""/>
        <xdr:cNvPicPr/>
      </xdr:nvPicPr>
      <xdr:blipFill>
        <a:blip r:embed="rId8"/>
        <a:stretch/>
      </xdr:blipFill>
      <xdr:spPr>
        <a:xfrm>
          <a:off x="2637720" y="647640"/>
          <a:ext cx="409320" cy="418680"/>
        </a:xfrm>
        <a:prstGeom prst="rect">
          <a:avLst/>
        </a:prstGeom>
        <a:noFill/>
        <a:ln w="0">
          <a:noFill/>
        </a:ln>
      </xdr:spPr>
    </xdr:pic>
    <xdr:clientData/>
  </xdr:twoCellAnchor>
  <xdr:twoCellAnchor editAs="twoCell">
    <xdr:from>
      <xdr:col>4</xdr:col>
      <xdr:colOff>0</xdr:colOff>
      <xdr:row>1</xdr:row>
      <xdr:rowOff>0</xdr:rowOff>
    </xdr:from>
    <xdr:to>
      <xdr:col>4</xdr:col>
      <xdr:colOff>418680</xdr:colOff>
      <xdr:row>1</xdr:row>
      <xdr:rowOff>418680</xdr:rowOff>
    </xdr:to>
    <xdr:pic>
      <xdr:nvPicPr>
        <xdr:cNvPr id="9" name="image1.png" descr=""/>
        <xdr:cNvPicPr/>
      </xdr:nvPicPr>
      <xdr:blipFill>
        <a:blip r:embed="rId9"/>
        <a:stretch/>
      </xdr:blipFill>
      <xdr:spPr>
        <a:xfrm>
          <a:off x="3528720" y="647640"/>
          <a:ext cx="418680" cy="418680"/>
        </a:xfrm>
        <a:prstGeom prst="rect">
          <a:avLst/>
        </a:prstGeom>
        <a:noFill/>
        <a:ln w="0">
          <a:noFill/>
        </a:ln>
      </xdr:spPr>
    </xdr:pic>
    <xdr:clientData/>
  </xdr:twoCellAnchor>
  <xdr:twoCellAnchor editAs="twoCell">
    <xdr:from>
      <xdr:col>5</xdr:col>
      <xdr:colOff>0</xdr:colOff>
      <xdr:row>1</xdr:row>
      <xdr:rowOff>0</xdr:rowOff>
    </xdr:from>
    <xdr:to>
      <xdr:col>5</xdr:col>
      <xdr:colOff>399600</xdr:colOff>
      <xdr:row>1</xdr:row>
      <xdr:rowOff>418680</xdr:rowOff>
    </xdr:to>
    <xdr:pic>
      <xdr:nvPicPr>
        <xdr:cNvPr id="10" name="image6.png" descr=""/>
        <xdr:cNvPicPr/>
      </xdr:nvPicPr>
      <xdr:blipFill>
        <a:blip r:embed="rId10"/>
        <a:stretch/>
      </xdr:blipFill>
      <xdr:spPr>
        <a:xfrm>
          <a:off x="4419720" y="647640"/>
          <a:ext cx="399600" cy="418680"/>
        </a:xfrm>
        <a:prstGeom prst="rect">
          <a:avLst/>
        </a:prstGeom>
        <a:noFill/>
        <a:ln w="0">
          <a:noFill/>
        </a:ln>
      </xdr:spPr>
    </xdr:pic>
    <xdr:clientData/>
  </xdr:twoCellAnchor>
  <xdr:twoCellAnchor editAs="twoCell">
    <xdr:from>
      <xdr:col>6</xdr:col>
      <xdr:colOff>0</xdr:colOff>
      <xdr:row>1</xdr:row>
      <xdr:rowOff>0</xdr:rowOff>
    </xdr:from>
    <xdr:to>
      <xdr:col>6</xdr:col>
      <xdr:colOff>409320</xdr:colOff>
      <xdr:row>1</xdr:row>
      <xdr:rowOff>418680</xdr:rowOff>
    </xdr:to>
    <xdr:pic>
      <xdr:nvPicPr>
        <xdr:cNvPr id="11" name="image4.png" descr=""/>
        <xdr:cNvPicPr/>
      </xdr:nvPicPr>
      <xdr:blipFill>
        <a:blip r:embed="rId11"/>
        <a:stretch/>
      </xdr:blipFill>
      <xdr:spPr>
        <a:xfrm>
          <a:off x="5310360" y="647640"/>
          <a:ext cx="409320" cy="418680"/>
        </a:xfrm>
        <a:prstGeom prst="rect">
          <a:avLst/>
        </a:prstGeom>
        <a:noFill/>
        <a:ln w="0">
          <a:noFill/>
        </a:ln>
      </xdr:spPr>
    </xdr:pic>
    <xdr:clientData/>
  </xdr:twoCellAnchor>
  <xdr:twoCellAnchor editAs="twoCell">
    <xdr:from>
      <xdr:col>7</xdr:col>
      <xdr:colOff>0</xdr:colOff>
      <xdr:row>1</xdr:row>
      <xdr:rowOff>0</xdr:rowOff>
    </xdr:from>
    <xdr:to>
      <xdr:col>7</xdr:col>
      <xdr:colOff>418680</xdr:colOff>
      <xdr:row>1</xdr:row>
      <xdr:rowOff>418680</xdr:rowOff>
    </xdr:to>
    <xdr:pic>
      <xdr:nvPicPr>
        <xdr:cNvPr id="12" name="image3.png" descr=""/>
        <xdr:cNvPicPr/>
      </xdr:nvPicPr>
      <xdr:blipFill>
        <a:blip r:embed="rId12"/>
        <a:stretch/>
      </xdr:blipFill>
      <xdr:spPr>
        <a:xfrm>
          <a:off x="6201360" y="647640"/>
          <a:ext cx="418680" cy="418680"/>
        </a:xfrm>
        <a:prstGeom prst="rect">
          <a:avLst/>
        </a:prstGeom>
        <a:noFill/>
        <a:ln w="0">
          <a:noFill/>
        </a:ln>
      </xdr:spPr>
    </xdr:pic>
    <xdr:clientData/>
  </xdr:twoCellAnchor>
  <xdr:twoCellAnchor editAs="twoCell">
    <xdr:from>
      <xdr:col>8</xdr:col>
      <xdr:colOff>0</xdr:colOff>
      <xdr:row>1</xdr:row>
      <xdr:rowOff>0</xdr:rowOff>
    </xdr:from>
    <xdr:to>
      <xdr:col>8</xdr:col>
      <xdr:colOff>409320</xdr:colOff>
      <xdr:row>1</xdr:row>
      <xdr:rowOff>418680</xdr:rowOff>
    </xdr:to>
    <xdr:pic>
      <xdr:nvPicPr>
        <xdr:cNvPr id="13" name="image2.png" descr=""/>
        <xdr:cNvPicPr/>
      </xdr:nvPicPr>
      <xdr:blipFill>
        <a:blip r:embed="rId13"/>
        <a:stretch/>
      </xdr:blipFill>
      <xdr:spPr>
        <a:xfrm>
          <a:off x="7092360" y="647640"/>
          <a:ext cx="409320" cy="418680"/>
        </a:xfrm>
        <a:prstGeom prst="rect">
          <a:avLst/>
        </a:prstGeom>
        <a:noFill/>
        <a:ln w="0">
          <a:noFill/>
        </a:ln>
      </xdr:spPr>
    </xdr:pic>
    <xdr:clientData/>
  </xdr:twoCellAnchor>
  <xdr:twoCellAnchor editAs="twoCell">
    <xdr:from>
      <xdr:col>10</xdr:col>
      <xdr:colOff>0</xdr:colOff>
      <xdr:row>4</xdr:row>
      <xdr:rowOff>0</xdr:rowOff>
    </xdr:from>
    <xdr:to>
      <xdr:col>10</xdr:col>
      <xdr:colOff>199800</xdr:colOff>
      <xdr:row>4</xdr:row>
      <xdr:rowOff>199800</xdr:rowOff>
    </xdr:to>
    <xdr:pic>
      <xdr:nvPicPr>
        <xdr:cNvPr id="14" name="image15.png" descr=""/>
        <xdr:cNvPicPr/>
      </xdr:nvPicPr>
      <xdr:blipFill>
        <a:blip r:embed="rId14"/>
        <a:stretch/>
      </xdr:blipFill>
      <xdr:spPr>
        <a:xfrm>
          <a:off x="8874000" y="1467000"/>
          <a:ext cx="199800" cy="199800"/>
        </a:xfrm>
        <a:prstGeom prst="rect">
          <a:avLst/>
        </a:prstGeom>
        <a:noFill/>
        <a:ln w="0">
          <a:noFill/>
        </a:ln>
      </xdr:spPr>
    </xdr:pic>
    <xdr:clientData/>
  </xdr:twoCellAnchor>
  <xdr:twoCellAnchor editAs="twoCell">
    <xdr:from>
      <xdr:col>10</xdr:col>
      <xdr:colOff>0</xdr:colOff>
      <xdr:row>5</xdr:row>
      <xdr:rowOff>0</xdr:rowOff>
    </xdr:from>
    <xdr:to>
      <xdr:col>10</xdr:col>
      <xdr:colOff>199800</xdr:colOff>
      <xdr:row>5</xdr:row>
      <xdr:rowOff>199800</xdr:rowOff>
    </xdr:to>
    <xdr:pic>
      <xdr:nvPicPr>
        <xdr:cNvPr id="15" name="image11.png" descr=""/>
        <xdr:cNvPicPr/>
      </xdr:nvPicPr>
      <xdr:blipFill>
        <a:blip r:embed="rId15"/>
        <a:stretch/>
      </xdr:blipFill>
      <xdr:spPr>
        <a:xfrm>
          <a:off x="8874000" y="1666800"/>
          <a:ext cx="199800" cy="199800"/>
        </a:xfrm>
        <a:prstGeom prst="rect">
          <a:avLst/>
        </a:prstGeom>
        <a:noFill/>
        <a:ln w="0">
          <a:noFill/>
        </a:ln>
      </xdr:spPr>
    </xdr:pic>
    <xdr:clientData/>
  </xdr:twoCellAnchor>
  <xdr:twoCellAnchor editAs="twoCell">
    <xdr:from>
      <xdr:col>10</xdr:col>
      <xdr:colOff>0</xdr:colOff>
      <xdr:row>6</xdr:row>
      <xdr:rowOff>0</xdr:rowOff>
    </xdr:from>
    <xdr:to>
      <xdr:col>10</xdr:col>
      <xdr:colOff>190080</xdr:colOff>
      <xdr:row>6</xdr:row>
      <xdr:rowOff>199800</xdr:rowOff>
    </xdr:to>
    <xdr:pic>
      <xdr:nvPicPr>
        <xdr:cNvPr id="16" name="image7.png" descr=""/>
        <xdr:cNvPicPr/>
      </xdr:nvPicPr>
      <xdr:blipFill>
        <a:blip r:embed="rId16"/>
        <a:stretch/>
      </xdr:blipFill>
      <xdr:spPr>
        <a:xfrm>
          <a:off x="8874000" y="1866960"/>
          <a:ext cx="190080" cy="199800"/>
        </a:xfrm>
        <a:prstGeom prst="rect">
          <a:avLst/>
        </a:prstGeom>
        <a:noFill/>
        <a:ln w="0">
          <a:noFill/>
        </a:ln>
      </xdr:spPr>
    </xdr:pic>
    <xdr:clientData/>
  </xdr:twoCellAnchor>
  <xdr:twoCellAnchor editAs="twoCell">
    <xdr:from>
      <xdr:col>10</xdr:col>
      <xdr:colOff>0</xdr:colOff>
      <xdr:row>7</xdr:row>
      <xdr:rowOff>0</xdr:rowOff>
    </xdr:from>
    <xdr:to>
      <xdr:col>10</xdr:col>
      <xdr:colOff>190080</xdr:colOff>
      <xdr:row>7</xdr:row>
      <xdr:rowOff>199800</xdr:rowOff>
    </xdr:to>
    <xdr:pic>
      <xdr:nvPicPr>
        <xdr:cNvPr id="17" name="image5.png" descr=""/>
        <xdr:cNvPicPr/>
      </xdr:nvPicPr>
      <xdr:blipFill>
        <a:blip r:embed="rId17"/>
        <a:stretch/>
      </xdr:blipFill>
      <xdr:spPr>
        <a:xfrm>
          <a:off x="8874000" y="2066760"/>
          <a:ext cx="190080" cy="199800"/>
        </a:xfrm>
        <a:prstGeom prst="rect">
          <a:avLst/>
        </a:prstGeom>
        <a:noFill/>
        <a:ln w="0">
          <a:noFill/>
        </a:ln>
      </xdr:spPr>
    </xdr:pic>
    <xdr:clientData/>
  </xdr:twoCellAnchor>
  <xdr:twoCellAnchor editAs="twoCell">
    <xdr:from>
      <xdr:col>10</xdr:col>
      <xdr:colOff>0</xdr:colOff>
      <xdr:row>8</xdr:row>
      <xdr:rowOff>0</xdr:rowOff>
    </xdr:from>
    <xdr:to>
      <xdr:col>10</xdr:col>
      <xdr:colOff>199800</xdr:colOff>
      <xdr:row>8</xdr:row>
      <xdr:rowOff>199800</xdr:rowOff>
    </xdr:to>
    <xdr:pic>
      <xdr:nvPicPr>
        <xdr:cNvPr id="18" name="image1.png" descr=""/>
        <xdr:cNvPicPr/>
      </xdr:nvPicPr>
      <xdr:blipFill>
        <a:blip r:embed="rId18"/>
        <a:stretch/>
      </xdr:blipFill>
      <xdr:spPr>
        <a:xfrm>
          <a:off x="8874000" y="2266920"/>
          <a:ext cx="199800" cy="199800"/>
        </a:xfrm>
        <a:prstGeom prst="rect">
          <a:avLst/>
        </a:prstGeom>
        <a:noFill/>
        <a:ln w="0">
          <a:noFill/>
        </a:ln>
      </xdr:spPr>
    </xdr:pic>
    <xdr:clientData/>
  </xdr:twoCellAnchor>
  <xdr:twoCellAnchor editAs="twoCell">
    <xdr:from>
      <xdr:col>10</xdr:col>
      <xdr:colOff>0</xdr:colOff>
      <xdr:row>9</xdr:row>
      <xdr:rowOff>0</xdr:rowOff>
    </xdr:from>
    <xdr:to>
      <xdr:col>10</xdr:col>
      <xdr:colOff>218880</xdr:colOff>
      <xdr:row>9</xdr:row>
      <xdr:rowOff>218880</xdr:rowOff>
    </xdr:to>
    <xdr:pic>
      <xdr:nvPicPr>
        <xdr:cNvPr id="19" name="image3.png" descr=""/>
        <xdr:cNvPicPr/>
      </xdr:nvPicPr>
      <xdr:blipFill>
        <a:blip r:embed="rId19"/>
        <a:stretch/>
      </xdr:blipFill>
      <xdr:spPr>
        <a:xfrm>
          <a:off x="8874000" y="2467080"/>
          <a:ext cx="218880" cy="218880"/>
        </a:xfrm>
        <a:prstGeom prst="rect">
          <a:avLst/>
        </a:prstGeom>
        <a:noFill/>
        <a:ln w="0">
          <a:noFill/>
        </a:ln>
      </xdr:spPr>
    </xdr:pic>
    <xdr:clientData/>
  </xdr:twoCellAnchor>
  <xdr:twoCellAnchor editAs="twoCell">
    <xdr:from>
      <xdr:col>10</xdr:col>
      <xdr:colOff>0</xdr:colOff>
      <xdr:row>10</xdr:row>
      <xdr:rowOff>0</xdr:rowOff>
    </xdr:from>
    <xdr:to>
      <xdr:col>10</xdr:col>
      <xdr:colOff>190080</xdr:colOff>
      <xdr:row>10</xdr:row>
      <xdr:rowOff>199800</xdr:rowOff>
    </xdr:to>
    <xdr:pic>
      <xdr:nvPicPr>
        <xdr:cNvPr id="20" name="image2.png" descr=""/>
        <xdr:cNvPicPr/>
      </xdr:nvPicPr>
      <xdr:blipFill>
        <a:blip r:embed="rId20"/>
        <a:stretch/>
      </xdr:blipFill>
      <xdr:spPr>
        <a:xfrm>
          <a:off x="8874000" y="2685960"/>
          <a:ext cx="190080" cy="199800"/>
        </a:xfrm>
        <a:prstGeom prst="rect">
          <a:avLst/>
        </a:prstGeom>
        <a:noFill/>
        <a:ln w="0">
          <a:noFill/>
        </a:ln>
      </xdr:spPr>
    </xdr:pic>
    <xdr:clientData/>
  </xdr:twoCellAnchor>
  <xdr:twoCellAnchor editAs="twoCell">
    <xdr:from>
      <xdr:col>10</xdr:col>
      <xdr:colOff>0</xdr:colOff>
      <xdr:row>12</xdr:row>
      <xdr:rowOff>0</xdr:rowOff>
    </xdr:from>
    <xdr:to>
      <xdr:col>10</xdr:col>
      <xdr:colOff>190080</xdr:colOff>
      <xdr:row>12</xdr:row>
      <xdr:rowOff>199800</xdr:rowOff>
    </xdr:to>
    <xdr:pic>
      <xdr:nvPicPr>
        <xdr:cNvPr id="21" name="image6.png" descr=""/>
        <xdr:cNvPicPr/>
      </xdr:nvPicPr>
      <xdr:blipFill>
        <a:blip r:embed="rId21"/>
        <a:stretch/>
      </xdr:blipFill>
      <xdr:spPr>
        <a:xfrm>
          <a:off x="8874000" y="3086280"/>
          <a:ext cx="190080" cy="199800"/>
        </a:xfrm>
        <a:prstGeom prst="rect">
          <a:avLst/>
        </a:prstGeom>
        <a:noFill/>
        <a:ln w="0">
          <a:noFill/>
        </a:ln>
      </xdr:spPr>
    </xdr:pic>
    <xdr:clientData/>
  </xdr:twoCellAnchor>
  <xdr:twoCellAnchor editAs="twoCell">
    <xdr:from>
      <xdr:col>10</xdr:col>
      <xdr:colOff>0</xdr:colOff>
      <xdr:row>13</xdr:row>
      <xdr:rowOff>0</xdr:rowOff>
    </xdr:from>
    <xdr:to>
      <xdr:col>10</xdr:col>
      <xdr:colOff>190080</xdr:colOff>
      <xdr:row>13</xdr:row>
      <xdr:rowOff>199800</xdr:rowOff>
    </xdr:to>
    <xdr:pic>
      <xdr:nvPicPr>
        <xdr:cNvPr id="22" name="image4.png" descr=""/>
        <xdr:cNvPicPr/>
      </xdr:nvPicPr>
      <xdr:blipFill>
        <a:blip r:embed="rId22"/>
        <a:stretch/>
      </xdr:blipFill>
      <xdr:spPr>
        <a:xfrm>
          <a:off x="8874000" y="3286080"/>
          <a:ext cx="190080" cy="199800"/>
        </a:xfrm>
        <a:prstGeom prst="rect">
          <a:avLst/>
        </a:prstGeom>
        <a:noFill/>
        <a:ln w="0">
          <a:noFill/>
        </a:ln>
      </xdr:spPr>
    </xdr:pic>
    <xdr:clientData/>
  </xdr:twoCellAnchor>
  <xdr:twoCellAnchor editAs="twoCell">
    <xdr:from>
      <xdr:col>0</xdr:col>
      <xdr:colOff>0</xdr:colOff>
      <xdr:row>14</xdr:row>
      <xdr:rowOff>0</xdr:rowOff>
    </xdr:from>
    <xdr:to>
      <xdr:col>0</xdr:col>
      <xdr:colOff>199800</xdr:colOff>
      <xdr:row>14</xdr:row>
      <xdr:rowOff>199800</xdr:rowOff>
    </xdr:to>
    <xdr:pic>
      <xdr:nvPicPr>
        <xdr:cNvPr id="23" name="image9.png" descr=""/>
        <xdr:cNvPicPr/>
      </xdr:nvPicPr>
      <xdr:blipFill>
        <a:blip r:embed="rId23"/>
        <a:stretch/>
      </xdr:blipFill>
      <xdr:spPr>
        <a:xfrm>
          <a:off x="0" y="3486240"/>
          <a:ext cx="199800" cy="199800"/>
        </a:xfrm>
        <a:prstGeom prst="rect">
          <a:avLst/>
        </a:prstGeom>
        <a:noFill/>
        <a:ln w="0">
          <a:noFill/>
        </a:ln>
      </xdr:spPr>
    </xdr:pic>
    <xdr:clientData/>
  </xdr:twoCellAnchor>
  <xdr:twoCellAnchor editAs="twoCell">
    <xdr:from>
      <xdr:col>3</xdr:col>
      <xdr:colOff>0</xdr:colOff>
      <xdr:row>14</xdr:row>
      <xdr:rowOff>0</xdr:rowOff>
    </xdr:from>
    <xdr:to>
      <xdr:col>3</xdr:col>
      <xdr:colOff>199800</xdr:colOff>
      <xdr:row>14</xdr:row>
      <xdr:rowOff>199800</xdr:rowOff>
    </xdr:to>
    <xdr:pic>
      <xdr:nvPicPr>
        <xdr:cNvPr id="24" name="image8.png" descr=""/>
        <xdr:cNvPicPr/>
      </xdr:nvPicPr>
      <xdr:blipFill>
        <a:blip r:embed="rId24"/>
        <a:stretch/>
      </xdr:blipFill>
      <xdr:spPr>
        <a:xfrm>
          <a:off x="2637720" y="3486240"/>
          <a:ext cx="199800" cy="199800"/>
        </a:xfrm>
        <a:prstGeom prst="rect">
          <a:avLst/>
        </a:prstGeom>
        <a:noFill/>
        <a:ln w="0">
          <a:noFill/>
        </a:ln>
      </xdr:spPr>
    </xdr:pic>
    <xdr:clientData/>
  </xdr:twoCellAnchor>
  <xdr:twoCellAnchor editAs="twoCell">
    <xdr:from>
      <xdr:col>0</xdr:col>
      <xdr:colOff>0</xdr:colOff>
      <xdr:row>15</xdr:row>
      <xdr:rowOff>0</xdr:rowOff>
    </xdr:from>
    <xdr:to>
      <xdr:col>0</xdr:col>
      <xdr:colOff>418680</xdr:colOff>
      <xdr:row>15</xdr:row>
      <xdr:rowOff>418680</xdr:rowOff>
    </xdr:to>
    <xdr:pic>
      <xdr:nvPicPr>
        <xdr:cNvPr id="25" name="image15.png" descr=""/>
        <xdr:cNvPicPr/>
      </xdr:nvPicPr>
      <xdr:blipFill>
        <a:blip r:embed="rId25"/>
        <a:stretch/>
      </xdr:blipFill>
      <xdr:spPr>
        <a:xfrm>
          <a:off x="0" y="3686040"/>
          <a:ext cx="418680" cy="418680"/>
        </a:xfrm>
        <a:prstGeom prst="rect">
          <a:avLst/>
        </a:prstGeom>
        <a:noFill/>
        <a:ln w="0">
          <a:noFill/>
        </a:ln>
      </xdr:spPr>
    </xdr:pic>
    <xdr:clientData/>
  </xdr:twoCellAnchor>
  <xdr:twoCellAnchor editAs="twoCell">
    <xdr:from>
      <xdr:col>1</xdr:col>
      <xdr:colOff>0</xdr:colOff>
      <xdr:row>15</xdr:row>
      <xdr:rowOff>0</xdr:rowOff>
    </xdr:from>
    <xdr:to>
      <xdr:col>1</xdr:col>
      <xdr:colOff>409320</xdr:colOff>
      <xdr:row>15</xdr:row>
      <xdr:rowOff>418680</xdr:rowOff>
    </xdr:to>
    <xdr:pic>
      <xdr:nvPicPr>
        <xdr:cNvPr id="26" name="image5.png" descr=""/>
        <xdr:cNvPicPr/>
      </xdr:nvPicPr>
      <xdr:blipFill>
        <a:blip r:embed="rId26"/>
        <a:stretch/>
      </xdr:blipFill>
      <xdr:spPr>
        <a:xfrm>
          <a:off x="838080" y="3686040"/>
          <a:ext cx="409320" cy="418680"/>
        </a:xfrm>
        <a:prstGeom prst="rect">
          <a:avLst/>
        </a:prstGeom>
        <a:noFill/>
        <a:ln w="0">
          <a:noFill/>
        </a:ln>
      </xdr:spPr>
    </xdr:pic>
    <xdr:clientData/>
  </xdr:twoCellAnchor>
  <xdr:twoCellAnchor editAs="twoCell">
    <xdr:from>
      <xdr:col>2</xdr:col>
      <xdr:colOff>0</xdr:colOff>
      <xdr:row>15</xdr:row>
      <xdr:rowOff>0</xdr:rowOff>
    </xdr:from>
    <xdr:to>
      <xdr:col>2</xdr:col>
      <xdr:colOff>418680</xdr:colOff>
      <xdr:row>15</xdr:row>
      <xdr:rowOff>418680</xdr:rowOff>
    </xdr:to>
    <xdr:pic>
      <xdr:nvPicPr>
        <xdr:cNvPr id="27" name="image11.png" descr=""/>
        <xdr:cNvPicPr/>
      </xdr:nvPicPr>
      <xdr:blipFill>
        <a:blip r:embed="rId27"/>
        <a:stretch/>
      </xdr:blipFill>
      <xdr:spPr>
        <a:xfrm>
          <a:off x="1746720" y="3686040"/>
          <a:ext cx="418680" cy="418680"/>
        </a:xfrm>
        <a:prstGeom prst="rect">
          <a:avLst/>
        </a:prstGeom>
        <a:noFill/>
        <a:ln w="0">
          <a:noFill/>
        </a:ln>
      </xdr:spPr>
    </xdr:pic>
    <xdr:clientData/>
  </xdr:twoCellAnchor>
  <xdr:twoCellAnchor editAs="twoCell">
    <xdr:from>
      <xdr:col>3</xdr:col>
      <xdr:colOff>0</xdr:colOff>
      <xdr:row>15</xdr:row>
      <xdr:rowOff>0</xdr:rowOff>
    </xdr:from>
    <xdr:to>
      <xdr:col>3</xdr:col>
      <xdr:colOff>409320</xdr:colOff>
      <xdr:row>15</xdr:row>
      <xdr:rowOff>418680</xdr:rowOff>
    </xdr:to>
    <xdr:pic>
      <xdr:nvPicPr>
        <xdr:cNvPr id="28" name="image7.png" descr=""/>
        <xdr:cNvPicPr/>
      </xdr:nvPicPr>
      <xdr:blipFill>
        <a:blip r:embed="rId28"/>
        <a:stretch/>
      </xdr:blipFill>
      <xdr:spPr>
        <a:xfrm>
          <a:off x="2637720" y="3686040"/>
          <a:ext cx="409320" cy="418680"/>
        </a:xfrm>
        <a:prstGeom prst="rect">
          <a:avLst/>
        </a:prstGeom>
        <a:noFill/>
        <a:ln w="0">
          <a:noFill/>
        </a:ln>
      </xdr:spPr>
    </xdr:pic>
    <xdr:clientData/>
  </xdr:twoCellAnchor>
  <xdr:twoCellAnchor editAs="twoCell">
    <xdr:from>
      <xdr:col>4</xdr:col>
      <xdr:colOff>0</xdr:colOff>
      <xdr:row>15</xdr:row>
      <xdr:rowOff>0</xdr:rowOff>
    </xdr:from>
    <xdr:to>
      <xdr:col>4</xdr:col>
      <xdr:colOff>409320</xdr:colOff>
      <xdr:row>15</xdr:row>
      <xdr:rowOff>418680</xdr:rowOff>
    </xdr:to>
    <xdr:pic>
      <xdr:nvPicPr>
        <xdr:cNvPr id="29" name="image5.png" descr=""/>
        <xdr:cNvPicPr/>
      </xdr:nvPicPr>
      <xdr:blipFill>
        <a:blip r:embed="rId29"/>
        <a:stretch/>
      </xdr:blipFill>
      <xdr:spPr>
        <a:xfrm>
          <a:off x="3528720" y="3686040"/>
          <a:ext cx="409320" cy="418680"/>
        </a:xfrm>
        <a:prstGeom prst="rect">
          <a:avLst/>
        </a:prstGeom>
        <a:noFill/>
        <a:ln w="0">
          <a:noFill/>
        </a:ln>
      </xdr:spPr>
    </xdr:pic>
    <xdr:clientData/>
  </xdr:twoCellAnchor>
  <xdr:twoCellAnchor editAs="twoCell">
    <xdr:from>
      <xdr:col>5</xdr:col>
      <xdr:colOff>0</xdr:colOff>
      <xdr:row>15</xdr:row>
      <xdr:rowOff>0</xdr:rowOff>
    </xdr:from>
    <xdr:to>
      <xdr:col>5</xdr:col>
      <xdr:colOff>399600</xdr:colOff>
      <xdr:row>15</xdr:row>
      <xdr:rowOff>418680</xdr:rowOff>
    </xdr:to>
    <xdr:pic>
      <xdr:nvPicPr>
        <xdr:cNvPr id="30" name="image6.png" descr=""/>
        <xdr:cNvPicPr/>
      </xdr:nvPicPr>
      <xdr:blipFill>
        <a:blip r:embed="rId30"/>
        <a:stretch/>
      </xdr:blipFill>
      <xdr:spPr>
        <a:xfrm>
          <a:off x="4419720" y="3686040"/>
          <a:ext cx="399600" cy="418680"/>
        </a:xfrm>
        <a:prstGeom prst="rect">
          <a:avLst/>
        </a:prstGeom>
        <a:noFill/>
        <a:ln w="0">
          <a:noFill/>
        </a:ln>
      </xdr:spPr>
    </xdr:pic>
    <xdr:clientData/>
  </xdr:twoCellAnchor>
  <xdr:twoCellAnchor editAs="twoCell">
    <xdr:from>
      <xdr:col>6</xdr:col>
      <xdr:colOff>0</xdr:colOff>
      <xdr:row>15</xdr:row>
      <xdr:rowOff>0</xdr:rowOff>
    </xdr:from>
    <xdr:to>
      <xdr:col>6</xdr:col>
      <xdr:colOff>418680</xdr:colOff>
      <xdr:row>15</xdr:row>
      <xdr:rowOff>418680</xdr:rowOff>
    </xdr:to>
    <xdr:pic>
      <xdr:nvPicPr>
        <xdr:cNvPr id="31" name="image11.png" descr=""/>
        <xdr:cNvPicPr/>
      </xdr:nvPicPr>
      <xdr:blipFill>
        <a:blip r:embed="rId31"/>
        <a:stretch/>
      </xdr:blipFill>
      <xdr:spPr>
        <a:xfrm>
          <a:off x="5310360" y="3686040"/>
          <a:ext cx="418680" cy="418680"/>
        </a:xfrm>
        <a:prstGeom prst="rect">
          <a:avLst/>
        </a:prstGeom>
        <a:noFill/>
        <a:ln w="0">
          <a:noFill/>
        </a:ln>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0</xdr:colOff>
      <xdr:row>0</xdr:row>
      <xdr:rowOff>0</xdr:rowOff>
    </xdr:from>
    <xdr:to>
      <xdr:col>2</xdr:col>
      <xdr:colOff>314280</xdr:colOff>
      <xdr:row>0</xdr:row>
      <xdr:rowOff>504360</xdr:rowOff>
    </xdr:to>
    <xdr:pic>
      <xdr:nvPicPr>
        <xdr:cNvPr id="32" name="image13.jpg" descr=""/>
        <xdr:cNvPicPr/>
      </xdr:nvPicPr>
      <xdr:blipFill>
        <a:blip r:embed="rId1"/>
        <a:stretch/>
      </xdr:blipFill>
      <xdr:spPr>
        <a:xfrm>
          <a:off x="1711440" y="0"/>
          <a:ext cx="2342880" cy="504360"/>
        </a:xfrm>
        <a:prstGeom prst="rect">
          <a:avLst/>
        </a:prstGeom>
        <a:noFill/>
        <a:ln w="0">
          <a:noFill/>
        </a:ln>
      </xdr:spPr>
    </xdr:pic>
    <xdr:clientData/>
  </xdr:twoCellAnchor>
  <xdr:twoCellAnchor editAs="twoCell">
    <xdr:from>
      <xdr:col>2</xdr:col>
      <xdr:colOff>0</xdr:colOff>
      <xdr:row>0</xdr:row>
      <xdr:rowOff>0</xdr:rowOff>
    </xdr:from>
    <xdr:to>
      <xdr:col>3</xdr:col>
      <xdr:colOff>323280</xdr:colOff>
      <xdr:row>0</xdr:row>
      <xdr:rowOff>552240</xdr:rowOff>
    </xdr:to>
    <xdr:pic>
      <xdr:nvPicPr>
        <xdr:cNvPr id="33" name="image12.png" descr=""/>
        <xdr:cNvPicPr/>
      </xdr:nvPicPr>
      <xdr:blipFill>
        <a:blip r:embed="rId2"/>
        <a:stretch/>
      </xdr:blipFill>
      <xdr:spPr>
        <a:xfrm>
          <a:off x="3740040" y="0"/>
          <a:ext cx="2352240" cy="552240"/>
        </a:xfrm>
        <a:prstGeom prst="rect">
          <a:avLst/>
        </a:prstGeom>
        <a:noFill/>
        <a:ln w="0">
          <a:noFill/>
        </a:ln>
      </xdr:spPr>
    </xdr:pic>
    <xdr:clientData/>
  </xdr:twoCellAnchor>
  <xdr:twoCellAnchor editAs="twoCell">
    <xdr:from>
      <xdr:col>3</xdr:col>
      <xdr:colOff>0</xdr:colOff>
      <xdr:row>0</xdr:row>
      <xdr:rowOff>0</xdr:rowOff>
    </xdr:from>
    <xdr:to>
      <xdr:col>4</xdr:col>
      <xdr:colOff>304200</xdr:colOff>
      <xdr:row>0</xdr:row>
      <xdr:rowOff>266400</xdr:rowOff>
    </xdr:to>
    <xdr:pic>
      <xdr:nvPicPr>
        <xdr:cNvPr id="34" name="image14.png" descr=""/>
        <xdr:cNvPicPr/>
      </xdr:nvPicPr>
      <xdr:blipFill>
        <a:blip r:embed="rId3"/>
        <a:stretch/>
      </xdr:blipFill>
      <xdr:spPr>
        <a:xfrm>
          <a:off x="5769000" y="0"/>
          <a:ext cx="2333160" cy="266400"/>
        </a:xfrm>
        <a:prstGeom prst="rect">
          <a:avLst/>
        </a:prstGeom>
        <a:noFill/>
        <a:ln w="0">
          <a:noFill/>
        </a:ln>
      </xdr:spPr>
    </xdr:pic>
    <xdr:clientData/>
  </xdr:twoCellAnchor>
  <xdr:twoCellAnchor editAs="twoCell">
    <xdr:from>
      <xdr:col>4</xdr:col>
      <xdr:colOff>0</xdr:colOff>
      <xdr:row>0</xdr:row>
      <xdr:rowOff>0</xdr:rowOff>
    </xdr:from>
    <xdr:to>
      <xdr:col>5</xdr:col>
      <xdr:colOff>314280</xdr:colOff>
      <xdr:row>0</xdr:row>
      <xdr:rowOff>390240</xdr:rowOff>
    </xdr:to>
    <xdr:pic>
      <xdr:nvPicPr>
        <xdr:cNvPr id="35" name="image16.png" descr=""/>
        <xdr:cNvPicPr/>
      </xdr:nvPicPr>
      <xdr:blipFill>
        <a:blip r:embed="rId4"/>
        <a:stretch/>
      </xdr:blipFill>
      <xdr:spPr>
        <a:xfrm>
          <a:off x="7797960" y="0"/>
          <a:ext cx="2342880" cy="390240"/>
        </a:xfrm>
        <a:prstGeom prst="rect">
          <a:avLst/>
        </a:prstGeom>
        <a:noFill/>
        <a:ln w="0">
          <a:noFill/>
        </a:ln>
      </xdr:spPr>
    </xdr:pic>
    <xdr:clientData/>
  </xdr:twoCellAnchor>
</xdr:wsDr>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_rels/sheet5.xml.rels><?xml version="1.0" encoding="UTF-8"?>
<Relationships xmlns="http://schemas.openxmlformats.org/package/2006/relationships"><Relationship Id="rId1" Type="http://schemas.openxmlformats.org/officeDocument/2006/relationships/drawing" Target="../drawings/drawing3.xml"/>
</Relationships>
</file>

<file path=xl/worksheets/_rels/sheet6.xml.rels><?xml version="1.0" encoding="UTF-8"?>
<Relationships xmlns="http://schemas.openxmlformats.org/package/2006/relationships"><Relationship Id="rId1" Type="http://schemas.openxmlformats.org/officeDocument/2006/relationships/drawing" Target="../drawings/drawing4.xml"/>
</Relationships>
</file>

<file path=xl/worksheets/_rels/sheet8.xml.rels><?xml version="1.0" encoding="UTF-8"?>
<Relationships xmlns="http://schemas.openxmlformats.org/package/2006/relationships"><Relationship Id="rId1" Type="http://schemas.openxmlformats.org/officeDocument/2006/relationships/drawing" Target="../drawings/drawing5.xml"/>
</Relationships>
</file>

<file path=xl/worksheets/_rels/sheet9.xml.rels><?xml version="1.0" encoding="UTF-8"?>
<Relationships xmlns="http://schemas.openxmlformats.org/package/2006/relationships"><Relationship Id="rId1" Type="http://schemas.openxmlformats.org/officeDocument/2006/relationships/drawing" Target="../drawings/drawing6.xml"/>
</Relationships>
</file>

<file path=xl/worksheets/_rels/sheet11.xml.rels><?xml version="1.0" encoding="UTF-8"?>
<Relationships xmlns="http://schemas.openxmlformats.org/package/2006/relationships"><Relationship Id="rId1" Type="http://schemas.openxmlformats.org/officeDocument/2006/relationships/drawing" Target="../drawings/drawing7.xml"/>
</Relationships>
</file>

<file path=xl/worksheets/_rels/sheet12.xml.rels><?xml version="1.0" encoding="UTF-8"?>
<Relationships xmlns="http://schemas.openxmlformats.org/package/2006/relationships"><Relationship Id="rId1" Type="http://schemas.openxmlformats.org/officeDocument/2006/relationships/drawing" Target="../drawings/drawing8.xml"/>
</Relationships>
</file>

<file path=xl/worksheets/_rels/sheet15.xml.rels><?xml version="1.0" encoding="UTF-8"?>
<Relationships xmlns="http://schemas.openxmlformats.org/package/2006/relationships"><Relationship Id="rId1" Type="http://schemas.openxmlformats.org/officeDocument/2006/relationships/drawing" Target="../drawings/drawing9.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0000"/>
    <pageSetUpPr fitToPage="false"/>
  </sheetPr>
  <dimension ref="A1:J1209"/>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0" width="12.64"/>
    <col collapsed="false" customWidth="true" hidden="false" outlineLevel="0" max="2" min="2" style="0" width="16.02"/>
    <col collapsed="false" customWidth="true" hidden="false" outlineLevel="0" max="10" min="3" style="0" width="12.64"/>
    <col collapsed="false" customWidth="true" hidden="false" outlineLevel="0" max="26" min="11" style="0" width="8.64"/>
    <col collapsed="false" customWidth="true" hidden="false" outlineLevel="0" max="1024" min="27" style="0" width="12.64"/>
  </cols>
  <sheetData>
    <row r="1" customFormat="false" ht="15.75" hidden="false" customHeight="true" outlineLevel="0" collapsed="false">
      <c r="A1" s="1" t="s">
        <v>0</v>
      </c>
      <c r="B1" s="2" t="s">
        <v>1</v>
      </c>
      <c r="C1" s="2" t="s">
        <v>2</v>
      </c>
      <c r="D1" s="3"/>
      <c r="E1" s="3"/>
      <c r="F1" s="3"/>
      <c r="G1" s="3"/>
      <c r="H1" s="3"/>
    </row>
    <row r="2" customFormat="false" ht="15.75" hidden="false" customHeight="true" outlineLevel="0" collapsed="false">
      <c r="A2" s="4" t="s">
        <v>3</v>
      </c>
      <c r="B2" s="3" t="s">
        <v>4</v>
      </c>
      <c r="I2" s="5" t="s">
        <v>5</v>
      </c>
      <c r="J2" s="5" t="s">
        <v>6</v>
      </c>
    </row>
    <row r="3" customFormat="false" ht="15.75" hidden="false" customHeight="true" outlineLevel="0" collapsed="false">
      <c r="A3" s="4" t="s">
        <v>3</v>
      </c>
      <c r="B3" s="3" t="s">
        <v>7</v>
      </c>
      <c r="C3" s="3"/>
    </row>
    <row r="4" customFormat="false" ht="15.75" hidden="false" customHeight="true" outlineLevel="0" collapsed="false">
      <c r="A4" s="4" t="s">
        <v>8</v>
      </c>
      <c r="B4" s="3" t="s">
        <v>8</v>
      </c>
      <c r="C4" s="3" t="s">
        <v>9</v>
      </c>
    </row>
    <row r="5" customFormat="false" ht="15.75" hidden="false" customHeight="true" outlineLevel="0" collapsed="false">
      <c r="A5" s="4" t="s">
        <v>10</v>
      </c>
      <c r="B5" s="3" t="s">
        <v>10</v>
      </c>
      <c r="C5" s="3"/>
    </row>
    <row r="6" customFormat="false" ht="15.75" hidden="false" customHeight="true" outlineLevel="0" collapsed="false">
      <c r="A6" s="4" t="s">
        <v>11</v>
      </c>
      <c r="B6" s="3" t="s">
        <v>12</v>
      </c>
    </row>
    <row r="7" customFormat="false" ht="15.75" hidden="false" customHeight="true" outlineLevel="0" collapsed="false">
      <c r="A7" s="4" t="s">
        <v>11</v>
      </c>
      <c r="B7" s="3" t="s">
        <v>13</v>
      </c>
      <c r="C7" s="3"/>
      <c r="D7" s="3"/>
      <c r="E7" s="3"/>
      <c r="F7" s="3"/>
      <c r="G7" s="3"/>
      <c r="H7" s="3"/>
    </row>
    <row r="8" customFormat="false" ht="15.75" hidden="false" customHeight="true" outlineLevel="0" collapsed="false">
      <c r="A8" s="6" t="s">
        <v>14</v>
      </c>
      <c r="B8" s="3" t="s">
        <v>15</v>
      </c>
      <c r="D8" s="3"/>
      <c r="E8" s="3"/>
      <c r="F8" s="3"/>
      <c r="G8" s="3"/>
      <c r="H8" s="3"/>
    </row>
    <row r="9" customFormat="false" ht="15.75" hidden="false" customHeight="true" outlineLevel="0" collapsed="false">
      <c r="A9" s="6" t="s">
        <v>14</v>
      </c>
      <c r="B9" s="3" t="s">
        <v>16</v>
      </c>
      <c r="C9" s="3"/>
      <c r="D9" s="3"/>
      <c r="E9" s="3"/>
      <c r="F9" s="3"/>
      <c r="G9" s="3"/>
      <c r="H9" s="3"/>
    </row>
    <row r="10" customFormat="false" ht="15.75" hidden="false" customHeight="true" outlineLevel="0" collapsed="false">
      <c r="A10" s="6" t="s">
        <v>14</v>
      </c>
      <c r="B10" s="3" t="s">
        <v>17</v>
      </c>
      <c r="C10" s="3"/>
      <c r="D10" s="3"/>
      <c r="E10" s="3"/>
      <c r="F10" s="3"/>
      <c r="G10" s="3"/>
      <c r="H10" s="3"/>
    </row>
    <row r="11" customFormat="false" ht="15.75" hidden="false" customHeight="true" outlineLevel="0" collapsed="false">
      <c r="A11" s="6" t="s">
        <v>14</v>
      </c>
      <c r="B11" s="3" t="s">
        <v>18</v>
      </c>
      <c r="C11" s="3"/>
      <c r="D11" s="3"/>
      <c r="E11" s="3"/>
      <c r="F11" s="3"/>
      <c r="G11" s="3"/>
      <c r="H11" s="3"/>
    </row>
    <row r="12" customFormat="false" ht="15.75" hidden="false" customHeight="true" outlineLevel="0" collapsed="false">
      <c r="A12" s="6" t="s">
        <v>19</v>
      </c>
      <c r="B12" s="3" t="s">
        <v>20</v>
      </c>
      <c r="C12" s="3" t="s">
        <v>9</v>
      </c>
      <c r="D12" s="3"/>
      <c r="E12" s="3"/>
      <c r="F12" s="3"/>
      <c r="G12" s="3"/>
      <c r="H12" s="3"/>
    </row>
    <row r="13" customFormat="false" ht="15.75" hidden="false" customHeight="true" outlineLevel="0" collapsed="false">
      <c r="A13" s="6" t="s">
        <v>19</v>
      </c>
      <c r="B13" s="3" t="s">
        <v>21</v>
      </c>
      <c r="D13" s="3"/>
      <c r="E13" s="3"/>
      <c r="F13" s="3"/>
      <c r="G13" s="3"/>
      <c r="H13" s="3"/>
    </row>
    <row r="14" customFormat="false" ht="15.75" hidden="false" customHeight="true" outlineLevel="0" collapsed="false">
      <c r="A14" s="6" t="s">
        <v>19</v>
      </c>
      <c r="B14" s="3" t="s">
        <v>22</v>
      </c>
      <c r="D14" s="3"/>
      <c r="E14" s="3"/>
      <c r="F14" s="3"/>
      <c r="G14" s="3"/>
      <c r="H14" s="3"/>
    </row>
    <row r="15" customFormat="false" ht="15.75" hidden="false" customHeight="true" outlineLevel="0" collapsed="false">
      <c r="A15" s="6" t="s">
        <v>19</v>
      </c>
      <c r="B15" s="3" t="s">
        <v>23</v>
      </c>
      <c r="D15" s="3"/>
      <c r="E15" s="3"/>
      <c r="F15" s="3"/>
      <c r="G15" s="3"/>
      <c r="H15" s="3"/>
    </row>
    <row r="16" customFormat="false" ht="15.75" hidden="false" customHeight="true" outlineLevel="0" collapsed="false">
      <c r="A16" s="6" t="s">
        <v>19</v>
      </c>
      <c r="B16" s="3" t="s">
        <v>24</v>
      </c>
      <c r="D16" s="3"/>
      <c r="E16" s="3"/>
      <c r="F16" s="3"/>
      <c r="G16" s="3"/>
      <c r="H16" s="3"/>
    </row>
    <row r="17" customFormat="false" ht="15.75" hidden="false" customHeight="true" outlineLevel="0" collapsed="false">
      <c r="A17" s="6" t="s">
        <v>19</v>
      </c>
      <c r="B17" s="3" t="s">
        <v>25</v>
      </c>
      <c r="C17" s="3"/>
      <c r="D17" s="3"/>
      <c r="E17" s="3"/>
      <c r="F17" s="3"/>
      <c r="G17" s="3"/>
      <c r="H17" s="3"/>
    </row>
    <row r="18" customFormat="false" ht="15.75" hidden="false" customHeight="true" outlineLevel="0" collapsed="false">
      <c r="A18" s="6" t="s">
        <v>19</v>
      </c>
      <c r="B18" s="3" t="s">
        <v>26</v>
      </c>
      <c r="C18" s="3"/>
      <c r="D18" s="7"/>
      <c r="E18" s="3"/>
      <c r="F18" s="3"/>
      <c r="G18" s="3"/>
      <c r="H18" s="3"/>
    </row>
    <row r="19" customFormat="false" ht="15.75" hidden="false" customHeight="true" outlineLevel="0" collapsed="false">
      <c r="A19" s="4" t="s">
        <v>27</v>
      </c>
      <c r="B19" s="3" t="s">
        <v>27</v>
      </c>
      <c r="C19" s="3"/>
      <c r="D19" s="3"/>
      <c r="E19" s="3"/>
      <c r="F19" s="3"/>
      <c r="G19" s="3"/>
      <c r="H19" s="3"/>
    </row>
    <row r="20" customFormat="false" ht="15.75" hidden="false" customHeight="true" outlineLevel="0" collapsed="false">
      <c r="A20" s="4" t="s">
        <v>28</v>
      </c>
      <c r="B20" s="3" t="s">
        <v>28</v>
      </c>
      <c r="C20" s="3"/>
      <c r="D20" s="3"/>
      <c r="E20" s="3"/>
      <c r="F20" s="3"/>
      <c r="G20" s="3"/>
      <c r="H20" s="3"/>
    </row>
    <row r="21" customFormat="false" ht="15.75" hidden="false" customHeight="true" outlineLevel="0" collapsed="false">
      <c r="A21" s="4" t="s">
        <v>29</v>
      </c>
      <c r="B21" s="3" t="s">
        <v>29</v>
      </c>
      <c r="C21" s="3" t="s">
        <v>9</v>
      </c>
      <c r="D21" s="3"/>
      <c r="E21" s="3"/>
      <c r="F21" s="3"/>
      <c r="G21" s="3"/>
      <c r="H21" s="3"/>
    </row>
    <row r="22" customFormat="false" ht="15.75" hidden="false" customHeight="true" outlineLevel="0" collapsed="false">
      <c r="A22" s="4" t="s">
        <v>30</v>
      </c>
      <c r="B22" s="3" t="s">
        <v>30</v>
      </c>
      <c r="C22" s="3" t="s">
        <v>9</v>
      </c>
      <c r="D22" s="3"/>
      <c r="E22" s="3"/>
      <c r="F22" s="3"/>
      <c r="G22" s="3"/>
      <c r="H22" s="3"/>
    </row>
    <row r="23" customFormat="false" ht="15.75" hidden="false" customHeight="true" outlineLevel="0" collapsed="false">
      <c r="A23" s="4" t="s">
        <v>31</v>
      </c>
      <c r="B23" s="3" t="s">
        <v>31</v>
      </c>
      <c r="C23" s="3"/>
      <c r="D23" s="3"/>
      <c r="E23" s="3"/>
      <c r="F23" s="3"/>
      <c r="G23" s="3"/>
      <c r="H23" s="3"/>
    </row>
    <row r="24" customFormat="false" ht="15.75" hidden="false" customHeight="true" outlineLevel="0" collapsed="false">
      <c r="A24" s="4" t="s">
        <v>32</v>
      </c>
      <c r="B24" s="3" t="s">
        <v>32</v>
      </c>
      <c r="C24" s="3"/>
      <c r="D24" s="3"/>
      <c r="E24" s="3"/>
      <c r="F24" s="3"/>
      <c r="G24" s="3"/>
      <c r="H24" s="3"/>
    </row>
    <row r="25" customFormat="false" ht="15.75" hidden="false" customHeight="true" outlineLevel="0" collapsed="false">
      <c r="A25" s="4" t="s">
        <v>33</v>
      </c>
      <c r="B25" s="3" t="s">
        <v>34</v>
      </c>
      <c r="C25" s="3"/>
      <c r="D25" s="3"/>
      <c r="E25" s="3"/>
      <c r="F25" s="3"/>
      <c r="G25" s="3"/>
      <c r="H25" s="3"/>
    </row>
    <row r="26" customFormat="false" ht="15.75" hidden="false" customHeight="true" outlineLevel="0" collapsed="false">
      <c r="A26" s="4" t="s">
        <v>33</v>
      </c>
      <c r="B26" s="3" t="s">
        <v>35</v>
      </c>
      <c r="C26" s="3"/>
      <c r="D26" s="3"/>
      <c r="E26" s="3"/>
      <c r="F26" s="3"/>
      <c r="G26" s="3"/>
      <c r="H26" s="3"/>
    </row>
    <row r="27" customFormat="false" ht="15.75" hidden="false" customHeight="true" outlineLevel="0" collapsed="false">
      <c r="A27" s="4" t="s">
        <v>33</v>
      </c>
      <c r="B27" s="3" t="s">
        <v>36</v>
      </c>
      <c r="C27" s="3"/>
      <c r="D27" s="3"/>
      <c r="E27" s="3"/>
      <c r="F27" s="3"/>
      <c r="G27" s="3"/>
      <c r="H27" s="3"/>
    </row>
    <row r="28" customFormat="false" ht="15.75" hidden="false" customHeight="true" outlineLevel="0" collapsed="false">
      <c r="A28" s="6" t="s">
        <v>37</v>
      </c>
      <c r="B28" s="3" t="s">
        <v>38</v>
      </c>
      <c r="C28" s="3" t="s">
        <v>9</v>
      </c>
      <c r="D28" s="3"/>
      <c r="E28" s="3"/>
      <c r="F28" s="3"/>
      <c r="G28" s="3"/>
      <c r="H28" s="3"/>
    </row>
    <row r="29" customFormat="false" ht="15.75" hidden="false" customHeight="true" outlineLevel="0" collapsed="false">
      <c r="A29" s="6" t="s">
        <v>37</v>
      </c>
      <c r="B29" s="3" t="s">
        <v>39</v>
      </c>
      <c r="C29" s="3"/>
      <c r="D29" s="3"/>
      <c r="E29" s="3"/>
      <c r="F29" s="3"/>
      <c r="G29" s="3"/>
      <c r="H29" s="3"/>
    </row>
    <row r="30" customFormat="false" ht="15.75" hidden="false" customHeight="true" outlineLevel="0" collapsed="false">
      <c r="A30" s="6" t="s">
        <v>37</v>
      </c>
      <c r="B30" s="3" t="s">
        <v>40</v>
      </c>
      <c r="C30" s="3"/>
      <c r="D30" s="3"/>
      <c r="E30" s="3"/>
      <c r="F30" s="3"/>
      <c r="G30" s="3"/>
      <c r="H30" s="3"/>
    </row>
    <row r="31" customFormat="false" ht="15.75" hidden="false" customHeight="true" outlineLevel="0" collapsed="false">
      <c r="A31" s="4" t="s">
        <v>41</v>
      </c>
      <c r="B31" s="3" t="s">
        <v>41</v>
      </c>
      <c r="C31" s="3"/>
      <c r="D31" s="3"/>
      <c r="E31" s="3"/>
      <c r="F31" s="3"/>
      <c r="G31" s="3"/>
      <c r="H31" s="3"/>
    </row>
    <row r="32" customFormat="false" ht="15.75" hidden="false" customHeight="true" outlineLevel="0" collapsed="false">
      <c r="A32" s="6" t="s">
        <v>42</v>
      </c>
      <c r="B32" s="3" t="s">
        <v>43</v>
      </c>
      <c r="C32" s="3"/>
      <c r="D32" s="3"/>
      <c r="E32" s="3"/>
      <c r="F32" s="3"/>
      <c r="G32" s="3"/>
      <c r="H32" s="3"/>
    </row>
    <row r="33" customFormat="false" ht="15.75" hidden="false" customHeight="true" outlineLevel="0" collapsed="false">
      <c r="A33" s="6" t="s">
        <v>42</v>
      </c>
      <c r="B33" s="3" t="s">
        <v>44</v>
      </c>
      <c r="C33" s="3"/>
      <c r="D33" s="3"/>
      <c r="E33" s="3"/>
      <c r="F33" s="3"/>
      <c r="G33" s="3"/>
      <c r="H33" s="3"/>
    </row>
    <row r="34" customFormat="false" ht="15.75" hidden="false" customHeight="true" outlineLevel="0" collapsed="false">
      <c r="A34" s="6" t="s">
        <v>42</v>
      </c>
      <c r="B34" s="3" t="s">
        <v>45</v>
      </c>
      <c r="C34" s="3"/>
      <c r="D34" s="3"/>
      <c r="E34" s="3"/>
      <c r="F34" s="3"/>
      <c r="G34" s="3"/>
      <c r="H34" s="3"/>
    </row>
    <row r="35" customFormat="false" ht="15.75" hidden="false" customHeight="true" outlineLevel="0" collapsed="false">
      <c r="A35" s="4" t="s">
        <v>46</v>
      </c>
      <c r="B35" s="3" t="s">
        <v>47</v>
      </c>
      <c r="D35" s="3"/>
      <c r="E35" s="3"/>
      <c r="F35" s="3"/>
      <c r="G35" s="3"/>
      <c r="H35" s="3"/>
    </row>
    <row r="36" customFormat="false" ht="15.75" hidden="false" customHeight="true" outlineLevel="0" collapsed="false">
      <c r="A36" s="4" t="s">
        <v>46</v>
      </c>
      <c r="B36" s="3" t="s">
        <v>48</v>
      </c>
      <c r="C36" s="3"/>
      <c r="D36" s="3"/>
      <c r="E36" s="3"/>
      <c r="F36" s="3"/>
      <c r="G36" s="3"/>
      <c r="H36" s="3"/>
    </row>
    <row r="37" customFormat="false" ht="15.75" hidden="false" customHeight="true" outlineLevel="0" collapsed="false">
      <c r="A37" s="4" t="s">
        <v>49</v>
      </c>
      <c r="B37" s="3" t="s">
        <v>49</v>
      </c>
      <c r="C37" s="3"/>
      <c r="D37" s="3"/>
      <c r="E37" s="3"/>
      <c r="F37" s="3"/>
      <c r="G37" s="3"/>
      <c r="H37" s="3"/>
    </row>
    <row r="38" customFormat="false" ht="15.75" hidden="false" customHeight="true" outlineLevel="0" collapsed="false">
      <c r="A38" s="4" t="s">
        <v>50</v>
      </c>
      <c r="B38" s="3" t="s">
        <v>50</v>
      </c>
      <c r="C38" s="3"/>
      <c r="E38" s="3"/>
      <c r="F38" s="3"/>
      <c r="G38" s="3"/>
      <c r="H38" s="3"/>
    </row>
    <row r="39" customFormat="false" ht="15.75" hidden="false" customHeight="true" outlineLevel="0" collapsed="false">
      <c r="A39" s="4" t="s">
        <v>51</v>
      </c>
      <c r="B39" s="3" t="s">
        <v>52</v>
      </c>
      <c r="D39" s="3"/>
      <c r="E39" s="3"/>
      <c r="F39" s="3"/>
      <c r="G39" s="3"/>
      <c r="H39" s="3"/>
    </row>
    <row r="40" customFormat="false" ht="15.75" hidden="false" customHeight="true" outlineLevel="0" collapsed="false">
      <c r="A40" s="4" t="s">
        <v>51</v>
      </c>
      <c r="B40" s="3" t="s">
        <v>53</v>
      </c>
      <c r="C40" s="3" t="s">
        <v>9</v>
      </c>
      <c r="D40" s="3"/>
      <c r="E40" s="3"/>
      <c r="F40" s="3"/>
      <c r="G40" s="3"/>
      <c r="H40" s="3"/>
    </row>
    <row r="41" customFormat="false" ht="15.75" hidden="false" customHeight="true" outlineLevel="0" collapsed="false">
      <c r="A41" s="4" t="s">
        <v>51</v>
      </c>
      <c r="B41" s="3" t="s">
        <v>54</v>
      </c>
      <c r="C41" s="3"/>
      <c r="D41" s="3"/>
      <c r="E41" s="3"/>
      <c r="F41" s="3"/>
      <c r="G41" s="3"/>
      <c r="H41" s="3"/>
    </row>
    <row r="42" customFormat="false" ht="15.75" hidden="false" customHeight="true" outlineLevel="0" collapsed="false">
      <c r="A42" s="4" t="s">
        <v>55</v>
      </c>
      <c r="B42" s="3" t="s">
        <v>56</v>
      </c>
      <c r="D42" s="3"/>
      <c r="E42" s="3"/>
      <c r="F42" s="3"/>
      <c r="G42" s="3"/>
      <c r="H42" s="3"/>
    </row>
    <row r="43" customFormat="false" ht="15.75" hidden="false" customHeight="true" outlineLevel="0" collapsed="false">
      <c r="A43" s="4" t="s">
        <v>55</v>
      </c>
      <c r="B43" s="3" t="s">
        <v>57</v>
      </c>
      <c r="C43" s="3"/>
      <c r="D43" s="3"/>
      <c r="E43" s="3"/>
      <c r="F43" s="3"/>
      <c r="G43" s="3"/>
      <c r="H43" s="3"/>
    </row>
    <row r="44" customFormat="false" ht="15.75" hidden="false" customHeight="true" outlineLevel="0" collapsed="false">
      <c r="A44" s="4" t="s">
        <v>55</v>
      </c>
      <c r="B44" s="3" t="s">
        <v>58</v>
      </c>
      <c r="C44" s="3"/>
      <c r="D44" s="3"/>
      <c r="E44" s="3"/>
      <c r="F44" s="3"/>
      <c r="G44" s="3"/>
      <c r="H44" s="3"/>
    </row>
    <row r="45" customFormat="false" ht="15.75" hidden="false" customHeight="true" outlineLevel="0" collapsed="false">
      <c r="A45" s="6" t="s">
        <v>59</v>
      </c>
      <c r="B45" s="3" t="s">
        <v>60</v>
      </c>
      <c r="D45" s="3"/>
      <c r="E45" s="3"/>
      <c r="F45" s="3"/>
      <c r="G45" s="3"/>
      <c r="H45" s="3"/>
    </row>
    <row r="46" customFormat="false" ht="15.75" hidden="false" customHeight="true" outlineLevel="0" collapsed="false">
      <c r="A46" s="6" t="s">
        <v>59</v>
      </c>
      <c r="B46" s="3" t="s">
        <v>61</v>
      </c>
      <c r="C46" s="3"/>
      <c r="D46" s="3"/>
      <c r="E46" s="3"/>
      <c r="F46" s="3"/>
      <c r="G46" s="3"/>
      <c r="H46" s="3"/>
    </row>
    <row r="47" customFormat="false" ht="15.75" hidden="false" customHeight="true" outlineLevel="0" collapsed="false">
      <c r="A47" s="6" t="s">
        <v>59</v>
      </c>
      <c r="B47" s="3" t="s">
        <v>62</v>
      </c>
      <c r="C47" s="3"/>
      <c r="D47" s="3"/>
      <c r="E47" s="3"/>
      <c r="F47" s="3"/>
      <c r="G47" s="3"/>
      <c r="H47" s="3"/>
    </row>
    <row r="48" customFormat="false" ht="15.75" hidden="false" customHeight="true" outlineLevel="0" collapsed="false">
      <c r="A48" s="4" t="s">
        <v>63</v>
      </c>
      <c r="B48" s="3" t="s">
        <v>63</v>
      </c>
      <c r="C48" s="3"/>
      <c r="D48" s="3"/>
      <c r="E48" s="3"/>
      <c r="F48" s="3"/>
      <c r="G48" s="3"/>
      <c r="H48" s="3"/>
    </row>
    <row r="49" customFormat="false" ht="15.75" hidden="false" customHeight="true" outlineLevel="0" collapsed="false">
      <c r="A49" s="4" t="s">
        <v>64</v>
      </c>
      <c r="B49" s="3" t="s">
        <v>64</v>
      </c>
      <c r="C49" s="3"/>
      <c r="D49" s="3"/>
      <c r="E49" s="3"/>
      <c r="F49" s="3"/>
      <c r="G49" s="3"/>
      <c r="H49" s="3"/>
    </row>
    <row r="50" customFormat="false" ht="15.75" hidden="false" customHeight="true" outlineLevel="0" collapsed="false">
      <c r="A50" s="4" t="s">
        <v>65</v>
      </c>
      <c r="B50" s="3" t="s">
        <v>66</v>
      </c>
      <c r="D50" s="3"/>
      <c r="E50" s="3"/>
      <c r="F50" s="3"/>
      <c r="G50" s="3"/>
      <c r="H50" s="3"/>
    </row>
    <row r="51" customFormat="false" ht="15.75" hidden="false" customHeight="true" outlineLevel="0" collapsed="false">
      <c r="A51" s="4" t="s">
        <v>65</v>
      </c>
      <c r="B51" s="3" t="s">
        <v>67</v>
      </c>
      <c r="C51" s="3"/>
      <c r="D51" s="3"/>
      <c r="E51" s="3"/>
      <c r="F51" s="3"/>
      <c r="G51" s="3"/>
      <c r="H51" s="3"/>
    </row>
    <row r="52" customFormat="false" ht="15.75" hidden="false" customHeight="true" outlineLevel="0" collapsed="false">
      <c r="A52" s="4" t="s">
        <v>68</v>
      </c>
      <c r="B52" s="3" t="s">
        <v>68</v>
      </c>
      <c r="C52" s="3"/>
      <c r="D52" s="3"/>
      <c r="E52" s="3"/>
      <c r="F52" s="3"/>
      <c r="G52" s="3"/>
      <c r="H52" s="3"/>
    </row>
    <row r="53" customFormat="false" ht="15.75" hidden="false" customHeight="true" outlineLevel="0" collapsed="false">
      <c r="A53" s="4" t="s">
        <v>69</v>
      </c>
      <c r="B53" s="3" t="s">
        <v>69</v>
      </c>
      <c r="C53" s="3"/>
      <c r="D53" s="3"/>
      <c r="E53" s="3"/>
      <c r="F53" s="3"/>
      <c r="G53" s="3"/>
      <c r="H53" s="3"/>
    </row>
    <row r="54" customFormat="false" ht="15.75" hidden="false" customHeight="true" outlineLevel="0" collapsed="false">
      <c r="A54" s="4" t="s">
        <v>70</v>
      </c>
      <c r="B54" s="3" t="s">
        <v>71</v>
      </c>
      <c r="C54" s="3" t="s">
        <v>9</v>
      </c>
      <c r="D54" s="3"/>
      <c r="E54" s="3"/>
      <c r="F54" s="3"/>
      <c r="G54" s="3"/>
      <c r="H54" s="3"/>
    </row>
    <row r="55" customFormat="false" ht="15.75" hidden="false" customHeight="true" outlineLevel="0" collapsed="false">
      <c r="A55" s="4" t="s">
        <v>70</v>
      </c>
      <c r="B55" s="3" t="s">
        <v>72</v>
      </c>
      <c r="C55" s="3"/>
      <c r="D55" s="3"/>
      <c r="E55" s="3"/>
      <c r="F55" s="3"/>
      <c r="G55" s="3"/>
      <c r="H55" s="3"/>
    </row>
    <row r="56" customFormat="false" ht="15.75" hidden="false" customHeight="true" outlineLevel="0" collapsed="false">
      <c r="A56" s="4" t="s">
        <v>70</v>
      </c>
      <c r="B56" s="3" t="s">
        <v>73</v>
      </c>
      <c r="C56" s="3"/>
      <c r="D56" s="3"/>
      <c r="E56" s="3"/>
      <c r="F56" s="3"/>
      <c r="G56" s="3"/>
      <c r="H56" s="3"/>
    </row>
    <row r="57" customFormat="false" ht="15.75" hidden="false" customHeight="true" outlineLevel="0" collapsed="false">
      <c r="A57" s="4" t="s">
        <v>74</v>
      </c>
      <c r="B57" s="3" t="s">
        <v>74</v>
      </c>
      <c r="C57" s="3"/>
      <c r="E57" s="3"/>
      <c r="F57" s="3"/>
      <c r="G57" s="3"/>
      <c r="H57" s="3"/>
    </row>
    <row r="58" customFormat="false" ht="15.75" hidden="false" customHeight="true" outlineLevel="0" collapsed="false">
      <c r="A58" s="4" t="s">
        <v>75</v>
      </c>
      <c r="B58" s="3" t="s">
        <v>75</v>
      </c>
      <c r="C58" s="3"/>
      <c r="E58" s="3"/>
      <c r="F58" s="3"/>
      <c r="G58" s="3"/>
      <c r="H58" s="3"/>
    </row>
    <row r="59" customFormat="false" ht="15.75" hidden="false" customHeight="true" outlineLevel="0" collapsed="false">
      <c r="A59" s="4" t="s">
        <v>76</v>
      </c>
      <c r="B59" s="3" t="s">
        <v>76</v>
      </c>
      <c r="C59" s="3"/>
      <c r="D59" s="3"/>
      <c r="E59" s="3"/>
      <c r="F59" s="3"/>
      <c r="G59" s="3"/>
      <c r="H59" s="3"/>
    </row>
    <row r="60" customFormat="false" ht="15.75" hidden="false" customHeight="true" outlineLevel="0" collapsed="false">
      <c r="A60" s="6" t="s">
        <v>77</v>
      </c>
      <c r="B60" s="3" t="s">
        <v>78</v>
      </c>
      <c r="C60" s="3"/>
      <c r="D60" s="3"/>
      <c r="E60" s="3"/>
      <c r="F60" s="3"/>
      <c r="G60" s="3"/>
      <c r="H60" s="3"/>
    </row>
    <row r="61" customFormat="false" ht="15.75" hidden="false" customHeight="true" outlineLevel="0" collapsed="false">
      <c r="A61" s="6" t="s">
        <v>77</v>
      </c>
      <c r="B61" s="3" t="s">
        <v>79</v>
      </c>
      <c r="C61" s="3"/>
      <c r="D61" s="3"/>
      <c r="E61" s="3"/>
      <c r="F61" s="3"/>
      <c r="G61" s="3"/>
      <c r="H61" s="3"/>
    </row>
    <row r="62" customFormat="false" ht="15.75" hidden="false" customHeight="true" outlineLevel="0" collapsed="false">
      <c r="A62" s="6" t="s">
        <v>77</v>
      </c>
      <c r="B62" s="3" t="s">
        <v>80</v>
      </c>
      <c r="C62" s="3"/>
      <c r="D62" s="3"/>
      <c r="E62" s="3"/>
      <c r="F62" s="3"/>
      <c r="G62" s="3"/>
      <c r="H62" s="3"/>
    </row>
    <row r="63" customFormat="false" ht="15.75" hidden="false" customHeight="true" outlineLevel="0" collapsed="false">
      <c r="A63" s="6" t="s">
        <v>77</v>
      </c>
      <c r="B63" s="3" t="s">
        <v>81</v>
      </c>
      <c r="C63" s="3"/>
      <c r="E63" s="3"/>
      <c r="F63" s="3"/>
      <c r="G63" s="3"/>
      <c r="H63" s="3"/>
    </row>
    <row r="64" customFormat="false" ht="15.75" hidden="false" customHeight="true" outlineLevel="0" collapsed="false">
      <c r="A64" s="4" t="s">
        <v>82</v>
      </c>
      <c r="B64" s="3" t="s">
        <v>83</v>
      </c>
      <c r="C64" s="3"/>
      <c r="D64" s="3"/>
      <c r="E64" s="3"/>
      <c r="F64" s="3"/>
      <c r="G64" s="3"/>
      <c r="H64" s="3"/>
    </row>
    <row r="65" customFormat="false" ht="15.75" hidden="false" customHeight="true" outlineLevel="0" collapsed="false">
      <c r="A65" s="4" t="s">
        <v>82</v>
      </c>
      <c r="B65" s="3" t="s">
        <v>84</v>
      </c>
      <c r="C65" s="3"/>
      <c r="D65" s="3"/>
      <c r="E65" s="3"/>
      <c r="F65" s="3"/>
      <c r="G65" s="3"/>
      <c r="H65" s="3"/>
    </row>
    <row r="66" customFormat="false" ht="15.75" hidden="false" customHeight="true" outlineLevel="0" collapsed="false">
      <c r="A66" s="4" t="s">
        <v>85</v>
      </c>
      <c r="B66" s="3" t="s">
        <v>85</v>
      </c>
      <c r="C66" s="3"/>
      <c r="D66" s="3"/>
      <c r="E66" s="3"/>
      <c r="F66" s="3"/>
      <c r="G66" s="3"/>
      <c r="H66" s="3"/>
    </row>
    <row r="67" customFormat="false" ht="15.75" hidden="false" customHeight="true" outlineLevel="0" collapsed="false">
      <c r="A67" s="4" t="s">
        <v>86</v>
      </c>
      <c r="B67" s="3" t="s">
        <v>87</v>
      </c>
      <c r="C67" s="3" t="s">
        <v>9</v>
      </c>
      <c r="D67" s="3"/>
      <c r="E67" s="3"/>
      <c r="F67" s="3"/>
      <c r="G67" s="3"/>
      <c r="H67" s="3"/>
    </row>
    <row r="68" customFormat="false" ht="15.75" hidden="false" customHeight="true" outlineLevel="0" collapsed="false">
      <c r="A68" s="4" t="s">
        <v>86</v>
      </c>
      <c r="B68" s="3" t="s">
        <v>88</v>
      </c>
      <c r="C68" s="3"/>
      <c r="D68" s="3"/>
      <c r="E68" s="3"/>
      <c r="F68" s="3"/>
      <c r="G68" s="3"/>
      <c r="H68" s="3"/>
    </row>
    <row r="69" customFormat="false" ht="15.75" hidden="false" customHeight="true" outlineLevel="0" collapsed="false">
      <c r="A69" s="4" t="s">
        <v>86</v>
      </c>
      <c r="B69" s="3" t="s">
        <v>89</v>
      </c>
      <c r="C69" s="3"/>
      <c r="D69" s="3"/>
      <c r="E69" s="3"/>
      <c r="F69" s="3"/>
      <c r="G69" s="3"/>
      <c r="H69" s="3"/>
    </row>
    <row r="70" customFormat="false" ht="15.75" hidden="false" customHeight="true" outlineLevel="0" collapsed="false">
      <c r="A70" s="4" t="s">
        <v>90</v>
      </c>
      <c r="B70" s="3" t="s">
        <v>90</v>
      </c>
      <c r="C70" s="3"/>
      <c r="D70" s="3"/>
      <c r="E70" s="3"/>
      <c r="F70" s="3"/>
      <c r="G70" s="3"/>
      <c r="H70" s="3"/>
    </row>
    <row r="71" customFormat="false" ht="15.75" hidden="false" customHeight="true" outlineLevel="0" collapsed="false">
      <c r="A71" s="4" t="s">
        <v>91</v>
      </c>
      <c r="B71" s="3" t="s">
        <v>92</v>
      </c>
      <c r="D71" s="3"/>
      <c r="E71" s="3"/>
      <c r="F71" s="3"/>
      <c r="G71" s="3"/>
      <c r="H71" s="3"/>
    </row>
    <row r="72" customFormat="false" ht="15.75" hidden="false" customHeight="true" outlineLevel="0" collapsed="false">
      <c r="A72" s="4" t="s">
        <v>91</v>
      </c>
      <c r="B72" s="3" t="s">
        <v>93</v>
      </c>
      <c r="C72" s="3"/>
      <c r="D72" s="3"/>
      <c r="E72" s="3"/>
      <c r="F72" s="3"/>
      <c r="G72" s="3"/>
      <c r="H72" s="3"/>
    </row>
    <row r="73" customFormat="false" ht="15.75" hidden="false" customHeight="true" outlineLevel="0" collapsed="false">
      <c r="A73" s="4" t="s">
        <v>94</v>
      </c>
      <c r="B73" s="3" t="s">
        <v>94</v>
      </c>
      <c r="C73" s="3"/>
      <c r="D73" s="3"/>
      <c r="E73" s="3"/>
      <c r="F73" s="3"/>
      <c r="G73" s="3"/>
      <c r="H73" s="3"/>
    </row>
    <row r="74" customFormat="false" ht="15.75" hidden="false" customHeight="true" outlineLevel="0" collapsed="false">
      <c r="A74" s="4" t="s">
        <v>95</v>
      </c>
      <c r="B74" s="3" t="s">
        <v>96</v>
      </c>
      <c r="D74" s="3"/>
      <c r="E74" s="3"/>
      <c r="F74" s="3"/>
      <c r="G74" s="3"/>
      <c r="H74" s="3"/>
    </row>
    <row r="75" customFormat="false" ht="15.75" hidden="false" customHeight="true" outlineLevel="0" collapsed="false">
      <c r="A75" s="4" t="s">
        <v>95</v>
      </c>
      <c r="B75" s="3" t="s">
        <v>97</v>
      </c>
      <c r="C75" s="3"/>
      <c r="D75" s="3"/>
      <c r="E75" s="3"/>
      <c r="F75" s="3"/>
      <c r="G75" s="3"/>
      <c r="H75" s="3"/>
    </row>
    <row r="76" customFormat="false" ht="15.75" hidden="false" customHeight="true" outlineLevel="0" collapsed="false">
      <c r="A76" s="4" t="s">
        <v>98</v>
      </c>
      <c r="B76" s="3" t="s">
        <v>98</v>
      </c>
      <c r="C76" s="3"/>
      <c r="D76" s="3"/>
      <c r="E76" s="3"/>
      <c r="F76" s="3"/>
      <c r="G76" s="3"/>
      <c r="H76" s="3"/>
    </row>
    <row r="77" customFormat="false" ht="15.75" hidden="false" customHeight="true" outlineLevel="0" collapsed="false">
      <c r="A77" s="4" t="s">
        <v>99</v>
      </c>
      <c r="B77" s="3" t="s">
        <v>100</v>
      </c>
      <c r="D77" s="3"/>
      <c r="E77" s="3"/>
      <c r="F77" s="3"/>
      <c r="G77" s="3"/>
      <c r="H77" s="3"/>
    </row>
    <row r="78" customFormat="false" ht="15.75" hidden="false" customHeight="true" outlineLevel="0" collapsed="false">
      <c r="A78" s="4" t="s">
        <v>99</v>
      </c>
      <c r="B78" s="3" t="s">
        <v>101</v>
      </c>
      <c r="C78" s="3"/>
      <c r="F78" s="3"/>
      <c r="G78" s="3"/>
      <c r="H78" s="3"/>
    </row>
    <row r="79" customFormat="false" ht="15.75" hidden="false" customHeight="true" outlineLevel="0" collapsed="false">
      <c r="A79" s="4" t="s">
        <v>102</v>
      </c>
      <c r="B79" s="3" t="s">
        <v>102</v>
      </c>
      <c r="C79" s="3"/>
      <c r="D79" s="3"/>
      <c r="E79" s="3"/>
      <c r="F79" s="3"/>
      <c r="G79" s="3"/>
      <c r="H79" s="3"/>
    </row>
    <row r="80" customFormat="false" ht="15.75" hidden="false" customHeight="true" outlineLevel="0" collapsed="false">
      <c r="A80" s="4" t="s">
        <v>103</v>
      </c>
      <c r="B80" s="3" t="s">
        <v>104</v>
      </c>
      <c r="D80" s="3"/>
      <c r="E80" s="3"/>
      <c r="F80" s="3"/>
      <c r="G80" s="3"/>
      <c r="H80" s="3"/>
    </row>
    <row r="81" customFormat="false" ht="15.75" hidden="false" customHeight="true" outlineLevel="0" collapsed="false">
      <c r="A81" s="4" t="s">
        <v>103</v>
      </c>
      <c r="B81" s="3" t="s">
        <v>105</v>
      </c>
      <c r="C81" s="3"/>
      <c r="D81" s="3"/>
      <c r="E81" s="3"/>
      <c r="F81" s="3"/>
      <c r="G81" s="3"/>
      <c r="H81" s="3"/>
    </row>
    <row r="82" customFormat="false" ht="15.75" hidden="false" customHeight="true" outlineLevel="0" collapsed="false">
      <c r="A82" s="4" t="s">
        <v>106</v>
      </c>
      <c r="B82" s="3" t="s">
        <v>106</v>
      </c>
      <c r="C82" s="3" t="s">
        <v>9</v>
      </c>
      <c r="D82" s="3"/>
      <c r="E82" s="3"/>
      <c r="F82" s="3"/>
      <c r="G82" s="3"/>
      <c r="H82" s="3"/>
    </row>
    <row r="83" customFormat="false" ht="15.75" hidden="false" customHeight="true" outlineLevel="0" collapsed="false">
      <c r="A83" s="4" t="s">
        <v>107</v>
      </c>
      <c r="B83" s="3" t="s">
        <v>108</v>
      </c>
      <c r="D83" s="3"/>
      <c r="E83" s="3"/>
      <c r="F83" s="3"/>
      <c r="G83" s="3"/>
      <c r="H83" s="3"/>
    </row>
    <row r="84" customFormat="false" ht="15.75" hidden="false" customHeight="true" outlineLevel="0" collapsed="false">
      <c r="A84" s="4" t="s">
        <v>107</v>
      </c>
      <c r="B84" s="3" t="s">
        <v>109</v>
      </c>
      <c r="C84" s="3"/>
      <c r="D84" s="5" t="s">
        <v>110</v>
      </c>
      <c r="E84" s="3"/>
      <c r="F84" s="3"/>
      <c r="G84" s="3"/>
      <c r="H84" s="3"/>
    </row>
    <row r="85" customFormat="false" ht="15.75" hidden="false" customHeight="true" outlineLevel="0" collapsed="false">
      <c r="A85" s="4" t="s">
        <v>111</v>
      </c>
      <c r="B85" s="3" t="s">
        <v>112</v>
      </c>
      <c r="C85" s="3" t="s">
        <v>9</v>
      </c>
      <c r="D85" s="3"/>
      <c r="E85" s="3"/>
      <c r="F85" s="3"/>
      <c r="G85" s="3"/>
      <c r="H85" s="3"/>
    </row>
    <row r="86" customFormat="false" ht="15.75" hidden="false" customHeight="true" outlineLevel="0" collapsed="false">
      <c r="A86" s="4" t="s">
        <v>111</v>
      </c>
      <c r="B86" s="3" t="s">
        <v>113</v>
      </c>
      <c r="C86" s="3"/>
      <c r="F86" s="3"/>
      <c r="G86" s="3"/>
      <c r="H86" s="3"/>
    </row>
    <row r="87" customFormat="false" ht="15.75" hidden="false" customHeight="true" outlineLevel="0" collapsed="false">
      <c r="A87" s="4" t="s">
        <v>114</v>
      </c>
      <c r="B87" s="3" t="s">
        <v>114</v>
      </c>
      <c r="C87" s="3"/>
      <c r="D87" s="3"/>
      <c r="E87" s="3"/>
      <c r="F87" s="3"/>
      <c r="G87" s="3"/>
      <c r="H87" s="3"/>
    </row>
    <row r="88" customFormat="false" ht="15.75" hidden="false" customHeight="true" outlineLevel="0" collapsed="false">
      <c r="A88" s="4" t="s">
        <v>115</v>
      </c>
      <c r="B88" s="3" t="s">
        <v>115</v>
      </c>
      <c r="C88" s="3" t="s">
        <v>9</v>
      </c>
      <c r="D88" s="3"/>
      <c r="E88" s="3"/>
      <c r="F88" s="3"/>
      <c r="G88" s="3"/>
      <c r="H88" s="3"/>
    </row>
    <row r="89" customFormat="false" ht="15.75" hidden="false" customHeight="true" outlineLevel="0" collapsed="false">
      <c r="A89" s="4" t="s">
        <v>116</v>
      </c>
      <c r="B89" s="3" t="s">
        <v>116</v>
      </c>
      <c r="C89" s="3"/>
      <c r="D89" s="3"/>
      <c r="E89" s="3"/>
      <c r="F89" s="3"/>
      <c r="G89" s="3"/>
      <c r="H89" s="3"/>
    </row>
    <row r="90" customFormat="false" ht="15.75" hidden="false" customHeight="true" outlineLevel="0" collapsed="false">
      <c r="A90" s="4" t="s">
        <v>117</v>
      </c>
      <c r="B90" s="3" t="s">
        <v>117</v>
      </c>
      <c r="C90" s="3"/>
      <c r="D90" s="3"/>
      <c r="E90" s="3"/>
      <c r="F90" s="3"/>
      <c r="G90" s="3"/>
      <c r="H90" s="3"/>
    </row>
    <row r="91" customFormat="false" ht="15.75" hidden="false" customHeight="true" outlineLevel="0" collapsed="false">
      <c r="A91" s="4" t="s">
        <v>118</v>
      </c>
      <c r="B91" s="3" t="s">
        <v>118</v>
      </c>
      <c r="C91" s="3"/>
      <c r="D91" s="3"/>
      <c r="E91" s="3"/>
      <c r="F91" s="3"/>
      <c r="G91" s="3"/>
      <c r="H91" s="3"/>
    </row>
    <row r="92" customFormat="false" ht="15.75" hidden="false" customHeight="true" outlineLevel="0" collapsed="false">
      <c r="A92" s="6" t="s">
        <v>119</v>
      </c>
      <c r="B92" s="3" t="s">
        <v>120</v>
      </c>
      <c r="D92" s="3"/>
      <c r="E92" s="3"/>
      <c r="F92" s="3"/>
      <c r="G92" s="3"/>
      <c r="H92" s="3"/>
    </row>
    <row r="93" customFormat="false" ht="15.75" hidden="false" customHeight="true" outlineLevel="0" collapsed="false">
      <c r="A93" s="6" t="s">
        <v>119</v>
      </c>
      <c r="B93" s="3" t="s">
        <v>121</v>
      </c>
      <c r="C93" s="3"/>
      <c r="E93" s="3"/>
      <c r="F93" s="3"/>
      <c r="G93" s="3"/>
      <c r="H93" s="3"/>
    </row>
    <row r="94" customFormat="false" ht="15.75" hidden="false" customHeight="true" outlineLevel="0" collapsed="false">
      <c r="A94" s="4" t="s">
        <v>122</v>
      </c>
      <c r="B94" s="3" t="s">
        <v>122</v>
      </c>
      <c r="C94" s="3"/>
      <c r="D94" s="3"/>
      <c r="E94" s="3"/>
      <c r="F94" s="3"/>
      <c r="G94" s="3"/>
      <c r="H94" s="3"/>
    </row>
    <row r="95" customFormat="false" ht="15.75" hidden="false" customHeight="true" outlineLevel="0" collapsed="false">
      <c r="A95" s="4" t="s">
        <v>123</v>
      </c>
      <c r="B95" s="3" t="s">
        <v>124</v>
      </c>
      <c r="D95" s="3"/>
      <c r="E95" s="3"/>
      <c r="F95" s="3"/>
      <c r="G95" s="3"/>
      <c r="H95" s="3"/>
    </row>
    <row r="96" customFormat="false" ht="15.75" hidden="false" customHeight="true" outlineLevel="0" collapsed="false">
      <c r="A96" s="4" t="s">
        <v>123</v>
      </c>
      <c r="B96" s="3" t="s">
        <v>125</v>
      </c>
      <c r="C96" s="3"/>
      <c r="E96" s="3"/>
      <c r="F96" s="3"/>
      <c r="G96" s="3"/>
      <c r="H96" s="3"/>
    </row>
    <row r="97" customFormat="false" ht="15.75" hidden="false" customHeight="true" outlineLevel="0" collapsed="false">
      <c r="A97" s="4" t="s">
        <v>126</v>
      </c>
      <c r="B97" s="3" t="s">
        <v>127</v>
      </c>
      <c r="D97" s="3"/>
      <c r="E97" s="3"/>
      <c r="F97" s="3"/>
      <c r="G97" s="3"/>
      <c r="H97" s="3"/>
    </row>
    <row r="98" customFormat="false" ht="15.75" hidden="false" customHeight="true" outlineLevel="0" collapsed="false">
      <c r="A98" s="4" t="s">
        <v>126</v>
      </c>
      <c r="B98" s="3" t="s">
        <v>128</v>
      </c>
      <c r="C98" s="3"/>
      <c r="D98" s="3"/>
      <c r="E98" s="3"/>
      <c r="F98" s="3"/>
      <c r="G98" s="3"/>
      <c r="H98" s="3"/>
    </row>
    <row r="99" customFormat="false" ht="15.75" hidden="false" customHeight="true" outlineLevel="0" collapsed="false">
      <c r="A99" s="4" t="s">
        <v>129</v>
      </c>
      <c r="B99" s="3" t="s">
        <v>130</v>
      </c>
      <c r="C99" s="3"/>
      <c r="D99" s="3"/>
      <c r="E99" s="3"/>
      <c r="F99" s="3"/>
      <c r="G99" s="3"/>
      <c r="H99" s="3"/>
    </row>
    <row r="100" customFormat="false" ht="15.75" hidden="false" customHeight="true" outlineLevel="0" collapsed="false">
      <c r="A100" s="4" t="s">
        <v>129</v>
      </c>
      <c r="B100" s="3" t="s">
        <v>131</v>
      </c>
      <c r="C100" s="3"/>
      <c r="D100" s="3"/>
      <c r="E100" s="3"/>
      <c r="F100" s="3"/>
      <c r="G100" s="3"/>
      <c r="H100" s="3"/>
    </row>
    <row r="101" customFormat="false" ht="15.75" hidden="false" customHeight="true" outlineLevel="0" collapsed="false">
      <c r="A101" s="4" t="s">
        <v>132</v>
      </c>
      <c r="B101" s="3" t="s">
        <v>133</v>
      </c>
      <c r="C101" s="3" t="s">
        <v>9</v>
      </c>
      <c r="D101" s="3"/>
      <c r="E101" s="3"/>
      <c r="F101" s="3"/>
      <c r="G101" s="3"/>
      <c r="H101" s="3"/>
    </row>
    <row r="102" customFormat="false" ht="15.75" hidden="false" customHeight="true" outlineLevel="0" collapsed="false">
      <c r="A102" s="4" t="s">
        <v>132</v>
      </c>
      <c r="B102" s="3" t="s">
        <v>134</v>
      </c>
      <c r="C102" s="3"/>
      <c r="E102" s="3"/>
      <c r="F102" s="3"/>
      <c r="G102" s="3"/>
      <c r="H102" s="3"/>
    </row>
    <row r="103" customFormat="false" ht="15.75" hidden="false" customHeight="true" outlineLevel="0" collapsed="false">
      <c r="A103" s="4" t="s">
        <v>135</v>
      </c>
      <c r="B103" s="3" t="s">
        <v>136</v>
      </c>
      <c r="C103" s="3"/>
      <c r="D103" s="3"/>
      <c r="E103" s="3"/>
      <c r="F103" s="3"/>
      <c r="G103" s="3"/>
      <c r="H103" s="3"/>
    </row>
    <row r="104" customFormat="false" ht="15.75" hidden="false" customHeight="true" outlineLevel="0" collapsed="false">
      <c r="A104" s="4" t="s">
        <v>135</v>
      </c>
      <c r="B104" s="3" t="s">
        <v>137</v>
      </c>
      <c r="C104" s="3"/>
      <c r="D104" s="3"/>
      <c r="E104" s="3"/>
      <c r="F104" s="3"/>
      <c r="G104" s="3"/>
      <c r="H104" s="3"/>
    </row>
    <row r="105" customFormat="false" ht="15.75" hidden="false" customHeight="true" outlineLevel="0" collapsed="false">
      <c r="A105" s="4" t="s">
        <v>138</v>
      </c>
      <c r="B105" s="3" t="s">
        <v>139</v>
      </c>
      <c r="C105" s="3" t="s">
        <v>9</v>
      </c>
      <c r="D105" s="3"/>
      <c r="E105" s="3"/>
      <c r="F105" s="3"/>
      <c r="G105" s="3"/>
      <c r="H105" s="3"/>
    </row>
    <row r="106" customFormat="false" ht="15.75" hidden="false" customHeight="true" outlineLevel="0" collapsed="false">
      <c r="A106" s="4" t="s">
        <v>138</v>
      </c>
      <c r="B106" s="3" t="s">
        <v>140</v>
      </c>
      <c r="C106" s="3"/>
      <c r="F106" s="3"/>
      <c r="G106" s="3"/>
      <c r="H106" s="3"/>
    </row>
    <row r="107" customFormat="false" ht="15.75" hidden="false" customHeight="true" outlineLevel="0" collapsed="false">
      <c r="A107" s="4" t="s">
        <v>141</v>
      </c>
      <c r="B107" s="3" t="s">
        <v>141</v>
      </c>
      <c r="C107" s="3"/>
      <c r="D107" s="3"/>
      <c r="E107" s="3"/>
      <c r="F107" s="3"/>
      <c r="G107" s="3"/>
      <c r="H107" s="3"/>
    </row>
    <row r="108" customFormat="false" ht="15.75" hidden="false" customHeight="true" outlineLevel="0" collapsed="false">
      <c r="A108" s="4" t="s">
        <v>142</v>
      </c>
      <c r="B108" s="3" t="s">
        <v>142</v>
      </c>
      <c r="C108" s="3"/>
      <c r="D108" s="3"/>
      <c r="E108" s="3"/>
      <c r="F108" s="3"/>
      <c r="G108" s="3"/>
      <c r="H108" s="3"/>
    </row>
    <row r="109" customFormat="false" ht="15.75" hidden="false" customHeight="true" outlineLevel="0" collapsed="false">
      <c r="A109" s="4" t="s">
        <v>143</v>
      </c>
      <c r="B109" s="3" t="s">
        <v>143</v>
      </c>
      <c r="C109" s="3"/>
      <c r="D109" s="3"/>
      <c r="E109" s="3"/>
      <c r="F109" s="3"/>
      <c r="G109" s="3"/>
      <c r="H109" s="3"/>
    </row>
    <row r="110" customFormat="false" ht="15.75" hidden="false" customHeight="true" outlineLevel="0" collapsed="false">
      <c r="A110" s="4" t="s">
        <v>144</v>
      </c>
      <c r="B110" s="3" t="s">
        <v>144</v>
      </c>
      <c r="C110" s="3"/>
      <c r="D110" s="3"/>
      <c r="E110" s="3"/>
      <c r="F110" s="3"/>
      <c r="G110" s="3"/>
      <c r="H110" s="3"/>
    </row>
    <row r="111" customFormat="false" ht="15.75" hidden="false" customHeight="true" outlineLevel="0" collapsed="false">
      <c r="A111" s="4" t="s">
        <v>145</v>
      </c>
      <c r="B111" s="3" t="s">
        <v>146</v>
      </c>
      <c r="C111" s="3" t="s">
        <v>9</v>
      </c>
      <c r="D111" s="3"/>
      <c r="E111" s="3"/>
      <c r="F111" s="3"/>
      <c r="G111" s="3"/>
      <c r="H111" s="3"/>
    </row>
    <row r="112" customFormat="false" ht="15.75" hidden="false" customHeight="true" outlineLevel="0" collapsed="false">
      <c r="A112" s="4" t="s">
        <v>145</v>
      </c>
      <c r="B112" s="3" t="s">
        <v>147</v>
      </c>
      <c r="C112" s="3"/>
      <c r="D112" s="3"/>
      <c r="E112" s="3"/>
      <c r="F112" s="3"/>
      <c r="G112" s="3"/>
      <c r="H112" s="3"/>
    </row>
    <row r="113" customFormat="false" ht="15.75" hidden="false" customHeight="true" outlineLevel="0" collapsed="false">
      <c r="A113" s="4" t="s">
        <v>148</v>
      </c>
      <c r="B113" s="3" t="s">
        <v>148</v>
      </c>
      <c r="C113" s="3"/>
      <c r="D113" s="3"/>
      <c r="E113" s="3"/>
      <c r="F113" s="3"/>
      <c r="G113" s="3"/>
      <c r="H113" s="3"/>
    </row>
    <row r="114" customFormat="false" ht="15.75" hidden="false" customHeight="true" outlineLevel="0" collapsed="false">
      <c r="A114" s="4" t="s">
        <v>149</v>
      </c>
      <c r="B114" s="3" t="s">
        <v>149</v>
      </c>
      <c r="C114" s="3"/>
      <c r="D114" s="3"/>
      <c r="E114" s="3"/>
      <c r="F114" s="3"/>
      <c r="G114" s="3"/>
      <c r="H114" s="3"/>
    </row>
    <row r="115" customFormat="false" ht="15.75" hidden="false" customHeight="true" outlineLevel="0" collapsed="false">
      <c r="A115" s="4" t="s">
        <v>150</v>
      </c>
      <c r="B115" s="3" t="s">
        <v>150</v>
      </c>
      <c r="C115" s="3" t="s">
        <v>9</v>
      </c>
      <c r="D115" s="3"/>
      <c r="E115" s="3"/>
      <c r="F115" s="3"/>
      <c r="G115" s="3"/>
      <c r="H115" s="3"/>
    </row>
    <row r="116" customFormat="false" ht="15.75" hidden="false" customHeight="true" outlineLevel="0" collapsed="false">
      <c r="A116" s="4" t="s">
        <v>151</v>
      </c>
      <c r="B116" s="3" t="s">
        <v>151</v>
      </c>
      <c r="C116" s="3"/>
      <c r="D116" s="3"/>
      <c r="E116" s="3"/>
      <c r="F116" s="3"/>
      <c r="G116" s="3"/>
      <c r="H116" s="3"/>
    </row>
    <row r="117" customFormat="false" ht="15.75" hidden="false" customHeight="true" outlineLevel="0" collapsed="false">
      <c r="A117" s="4" t="s">
        <v>152</v>
      </c>
      <c r="B117" s="3" t="s">
        <v>152</v>
      </c>
      <c r="C117" s="3"/>
      <c r="E117" s="3"/>
      <c r="F117" s="3"/>
      <c r="G117" s="3"/>
      <c r="H117" s="3"/>
    </row>
    <row r="118" customFormat="false" ht="15.75" hidden="false" customHeight="true" outlineLevel="0" collapsed="false">
      <c r="A118" s="4" t="s">
        <v>153</v>
      </c>
      <c r="B118" s="3" t="s">
        <v>154</v>
      </c>
      <c r="D118" s="3"/>
      <c r="E118" s="3"/>
      <c r="F118" s="3"/>
      <c r="G118" s="3"/>
      <c r="H118" s="3"/>
    </row>
    <row r="119" customFormat="false" ht="15.75" hidden="false" customHeight="true" outlineLevel="0" collapsed="false">
      <c r="A119" s="4" t="s">
        <v>153</v>
      </c>
      <c r="B119" s="3" t="s">
        <v>155</v>
      </c>
      <c r="C119" s="3"/>
      <c r="D119" s="3"/>
      <c r="E119" s="3"/>
      <c r="F119" s="3"/>
      <c r="G119" s="3"/>
      <c r="H119" s="3"/>
    </row>
    <row r="120" customFormat="false" ht="15.75" hidden="false" customHeight="true" outlineLevel="0" collapsed="false">
      <c r="A120" s="4" t="s">
        <v>153</v>
      </c>
      <c r="B120" s="3" t="s">
        <v>156</v>
      </c>
      <c r="C120" s="3"/>
      <c r="D120" s="3"/>
      <c r="E120" s="3"/>
      <c r="F120" s="3"/>
      <c r="G120" s="3"/>
      <c r="H120" s="3"/>
    </row>
    <row r="121" customFormat="false" ht="15.75" hidden="false" customHeight="true" outlineLevel="0" collapsed="false">
      <c r="A121" s="4" t="s">
        <v>153</v>
      </c>
      <c r="B121" s="3" t="s">
        <v>157</v>
      </c>
      <c r="C121" s="3"/>
      <c r="D121" s="3"/>
      <c r="E121" s="3"/>
      <c r="F121" s="3"/>
      <c r="G121" s="3"/>
      <c r="H121" s="3"/>
    </row>
    <row r="122" customFormat="false" ht="15.75" hidden="false" customHeight="true" outlineLevel="0" collapsed="false">
      <c r="A122" s="4" t="s">
        <v>158</v>
      </c>
      <c r="B122" s="3" t="s">
        <v>158</v>
      </c>
      <c r="C122" s="3"/>
      <c r="D122" s="3"/>
      <c r="E122" s="3"/>
      <c r="F122" s="3"/>
      <c r="G122" s="3"/>
      <c r="H122" s="3"/>
    </row>
    <row r="123" customFormat="false" ht="15.75" hidden="false" customHeight="true" outlineLevel="0" collapsed="false">
      <c r="A123" s="4" t="s">
        <v>159</v>
      </c>
      <c r="B123" s="3" t="s">
        <v>159</v>
      </c>
      <c r="C123" s="3"/>
      <c r="D123" s="3"/>
      <c r="E123" s="3"/>
      <c r="F123" s="3"/>
      <c r="G123" s="3"/>
      <c r="H123" s="3"/>
    </row>
    <row r="124" customFormat="false" ht="15.75" hidden="false" customHeight="true" outlineLevel="0" collapsed="false">
      <c r="A124" s="4" t="s">
        <v>160</v>
      </c>
      <c r="B124" s="3" t="s">
        <v>160</v>
      </c>
      <c r="C124" s="3"/>
      <c r="D124" s="3"/>
      <c r="E124" s="3"/>
      <c r="F124" s="3"/>
      <c r="G124" s="3"/>
      <c r="H124" s="3"/>
    </row>
    <row r="125" customFormat="false" ht="15.75" hidden="false" customHeight="true" outlineLevel="0" collapsed="false">
      <c r="A125" s="4" t="s">
        <v>161</v>
      </c>
      <c r="B125" s="3" t="s">
        <v>161</v>
      </c>
      <c r="C125" s="3"/>
      <c r="D125" s="3"/>
      <c r="E125" s="3"/>
      <c r="F125" s="3"/>
      <c r="G125" s="3"/>
      <c r="H125" s="3"/>
    </row>
    <row r="126" customFormat="false" ht="15.75" hidden="false" customHeight="true" outlineLevel="0" collapsed="false">
      <c r="A126" s="4" t="s">
        <v>162</v>
      </c>
      <c r="B126" s="3" t="s">
        <v>162</v>
      </c>
      <c r="C126" s="3" t="s">
        <v>9</v>
      </c>
      <c r="D126" s="3"/>
      <c r="E126" s="3"/>
      <c r="F126" s="3"/>
      <c r="G126" s="3"/>
      <c r="H126" s="3"/>
    </row>
    <row r="127" customFormat="false" ht="15.75" hidden="false" customHeight="true" outlineLevel="0" collapsed="false">
      <c r="A127" s="6" t="s">
        <v>163</v>
      </c>
      <c r="B127" s="3" t="s">
        <v>164</v>
      </c>
      <c r="C127" s="3"/>
      <c r="D127" s="3"/>
      <c r="E127" s="3"/>
      <c r="F127" s="3"/>
      <c r="G127" s="3"/>
      <c r="H127" s="3"/>
    </row>
    <row r="128" customFormat="false" ht="15.75" hidden="false" customHeight="true" outlineLevel="0" collapsed="false">
      <c r="A128" s="6" t="s">
        <v>163</v>
      </c>
      <c r="B128" s="3" t="s">
        <v>165</v>
      </c>
      <c r="C128" s="3"/>
      <c r="D128" s="3"/>
      <c r="E128" s="3"/>
      <c r="F128" s="3"/>
      <c r="G128" s="3"/>
      <c r="H128" s="3"/>
    </row>
    <row r="129" customFormat="false" ht="15.75" hidden="false" customHeight="true" outlineLevel="0" collapsed="false">
      <c r="A129" s="6" t="s">
        <v>163</v>
      </c>
      <c r="B129" s="3" t="s">
        <v>166</v>
      </c>
      <c r="C129" s="3"/>
      <c r="D129" s="3"/>
      <c r="E129" s="3"/>
      <c r="F129" s="3"/>
      <c r="G129" s="3"/>
      <c r="H129" s="3"/>
    </row>
    <row r="130" customFormat="false" ht="15.75" hidden="false" customHeight="true" outlineLevel="0" collapsed="false">
      <c r="A130" s="6" t="s">
        <v>163</v>
      </c>
      <c r="B130" s="3" t="s">
        <v>167</v>
      </c>
      <c r="C130" s="3"/>
      <c r="D130" s="3"/>
      <c r="E130" s="3"/>
      <c r="F130" s="3"/>
      <c r="G130" s="3"/>
      <c r="H130" s="3"/>
    </row>
    <row r="131" customFormat="false" ht="15.75" hidden="false" customHeight="true" outlineLevel="0" collapsed="false">
      <c r="A131" s="4" t="s">
        <v>168</v>
      </c>
      <c r="B131" s="3" t="s">
        <v>169</v>
      </c>
      <c r="D131" s="3"/>
      <c r="E131" s="3"/>
      <c r="F131" s="3"/>
      <c r="G131" s="3"/>
      <c r="H131" s="3"/>
    </row>
    <row r="132" customFormat="false" ht="15.75" hidden="false" customHeight="true" outlineLevel="0" collapsed="false">
      <c r="A132" s="4" t="s">
        <v>168</v>
      </c>
      <c r="B132" s="3" t="s">
        <v>170</v>
      </c>
      <c r="C132" s="3"/>
      <c r="D132" s="3"/>
      <c r="E132" s="3"/>
      <c r="F132" s="3"/>
      <c r="G132" s="3"/>
      <c r="H132" s="3"/>
    </row>
    <row r="133" customFormat="false" ht="15.75" hidden="false" customHeight="true" outlineLevel="0" collapsed="false">
      <c r="A133" s="4" t="s">
        <v>171</v>
      </c>
      <c r="B133" s="3" t="s">
        <v>171</v>
      </c>
      <c r="C133" s="3"/>
      <c r="D133" s="3"/>
      <c r="E133" s="3"/>
      <c r="F133" s="3"/>
      <c r="G133" s="3"/>
      <c r="H133" s="3"/>
    </row>
    <row r="134" customFormat="false" ht="15.75" hidden="false" customHeight="true" outlineLevel="0" collapsed="false">
      <c r="A134" s="4" t="s">
        <v>172</v>
      </c>
      <c r="B134" s="3" t="s">
        <v>172</v>
      </c>
      <c r="C134" s="3"/>
      <c r="D134" s="3"/>
      <c r="E134" s="3"/>
      <c r="F134" s="3"/>
      <c r="G134" s="3"/>
      <c r="H134" s="3"/>
    </row>
    <row r="135" customFormat="false" ht="15.75" hidden="false" customHeight="true" outlineLevel="0" collapsed="false">
      <c r="A135" s="4" t="s">
        <v>173</v>
      </c>
      <c r="B135" s="3" t="s">
        <v>174</v>
      </c>
      <c r="C135" s="3" t="s">
        <v>9</v>
      </c>
      <c r="D135" s="3"/>
      <c r="E135" s="3"/>
      <c r="F135" s="3"/>
      <c r="G135" s="3"/>
      <c r="H135" s="3"/>
    </row>
    <row r="136" customFormat="false" ht="15.75" hidden="false" customHeight="true" outlineLevel="0" collapsed="false">
      <c r="A136" s="4" t="s">
        <v>173</v>
      </c>
      <c r="B136" s="3" t="s">
        <v>175</v>
      </c>
      <c r="C136" s="3"/>
      <c r="D136" s="3"/>
      <c r="E136" s="3"/>
      <c r="F136" s="3"/>
      <c r="G136" s="3"/>
      <c r="H136" s="3"/>
    </row>
    <row r="137" customFormat="false" ht="15.75" hidden="false" customHeight="true" outlineLevel="0" collapsed="false">
      <c r="A137" s="4" t="s">
        <v>176</v>
      </c>
      <c r="B137" s="3" t="s">
        <v>177</v>
      </c>
      <c r="D137" s="3"/>
      <c r="E137" s="3"/>
      <c r="F137" s="3"/>
      <c r="G137" s="3"/>
      <c r="H137" s="3"/>
    </row>
    <row r="138" customFormat="false" ht="15.75" hidden="false" customHeight="true" outlineLevel="0" collapsed="false">
      <c r="A138" s="4" t="s">
        <v>176</v>
      </c>
      <c r="B138" s="3" t="s">
        <v>178</v>
      </c>
      <c r="C138" s="3"/>
      <c r="D138" s="3"/>
      <c r="E138" s="3"/>
      <c r="F138" s="3"/>
      <c r="G138" s="3"/>
      <c r="H138" s="3"/>
    </row>
    <row r="139" customFormat="false" ht="15.75" hidden="false" customHeight="true" outlineLevel="0" collapsed="false">
      <c r="A139" s="6" t="s">
        <v>179</v>
      </c>
      <c r="B139" s="3" t="s">
        <v>180</v>
      </c>
      <c r="D139" s="3"/>
      <c r="E139" s="3"/>
      <c r="F139" s="3"/>
      <c r="G139" s="3"/>
      <c r="H139" s="3"/>
    </row>
    <row r="140" customFormat="false" ht="15.75" hidden="false" customHeight="true" outlineLevel="0" collapsed="false">
      <c r="A140" s="6" t="s">
        <v>179</v>
      </c>
      <c r="B140" s="3" t="s">
        <v>181</v>
      </c>
      <c r="C140" s="3"/>
      <c r="D140" s="3"/>
      <c r="E140" s="3"/>
      <c r="F140" s="3"/>
      <c r="G140" s="3"/>
      <c r="H140" s="3"/>
    </row>
    <row r="141" customFormat="false" ht="15.75" hidden="false" customHeight="true" outlineLevel="0" collapsed="false">
      <c r="A141" s="6" t="s">
        <v>179</v>
      </c>
      <c r="B141" s="3" t="s">
        <v>182</v>
      </c>
      <c r="C141" s="3"/>
      <c r="F141" s="3"/>
      <c r="G141" s="3"/>
      <c r="H141" s="3"/>
    </row>
    <row r="142" customFormat="false" ht="15.75" hidden="false" customHeight="true" outlineLevel="0" collapsed="false">
      <c r="A142" s="6" t="s">
        <v>179</v>
      </c>
      <c r="B142" s="3" t="s">
        <v>183</v>
      </c>
      <c r="C142" s="3" t="s">
        <v>9</v>
      </c>
      <c r="D142" s="3"/>
      <c r="E142" s="3"/>
      <c r="F142" s="3"/>
      <c r="G142" s="3"/>
      <c r="H142" s="3"/>
    </row>
    <row r="143" customFormat="false" ht="15.75" hidden="false" customHeight="true" outlineLevel="0" collapsed="false">
      <c r="A143" s="4" t="s">
        <v>184</v>
      </c>
      <c r="B143" s="3" t="s">
        <v>184</v>
      </c>
      <c r="C143" s="3"/>
      <c r="D143" s="3"/>
      <c r="E143" s="3"/>
      <c r="F143" s="3"/>
      <c r="G143" s="3"/>
      <c r="H143" s="3"/>
    </row>
    <row r="144" customFormat="false" ht="15.75" hidden="false" customHeight="true" outlineLevel="0" collapsed="false">
      <c r="A144" s="4" t="s">
        <v>185</v>
      </c>
      <c r="B144" s="3" t="s">
        <v>185</v>
      </c>
      <c r="C144" s="3" t="s">
        <v>9</v>
      </c>
      <c r="D144" s="3"/>
      <c r="E144" s="3"/>
      <c r="F144" s="3"/>
      <c r="G144" s="3"/>
      <c r="H144" s="3"/>
    </row>
    <row r="145" customFormat="false" ht="15.75" hidden="false" customHeight="true" outlineLevel="0" collapsed="false">
      <c r="A145" s="4" t="s">
        <v>186</v>
      </c>
      <c r="B145" s="3" t="s">
        <v>186</v>
      </c>
      <c r="C145" s="3"/>
      <c r="D145" s="3"/>
      <c r="E145" s="3"/>
      <c r="F145" s="3"/>
      <c r="G145" s="3"/>
      <c r="H145" s="3"/>
    </row>
    <row r="146" customFormat="false" ht="15.75" hidden="false" customHeight="true" outlineLevel="0" collapsed="false">
      <c r="A146" s="4" t="s">
        <v>187</v>
      </c>
      <c r="B146" s="3" t="s">
        <v>187</v>
      </c>
      <c r="C146" s="3"/>
      <c r="D146" s="3"/>
      <c r="E146" s="3"/>
      <c r="F146" s="3"/>
      <c r="G146" s="3"/>
      <c r="H146" s="3"/>
    </row>
    <row r="147" customFormat="false" ht="15.75" hidden="false" customHeight="true" outlineLevel="0" collapsed="false">
      <c r="A147" s="4" t="s">
        <v>188</v>
      </c>
      <c r="B147" s="3" t="s">
        <v>188</v>
      </c>
      <c r="C147" s="3"/>
      <c r="D147" s="3"/>
      <c r="E147" s="3"/>
      <c r="F147" s="3"/>
      <c r="G147" s="3"/>
      <c r="H147" s="3"/>
    </row>
    <row r="148" customFormat="false" ht="15.75" hidden="false" customHeight="true" outlineLevel="0" collapsed="false">
      <c r="A148" s="4" t="s">
        <v>189</v>
      </c>
      <c r="B148" s="3" t="s">
        <v>189</v>
      </c>
      <c r="C148" s="3"/>
      <c r="D148" s="3"/>
      <c r="E148" s="3"/>
      <c r="F148" s="3"/>
      <c r="G148" s="3"/>
      <c r="H148" s="3"/>
    </row>
    <row r="149" customFormat="false" ht="15.75" hidden="false" customHeight="true" outlineLevel="0" collapsed="false">
      <c r="A149" s="4" t="s">
        <v>190</v>
      </c>
      <c r="B149" s="3" t="s">
        <v>191</v>
      </c>
      <c r="D149" s="3"/>
      <c r="E149" s="3"/>
      <c r="F149" s="3"/>
      <c r="G149" s="3"/>
      <c r="H149" s="3"/>
    </row>
    <row r="150" customFormat="false" ht="15.75" hidden="false" customHeight="true" outlineLevel="0" collapsed="false">
      <c r="A150" s="4" t="s">
        <v>190</v>
      </c>
      <c r="B150" s="3" t="s">
        <v>192</v>
      </c>
      <c r="C150" s="3" t="s">
        <v>9</v>
      </c>
      <c r="D150" s="3"/>
      <c r="E150" s="3"/>
      <c r="F150" s="3"/>
      <c r="G150" s="3"/>
      <c r="H150" s="3"/>
    </row>
    <row r="151" customFormat="false" ht="15.75" hidden="false" customHeight="true" outlineLevel="0" collapsed="false">
      <c r="A151" s="6" t="s">
        <v>193</v>
      </c>
      <c r="B151" s="3" t="s">
        <v>194</v>
      </c>
      <c r="C151" s="3" t="s">
        <v>9</v>
      </c>
      <c r="D151" s="3"/>
      <c r="E151" s="3"/>
      <c r="F151" s="3"/>
      <c r="G151" s="3"/>
      <c r="H151" s="3"/>
    </row>
    <row r="152" customFormat="false" ht="15.75" hidden="false" customHeight="true" outlineLevel="0" collapsed="false">
      <c r="A152" s="6" t="s">
        <v>193</v>
      </c>
      <c r="B152" s="3" t="s">
        <v>195</v>
      </c>
      <c r="C152" s="3"/>
      <c r="D152" s="3"/>
      <c r="E152" s="3"/>
      <c r="F152" s="3"/>
      <c r="G152" s="3"/>
      <c r="H152" s="3"/>
    </row>
    <row r="153" customFormat="false" ht="15.75" hidden="false" customHeight="true" outlineLevel="0" collapsed="false">
      <c r="A153" s="6" t="s">
        <v>193</v>
      </c>
      <c r="B153" s="3" t="s">
        <v>196</v>
      </c>
      <c r="C153" s="3"/>
      <c r="D153" s="3"/>
      <c r="E153" s="3"/>
      <c r="F153" s="3"/>
      <c r="G153" s="3"/>
      <c r="H153" s="3"/>
    </row>
    <row r="154" customFormat="false" ht="15.75" hidden="false" customHeight="true" outlineLevel="0" collapsed="false">
      <c r="A154" s="4" t="s">
        <v>197</v>
      </c>
      <c r="B154" s="3" t="s">
        <v>197</v>
      </c>
      <c r="C154" s="3"/>
      <c r="D154" s="3"/>
      <c r="E154" s="3"/>
      <c r="F154" s="3"/>
      <c r="G154" s="3"/>
      <c r="H154" s="3"/>
    </row>
    <row r="155" customFormat="false" ht="15.75" hidden="false" customHeight="true" outlineLevel="0" collapsed="false">
      <c r="A155" s="4" t="s">
        <v>198</v>
      </c>
      <c r="B155" s="3" t="s">
        <v>198</v>
      </c>
      <c r="C155" s="3"/>
      <c r="D155" s="3"/>
      <c r="E155" s="3"/>
      <c r="F155" s="3"/>
      <c r="G155" s="3"/>
      <c r="H155" s="3"/>
    </row>
    <row r="156" customFormat="false" ht="15.75" hidden="false" customHeight="true" outlineLevel="0" collapsed="false">
      <c r="A156" s="4" t="s">
        <v>199</v>
      </c>
      <c r="B156" s="3" t="s">
        <v>200</v>
      </c>
      <c r="C156" s="3" t="s">
        <v>9</v>
      </c>
      <c r="D156" s="3"/>
      <c r="E156" s="3"/>
      <c r="F156" s="3"/>
      <c r="G156" s="3"/>
      <c r="H156" s="3"/>
    </row>
    <row r="157" customFormat="false" ht="15.75" hidden="false" customHeight="true" outlineLevel="0" collapsed="false">
      <c r="A157" s="4" t="s">
        <v>199</v>
      </c>
      <c r="B157" s="3" t="s">
        <v>201</v>
      </c>
      <c r="D157" s="3"/>
      <c r="E157" s="3"/>
      <c r="F157" s="3"/>
      <c r="G157" s="3"/>
      <c r="H157" s="3"/>
    </row>
    <row r="158" customFormat="false" ht="15.75" hidden="false" customHeight="true" outlineLevel="0" collapsed="false">
      <c r="A158" s="4" t="s">
        <v>202</v>
      </c>
      <c r="B158" s="3" t="s">
        <v>203</v>
      </c>
      <c r="D158" s="3"/>
      <c r="E158" s="3"/>
      <c r="F158" s="3"/>
      <c r="G158" s="3"/>
      <c r="H158" s="3"/>
    </row>
    <row r="159" customFormat="false" ht="15.75" hidden="false" customHeight="true" outlineLevel="0" collapsed="false">
      <c r="A159" s="4" t="s">
        <v>202</v>
      </c>
      <c r="B159" s="3" t="s">
        <v>204</v>
      </c>
      <c r="C159" s="3"/>
      <c r="D159" s="3"/>
      <c r="E159" s="3"/>
      <c r="F159" s="3"/>
      <c r="G159" s="3"/>
      <c r="H159" s="3"/>
    </row>
    <row r="160" customFormat="false" ht="15.75" hidden="false" customHeight="true" outlineLevel="0" collapsed="false">
      <c r="A160" s="4" t="s">
        <v>202</v>
      </c>
      <c r="B160" s="3" t="s">
        <v>205</v>
      </c>
      <c r="C160" s="3"/>
      <c r="D160" s="3"/>
      <c r="E160" s="3"/>
      <c r="F160" s="3"/>
      <c r="G160" s="3"/>
      <c r="H160" s="3"/>
    </row>
    <row r="161" customFormat="false" ht="15.75" hidden="false" customHeight="true" outlineLevel="0" collapsed="false">
      <c r="A161" s="4" t="s">
        <v>206</v>
      </c>
      <c r="B161" s="3" t="s">
        <v>206</v>
      </c>
      <c r="C161" s="3"/>
      <c r="D161" s="3"/>
      <c r="E161" s="3"/>
      <c r="F161" s="3"/>
      <c r="G161" s="3"/>
      <c r="H161" s="3"/>
    </row>
    <row r="162" customFormat="false" ht="15.75" hidden="false" customHeight="true" outlineLevel="0" collapsed="false">
      <c r="A162" s="4" t="s">
        <v>207</v>
      </c>
      <c r="B162" s="3" t="s">
        <v>207</v>
      </c>
      <c r="C162" s="3"/>
      <c r="D162" s="3"/>
      <c r="E162" s="3"/>
      <c r="F162" s="3"/>
      <c r="G162" s="3"/>
      <c r="H162" s="3"/>
    </row>
    <row r="163" customFormat="false" ht="15.75" hidden="false" customHeight="true" outlineLevel="0" collapsed="false">
      <c r="A163" s="4" t="s">
        <v>208</v>
      </c>
      <c r="B163" s="3" t="s">
        <v>208</v>
      </c>
      <c r="C163" s="3"/>
      <c r="E163" s="3"/>
      <c r="F163" s="3"/>
      <c r="G163" s="3"/>
      <c r="H163" s="3"/>
    </row>
    <row r="164" customFormat="false" ht="15.75" hidden="false" customHeight="true" outlineLevel="0" collapsed="false">
      <c r="A164" s="4" t="s">
        <v>209</v>
      </c>
      <c r="B164" s="3" t="s">
        <v>209</v>
      </c>
      <c r="C164" s="3"/>
      <c r="D164" s="3"/>
      <c r="E164" s="3"/>
      <c r="F164" s="3"/>
      <c r="G164" s="3"/>
      <c r="H164" s="3"/>
    </row>
    <row r="165" customFormat="false" ht="15.75" hidden="false" customHeight="true" outlineLevel="0" collapsed="false">
      <c r="A165" s="6" t="s">
        <v>210</v>
      </c>
      <c r="B165" s="3" t="s">
        <v>211</v>
      </c>
      <c r="D165" s="3"/>
      <c r="E165" s="3"/>
      <c r="F165" s="3"/>
      <c r="G165" s="3"/>
      <c r="H165" s="3"/>
    </row>
    <row r="166" customFormat="false" ht="15.75" hidden="false" customHeight="true" outlineLevel="0" collapsed="false">
      <c r="A166" s="6" t="s">
        <v>210</v>
      </c>
      <c r="B166" s="3" t="s">
        <v>212</v>
      </c>
      <c r="C166" s="3"/>
      <c r="D166" s="3"/>
      <c r="E166" s="3"/>
      <c r="F166" s="3"/>
      <c r="G166" s="3"/>
      <c r="H166" s="3"/>
    </row>
    <row r="167" customFormat="false" ht="15.75" hidden="false" customHeight="true" outlineLevel="0" collapsed="false">
      <c r="A167" s="6" t="s">
        <v>210</v>
      </c>
      <c r="B167" s="3" t="s">
        <v>213</v>
      </c>
      <c r="C167" s="3"/>
      <c r="D167" s="3"/>
      <c r="E167" s="3"/>
      <c r="F167" s="3"/>
      <c r="G167" s="3"/>
      <c r="H167" s="3"/>
    </row>
    <row r="168" customFormat="false" ht="15.75" hidden="false" customHeight="true" outlineLevel="0" collapsed="false">
      <c r="A168" s="6" t="s">
        <v>210</v>
      </c>
      <c r="B168" s="3" t="s">
        <v>214</v>
      </c>
      <c r="C168" s="3"/>
      <c r="D168" s="3"/>
      <c r="E168" s="3"/>
      <c r="F168" s="3"/>
      <c r="G168" s="3"/>
      <c r="H168" s="3"/>
    </row>
    <row r="169" customFormat="false" ht="15.75" hidden="false" customHeight="true" outlineLevel="0" collapsed="false">
      <c r="A169" s="4" t="s">
        <v>215</v>
      </c>
      <c r="B169" s="3" t="s">
        <v>215</v>
      </c>
      <c r="C169" s="3"/>
      <c r="D169" s="3"/>
      <c r="E169" s="3"/>
      <c r="F169" s="3"/>
      <c r="G169" s="3"/>
      <c r="H169" s="3"/>
    </row>
    <row r="170" customFormat="false" ht="15.75" hidden="false" customHeight="true" outlineLevel="0" collapsed="false">
      <c r="A170" s="4" t="s">
        <v>216</v>
      </c>
      <c r="B170" s="3" t="s">
        <v>216</v>
      </c>
      <c r="C170" s="3"/>
      <c r="D170" s="3"/>
      <c r="E170" s="3"/>
      <c r="F170" s="3"/>
      <c r="G170" s="3"/>
      <c r="H170" s="3"/>
    </row>
    <row r="171" customFormat="false" ht="15.75" hidden="false" customHeight="true" outlineLevel="0" collapsed="false">
      <c r="A171" s="4" t="s">
        <v>217</v>
      </c>
      <c r="B171" s="3" t="s">
        <v>218</v>
      </c>
      <c r="C171" s="3"/>
      <c r="D171" s="3"/>
      <c r="E171" s="3"/>
      <c r="F171" s="3"/>
      <c r="G171" s="3"/>
      <c r="H171" s="3"/>
    </row>
    <row r="172" customFormat="false" ht="15.75" hidden="false" customHeight="true" outlineLevel="0" collapsed="false">
      <c r="A172" s="4" t="s">
        <v>217</v>
      </c>
      <c r="B172" s="3" t="s">
        <v>219</v>
      </c>
      <c r="C172" s="3"/>
      <c r="D172" s="3"/>
      <c r="E172" s="3"/>
      <c r="F172" s="3"/>
      <c r="G172" s="3"/>
      <c r="H172" s="3"/>
    </row>
    <row r="173" customFormat="false" ht="15.75" hidden="false" customHeight="true" outlineLevel="0" collapsed="false">
      <c r="A173" s="4" t="s">
        <v>220</v>
      </c>
      <c r="B173" s="3" t="s">
        <v>220</v>
      </c>
      <c r="C173" s="3" t="s">
        <v>9</v>
      </c>
      <c r="D173" s="3"/>
      <c r="E173" s="3"/>
      <c r="F173" s="3"/>
      <c r="G173" s="3"/>
      <c r="H173" s="3"/>
    </row>
    <row r="174" customFormat="false" ht="15.75" hidden="false" customHeight="true" outlineLevel="0" collapsed="false">
      <c r="A174" s="6" t="s">
        <v>221</v>
      </c>
      <c r="B174" s="3" t="s">
        <v>222</v>
      </c>
      <c r="C174" s="3"/>
      <c r="D174" s="3"/>
      <c r="E174" s="3"/>
      <c r="F174" s="3"/>
      <c r="G174" s="3"/>
      <c r="H174" s="3"/>
    </row>
    <row r="175" customFormat="false" ht="15.75" hidden="false" customHeight="true" outlineLevel="0" collapsed="false">
      <c r="A175" s="6" t="s">
        <v>221</v>
      </c>
      <c r="B175" s="3" t="s">
        <v>223</v>
      </c>
      <c r="C175" s="3"/>
      <c r="D175" s="3"/>
      <c r="E175" s="3"/>
      <c r="F175" s="3"/>
      <c r="G175" s="3"/>
      <c r="H175" s="3"/>
    </row>
    <row r="176" customFormat="false" ht="15.75" hidden="false" customHeight="true" outlineLevel="0" collapsed="false">
      <c r="A176" s="6" t="s">
        <v>221</v>
      </c>
      <c r="B176" s="3" t="s">
        <v>224</v>
      </c>
      <c r="C176" s="3"/>
      <c r="D176" s="3"/>
      <c r="E176" s="3"/>
      <c r="F176" s="3"/>
      <c r="G176" s="3"/>
      <c r="H176" s="3"/>
    </row>
    <row r="177" customFormat="false" ht="15.75" hidden="false" customHeight="true" outlineLevel="0" collapsed="false">
      <c r="A177" s="4" t="s">
        <v>225</v>
      </c>
      <c r="B177" s="3" t="s">
        <v>225</v>
      </c>
      <c r="C177" s="3"/>
      <c r="D177" s="3"/>
      <c r="E177" s="3"/>
      <c r="F177" s="3"/>
      <c r="G177" s="3"/>
      <c r="H177" s="3"/>
    </row>
    <row r="178" customFormat="false" ht="15.75" hidden="false" customHeight="true" outlineLevel="0" collapsed="false">
      <c r="A178" s="4" t="s">
        <v>226</v>
      </c>
      <c r="B178" s="3" t="s">
        <v>227</v>
      </c>
      <c r="C178" s="3" t="s">
        <v>9</v>
      </c>
      <c r="D178" s="3"/>
      <c r="E178" s="3"/>
      <c r="F178" s="3"/>
      <c r="G178" s="3"/>
      <c r="H178" s="3"/>
    </row>
    <row r="179" customFormat="false" ht="15.75" hidden="false" customHeight="true" outlineLevel="0" collapsed="false">
      <c r="A179" s="4" t="s">
        <v>226</v>
      </c>
      <c r="B179" s="3" t="s">
        <v>228</v>
      </c>
      <c r="C179" s="3"/>
      <c r="D179" s="3"/>
      <c r="E179" s="3"/>
      <c r="F179" s="3"/>
      <c r="G179" s="3"/>
      <c r="H179" s="3"/>
    </row>
    <row r="180" customFormat="false" ht="15.75" hidden="false" customHeight="true" outlineLevel="0" collapsed="false">
      <c r="A180" s="4" t="s">
        <v>229</v>
      </c>
      <c r="B180" s="3" t="s">
        <v>229</v>
      </c>
      <c r="C180" s="3"/>
      <c r="D180" s="3"/>
      <c r="E180" s="3"/>
      <c r="F180" s="3"/>
      <c r="G180" s="3"/>
      <c r="H180" s="3"/>
    </row>
    <row r="181" customFormat="false" ht="15.75" hidden="false" customHeight="true" outlineLevel="0" collapsed="false">
      <c r="A181" s="4" t="s">
        <v>230</v>
      </c>
      <c r="B181" s="3" t="s">
        <v>231</v>
      </c>
      <c r="D181" s="3"/>
      <c r="E181" s="3"/>
      <c r="F181" s="3"/>
      <c r="G181" s="3"/>
      <c r="H181" s="3"/>
    </row>
    <row r="182" customFormat="false" ht="15.75" hidden="false" customHeight="true" outlineLevel="0" collapsed="false">
      <c r="A182" s="4" t="s">
        <v>230</v>
      </c>
      <c r="B182" s="3" t="s">
        <v>232</v>
      </c>
      <c r="C182" s="3"/>
      <c r="D182" s="3"/>
      <c r="E182" s="3"/>
      <c r="F182" s="3"/>
      <c r="G182" s="3"/>
      <c r="H182" s="3"/>
    </row>
    <row r="183" customFormat="false" ht="15.75" hidden="false" customHeight="true" outlineLevel="0" collapsed="false">
      <c r="A183" s="4" t="s">
        <v>230</v>
      </c>
      <c r="B183" s="3" t="s">
        <v>233</v>
      </c>
      <c r="C183" s="3"/>
      <c r="D183" s="3"/>
      <c r="E183" s="3"/>
      <c r="F183" s="3"/>
      <c r="G183" s="3"/>
      <c r="H183" s="3"/>
    </row>
    <row r="184" customFormat="false" ht="15.75" hidden="false" customHeight="true" outlineLevel="0" collapsed="false">
      <c r="A184" s="4" t="s">
        <v>234</v>
      </c>
      <c r="B184" s="3" t="s">
        <v>234</v>
      </c>
      <c r="C184" s="3"/>
      <c r="D184" s="3"/>
      <c r="E184" s="3"/>
      <c r="F184" s="3"/>
      <c r="G184" s="3"/>
      <c r="H184" s="3"/>
    </row>
    <row r="185" customFormat="false" ht="15.75" hidden="false" customHeight="true" outlineLevel="0" collapsed="false">
      <c r="A185" s="4" t="s">
        <v>235</v>
      </c>
      <c r="B185" s="3" t="s">
        <v>235</v>
      </c>
      <c r="C185" s="3"/>
      <c r="D185" s="3"/>
      <c r="E185" s="3"/>
      <c r="F185" s="3"/>
      <c r="G185" s="3"/>
      <c r="H185" s="3"/>
    </row>
    <row r="186" customFormat="false" ht="15.75" hidden="false" customHeight="true" outlineLevel="0" collapsed="false">
      <c r="A186" s="4" t="s">
        <v>236</v>
      </c>
      <c r="B186" s="3" t="s">
        <v>236</v>
      </c>
      <c r="C186" s="3"/>
      <c r="D186" s="3"/>
      <c r="E186" s="3"/>
      <c r="F186" s="3"/>
      <c r="G186" s="3"/>
      <c r="H186" s="3"/>
    </row>
    <row r="187" customFormat="false" ht="15.75" hidden="false" customHeight="true" outlineLevel="0" collapsed="false">
      <c r="A187" s="4" t="s">
        <v>237</v>
      </c>
      <c r="B187" s="3" t="s">
        <v>237</v>
      </c>
      <c r="C187" s="3"/>
      <c r="D187" s="3"/>
      <c r="E187" s="3"/>
      <c r="F187" s="3"/>
      <c r="G187" s="3"/>
      <c r="H187" s="3"/>
    </row>
    <row r="188" customFormat="false" ht="15.75" hidden="false" customHeight="true" outlineLevel="0" collapsed="false">
      <c r="A188" s="4" t="s">
        <v>238</v>
      </c>
      <c r="B188" s="3" t="s">
        <v>238</v>
      </c>
      <c r="C188" s="3"/>
      <c r="D188" s="3"/>
      <c r="E188" s="3"/>
      <c r="F188" s="3"/>
      <c r="G188" s="3"/>
      <c r="H188" s="3"/>
    </row>
    <row r="189" customFormat="false" ht="15.75" hidden="false" customHeight="true" outlineLevel="0" collapsed="false">
      <c r="A189" s="4" t="s">
        <v>239</v>
      </c>
      <c r="B189" s="3" t="s">
        <v>239</v>
      </c>
      <c r="C189" s="3"/>
      <c r="D189" s="3"/>
      <c r="E189" s="3"/>
      <c r="F189" s="3"/>
      <c r="G189" s="3"/>
      <c r="H189" s="3"/>
    </row>
    <row r="190" customFormat="false" ht="15.75" hidden="false" customHeight="true" outlineLevel="0" collapsed="false">
      <c r="A190" s="6" t="s">
        <v>240</v>
      </c>
      <c r="B190" s="3" t="s">
        <v>241</v>
      </c>
      <c r="C190" s="3" t="s">
        <v>9</v>
      </c>
      <c r="D190" s="3"/>
      <c r="E190" s="3"/>
      <c r="F190" s="3"/>
      <c r="G190" s="3"/>
      <c r="H190" s="3"/>
    </row>
    <row r="191" customFormat="false" ht="15.75" hidden="false" customHeight="true" outlineLevel="0" collapsed="false">
      <c r="A191" s="6" t="s">
        <v>240</v>
      </c>
      <c r="B191" s="5" t="s">
        <v>242</v>
      </c>
      <c r="C191" s="3"/>
      <c r="D191" s="3"/>
      <c r="E191" s="3"/>
      <c r="F191" s="3"/>
      <c r="G191" s="3"/>
      <c r="H191" s="3"/>
    </row>
    <row r="192" customFormat="false" ht="15.75" hidden="false" customHeight="true" outlineLevel="0" collapsed="false">
      <c r="A192" s="4" t="s">
        <v>243</v>
      </c>
      <c r="B192" s="3" t="s">
        <v>244</v>
      </c>
      <c r="D192" s="3"/>
      <c r="E192" s="3"/>
      <c r="F192" s="3"/>
      <c r="G192" s="3"/>
      <c r="H192" s="3"/>
    </row>
    <row r="193" customFormat="false" ht="15.75" hidden="false" customHeight="true" outlineLevel="0" collapsed="false">
      <c r="A193" s="4" t="s">
        <v>243</v>
      </c>
      <c r="B193" s="3" t="s">
        <v>245</v>
      </c>
      <c r="C193" s="3"/>
      <c r="D193" s="3"/>
      <c r="E193" s="3"/>
      <c r="F193" s="3"/>
      <c r="G193" s="3"/>
      <c r="H193" s="3"/>
    </row>
    <row r="194" customFormat="false" ht="15.75" hidden="false" customHeight="true" outlineLevel="0" collapsed="false">
      <c r="A194" s="4" t="s">
        <v>246</v>
      </c>
      <c r="B194" s="3" t="s">
        <v>246</v>
      </c>
      <c r="C194" s="3"/>
      <c r="D194" s="3"/>
      <c r="E194" s="3"/>
      <c r="F194" s="3"/>
      <c r="G194" s="3"/>
      <c r="H194" s="3"/>
    </row>
    <row r="195" customFormat="false" ht="15.75" hidden="false" customHeight="true" outlineLevel="0" collapsed="false">
      <c r="A195" s="6" t="s">
        <v>247</v>
      </c>
      <c r="B195" s="3" t="s">
        <v>248</v>
      </c>
      <c r="C195" s="3" t="s">
        <v>9</v>
      </c>
      <c r="D195" s="3"/>
      <c r="E195" s="3"/>
      <c r="F195" s="3"/>
      <c r="G195" s="3"/>
      <c r="H195" s="3"/>
    </row>
    <row r="196" customFormat="false" ht="15.75" hidden="false" customHeight="true" outlineLevel="0" collapsed="false">
      <c r="A196" s="6" t="s">
        <v>247</v>
      </c>
      <c r="B196" s="3" t="s">
        <v>249</v>
      </c>
      <c r="C196" s="3"/>
      <c r="D196" s="3"/>
      <c r="E196" s="3"/>
      <c r="F196" s="3"/>
      <c r="G196" s="3"/>
      <c r="H196" s="3"/>
    </row>
    <row r="197" customFormat="false" ht="15.75" hidden="false" customHeight="true" outlineLevel="0" collapsed="false">
      <c r="A197" s="6" t="s">
        <v>247</v>
      </c>
      <c r="B197" s="3" t="s">
        <v>250</v>
      </c>
      <c r="C197" s="3"/>
      <c r="D197" s="3"/>
      <c r="E197" s="3"/>
      <c r="F197" s="3"/>
      <c r="G197" s="3"/>
      <c r="H197" s="3"/>
    </row>
    <row r="198" customFormat="false" ht="15.75" hidden="false" customHeight="true" outlineLevel="0" collapsed="false">
      <c r="A198" s="6" t="s">
        <v>247</v>
      </c>
      <c r="B198" s="3" t="s">
        <v>251</v>
      </c>
      <c r="C198" s="3"/>
      <c r="D198" s="3"/>
      <c r="E198" s="3"/>
      <c r="F198" s="3"/>
      <c r="G198" s="3"/>
      <c r="H198" s="3"/>
    </row>
    <row r="199" customFormat="false" ht="15.75" hidden="false" customHeight="true" outlineLevel="0" collapsed="false">
      <c r="A199" s="4" t="s">
        <v>252</v>
      </c>
      <c r="B199" s="3" t="s">
        <v>253</v>
      </c>
      <c r="D199" s="3"/>
      <c r="E199" s="3"/>
      <c r="F199" s="3"/>
      <c r="G199" s="3"/>
      <c r="H199" s="3"/>
    </row>
    <row r="200" customFormat="false" ht="15.75" hidden="false" customHeight="true" outlineLevel="0" collapsed="false">
      <c r="A200" s="4" t="s">
        <v>252</v>
      </c>
      <c r="B200" s="3" t="s">
        <v>254</v>
      </c>
      <c r="C200" s="3"/>
      <c r="D200" s="3"/>
      <c r="E200" s="3"/>
      <c r="F200" s="3"/>
      <c r="G200" s="3"/>
      <c r="H200" s="3"/>
    </row>
    <row r="201" customFormat="false" ht="15.75" hidden="false" customHeight="true" outlineLevel="0" collapsed="false">
      <c r="A201" s="4" t="s">
        <v>255</v>
      </c>
      <c r="B201" s="3" t="s">
        <v>255</v>
      </c>
      <c r="C201" s="3"/>
      <c r="D201" s="3"/>
      <c r="E201" s="3"/>
      <c r="F201" s="3"/>
      <c r="G201" s="3"/>
      <c r="H201" s="3"/>
    </row>
    <row r="202" customFormat="false" ht="15.75" hidden="false" customHeight="true" outlineLevel="0" collapsed="false">
      <c r="A202" s="4" t="s">
        <v>256</v>
      </c>
      <c r="B202" s="3" t="s">
        <v>256</v>
      </c>
      <c r="C202" s="3"/>
      <c r="D202" s="3"/>
      <c r="E202" s="3"/>
      <c r="F202" s="3"/>
      <c r="G202" s="3"/>
      <c r="H202" s="3"/>
    </row>
    <row r="203" customFormat="false" ht="15.75" hidden="false" customHeight="true" outlineLevel="0" collapsed="false">
      <c r="A203" s="4" t="s">
        <v>257</v>
      </c>
      <c r="B203" s="3" t="s">
        <v>258</v>
      </c>
      <c r="D203" s="3"/>
      <c r="E203" s="3"/>
      <c r="F203" s="3"/>
      <c r="G203" s="3"/>
      <c r="H203" s="3"/>
    </row>
    <row r="204" customFormat="false" ht="15.75" hidden="false" customHeight="true" outlineLevel="0" collapsed="false">
      <c r="A204" s="4" t="s">
        <v>257</v>
      </c>
      <c r="B204" s="3" t="s">
        <v>259</v>
      </c>
      <c r="C204" s="3"/>
      <c r="D204" s="3"/>
      <c r="E204" s="3"/>
      <c r="F204" s="3"/>
      <c r="G204" s="3"/>
      <c r="H204" s="3"/>
    </row>
    <row r="205" customFormat="false" ht="15.75" hidden="false" customHeight="true" outlineLevel="0" collapsed="false">
      <c r="A205" s="4" t="s">
        <v>257</v>
      </c>
      <c r="B205" s="3" t="s">
        <v>260</v>
      </c>
      <c r="C205" s="3"/>
      <c r="D205" s="3"/>
      <c r="E205" s="3"/>
      <c r="F205" s="3"/>
      <c r="G205" s="3"/>
      <c r="H205" s="3"/>
    </row>
    <row r="206" customFormat="false" ht="15.75" hidden="false" customHeight="true" outlineLevel="0" collapsed="false">
      <c r="A206" s="4" t="s">
        <v>261</v>
      </c>
      <c r="B206" s="3" t="s">
        <v>261</v>
      </c>
      <c r="C206" s="3"/>
      <c r="D206" s="3"/>
      <c r="E206" s="3"/>
      <c r="F206" s="3"/>
      <c r="G206" s="3"/>
      <c r="H206" s="3"/>
    </row>
    <row r="207" customFormat="false" ht="15.75" hidden="false" customHeight="true" outlineLevel="0" collapsed="false">
      <c r="A207" s="4" t="s">
        <v>262</v>
      </c>
      <c r="B207" s="3" t="s">
        <v>262</v>
      </c>
      <c r="C207" s="3"/>
      <c r="D207" s="3"/>
      <c r="E207" s="3"/>
      <c r="F207" s="3"/>
      <c r="G207" s="3"/>
      <c r="H207" s="3"/>
    </row>
    <row r="208" customFormat="false" ht="15.75" hidden="false" customHeight="true" outlineLevel="0" collapsed="false">
      <c r="A208" s="4" t="s">
        <v>263</v>
      </c>
      <c r="B208" s="3" t="s">
        <v>263</v>
      </c>
      <c r="C208" s="3"/>
      <c r="D208" s="3"/>
      <c r="E208" s="3"/>
      <c r="F208" s="3"/>
      <c r="G208" s="3"/>
      <c r="H208" s="3"/>
    </row>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row r="1001" customFormat="false" ht="15.75" hidden="false" customHeight="true" outlineLevel="0" collapsed="false"/>
    <row r="1002" customFormat="false" ht="15.75" hidden="false" customHeight="true" outlineLevel="0" collapsed="false"/>
    <row r="1003" customFormat="false" ht="15.75" hidden="false" customHeight="true" outlineLevel="0" collapsed="false"/>
    <row r="1004" customFormat="false" ht="15.75" hidden="false" customHeight="true" outlineLevel="0" collapsed="false"/>
    <row r="1005" customFormat="false" ht="15.75" hidden="false" customHeight="true" outlineLevel="0" collapsed="false"/>
    <row r="1006" customFormat="false" ht="15.75" hidden="false" customHeight="true" outlineLevel="0" collapsed="false"/>
    <row r="1007" customFormat="false" ht="15.75" hidden="false" customHeight="true" outlineLevel="0" collapsed="false"/>
    <row r="1008" customFormat="false" ht="15.75" hidden="false" customHeight="true" outlineLevel="0" collapsed="false"/>
    <row r="1009" customFormat="false" ht="15.75" hidden="false" customHeight="true" outlineLevel="0" collapsed="false"/>
    <row r="1010" customFormat="false" ht="15.75" hidden="false" customHeight="true" outlineLevel="0" collapsed="false"/>
    <row r="1011" customFormat="false" ht="15.75" hidden="false" customHeight="true" outlineLevel="0" collapsed="false"/>
    <row r="1012" customFormat="false" ht="15.75" hidden="false" customHeight="true" outlineLevel="0" collapsed="false"/>
    <row r="1013" customFormat="false" ht="15.75" hidden="false" customHeight="true" outlineLevel="0" collapsed="false"/>
    <row r="1014" customFormat="false" ht="15.75" hidden="false" customHeight="true" outlineLevel="0" collapsed="false"/>
    <row r="1015" customFormat="false" ht="15.75" hidden="false" customHeight="true" outlineLevel="0" collapsed="false"/>
    <row r="1016" customFormat="false" ht="15.75" hidden="false" customHeight="true" outlineLevel="0" collapsed="false"/>
    <row r="1017" customFormat="false" ht="15.75" hidden="false" customHeight="true" outlineLevel="0" collapsed="false"/>
    <row r="1018" customFormat="false" ht="15.75" hidden="false" customHeight="true" outlineLevel="0" collapsed="false"/>
    <row r="1019" customFormat="false" ht="15.75" hidden="false" customHeight="true" outlineLevel="0" collapsed="false"/>
    <row r="1020" customFormat="false" ht="15.75" hidden="false" customHeight="true" outlineLevel="0" collapsed="false"/>
    <row r="1021" customFormat="false" ht="15.75" hidden="false" customHeight="true" outlineLevel="0" collapsed="false"/>
    <row r="1022" customFormat="false" ht="15.75" hidden="false" customHeight="true" outlineLevel="0" collapsed="false"/>
    <row r="1023" customFormat="false" ht="15.75" hidden="false" customHeight="true" outlineLevel="0" collapsed="false"/>
    <row r="1024" customFormat="false" ht="15.75" hidden="false" customHeight="true" outlineLevel="0" collapsed="false"/>
    <row r="1025" customFormat="false" ht="15.75" hidden="false" customHeight="true" outlineLevel="0" collapsed="false"/>
    <row r="1026" customFormat="false" ht="15.75" hidden="false" customHeight="true" outlineLevel="0" collapsed="false"/>
    <row r="1027" customFormat="false" ht="15.75" hidden="false" customHeight="true" outlineLevel="0" collapsed="false"/>
    <row r="1028" customFormat="false" ht="15.75" hidden="false" customHeight="true" outlineLevel="0" collapsed="false"/>
    <row r="1029" customFormat="false" ht="15.75" hidden="false" customHeight="true" outlineLevel="0" collapsed="false"/>
    <row r="1030" customFormat="false" ht="15.75" hidden="false" customHeight="true" outlineLevel="0" collapsed="false"/>
    <row r="1031" customFormat="false" ht="15.75" hidden="false" customHeight="true" outlineLevel="0" collapsed="false"/>
    <row r="1032" customFormat="false" ht="15.75" hidden="false" customHeight="true" outlineLevel="0" collapsed="false"/>
    <row r="1033" customFormat="false" ht="15.75" hidden="false" customHeight="true" outlineLevel="0" collapsed="false"/>
    <row r="1034" customFormat="false" ht="15.75" hidden="false" customHeight="true" outlineLevel="0" collapsed="false"/>
    <row r="1035" customFormat="false" ht="15.75" hidden="false" customHeight="true" outlineLevel="0" collapsed="false"/>
    <row r="1036" customFormat="false" ht="15.75" hidden="false" customHeight="true" outlineLevel="0" collapsed="false"/>
    <row r="1037" customFormat="false" ht="15.75" hidden="false" customHeight="true" outlineLevel="0" collapsed="false"/>
    <row r="1038" customFormat="false" ht="15.75" hidden="false" customHeight="true" outlineLevel="0" collapsed="false"/>
    <row r="1039" customFormat="false" ht="15.75" hidden="false" customHeight="true" outlineLevel="0" collapsed="false"/>
    <row r="1040" customFormat="false" ht="15.75" hidden="false" customHeight="true" outlineLevel="0" collapsed="false"/>
    <row r="1041" customFormat="false" ht="15.75" hidden="false" customHeight="true" outlineLevel="0" collapsed="false"/>
    <row r="1042" customFormat="false" ht="15.75" hidden="false" customHeight="true" outlineLevel="0" collapsed="false"/>
    <row r="1043" customFormat="false" ht="15.75" hidden="false" customHeight="true" outlineLevel="0" collapsed="false"/>
    <row r="1044" customFormat="false" ht="15.75" hidden="false" customHeight="true" outlineLevel="0" collapsed="false"/>
    <row r="1045" customFormat="false" ht="15.75" hidden="false" customHeight="true" outlineLevel="0" collapsed="false"/>
    <row r="1046" customFormat="false" ht="15.75" hidden="false" customHeight="true" outlineLevel="0" collapsed="false"/>
    <row r="1047" customFormat="false" ht="15.75" hidden="false" customHeight="true" outlineLevel="0" collapsed="false"/>
    <row r="1048" customFormat="false" ht="15.75" hidden="false" customHeight="true" outlineLevel="0" collapsed="false"/>
    <row r="1049" customFormat="false" ht="15.75" hidden="false" customHeight="true" outlineLevel="0" collapsed="false"/>
    <row r="1050" customFormat="false" ht="15.75" hidden="false" customHeight="true" outlineLevel="0" collapsed="false"/>
    <row r="1051" customFormat="false" ht="15.75" hidden="false" customHeight="true" outlineLevel="0" collapsed="false"/>
    <row r="1052" customFormat="false" ht="15.75" hidden="false" customHeight="true" outlineLevel="0" collapsed="false"/>
    <row r="1053" customFormat="false" ht="15.75" hidden="false" customHeight="true" outlineLevel="0" collapsed="false"/>
    <row r="1054" customFormat="false" ht="15.75" hidden="false" customHeight="true" outlineLevel="0" collapsed="false"/>
    <row r="1055" customFormat="false" ht="15.75" hidden="false" customHeight="true" outlineLevel="0" collapsed="false"/>
    <row r="1056" customFormat="false" ht="15.75" hidden="false" customHeight="true" outlineLevel="0" collapsed="false"/>
    <row r="1057" customFormat="false" ht="15.75" hidden="false" customHeight="true" outlineLevel="0" collapsed="false"/>
    <row r="1058" customFormat="false" ht="15.75" hidden="false" customHeight="true" outlineLevel="0" collapsed="false"/>
    <row r="1059" customFormat="false" ht="15.75" hidden="false" customHeight="true" outlineLevel="0" collapsed="false"/>
    <row r="1060" customFormat="false" ht="15.75" hidden="false" customHeight="true" outlineLevel="0" collapsed="false"/>
    <row r="1061" customFormat="false" ht="15.75" hidden="false" customHeight="true" outlineLevel="0" collapsed="false"/>
    <row r="1062" customFormat="false" ht="15.75" hidden="false" customHeight="true" outlineLevel="0" collapsed="false"/>
    <row r="1063" customFormat="false" ht="15.75" hidden="false" customHeight="true" outlineLevel="0" collapsed="false"/>
    <row r="1064" customFormat="false" ht="15.75" hidden="false" customHeight="true" outlineLevel="0" collapsed="false"/>
    <row r="1065" customFormat="false" ht="15.75" hidden="false" customHeight="true" outlineLevel="0" collapsed="false"/>
    <row r="1066" customFormat="false" ht="15.75" hidden="false" customHeight="true" outlineLevel="0" collapsed="false"/>
    <row r="1067" customFormat="false" ht="15.75" hidden="false" customHeight="true" outlineLevel="0" collapsed="false"/>
    <row r="1068" customFormat="false" ht="15.75" hidden="false" customHeight="true" outlineLevel="0" collapsed="false"/>
    <row r="1069" customFormat="false" ht="15.75" hidden="false" customHeight="true" outlineLevel="0" collapsed="false"/>
    <row r="1070" customFormat="false" ht="15.75" hidden="false" customHeight="true" outlineLevel="0" collapsed="false"/>
    <row r="1071" customFormat="false" ht="15.75" hidden="false" customHeight="true" outlineLevel="0" collapsed="false"/>
    <row r="1072" customFormat="false" ht="15.75" hidden="false" customHeight="true" outlineLevel="0" collapsed="false"/>
    <row r="1073" customFormat="false" ht="15.75" hidden="false" customHeight="true" outlineLevel="0" collapsed="false"/>
    <row r="1074" customFormat="false" ht="15.75" hidden="false" customHeight="true" outlineLevel="0" collapsed="false"/>
    <row r="1075" customFormat="false" ht="15.75" hidden="false" customHeight="true" outlineLevel="0" collapsed="false"/>
    <row r="1076" customFormat="false" ht="15.75" hidden="false" customHeight="true" outlineLevel="0" collapsed="false"/>
    <row r="1077" customFormat="false" ht="15.75" hidden="false" customHeight="true" outlineLevel="0" collapsed="false"/>
    <row r="1078" customFormat="false" ht="15.75" hidden="false" customHeight="true" outlineLevel="0" collapsed="false"/>
    <row r="1079" customFormat="false" ht="15.75" hidden="false" customHeight="true" outlineLevel="0" collapsed="false"/>
    <row r="1080" customFormat="false" ht="15.75" hidden="false" customHeight="true" outlineLevel="0" collapsed="false"/>
    <row r="1081" customFormat="false" ht="15.75" hidden="false" customHeight="true" outlineLevel="0" collapsed="false"/>
    <row r="1082" customFormat="false" ht="15.75" hidden="false" customHeight="true" outlineLevel="0" collapsed="false"/>
    <row r="1083" customFormat="false" ht="15.75" hidden="false" customHeight="true" outlineLevel="0" collapsed="false"/>
    <row r="1084" customFormat="false" ht="15.75" hidden="false" customHeight="true" outlineLevel="0" collapsed="false"/>
    <row r="1085" customFormat="false" ht="15.75" hidden="false" customHeight="true" outlineLevel="0" collapsed="false"/>
    <row r="1086" customFormat="false" ht="15.75" hidden="false" customHeight="true" outlineLevel="0" collapsed="false"/>
    <row r="1087" customFormat="false" ht="15.75" hidden="false" customHeight="true" outlineLevel="0" collapsed="false"/>
    <row r="1088" customFormat="false" ht="15.75" hidden="false" customHeight="true" outlineLevel="0" collapsed="false"/>
    <row r="1089" customFormat="false" ht="15.75" hidden="false" customHeight="true" outlineLevel="0" collapsed="false"/>
    <row r="1090" customFormat="false" ht="15.75" hidden="false" customHeight="true" outlineLevel="0" collapsed="false"/>
    <row r="1091" customFormat="false" ht="15.75" hidden="false" customHeight="true" outlineLevel="0" collapsed="false"/>
    <row r="1092" customFormat="false" ht="15.75" hidden="false" customHeight="true" outlineLevel="0" collapsed="false"/>
    <row r="1093" customFormat="false" ht="15.75" hidden="false" customHeight="true" outlineLevel="0" collapsed="false"/>
    <row r="1094" customFormat="false" ht="15.75" hidden="false" customHeight="true" outlineLevel="0" collapsed="false"/>
    <row r="1095" customFormat="false" ht="15.75" hidden="false" customHeight="true" outlineLevel="0" collapsed="false"/>
    <row r="1096" customFormat="false" ht="15.75" hidden="false" customHeight="true" outlineLevel="0" collapsed="false"/>
    <row r="1097" customFormat="false" ht="15.75" hidden="false" customHeight="true" outlineLevel="0" collapsed="false"/>
    <row r="1098" customFormat="false" ht="15.75" hidden="false" customHeight="true" outlineLevel="0" collapsed="false"/>
    <row r="1099" customFormat="false" ht="15.75" hidden="false" customHeight="true" outlineLevel="0" collapsed="false"/>
    <row r="1100" customFormat="false" ht="15.75" hidden="false" customHeight="true" outlineLevel="0" collapsed="false"/>
    <row r="1101" customFormat="false" ht="15.75" hidden="false" customHeight="true" outlineLevel="0" collapsed="false"/>
    <row r="1102" customFormat="false" ht="15.75" hidden="false" customHeight="true" outlineLevel="0" collapsed="false"/>
    <row r="1103" customFormat="false" ht="15.75" hidden="false" customHeight="true" outlineLevel="0" collapsed="false"/>
    <row r="1104" customFormat="false" ht="15.75" hidden="false" customHeight="true" outlineLevel="0" collapsed="false"/>
    <row r="1105" customFormat="false" ht="15.75" hidden="false" customHeight="true" outlineLevel="0" collapsed="false"/>
    <row r="1106" customFormat="false" ht="15.75" hidden="false" customHeight="true" outlineLevel="0" collapsed="false"/>
    <row r="1107" customFormat="false" ht="15.75" hidden="false" customHeight="true" outlineLevel="0" collapsed="false"/>
    <row r="1108" customFormat="false" ht="15.75" hidden="false" customHeight="true" outlineLevel="0" collapsed="false"/>
    <row r="1109" customFormat="false" ht="15.75" hidden="false" customHeight="true" outlineLevel="0" collapsed="false"/>
    <row r="1110" customFormat="false" ht="15.75" hidden="false" customHeight="true" outlineLevel="0" collapsed="false"/>
    <row r="1111" customFormat="false" ht="15.75" hidden="false" customHeight="true" outlineLevel="0" collapsed="false"/>
    <row r="1112" customFormat="false" ht="15.75" hidden="false" customHeight="true" outlineLevel="0" collapsed="false"/>
    <row r="1113" customFormat="false" ht="15.75" hidden="false" customHeight="true" outlineLevel="0" collapsed="false"/>
    <row r="1114" customFormat="false" ht="15.75" hidden="false" customHeight="true" outlineLevel="0" collapsed="false"/>
    <row r="1115" customFormat="false" ht="15.75" hidden="false" customHeight="true" outlineLevel="0" collapsed="false"/>
    <row r="1116" customFormat="false" ht="15.75" hidden="false" customHeight="true" outlineLevel="0" collapsed="false"/>
    <row r="1117" customFormat="false" ht="15.75" hidden="false" customHeight="true" outlineLevel="0" collapsed="false"/>
    <row r="1118" customFormat="false" ht="15.75" hidden="false" customHeight="true" outlineLevel="0" collapsed="false"/>
    <row r="1119" customFormat="false" ht="15.75" hidden="false" customHeight="true" outlineLevel="0" collapsed="false"/>
    <row r="1120" customFormat="false" ht="15.75" hidden="false" customHeight="true" outlineLevel="0" collapsed="false"/>
    <row r="1121" customFormat="false" ht="15.75" hidden="false" customHeight="true" outlineLevel="0" collapsed="false"/>
    <row r="1122" customFormat="false" ht="15.75" hidden="false" customHeight="true" outlineLevel="0" collapsed="false"/>
    <row r="1123" customFormat="false" ht="15.75" hidden="false" customHeight="true" outlineLevel="0" collapsed="false"/>
    <row r="1124" customFormat="false" ht="15.75" hidden="false" customHeight="true" outlineLevel="0" collapsed="false"/>
    <row r="1125" customFormat="false" ht="15.75" hidden="false" customHeight="true" outlineLevel="0" collapsed="false"/>
    <row r="1126" customFormat="false" ht="15.75" hidden="false" customHeight="true" outlineLevel="0" collapsed="false"/>
    <row r="1127" customFormat="false" ht="15.75" hidden="false" customHeight="true" outlineLevel="0" collapsed="false"/>
    <row r="1128" customFormat="false" ht="15.75" hidden="false" customHeight="true" outlineLevel="0" collapsed="false"/>
    <row r="1129" customFormat="false" ht="15.75" hidden="false" customHeight="true" outlineLevel="0" collapsed="false"/>
    <row r="1130" customFormat="false" ht="15.75" hidden="false" customHeight="true" outlineLevel="0" collapsed="false"/>
    <row r="1131" customFormat="false" ht="15.75" hidden="false" customHeight="true" outlineLevel="0" collapsed="false"/>
    <row r="1132" customFormat="false" ht="15.75" hidden="false" customHeight="true" outlineLevel="0" collapsed="false"/>
    <row r="1133" customFormat="false" ht="15.75" hidden="false" customHeight="true" outlineLevel="0" collapsed="false"/>
    <row r="1134" customFormat="false" ht="15.75" hidden="false" customHeight="true" outlineLevel="0" collapsed="false"/>
    <row r="1135" customFormat="false" ht="15.75" hidden="false" customHeight="true" outlineLevel="0" collapsed="false"/>
    <row r="1136" customFormat="false" ht="15.75" hidden="false" customHeight="true" outlineLevel="0" collapsed="false"/>
    <row r="1137" customFormat="false" ht="15.75" hidden="false" customHeight="true" outlineLevel="0" collapsed="false"/>
    <row r="1138" customFormat="false" ht="15.75" hidden="false" customHeight="true" outlineLevel="0" collapsed="false"/>
    <row r="1139" customFormat="false" ht="15.75" hidden="false" customHeight="true" outlineLevel="0" collapsed="false"/>
    <row r="1140" customFormat="false" ht="15.75" hidden="false" customHeight="true" outlineLevel="0" collapsed="false"/>
    <row r="1141" customFormat="false" ht="15.75" hidden="false" customHeight="true" outlineLevel="0" collapsed="false"/>
    <row r="1142" customFormat="false" ht="15.75" hidden="false" customHeight="true" outlineLevel="0" collapsed="false"/>
    <row r="1143" customFormat="false" ht="15.75" hidden="false" customHeight="true" outlineLevel="0" collapsed="false"/>
    <row r="1144" customFormat="false" ht="15.75" hidden="false" customHeight="true" outlineLevel="0" collapsed="false"/>
    <row r="1145" customFormat="false" ht="15.75" hidden="false" customHeight="true" outlineLevel="0" collapsed="false"/>
    <row r="1146" customFormat="false" ht="15.75" hidden="false" customHeight="true" outlineLevel="0" collapsed="false"/>
    <row r="1147" customFormat="false" ht="15.75" hidden="false" customHeight="true" outlineLevel="0" collapsed="false"/>
    <row r="1148" customFormat="false" ht="15.75" hidden="false" customHeight="true" outlineLevel="0" collapsed="false"/>
    <row r="1149" customFormat="false" ht="15.75" hidden="false" customHeight="true" outlineLevel="0" collapsed="false"/>
    <row r="1150" customFormat="false" ht="15.75" hidden="false" customHeight="true" outlineLevel="0" collapsed="false"/>
    <row r="1151" customFormat="false" ht="15.75" hidden="false" customHeight="true" outlineLevel="0" collapsed="false"/>
    <row r="1152" customFormat="false" ht="15.75" hidden="false" customHeight="true" outlineLevel="0" collapsed="false"/>
    <row r="1153" customFormat="false" ht="15.75" hidden="false" customHeight="true" outlineLevel="0" collapsed="false"/>
    <row r="1154" customFormat="false" ht="15.75" hidden="false" customHeight="true" outlineLevel="0" collapsed="false"/>
    <row r="1155" customFormat="false" ht="15.75" hidden="false" customHeight="true" outlineLevel="0" collapsed="false"/>
    <row r="1156" customFormat="false" ht="15.75" hidden="false" customHeight="true" outlineLevel="0" collapsed="false"/>
    <row r="1157" customFormat="false" ht="15.75" hidden="false" customHeight="true" outlineLevel="0" collapsed="false"/>
    <row r="1158" customFormat="false" ht="15.75" hidden="false" customHeight="true" outlineLevel="0" collapsed="false"/>
    <row r="1159" customFormat="false" ht="15.75" hidden="false" customHeight="true" outlineLevel="0" collapsed="false"/>
    <row r="1160" customFormat="false" ht="15.75" hidden="false" customHeight="true" outlineLevel="0" collapsed="false"/>
    <row r="1161" customFormat="false" ht="15.75" hidden="false" customHeight="true" outlineLevel="0" collapsed="false"/>
    <row r="1162" customFormat="false" ht="15.75" hidden="false" customHeight="true" outlineLevel="0" collapsed="false"/>
    <row r="1163" customFormat="false" ht="15.75" hidden="false" customHeight="true" outlineLevel="0" collapsed="false"/>
    <row r="1164" customFormat="false" ht="15.75" hidden="false" customHeight="true" outlineLevel="0" collapsed="false"/>
    <row r="1165" customFormat="false" ht="15.75" hidden="false" customHeight="true" outlineLevel="0" collapsed="false"/>
    <row r="1166" customFormat="false" ht="15.75" hidden="false" customHeight="true" outlineLevel="0" collapsed="false"/>
    <row r="1167" customFormat="false" ht="15.75" hidden="false" customHeight="true" outlineLevel="0" collapsed="false"/>
    <row r="1168" customFormat="false" ht="15.75" hidden="false" customHeight="true" outlineLevel="0" collapsed="false"/>
    <row r="1169" customFormat="false" ht="15.75" hidden="false" customHeight="true" outlineLevel="0" collapsed="false"/>
    <row r="1170" customFormat="false" ht="15.75" hidden="false" customHeight="true" outlineLevel="0" collapsed="false"/>
    <row r="1171" customFormat="false" ht="15.75" hidden="false" customHeight="true" outlineLevel="0" collapsed="false"/>
    <row r="1172" customFormat="false" ht="15.75" hidden="false" customHeight="true" outlineLevel="0" collapsed="false"/>
    <row r="1173" customFormat="false" ht="15.75" hidden="false" customHeight="true" outlineLevel="0" collapsed="false"/>
    <row r="1174" customFormat="false" ht="15.75" hidden="false" customHeight="true" outlineLevel="0" collapsed="false"/>
    <row r="1175" customFormat="false" ht="15.75" hidden="false" customHeight="true" outlineLevel="0" collapsed="false"/>
    <row r="1176" customFormat="false" ht="15.75" hidden="false" customHeight="true" outlineLevel="0" collapsed="false"/>
    <row r="1177" customFormat="false" ht="15.75" hidden="false" customHeight="true" outlineLevel="0" collapsed="false"/>
    <row r="1178" customFormat="false" ht="15.75" hidden="false" customHeight="true" outlineLevel="0" collapsed="false"/>
    <row r="1179" customFormat="false" ht="15.75" hidden="false" customHeight="true" outlineLevel="0" collapsed="false"/>
    <row r="1180" customFormat="false" ht="15.75" hidden="false" customHeight="true" outlineLevel="0" collapsed="false"/>
    <row r="1181" customFormat="false" ht="15.75" hidden="false" customHeight="true" outlineLevel="0" collapsed="false"/>
    <row r="1182" customFormat="false" ht="15.75" hidden="false" customHeight="true" outlineLevel="0" collapsed="false"/>
    <row r="1183" customFormat="false" ht="15.75" hidden="false" customHeight="true" outlineLevel="0" collapsed="false"/>
    <row r="1184" customFormat="false" ht="15.75" hidden="false" customHeight="true" outlineLevel="0" collapsed="false"/>
    <row r="1185" customFormat="false" ht="15.75" hidden="false" customHeight="true" outlineLevel="0" collapsed="false"/>
    <row r="1186" customFormat="false" ht="15.75" hidden="false" customHeight="true" outlineLevel="0" collapsed="false"/>
    <row r="1187" customFormat="false" ht="15.75" hidden="false" customHeight="true" outlineLevel="0" collapsed="false"/>
    <row r="1188" customFormat="false" ht="15.75" hidden="false" customHeight="true" outlineLevel="0" collapsed="false"/>
    <row r="1189" customFormat="false" ht="15.75" hidden="false" customHeight="true" outlineLevel="0" collapsed="false"/>
    <row r="1190" customFormat="false" ht="15.75" hidden="false" customHeight="true" outlineLevel="0" collapsed="false"/>
    <row r="1191" customFormat="false" ht="15.75" hidden="false" customHeight="true" outlineLevel="0" collapsed="false"/>
    <row r="1192" customFormat="false" ht="15.75" hidden="false" customHeight="true" outlineLevel="0" collapsed="false"/>
    <row r="1193" customFormat="false" ht="15.75" hidden="false" customHeight="true" outlineLevel="0" collapsed="false"/>
    <row r="1194" customFormat="false" ht="15.75" hidden="false" customHeight="true" outlineLevel="0" collapsed="false"/>
    <row r="1195" customFormat="false" ht="15.75" hidden="false" customHeight="true" outlineLevel="0" collapsed="false"/>
    <row r="1196" customFormat="false" ht="15.75" hidden="false" customHeight="true" outlineLevel="0" collapsed="false"/>
    <row r="1197" customFormat="false" ht="15.75" hidden="false" customHeight="true" outlineLevel="0" collapsed="false"/>
    <row r="1198" customFormat="false" ht="15.75" hidden="false" customHeight="true" outlineLevel="0" collapsed="false"/>
    <row r="1199" customFormat="false" ht="15.75" hidden="false" customHeight="true" outlineLevel="0" collapsed="false"/>
    <row r="1200" customFormat="false" ht="15.75" hidden="false" customHeight="true" outlineLevel="0" collapsed="false"/>
    <row r="1201" customFormat="false" ht="15.75" hidden="false" customHeight="true" outlineLevel="0" collapsed="false"/>
    <row r="1202" customFormat="false" ht="15.75" hidden="false" customHeight="true" outlineLevel="0" collapsed="false"/>
    <row r="1203" customFormat="false" ht="15.75" hidden="false" customHeight="true" outlineLevel="0" collapsed="false"/>
    <row r="1204" customFormat="false" ht="15.75" hidden="false" customHeight="true" outlineLevel="0" collapsed="false"/>
    <row r="1205" customFormat="false" ht="15.75" hidden="false" customHeight="true" outlineLevel="0" collapsed="false"/>
    <row r="1206" customFormat="false" ht="15.75" hidden="false" customHeight="true" outlineLevel="0" collapsed="false"/>
    <row r="1207" customFormat="false" ht="15.75" hidden="false" customHeight="true" outlineLevel="0" collapsed="false"/>
    <row r="1208" customFormat="false" ht="15.75" hidden="false" customHeight="true" outlineLevel="0" collapsed="false"/>
    <row r="1209" customFormat="false" ht="15.75" hidden="false" customHeight="true" outlineLevel="0" collapsed="false"/>
    <row r="1210" customFormat="false" ht="15.75" hidden="false" customHeight="true" outlineLevel="0" collapsed="false"/>
    <row r="1211" customFormat="false" ht="15.75" hidden="false" customHeight="true" outlineLevel="0" collapsed="false"/>
    <row r="1212" customFormat="false" ht="15.75" hidden="false" customHeight="true" outlineLevel="0" collapsed="false"/>
    <row r="1213" customFormat="false" ht="15.75" hidden="false" customHeight="true" outlineLevel="0" collapsed="false"/>
    <row r="1214" customFormat="false" ht="15.75" hidden="false" customHeight="true" outlineLevel="0" collapsed="false"/>
    <row r="1215" customFormat="false" ht="15.75" hidden="false" customHeight="true" outlineLevel="0" collapsed="false"/>
    <row r="1216" customFormat="false" ht="15.75" hidden="false" customHeight="true" outlineLevel="0" collapsed="false"/>
    <row r="1217" customFormat="false" ht="15.75" hidden="false" customHeight="true" outlineLevel="0" collapsed="false"/>
    <row r="1218" customFormat="false" ht="15.75" hidden="false" customHeight="true" outlineLevel="0" collapsed="false"/>
    <row r="1219" customFormat="false" ht="15.75" hidden="false" customHeight="true" outlineLevel="0" collapsed="false"/>
    <row r="1220" customFormat="false" ht="15.75" hidden="false" customHeight="true" outlineLevel="0" collapsed="false"/>
    <row r="1221" customFormat="false" ht="15.75" hidden="false" customHeight="true" outlineLevel="0" collapsed="false"/>
    <row r="1222" customFormat="false" ht="15.75" hidden="false" customHeight="true" outlineLevel="0" collapsed="false"/>
    <row r="1223" customFormat="false" ht="15.75" hidden="false" customHeight="true" outlineLevel="0" collapsed="false"/>
    <row r="1224" customFormat="false" ht="15.75" hidden="false" customHeight="true" outlineLevel="0" collapsed="false"/>
    <row r="1225" customFormat="false" ht="15.75" hidden="false" customHeight="true" outlineLevel="0" collapsed="false"/>
    <row r="1226" customFormat="false" ht="15.75" hidden="false" customHeight="true" outlineLevel="0" collapsed="false"/>
    <row r="1227" customFormat="false" ht="15.75" hidden="false" customHeight="true" outlineLevel="0" collapsed="false"/>
    <row r="1228" customFormat="false" ht="15.75" hidden="false" customHeight="true" outlineLevel="0" collapsed="false"/>
    <row r="1229" customFormat="false" ht="15.75" hidden="false" customHeight="true" outlineLevel="0" collapsed="false"/>
    <row r="1230" customFormat="false" ht="15.75" hidden="false" customHeight="true" outlineLevel="0" collapsed="false"/>
    <row r="1231" customFormat="false" ht="15.75" hidden="false" customHeight="true" outlineLevel="0" collapsed="false"/>
    <row r="1232" customFormat="false" ht="15.75" hidden="false" customHeight="true" outlineLevel="0" collapsed="false"/>
    <row r="1233" customFormat="false" ht="15.75" hidden="false" customHeight="true" outlineLevel="0" collapsed="false"/>
    <row r="1234" customFormat="false" ht="15.75" hidden="false" customHeight="true" outlineLevel="0" collapsed="false"/>
    <row r="1235" customFormat="false" ht="15.75" hidden="false" customHeight="true" outlineLevel="0" collapsed="false"/>
    <row r="1236" customFormat="false" ht="15.75" hidden="false" customHeight="true" outlineLevel="0" collapsed="false"/>
    <row r="1237" customFormat="false" ht="15.75" hidden="false" customHeight="true" outlineLevel="0" collapsed="false"/>
    <row r="1238" customFormat="false" ht="15.75" hidden="false" customHeight="true" outlineLevel="0" collapsed="false"/>
    <row r="1239" customFormat="false" ht="15.75" hidden="false" customHeight="true" outlineLevel="0" collapsed="false"/>
    <row r="1240" customFormat="false" ht="15.75" hidden="false" customHeight="true" outlineLevel="0" collapsed="false"/>
    <row r="1241" customFormat="false" ht="15.75" hidden="false" customHeight="true" outlineLevel="0" collapsed="false"/>
    <row r="1242" customFormat="false" ht="15.75" hidden="false" customHeight="true" outlineLevel="0" collapsed="false"/>
    <row r="1243" customFormat="false" ht="15.75" hidden="false" customHeight="true" outlineLevel="0" collapsed="false"/>
    <row r="1244" customFormat="false" ht="15.75" hidden="false" customHeight="true" outlineLevel="0" collapsed="false"/>
    <row r="1245" customFormat="false" ht="15.75" hidden="false" customHeight="true" outlineLevel="0" collapsed="false"/>
    <row r="1246" customFormat="false" ht="15.75" hidden="false" customHeight="true" outlineLevel="0" collapsed="false"/>
    <row r="1247" customFormat="false" ht="15.75" hidden="false" customHeight="true" outlineLevel="0" collapsed="false"/>
    <row r="1248" customFormat="false" ht="15.75" hidden="false" customHeight="true" outlineLevel="0" collapsed="false"/>
    <row r="1249" customFormat="false" ht="15.75" hidden="false" customHeight="true" outlineLevel="0" collapsed="false"/>
    <row r="1250" customFormat="false" ht="15.75" hidden="false" customHeight="true" outlineLevel="0" collapsed="false"/>
    <row r="1251" customFormat="false" ht="15.75" hidden="false" customHeight="true" outlineLevel="0" collapsed="false"/>
    <row r="1252" customFormat="false" ht="15.75" hidden="false" customHeight="true" outlineLevel="0" collapsed="false"/>
    <row r="1253" customFormat="false" ht="15.75" hidden="false" customHeight="true" outlineLevel="0" collapsed="false"/>
    <row r="1254" customFormat="false" ht="15.75" hidden="false" customHeight="true" outlineLevel="0" collapsed="false"/>
    <row r="1255" customFormat="false" ht="15.75" hidden="false" customHeight="true" outlineLevel="0" collapsed="false"/>
    <row r="1256" customFormat="false" ht="15.75" hidden="false" customHeight="true" outlineLevel="0" collapsed="false"/>
    <row r="1257" customFormat="false" ht="15.75" hidden="false" customHeight="true" outlineLevel="0" collapsed="false"/>
    <row r="1258" customFormat="false" ht="15.75" hidden="false" customHeight="true" outlineLevel="0" collapsed="false"/>
    <row r="1259" customFormat="false" ht="15.75" hidden="false" customHeight="true" outlineLevel="0" collapsed="false"/>
    <row r="1260" customFormat="false" ht="15.75" hidden="false" customHeight="true" outlineLevel="0" collapsed="false"/>
    <row r="1261" customFormat="false" ht="15.75" hidden="false" customHeight="true" outlineLevel="0" collapsed="false"/>
    <row r="1262" customFormat="false" ht="15.75" hidden="false" customHeight="true" outlineLevel="0" collapsed="false"/>
    <row r="1263" customFormat="false" ht="15.75" hidden="false" customHeight="true" outlineLevel="0" collapsed="false"/>
    <row r="1264" customFormat="false" ht="15.75" hidden="false" customHeight="true" outlineLevel="0" collapsed="false"/>
    <row r="1265" customFormat="false" ht="15.75" hidden="false" customHeight="true" outlineLevel="0" collapsed="false"/>
    <row r="1266" customFormat="false" ht="15.75" hidden="false" customHeight="true" outlineLevel="0" collapsed="false"/>
    <row r="1267" customFormat="false" ht="15.75" hidden="false" customHeight="true" outlineLevel="0" collapsed="false"/>
    <row r="1268" customFormat="false" ht="15.75" hidden="false" customHeight="true" outlineLevel="0" collapsed="false"/>
    <row r="1269" customFormat="false" ht="15.75" hidden="false" customHeight="true" outlineLevel="0" collapsed="false"/>
    <row r="1270" customFormat="false" ht="15.75" hidden="false" customHeight="true" outlineLevel="0" collapsed="false"/>
    <row r="1271" customFormat="false" ht="15.75" hidden="false" customHeight="true" outlineLevel="0" collapsed="false"/>
    <row r="1272" customFormat="false" ht="15.75" hidden="false" customHeight="true" outlineLevel="0" collapsed="false"/>
    <row r="1273" customFormat="false" ht="15.75" hidden="false" customHeight="true" outlineLevel="0" collapsed="false"/>
    <row r="1274" customFormat="false" ht="15.75" hidden="false" customHeight="true" outlineLevel="0" collapsed="false"/>
    <row r="1275" customFormat="false" ht="15.75" hidden="false" customHeight="true" outlineLevel="0" collapsed="false"/>
    <row r="1276" customFormat="false" ht="15.75" hidden="false" customHeight="true" outlineLevel="0" collapsed="false"/>
    <row r="1277" customFormat="false" ht="15.75" hidden="false" customHeight="true" outlineLevel="0" collapsed="false"/>
  </sheetData>
  <autoFilter ref="A1:C1277"/>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0000"/>
    <pageSetUpPr fitToPage="false"/>
  </sheetPr>
  <dimension ref="A1:BC476"/>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0" width="25.77"/>
    <col collapsed="false" customWidth="true" hidden="false" outlineLevel="0" max="5" min="2" style="0" width="7.76"/>
    <col collapsed="false" customWidth="true" hidden="false" outlineLevel="0" max="22" min="6" style="0" width="5.25"/>
    <col collapsed="false" customWidth="true" hidden="false" outlineLevel="0" max="24" min="23" style="0" width="6.88"/>
    <col collapsed="false" customWidth="true" hidden="false" outlineLevel="0" max="54" min="25" style="0" width="5.25"/>
    <col collapsed="false" customWidth="true" hidden="false" outlineLevel="0" max="1024" min="55" style="0" width="12.64"/>
  </cols>
  <sheetData>
    <row r="1" customFormat="false" ht="15.75" hidden="false" customHeight="true" outlineLevel="0" collapsed="false">
      <c r="A1" s="8" t="s">
        <v>264</v>
      </c>
      <c r="B1" s="9"/>
      <c r="C1" s="9"/>
      <c r="D1" s="9"/>
      <c r="E1" s="10"/>
      <c r="F1" s="11"/>
      <c r="G1" s="12"/>
      <c r="H1" s="12"/>
      <c r="I1" s="12"/>
      <c r="J1" s="11"/>
      <c r="K1" s="12"/>
      <c r="L1" s="12"/>
      <c r="M1" s="12"/>
      <c r="N1" s="13"/>
      <c r="O1" s="12"/>
      <c r="P1" s="12"/>
      <c r="Q1" s="12"/>
      <c r="R1" s="13"/>
      <c r="S1" s="12"/>
      <c r="T1" s="12"/>
      <c r="U1" s="12"/>
      <c r="V1" s="13"/>
      <c r="W1" s="14" t="e">
        <f aca="false">SUM(W4:W1218)-SUM('dkp may 24' C2:C155)</f>
        <v>#VALUE!</v>
      </c>
      <c r="X1" s="12" t="e">
        <f aca="false">SUM('dkp may 24' C2:C155)</f>
        <v>#VALUE!</v>
      </c>
      <c r="Y1" s="12"/>
      <c r="Z1" s="13"/>
      <c r="AA1" s="12"/>
      <c r="AB1" s="12"/>
      <c r="AC1" s="15"/>
      <c r="AD1" s="13"/>
      <c r="AE1" s="12"/>
      <c r="AF1" s="12"/>
      <c r="AG1" s="12"/>
      <c r="AH1" s="13"/>
      <c r="AI1" s="12"/>
      <c r="AJ1" s="12"/>
      <c r="AK1" s="12"/>
      <c r="AL1" s="13"/>
      <c r="AM1" s="12"/>
      <c r="AN1" s="12"/>
      <c r="AO1" s="12"/>
      <c r="AP1" s="13"/>
      <c r="AQ1" s="12"/>
      <c r="AR1" s="12"/>
      <c r="AS1" s="12"/>
      <c r="AT1" s="13"/>
      <c r="AU1" s="12"/>
      <c r="AV1" s="12"/>
      <c r="AW1" s="12"/>
      <c r="AX1" s="13"/>
      <c r="AY1" s="12"/>
      <c r="AZ1" s="12"/>
      <c r="BA1" s="12"/>
      <c r="BB1" s="16"/>
      <c r="BC1" s="17"/>
    </row>
    <row r="2" customFormat="false" ht="15.75" hidden="false" customHeight="true" outlineLevel="0" collapsed="false">
      <c r="A2" s="18"/>
      <c r="B2" s="19"/>
      <c r="C2" s="20"/>
      <c r="D2" s="21"/>
      <c r="E2" s="22"/>
      <c r="F2" s="23"/>
      <c r="G2" s="12"/>
      <c r="H2" s="12"/>
      <c r="I2" s="12"/>
      <c r="J2" s="23"/>
      <c r="K2" s="12"/>
      <c r="L2" s="12"/>
      <c r="M2" s="12"/>
      <c r="N2" s="24"/>
      <c r="O2" s="12"/>
      <c r="P2" s="12"/>
      <c r="Q2" s="12"/>
      <c r="R2" s="24"/>
      <c r="S2" s="12"/>
      <c r="T2" s="12"/>
      <c r="U2" s="12"/>
      <c r="V2" s="24"/>
      <c r="W2" s="25" t="s">
        <v>265</v>
      </c>
      <c r="X2" s="25" t="s">
        <v>266</v>
      </c>
      <c r="Y2" s="12"/>
      <c r="Z2" s="13"/>
      <c r="AA2" s="12"/>
      <c r="AB2" s="12"/>
      <c r="AC2" s="15"/>
      <c r="AD2" s="13"/>
      <c r="AE2" s="12"/>
      <c r="AF2" s="12"/>
      <c r="AG2" s="12"/>
      <c r="AH2" s="13"/>
      <c r="AI2" s="12"/>
      <c r="AJ2" s="12"/>
      <c r="AK2" s="12"/>
      <c r="AL2" s="13"/>
      <c r="AM2" s="12"/>
      <c r="AN2" s="12"/>
      <c r="AO2" s="12"/>
      <c r="AP2" s="13"/>
      <c r="AQ2" s="12"/>
      <c r="AR2" s="12"/>
      <c r="AS2" s="12"/>
      <c r="AT2" s="13"/>
      <c r="AU2" s="12"/>
      <c r="AV2" s="12"/>
      <c r="AW2" s="12"/>
      <c r="AX2" s="13"/>
      <c r="AY2" s="12"/>
      <c r="AZ2" s="12"/>
      <c r="BA2" s="12"/>
      <c r="BB2" s="16"/>
      <c r="BC2" s="17"/>
    </row>
    <row r="3" customFormat="false" ht="15.75" hidden="false" customHeight="true" outlineLevel="0" collapsed="false">
      <c r="A3" s="26" t="s">
        <v>267</v>
      </c>
      <c r="B3" s="27" t="s">
        <v>268</v>
      </c>
      <c r="C3" s="28" t="s">
        <v>269</v>
      </c>
      <c r="D3" s="29" t="s">
        <v>270</v>
      </c>
      <c r="E3" s="30" t="s">
        <v>271</v>
      </c>
      <c r="F3" s="31" t="s">
        <v>272</v>
      </c>
      <c r="G3" s="32" t="s">
        <v>273</v>
      </c>
      <c r="H3" s="32" t="s">
        <v>273</v>
      </c>
      <c r="I3" s="32" t="s">
        <v>274</v>
      </c>
      <c r="J3" s="31" t="s">
        <v>275</v>
      </c>
      <c r="K3" s="32" t="s">
        <v>276</v>
      </c>
      <c r="L3" s="32" t="s">
        <v>276</v>
      </c>
      <c r="M3" s="32" t="s">
        <v>274</v>
      </c>
      <c r="N3" s="33" t="n">
        <v>45352</v>
      </c>
      <c r="O3" s="32" t="s">
        <v>277</v>
      </c>
      <c r="P3" s="32" t="s">
        <v>277</v>
      </c>
      <c r="Q3" s="32" t="s">
        <v>274</v>
      </c>
      <c r="R3" s="33" t="n">
        <v>45383</v>
      </c>
      <c r="S3" s="32" t="s">
        <v>278</v>
      </c>
      <c r="T3" s="32" t="s">
        <v>278</v>
      </c>
      <c r="U3" s="32" t="s">
        <v>274</v>
      </c>
      <c r="V3" s="33" t="n">
        <v>45413</v>
      </c>
      <c r="W3" s="34" t="s">
        <v>279</v>
      </c>
      <c r="X3" s="34" t="s">
        <v>279</v>
      </c>
      <c r="Y3" s="32" t="s">
        <v>274</v>
      </c>
      <c r="Z3" s="35" t="n">
        <v>45444</v>
      </c>
      <c r="AA3" s="32" t="s">
        <v>280</v>
      </c>
      <c r="AB3" s="32" t="s">
        <v>280</v>
      </c>
      <c r="AC3" s="36" t="s">
        <v>274</v>
      </c>
      <c r="AD3" s="35" t="n">
        <v>45474</v>
      </c>
      <c r="AE3" s="32" t="s">
        <v>281</v>
      </c>
      <c r="AF3" s="32" t="s">
        <v>281</v>
      </c>
      <c r="AG3" s="32" t="s">
        <v>274</v>
      </c>
      <c r="AH3" s="35" t="n">
        <v>45505</v>
      </c>
      <c r="AI3" s="32" t="s">
        <v>282</v>
      </c>
      <c r="AJ3" s="32" t="s">
        <v>282</v>
      </c>
      <c r="AK3" s="32" t="s">
        <v>274</v>
      </c>
      <c r="AL3" s="35" t="n">
        <v>45536</v>
      </c>
      <c r="AM3" s="32" t="s">
        <v>283</v>
      </c>
      <c r="AN3" s="32" t="s">
        <v>283</v>
      </c>
      <c r="AO3" s="32" t="s">
        <v>274</v>
      </c>
      <c r="AP3" s="35" t="n">
        <v>45566</v>
      </c>
      <c r="AQ3" s="32" t="s">
        <v>284</v>
      </c>
      <c r="AR3" s="32" t="s">
        <v>284</v>
      </c>
      <c r="AS3" s="32" t="s">
        <v>274</v>
      </c>
      <c r="AT3" s="35" t="n">
        <v>45597</v>
      </c>
      <c r="AU3" s="32" t="s">
        <v>285</v>
      </c>
      <c r="AV3" s="32" t="s">
        <v>285</v>
      </c>
      <c r="AW3" s="32" t="s">
        <v>274</v>
      </c>
      <c r="AX3" s="35" t="n">
        <v>45627</v>
      </c>
      <c r="AY3" s="32" t="s">
        <v>286</v>
      </c>
      <c r="AZ3" s="32" t="s">
        <v>286</v>
      </c>
      <c r="BA3" s="32" t="s">
        <v>274</v>
      </c>
      <c r="BB3" s="37" t="n">
        <v>45292</v>
      </c>
      <c r="BC3" s="38"/>
    </row>
    <row r="4" customFormat="false" ht="15.75" hidden="false" customHeight="true" outlineLevel="0" collapsed="false">
      <c r="A4" s="39" t="s">
        <v>19</v>
      </c>
      <c r="B4" s="39" t="e">
        <f aca="false">G4+K4+O4+S4+W4+AA4+AE4+AI4+AM4+AQ4+AU4+AY4</f>
        <v>#VALUE!</v>
      </c>
      <c r="C4" s="39" t="e">
        <f aca="false">H4+L4+P4+T4+X4+AB4+AF4+AJ4+AN4+AR4+AV4+AZ4</f>
        <v>#VALUE!</v>
      </c>
      <c r="D4" s="40" t="e">
        <f aca="false">I4+M4+Q4+U4+Y4+AC4+AG4+AK4+AO4+AS4+AW4+BA4</f>
        <v>#VALUE!</v>
      </c>
      <c r="E4" s="41" t="e">
        <f aca="false">C4/(B4+F4)</f>
        <v>#VALUE!</v>
      </c>
      <c r="F4" s="42" t="e">
        <f aca="false">'dkp jan 24' B5</f>
        <v>#VALUE!</v>
      </c>
      <c r="G4" s="43" t="e">
        <f aca="false">'dkp jan 24' B5</f>
        <v>#VALUE!</v>
      </c>
      <c r="H4" s="43" t="e">
        <f aca="false">'dkp jan 24' E5</f>
        <v>#VALUE!</v>
      </c>
      <c r="I4" s="44" t="e">
        <f aca="false">F4+G4-H4-J4</f>
        <v>#VALUE!</v>
      </c>
      <c r="J4" s="42" t="e">
        <f aca="false">'dkp feb 24' B6</f>
        <v>#VALUE!</v>
      </c>
      <c r="K4" s="43" t="e">
        <f aca="false">'dkp feb 24' B6</f>
        <v>#VALUE!</v>
      </c>
      <c r="L4" s="43" t="e">
        <f aca="false">'dkp feb 24' E6</f>
        <v>#VALUE!</v>
      </c>
      <c r="M4" s="44" t="e">
        <f aca="false">J4+K4-L4-N4</f>
        <v>#VALUE!</v>
      </c>
      <c r="N4" s="42" t="e">
        <f aca="false">'dkp mar 24' B6</f>
        <v>#VALUE!</v>
      </c>
      <c r="O4" s="43" t="e">
        <f aca="false">'dkp mar 24' B6</f>
        <v>#VALUE!</v>
      </c>
      <c r="P4" s="43" t="e">
        <f aca="false">'dkp mar 24' E6</f>
        <v>#VALUE!</v>
      </c>
      <c r="Q4" s="44" t="e">
        <f aca="false">N4+O4-P4-R4</f>
        <v>#VALUE!</v>
      </c>
      <c r="R4" s="42" t="e">
        <f aca="false">'dkp apr 24' B7</f>
        <v>#VALUE!</v>
      </c>
      <c r="S4" s="43" t="e">
        <f aca="false">'dkp apr 24' B7</f>
        <v>#VALUE!</v>
      </c>
      <c r="T4" s="43" t="e">
        <f aca="false">'dkp apr 24' E7</f>
        <v>#VALUE!</v>
      </c>
      <c r="U4" s="44" t="e">
        <f aca="false">R4+S4-T4-V4</f>
        <v>#VALUE!</v>
      </c>
      <c r="V4" s="42" t="e">
        <f aca="false">'dkp may 24' B7</f>
        <v>#VALUE!</v>
      </c>
      <c r="W4" s="45" t="e">
        <f aca="false">array_constrain(arrayformula(IFERROR(INDEX('dkp may 24' C:C,MATCH("*"&amp;A4&amp;"*",'dkp may 24' A:A,0)),"")), 1, 1)</f>
        <v>#VALUE!</v>
      </c>
      <c r="X4" s="46" t="e">
        <f aca="false">IFERROR(INDEX("DKP "&amp;TEXT(X3)&amp;" ''24"&amp; E:E,MATCH("*"&amp;A4&amp;"*",'dkp may ''24' A:A,0)),"")</f>
        <v>#VALUE!</v>
      </c>
      <c r="Y4" s="43"/>
      <c r="Z4" s="47"/>
      <c r="AA4" s="43"/>
      <c r="AB4" s="43"/>
      <c r="AC4" s="44"/>
      <c r="AD4" s="43"/>
      <c r="AE4" s="43"/>
      <c r="AF4" s="43"/>
      <c r="AG4" s="43"/>
      <c r="AH4" s="43"/>
      <c r="AI4" s="43"/>
      <c r="AJ4" s="43"/>
      <c r="AK4" s="43"/>
      <c r="AL4" s="43"/>
      <c r="AM4" s="43"/>
      <c r="AN4" s="43"/>
      <c r="AO4" s="43"/>
      <c r="AP4" s="43"/>
      <c r="AQ4" s="43"/>
      <c r="AR4" s="43"/>
      <c r="AS4" s="43"/>
      <c r="AT4" s="43"/>
      <c r="AU4" s="43"/>
      <c r="AV4" s="43"/>
      <c r="AW4" s="43"/>
      <c r="AX4" s="43"/>
      <c r="AY4" s="43"/>
      <c r="AZ4" s="43"/>
      <c r="BA4" s="43"/>
      <c r="BB4" s="48"/>
      <c r="BC4" s="38"/>
    </row>
    <row r="5" customFormat="false" ht="15.75" hidden="false" customHeight="true" outlineLevel="0" collapsed="false">
      <c r="A5" s="39" t="s">
        <v>162</v>
      </c>
      <c r="B5" s="39" t="e">
        <f aca="false">G5+K5+O5+S5+W5+AA5+AE5+AI5+AM5+AQ5+AU5+AY5</f>
        <v>#VALUE!</v>
      </c>
      <c r="C5" s="39" t="e">
        <f aca="false">H5+L5+P5+T5+X5+AB5+AF5+AJ5+AN5+AR5+AV5+AZ5</f>
        <v>#VALUE!</v>
      </c>
      <c r="D5" s="40" t="e">
        <f aca="false">I5+M5+Q5+U5+Y5+AC5+AG5+AK5+AO5+AS5+AW5+BA5</f>
        <v>#VALUE!</v>
      </c>
      <c r="E5" s="41" t="e">
        <f aca="false">C5/(B5+F5)</f>
        <v>#VALUE!</v>
      </c>
      <c r="F5" s="47"/>
      <c r="G5" s="43"/>
      <c r="H5" s="43"/>
      <c r="I5" s="43"/>
      <c r="J5" s="47"/>
      <c r="K5" s="43"/>
      <c r="L5" s="43"/>
      <c r="M5" s="44" t="e">
        <f aca="false">J5+K5-L5-N5</f>
        <v>#VALUE!</v>
      </c>
      <c r="N5" s="42" t="e">
        <f aca="false">'dkp mar 24' B45</f>
        <v>#VALUE!</v>
      </c>
      <c r="O5" s="43" t="e">
        <f aca="false">'dkp mar 24' B45</f>
        <v>#VALUE!</v>
      </c>
      <c r="P5" s="43" t="e">
        <f aca="false">'dkp mar 24' E45</f>
        <v>#VALUE!</v>
      </c>
      <c r="Q5" s="44" t="e">
        <f aca="false">N5+O5-P5-R5</f>
        <v>#VALUE!</v>
      </c>
      <c r="R5" s="42" t="e">
        <f aca="false">'dkp apr 24' B44</f>
        <v>#VALUE!</v>
      </c>
      <c r="S5" s="43" t="e">
        <f aca="false">'dkp apr 24' B44</f>
        <v>#VALUE!</v>
      </c>
      <c r="T5" s="43" t="e">
        <f aca="false">'dkp apr 24' E44</f>
        <v>#VALUE!</v>
      </c>
      <c r="U5" s="44" t="e">
        <f aca="false">R5+S5-T5-V5</f>
        <v>#VALUE!</v>
      </c>
      <c r="V5" s="42" t="e">
        <f aca="false">'dkp may 24' B54</f>
        <v>#VALUE!</v>
      </c>
      <c r="W5" s="45" t="e">
        <f aca="false">array_constrain(arrayformula(IFERROR(INDEX('dkp may 24' C:C,MATCH("*"&amp;A5&amp;"*",'dkp may 24' A:A,0)),"")), 1, 1)</f>
        <v>#VALUE!</v>
      </c>
      <c r="X5" s="45" t="e">
        <f aca="false">array_constrain(arrayformula(IFERROR(INDEX('dkp may 24' E:E,MATCH("*"&amp;A5&amp;"*",'dkp may 24' A:A,0)),"")), 1, 1)</f>
        <v>#VALUE!</v>
      </c>
      <c r="Y5" s="43"/>
      <c r="Z5" s="47"/>
      <c r="AA5" s="43"/>
      <c r="AB5" s="43"/>
      <c r="AC5" s="44"/>
      <c r="AD5" s="43"/>
      <c r="AE5" s="43"/>
      <c r="AF5" s="43"/>
      <c r="AG5" s="43"/>
      <c r="AH5" s="43"/>
      <c r="AI5" s="43"/>
      <c r="AJ5" s="43"/>
      <c r="AK5" s="43"/>
      <c r="AL5" s="43"/>
      <c r="AM5" s="43"/>
      <c r="AN5" s="43"/>
      <c r="AO5" s="43"/>
      <c r="AP5" s="43"/>
      <c r="AQ5" s="43"/>
      <c r="AR5" s="43"/>
      <c r="AS5" s="43"/>
      <c r="AT5" s="43"/>
      <c r="AU5" s="43"/>
      <c r="AV5" s="43"/>
      <c r="AW5" s="43"/>
      <c r="AX5" s="43"/>
      <c r="AY5" s="43"/>
      <c r="AZ5" s="43"/>
      <c r="BA5" s="43"/>
      <c r="BB5" s="48"/>
      <c r="BC5" s="38"/>
    </row>
    <row r="6" customFormat="false" ht="15.75" hidden="false" customHeight="true" outlineLevel="0" collapsed="false">
      <c r="A6" s="39" t="s">
        <v>37</v>
      </c>
      <c r="B6" s="39" t="e">
        <f aca="false">G6+K6+O6+S6+W6+AA6+AE6+AI6+AM6+AQ6+AU6+AY6</f>
        <v>#VALUE!</v>
      </c>
      <c r="C6" s="39" t="e">
        <f aca="false">H6+L6+P6+T6+X6+AB6+AF6+AJ6+AN6+AR6+AV6+AZ6</f>
        <v>#VALUE!</v>
      </c>
      <c r="D6" s="40" t="e">
        <f aca="false">I6+M6+Q6+U6+Y6+AC6+AG6+AK6+AO6+AS6+AW6+BA6</f>
        <v>#VALUE!</v>
      </c>
      <c r="E6" s="41" t="e">
        <f aca="false">C6/(B6+F6)</f>
        <v>#VALUE!</v>
      </c>
      <c r="F6" s="42" t="e">
        <f aca="false">'dkp jan 24' B9</f>
        <v>#VALUE!</v>
      </c>
      <c r="G6" s="43" t="e">
        <f aca="false">'dkp jan 24' B9</f>
        <v>#VALUE!</v>
      </c>
      <c r="H6" s="43" t="e">
        <f aca="false">'dkp jan 24' E9</f>
        <v>#VALUE!</v>
      </c>
      <c r="I6" s="44" t="e">
        <f aca="false">F6+G6-H6-J6</f>
        <v>#VALUE!</v>
      </c>
      <c r="J6" s="42" t="e">
        <f aca="false">'dkp feb 24' B10</f>
        <v>#VALUE!</v>
      </c>
      <c r="K6" s="43" t="e">
        <f aca="false">'dkp feb 24' B10</f>
        <v>#VALUE!</v>
      </c>
      <c r="L6" s="43" t="e">
        <f aca="false">'dkp feb 24' E10</f>
        <v>#VALUE!</v>
      </c>
      <c r="M6" s="44" t="e">
        <f aca="false">J6+K6-L6-N6</f>
        <v>#VALUE!</v>
      </c>
      <c r="N6" s="42" t="e">
        <f aca="false">'dkp mar 24' B10</f>
        <v>#VALUE!</v>
      </c>
      <c r="O6" s="43" t="e">
        <f aca="false">'dkp mar 24' B10</f>
        <v>#VALUE!</v>
      </c>
      <c r="P6" s="43" t="e">
        <f aca="false">'dkp mar 24' E10</f>
        <v>#VALUE!</v>
      </c>
      <c r="Q6" s="44" t="e">
        <f aca="false">N6+O6-P6-R6</f>
        <v>#VALUE!</v>
      </c>
      <c r="R6" s="42" t="e">
        <f aca="false">'dkp apr 24' B12</f>
        <v>#VALUE!</v>
      </c>
      <c r="S6" s="43" t="e">
        <f aca="false">'dkp apr 24' B12</f>
        <v>#VALUE!</v>
      </c>
      <c r="T6" s="43" t="e">
        <f aca="false">'dkp apr 24' E12</f>
        <v>#VALUE!</v>
      </c>
      <c r="U6" s="44" t="e">
        <f aca="false">R6+S6-T6-V6</f>
        <v>#VALUE!</v>
      </c>
      <c r="V6" s="42" t="e">
        <f aca="false">'dkp may 24' B14</f>
        <v>#VALUE!</v>
      </c>
      <c r="W6" s="45" t="e">
        <f aca="false">array_constrain(arrayformula(IFERROR(INDEX('dkp may 24' C:C,MATCH("*"&amp;A6&amp;"*",'dkp may 24' A:A,0)),"")), 1, 1)</f>
        <v>#VALUE!</v>
      </c>
      <c r="X6" s="45" t="e">
        <f aca="false">array_constrain(arrayformula(IFERROR(INDEX('dkp may 24' E:E,MATCH("*"&amp;A6&amp;"*",'dkp may 24' A:A,0)),"")), 1, 1)</f>
        <v>#VALUE!</v>
      </c>
      <c r="Y6" s="43"/>
      <c r="Z6" s="47"/>
      <c r="AA6" s="43"/>
      <c r="AB6" s="43"/>
      <c r="AC6" s="44"/>
      <c r="AD6" s="43"/>
      <c r="AE6" s="43"/>
      <c r="AF6" s="43"/>
      <c r="AG6" s="43"/>
      <c r="AH6" s="43"/>
      <c r="AI6" s="43"/>
      <c r="AJ6" s="43"/>
      <c r="AK6" s="43"/>
      <c r="AL6" s="43"/>
      <c r="AM6" s="43"/>
      <c r="AN6" s="43"/>
      <c r="AO6" s="43"/>
      <c r="AP6" s="43"/>
      <c r="AQ6" s="43"/>
      <c r="AR6" s="43"/>
      <c r="AS6" s="43"/>
      <c r="AT6" s="43"/>
      <c r="AU6" s="43"/>
      <c r="AV6" s="43"/>
      <c r="AW6" s="43"/>
      <c r="AX6" s="43"/>
      <c r="AY6" s="43"/>
      <c r="AZ6" s="43"/>
      <c r="BA6" s="43"/>
      <c r="BB6" s="48"/>
      <c r="BC6" s="38"/>
    </row>
    <row r="7" customFormat="false" ht="15.75" hidden="false" customHeight="true" outlineLevel="0" collapsed="false">
      <c r="A7" s="39" t="s">
        <v>115</v>
      </c>
      <c r="B7" s="39" t="e">
        <f aca="false">G7+K7+O7+S7+W7+AA7+AE7+AI7+AM7+AQ7+AU7+AY7</f>
        <v>#VALUE!</v>
      </c>
      <c r="C7" s="39" t="e">
        <f aca="false">H7+L7+P7+T7+X7+AB7+AF7+AJ7+AN7+AR7+AV7+AZ7</f>
        <v>#VALUE!</v>
      </c>
      <c r="D7" s="40" t="e">
        <f aca="false">I7+M7+Q7+U7+Y7+AC7+AG7+AK7+AO7+AS7+AW7+BA7</f>
        <v>#VALUE!</v>
      </c>
      <c r="E7" s="41" t="e">
        <f aca="false">C7/(B7+F7)</f>
        <v>#VALUE!</v>
      </c>
      <c r="F7" s="47"/>
      <c r="G7" s="43"/>
      <c r="H7" s="43"/>
      <c r="I7" s="43"/>
      <c r="J7" s="47"/>
      <c r="K7" s="43"/>
      <c r="L7" s="43"/>
      <c r="M7" s="44" t="e">
        <f aca="false">J7+K7-L7-N7</f>
        <v>#VALUE!</v>
      </c>
      <c r="N7" s="42" t="e">
        <f aca="false">'dkp mar 24' B32</f>
        <v>#VALUE!</v>
      </c>
      <c r="O7" s="43" t="e">
        <f aca="false">'dkp mar 24' B32</f>
        <v>#VALUE!</v>
      </c>
      <c r="P7" s="43" t="e">
        <f aca="false">'dkp mar 24' E32</f>
        <v>#VALUE!</v>
      </c>
      <c r="Q7" s="44" t="e">
        <f aca="false">N7+O7-P7-R7</f>
        <v>#VALUE!</v>
      </c>
      <c r="R7" s="42" t="e">
        <f aca="false">'dkp apr 24' B33</f>
        <v>#VALUE!</v>
      </c>
      <c r="S7" s="43" t="e">
        <f aca="false">'dkp apr 24' B33</f>
        <v>#VALUE!</v>
      </c>
      <c r="T7" s="43" t="e">
        <f aca="false">'dkp apr 24' E33</f>
        <v>#VALUE!</v>
      </c>
      <c r="U7" s="44" t="e">
        <f aca="false">R7+S7-T7-V7</f>
        <v>#VALUE!</v>
      </c>
      <c r="V7" s="42" t="e">
        <f aca="false">'dkp may 24' B35</f>
        <v>#VALUE!</v>
      </c>
      <c r="W7" s="45" t="e">
        <f aca="false">array_constrain(arrayformula(IFERROR(INDEX('dkp may 24' C:C,MATCH("*"&amp;A7&amp;"*",'dkp may 24' A:A,0)),"")), 1, 1)</f>
        <v>#VALUE!</v>
      </c>
      <c r="X7" s="45" t="e">
        <f aca="false">array_constrain(arrayformula(IFERROR(INDEX('dkp may 24' E:E,MATCH("*"&amp;A7&amp;"*",'dkp may 24' A:A,0)),"")), 1, 1)</f>
        <v>#VALUE!</v>
      </c>
      <c r="Y7" s="43"/>
      <c r="Z7" s="47"/>
      <c r="AA7" s="43"/>
      <c r="AB7" s="43"/>
      <c r="AC7" s="44"/>
      <c r="AD7" s="43"/>
      <c r="AE7" s="43"/>
      <c r="AF7" s="43"/>
      <c r="AG7" s="43"/>
      <c r="AH7" s="43"/>
      <c r="AI7" s="43"/>
      <c r="AJ7" s="43"/>
      <c r="AK7" s="43"/>
      <c r="AL7" s="43"/>
      <c r="AM7" s="43"/>
      <c r="AN7" s="43"/>
      <c r="AO7" s="43"/>
      <c r="AP7" s="43"/>
      <c r="AQ7" s="43"/>
      <c r="AR7" s="43"/>
      <c r="AS7" s="43"/>
      <c r="AT7" s="43"/>
      <c r="AU7" s="43"/>
      <c r="AV7" s="43"/>
      <c r="AW7" s="43"/>
      <c r="AX7" s="43"/>
      <c r="AY7" s="43"/>
      <c r="AZ7" s="43"/>
      <c r="BA7" s="43"/>
      <c r="BB7" s="48"/>
      <c r="BC7" s="38"/>
    </row>
    <row r="8" customFormat="false" ht="15.75" hidden="false" customHeight="true" outlineLevel="0" collapsed="false">
      <c r="A8" s="39" t="s">
        <v>30</v>
      </c>
      <c r="B8" s="39" t="e">
        <f aca="false">G8+K8+O8+S8+W8+AA8+AE8+AI8+AM8+AQ8+AU8+AY8</f>
        <v>#VALUE!</v>
      </c>
      <c r="C8" s="39" t="e">
        <f aca="false">H8+L8+P8+T8+X8+AB8+AF8+AJ8+AN8+AR8+AV8+AZ8</f>
        <v>#VALUE!</v>
      </c>
      <c r="D8" s="40" t="e">
        <f aca="false">I8+M8+Q8+U8+Y8+AC8+AG8+AK8+AO8+AS8+AW8+BA8</f>
        <v>#VALUE!</v>
      </c>
      <c r="E8" s="41" t="e">
        <f aca="false">C8/(B8+F8)</f>
        <v>#VALUE!</v>
      </c>
      <c r="F8" s="47"/>
      <c r="G8" s="43"/>
      <c r="H8" s="43"/>
      <c r="I8" s="44" t="e">
        <f aca="false">F8+G8-H8-J8</f>
        <v>#VALUE!</v>
      </c>
      <c r="J8" s="42" t="e">
        <f aca="false">'dkp feb 24' B8</f>
        <v>#VALUE!</v>
      </c>
      <c r="K8" s="43" t="e">
        <f aca="false">'dkp feb 24' B8</f>
        <v>#VALUE!</v>
      </c>
      <c r="L8" s="43" t="e">
        <f aca="false">'dkp feb 24' E8</f>
        <v>#VALUE!</v>
      </c>
      <c r="M8" s="44" t="e">
        <f aca="false">J8+K8-L8-N8</f>
        <v>#VALUE!</v>
      </c>
      <c r="N8" s="42" t="e">
        <f aca="false">'dkp mar 24' B8</f>
        <v>#VALUE!</v>
      </c>
      <c r="O8" s="43" t="e">
        <f aca="false">'dkp mar 24' B8</f>
        <v>#VALUE!</v>
      </c>
      <c r="P8" s="43" t="e">
        <f aca="false">'dkp mar 24' E8</f>
        <v>#VALUE!</v>
      </c>
      <c r="Q8" s="44" t="e">
        <f aca="false">N8+O8-P8-R8</f>
        <v>#VALUE!</v>
      </c>
      <c r="R8" s="42" t="e">
        <f aca="false">'dkp apr 24' B10</f>
        <v>#VALUE!</v>
      </c>
      <c r="S8" s="43" t="e">
        <f aca="false">'dkp apr 24' B10</f>
        <v>#VALUE!</v>
      </c>
      <c r="T8" s="43" t="e">
        <f aca="false">'dkp apr 24' E10</f>
        <v>#VALUE!</v>
      </c>
      <c r="U8" s="44" t="e">
        <f aca="false">R8+S8-T8-V8</f>
        <v>#VALUE!</v>
      </c>
      <c r="V8" s="42" t="e">
        <f aca="false">'dkp may 24' B11</f>
        <v>#VALUE!</v>
      </c>
      <c r="W8" s="45" t="e">
        <f aca="false">array_constrain(arrayformula(IFERROR(INDEX('dkp may 24' C:C,MATCH("*"&amp;A8&amp;"*",'dkp may 24' A:A,0)),"")), 1, 1)</f>
        <v>#VALUE!</v>
      </c>
      <c r="X8" s="45" t="e">
        <f aca="false">array_constrain(arrayformula(IFERROR(INDEX('dkp may 24' E:E,MATCH("*"&amp;A8&amp;"*",'dkp may 24' A:A,0)),"")), 1, 1)</f>
        <v>#VALUE!</v>
      </c>
      <c r="Y8" s="43"/>
      <c r="Z8" s="47"/>
      <c r="AA8" s="43"/>
      <c r="AB8" s="43"/>
      <c r="AC8" s="44"/>
      <c r="AD8" s="43"/>
      <c r="AE8" s="43"/>
      <c r="AF8" s="43"/>
      <c r="AG8" s="43"/>
      <c r="AH8" s="43"/>
      <c r="AI8" s="43"/>
      <c r="AJ8" s="43"/>
      <c r="AK8" s="43"/>
      <c r="AL8" s="43"/>
      <c r="AM8" s="43"/>
      <c r="AN8" s="43"/>
      <c r="AO8" s="43"/>
      <c r="AP8" s="43"/>
      <c r="AQ8" s="43"/>
      <c r="AR8" s="43"/>
      <c r="AS8" s="43"/>
      <c r="AT8" s="43"/>
      <c r="AU8" s="43"/>
      <c r="AV8" s="43"/>
      <c r="AW8" s="43"/>
      <c r="AX8" s="43"/>
      <c r="AY8" s="43"/>
      <c r="AZ8" s="43"/>
      <c r="BA8" s="43"/>
      <c r="BB8" s="48"/>
      <c r="BC8" s="38"/>
    </row>
    <row r="9" customFormat="false" ht="15.75" hidden="false" customHeight="true" outlineLevel="0" collapsed="false">
      <c r="A9" s="39" t="s">
        <v>33</v>
      </c>
      <c r="B9" s="39" t="e">
        <f aca="false">G9+K9+O9+S9+W9+AA9+AE9+AI9+AM9+AQ9+AU9+AY9</f>
        <v>#VALUE!</v>
      </c>
      <c r="C9" s="39" t="e">
        <f aca="false">H9+L9+P9+T9+X9+AB9+AF9+AJ9+AN9+AR9+AV9+AZ9</f>
        <v>#VALUE!</v>
      </c>
      <c r="D9" s="40" t="e">
        <f aca="false">I9+M9+Q9+U9+Y9+AC9+AG9+AK9+AO9+AS9+AW9+BA9</f>
        <v>#VALUE!</v>
      </c>
      <c r="E9" s="41" t="e">
        <f aca="false">C9/(B9+F9)</f>
        <v>#VALUE!</v>
      </c>
      <c r="F9" s="42" t="e">
        <f aca="false">'dkp jan 24' B8</f>
        <v>#VALUE!</v>
      </c>
      <c r="G9" s="43" t="e">
        <f aca="false">'dkp jan 24' B8</f>
        <v>#VALUE!</v>
      </c>
      <c r="H9" s="43" t="e">
        <f aca="false">'dkp jan 24' E8</f>
        <v>#VALUE!</v>
      </c>
      <c r="I9" s="44" t="e">
        <f aca="false">F9+G9-H9-J9</f>
        <v>#VALUE!</v>
      </c>
      <c r="J9" s="42" t="e">
        <f aca="false">'dkp feb 24' B9</f>
        <v>#VALUE!</v>
      </c>
      <c r="K9" s="43" t="e">
        <f aca="false">'dkp feb 24' B9</f>
        <v>#VALUE!</v>
      </c>
      <c r="L9" s="43" t="e">
        <f aca="false">'dkp feb 24' E8</f>
        <v>#VALUE!</v>
      </c>
      <c r="M9" s="44" t="e">
        <f aca="false">J9+K9-L9-N9</f>
        <v>#VALUE!</v>
      </c>
      <c r="N9" s="42" t="e">
        <f aca="false">'dkp mar 24' B9</f>
        <v>#VALUE!</v>
      </c>
      <c r="O9" s="43" t="e">
        <f aca="false">'dkp mar 24' B9</f>
        <v>#VALUE!</v>
      </c>
      <c r="P9" s="43" t="e">
        <f aca="false">'dkp mar 24' E8</f>
        <v>#VALUE!</v>
      </c>
      <c r="Q9" s="44" t="e">
        <f aca="false">N9+O9-P9-R9</f>
        <v>#VALUE!</v>
      </c>
      <c r="R9" s="42" t="e">
        <f aca="false">'dkp apr 24' B11</f>
        <v>#VALUE!</v>
      </c>
      <c r="S9" s="43" t="e">
        <f aca="false">'dkp apr 24' B11</f>
        <v>#VALUE!</v>
      </c>
      <c r="T9" s="43" t="e">
        <f aca="false">'dkp apr 24' E10</f>
        <v>#VALUE!</v>
      </c>
      <c r="U9" s="44" t="e">
        <f aca="false">R9+S9-T9-V9</f>
        <v>#VALUE!</v>
      </c>
      <c r="V9" s="42" t="e">
        <f aca="false">'dkp may 24' B13</f>
        <v>#VALUE!</v>
      </c>
      <c r="W9" s="45" t="e">
        <f aca="false">array_constrain(arrayformula(IFERROR(INDEX('dkp may 24' C:C,MATCH("*"&amp;A9&amp;"*",'dkp may 24' A:A,0)),"")), 1, 1)</f>
        <v>#VALUE!</v>
      </c>
      <c r="X9" s="45" t="e">
        <f aca="false">array_constrain(arrayformula(IFERROR(INDEX('dkp may 24' E:E,MATCH("*"&amp;A9&amp;"*",'dkp may 24' A:A,0)),"")), 1, 1)</f>
        <v>#VALUE!</v>
      </c>
      <c r="Y9" s="43"/>
      <c r="Z9" s="47"/>
      <c r="AA9" s="43"/>
      <c r="AB9" s="43"/>
      <c r="AC9" s="44"/>
      <c r="AD9" s="43"/>
      <c r="AE9" s="43"/>
      <c r="AF9" s="43"/>
      <c r="AG9" s="43"/>
      <c r="AH9" s="43"/>
      <c r="AI9" s="43"/>
      <c r="AJ9" s="43"/>
      <c r="AK9" s="43"/>
      <c r="AL9" s="43"/>
      <c r="AM9" s="43"/>
      <c r="AN9" s="43"/>
      <c r="AO9" s="43"/>
      <c r="AP9" s="43"/>
      <c r="AQ9" s="43"/>
      <c r="AR9" s="43"/>
      <c r="AS9" s="43"/>
      <c r="AT9" s="43"/>
      <c r="AU9" s="43"/>
      <c r="AV9" s="43"/>
      <c r="AW9" s="43"/>
      <c r="AX9" s="43"/>
      <c r="AY9" s="43"/>
      <c r="AZ9" s="43"/>
      <c r="BA9" s="43"/>
      <c r="BB9" s="48"/>
      <c r="BC9" s="38"/>
    </row>
    <row r="10" customFormat="false" ht="15.75" hidden="false" customHeight="true" outlineLevel="0" collapsed="false">
      <c r="A10" s="39" t="s">
        <v>129</v>
      </c>
      <c r="B10" s="39" t="e">
        <f aca="false">G10+K10+O10+S10+W10+AA10+AE10+AI10+AM10+AQ10+AU10+AY10</f>
        <v>#VALUE!</v>
      </c>
      <c r="C10" s="39" t="e">
        <f aca="false">H10+L10+P10+T10+X10+AB10+AF10+AJ10+AN10+AR10+AV10+AZ10</f>
        <v>#VALUE!</v>
      </c>
      <c r="D10" s="40" t="e">
        <f aca="false">I10+M10+Q10+U10+Y10+AC10+AG10+AK10+AO10+AS10+AW10+BA10</f>
        <v>#VALUE!</v>
      </c>
      <c r="E10" s="41" t="e">
        <f aca="false">C10/(B10+F10)</f>
        <v>#VALUE!</v>
      </c>
      <c r="F10" s="42" t="e">
        <f aca="false">'dkp jan 24' B39</f>
        <v>#VALUE!</v>
      </c>
      <c r="G10" s="43" t="e">
        <f aca="false">'dkp jan 24' B39</f>
        <v>#VALUE!</v>
      </c>
      <c r="H10" s="43" t="e">
        <f aca="false">'dkp jan 24' E39</f>
        <v>#VALUE!</v>
      </c>
      <c r="I10" s="44" t="e">
        <f aca="false">F10+G10-H10-J10</f>
        <v>#VALUE!</v>
      </c>
      <c r="J10" s="42" t="e">
        <f aca="false">'dkp feb 24' B41</f>
        <v>#VALUE!</v>
      </c>
      <c r="K10" s="43" t="e">
        <f aca="false">'dkp feb 24' B41</f>
        <v>#VALUE!</v>
      </c>
      <c r="L10" s="43" t="e">
        <f aca="false">'dkp feb 24' E41</f>
        <v>#VALUE!</v>
      </c>
      <c r="M10" s="44" t="e">
        <f aca="false">J10+K10-L10-N10</f>
        <v>#VALUE!</v>
      </c>
      <c r="N10" s="42" t="e">
        <f aca="false">'dkp mar 24' B36</f>
        <v>#VALUE!</v>
      </c>
      <c r="O10" s="43" t="e">
        <f aca="false">'dkp mar 24' B36</f>
        <v>#VALUE!</v>
      </c>
      <c r="P10" s="43" t="e">
        <f aca="false">'dkp mar 24' E36</f>
        <v>#VALUE!</v>
      </c>
      <c r="Q10" s="44" t="e">
        <f aca="false">N10+O10-P10-R10</f>
        <v>#VALUE!</v>
      </c>
      <c r="R10" s="42" t="e">
        <f aca="false">'dkp apr 24' B35</f>
        <v>#VALUE!</v>
      </c>
      <c r="S10" s="43" t="e">
        <f aca="false">'dkp apr 24' B35</f>
        <v>#VALUE!</v>
      </c>
      <c r="T10" s="43" t="e">
        <f aca="false">'dkp apr 24' E35</f>
        <v>#VALUE!</v>
      </c>
      <c r="U10" s="44" t="e">
        <f aca="false">R10+S10-T10-V10</f>
        <v>#VALUE!</v>
      </c>
      <c r="V10" s="42" t="e">
        <f aca="false">'dkp may 24' B39</f>
        <v>#VALUE!</v>
      </c>
      <c r="W10" s="45" t="e">
        <f aca="false">array_constrain(arrayformula(IFERROR(INDEX('dkp may 24' C:C,MATCH("*"&amp;A10&amp;"*",'dkp may 24' A:A,0)),"")), 1, 1)</f>
        <v>#VALUE!</v>
      </c>
      <c r="X10" s="45" t="e">
        <f aca="false">array_constrain(arrayformula(IFERROR(INDEX('dkp may 24' E:E,MATCH("*"&amp;A10&amp;"*",'dkp may 24' A:A,0)),"")), 1, 1)</f>
        <v>#VALUE!</v>
      </c>
      <c r="Y10" s="43"/>
      <c r="Z10" s="47"/>
      <c r="AA10" s="43"/>
      <c r="AB10" s="43"/>
      <c r="AC10" s="44"/>
      <c r="AD10" s="43"/>
      <c r="AE10" s="43"/>
      <c r="AF10" s="43"/>
      <c r="AG10" s="43"/>
      <c r="AH10" s="43"/>
      <c r="AI10" s="43"/>
      <c r="AJ10" s="43"/>
      <c r="AK10" s="43"/>
      <c r="AL10" s="43"/>
      <c r="AM10" s="43"/>
      <c r="AN10" s="43"/>
      <c r="AO10" s="43"/>
      <c r="AP10" s="43"/>
      <c r="AQ10" s="43"/>
      <c r="AR10" s="43"/>
      <c r="AS10" s="43"/>
      <c r="AT10" s="43"/>
      <c r="AU10" s="43"/>
      <c r="AV10" s="43"/>
      <c r="AW10" s="43"/>
      <c r="AX10" s="43"/>
      <c r="AY10" s="43"/>
      <c r="AZ10" s="43"/>
      <c r="BA10" s="43"/>
      <c r="BB10" s="48"/>
      <c r="BC10" s="38"/>
    </row>
    <row r="11" customFormat="false" ht="15.75" hidden="false" customHeight="true" outlineLevel="0" collapsed="false">
      <c r="A11" s="39" t="s">
        <v>287</v>
      </c>
      <c r="B11" s="39" t="e">
        <f aca="false">G11+K11+O11+S11+W11+AA11+AE11+AI11+AM11+AQ11+AU11+AY11</f>
        <v>#VALUE!</v>
      </c>
      <c r="C11" s="39" t="e">
        <f aca="false">H11+L11+P11+T11+X11+AB11+AF11+AJ11+AN11+AR11+AV11+AZ11</f>
        <v>#VALUE!</v>
      </c>
      <c r="D11" s="40" t="e">
        <f aca="false">I11+M11+Q11+U11+Y11+AC11+AG11+AK11+AO11+AS11+AW11+BA11</f>
        <v>#VALUE!</v>
      </c>
      <c r="E11" s="41" t="e">
        <f aca="false">C11/(B11+F11)</f>
        <v>#VALUE!</v>
      </c>
      <c r="F11" s="42" t="e">
        <f aca="false">'dkp jan 24' B11</f>
        <v>#VALUE!</v>
      </c>
      <c r="G11" s="43" t="e">
        <f aca="false">'dkp jan 24' B11</f>
        <v>#VALUE!</v>
      </c>
      <c r="H11" s="43" t="e">
        <f aca="false">'dkp jan 24' E11</f>
        <v>#VALUE!</v>
      </c>
      <c r="I11" s="44" t="e">
        <f aca="false">F11+G11-H11-J11</f>
        <v>#VALUE!</v>
      </c>
      <c r="J11" s="42" t="e">
        <f aca="false">'dkp feb 24' B11</f>
        <v>#VALUE!</v>
      </c>
      <c r="K11" s="43" t="e">
        <f aca="false">'dkp feb 24' B11</f>
        <v>#VALUE!</v>
      </c>
      <c r="L11" s="43" t="e">
        <f aca="false">'dkp feb 24' E11</f>
        <v>#VALUE!</v>
      </c>
      <c r="M11" s="44" t="e">
        <f aca="false">J11+K11-L11-N11</f>
        <v>#VALUE!</v>
      </c>
      <c r="N11" s="42" t="e">
        <f aca="false">'dkp mar 24' B11</f>
        <v>#VALUE!</v>
      </c>
      <c r="O11" s="43" t="e">
        <f aca="false">'dkp mar 24' B11</f>
        <v>#VALUE!</v>
      </c>
      <c r="P11" s="43" t="e">
        <f aca="false">'dkp mar 24' E11</f>
        <v>#VALUE!</v>
      </c>
      <c r="Q11" s="44" t="e">
        <f aca="false">N11+O11-P11-R11</f>
        <v>#VALUE!</v>
      </c>
      <c r="R11" s="42" t="e">
        <f aca="false">'dkp apr 24' B13</f>
        <v>#VALUE!</v>
      </c>
      <c r="S11" s="43" t="e">
        <f aca="false">'dkp apr 24' B13</f>
        <v>#VALUE!</v>
      </c>
      <c r="T11" s="43" t="e">
        <f aca="false">'dkp apr 24' E13</f>
        <v>#VALUE!</v>
      </c>
      <c r="U11" s="44" t="e">
        <f aca="false">R11+S11-T11-V11</f>
        <v>#VALUE!</v>
      </c>
      <c r="V11" s="42" t="e">
        <f aca="false">'dkp may 24' B15</f>
        <v>#VALUE!</v>
      </c>
      <c r="W11" s="45" t="e">
        <f aca="false">array_constrain(arrayformula(IFERROR(INDEX('dkp may 24' C:C,MATCH("*"&amp;A11&amp;"*",'dkp may 24' A:A,0)),"")), 1, 1)</f>
        <v>#VALUE!</v>
      </c>
      <c r="X11" s="45" t="e">
        <f aca="false">array_constrain(arrayformula(IFERROR(INDEX('dkp may 24' E:E,MATCH("*"&amp;A11&amp;"*",'dkp may 24' A:A,0)),"")), 1, 1)</f>
        <v>#VALUE!</v>
      </c>
      <c r="Y11" s="43"/>
      <c r="Z11" s="47"/>
      <c r="AA11" s="43"/>
      <c r="AB11" s="43"/>
      <c r="AC11" s="44"/>
      <c r="AD11" s="43"/>
      <c r="AE11" s="43"/>
      <c r="AF11" s="43"/>
      <c r="AG11" s="43"/>
      <c r="AH11" s="43"/>
      <c r="AI11" s="43"/>
      <c r="AJ11" s="43"/>
      <c r="AK11" s="43"/>
      <c r="AL11" s="43"/>
      <c r="AM11" s="43"/>
      <c r="AN11" s="43"/>
      <c r="AO11" s="43"/>
      <c r="AP11" s="43"/>
      <c r="AQ11" s="43"/>
      <c r="AR11" s="43"/>
      <c r="AS11" s="43"/>
      <c r="AT11" s="43"/>
      <c r="AU11" s="43"/>
      <c r="AV11" s="43"/>
      <c r="AW11" s="43"/>
      <c r="AX11" s="43"/>
      <c r="AY11" s="43"/>
      <c r="AZ11" s="43"/>
      <c r="BA11" s="43"/>
      <c r="BB11" s="48"/>
      <c r="BC11" s="38"/>
    </row>
    <row r="12" customFormat="false" ht="15.75" hidden="false" customHeight="true" outlineLevel="0" collapsed="false">
      <c r="A12" s="39" t="s">
        <v>86</v>
      </c>
      <c r="B12" s="39" t="e">
        <f aca="false">G12+K12+O12+S12+W12+AA12+AE12+AI12+AM12+AQ12+AU12+AY12</f>
        <v>#VALUE!</v>
      </c>
      <c r="C12" s="39" t="e">
        <f aca="false">H12+L12+P12+T12+X12+AB12+AF12+AJ12+AN12+AR12+AV12+AZ12</f>
        <v>#VALUE!</v>
      </c>
      <c r="D12" s="40" t="e">
        <f aca="false">I12+M12+Q12+U12+Y12+AC12+AG12+AK12+AO12+AS12+AW12+BA12</f>
        <v>#VALUE!</v>
      </c>
      <c r="E12" s="41" t="e">
        <f aca="false">C12/(B12+F12)</f>
        <v>#VALUE!</v>
      </c>
      <c r="F12" s="42" t="e">
        <f aca="false">'dkp jan 24' B25</f>
        <v>#VALUE!</v>
      </c>
      <c r="G12" s="43" t="e">
        <f aca="false">'dkp jan 24' B25</f>
        <v>#VALUE!</v>
      </c>
      <c r="H12" s="43" t="e">
        <f aca="false">'dkp jan 24' E25</f>
        <v>#VALUE!</v>
      </c>
      <c r="I12" s="44" t="e">
        <f aca="false">F12+G12-H12-J12</f>
        <v>#VALUE!</v>
      </c>
      <c r="J12" s="42" t="e">
        <f aca="false">'dkp feb 24' B24</f>
        <v>#VALUE!</v>
      </c>
      <c r="K12" s="43" t="e">
        <f aca="false">'dkp feb 24' B24</f>
        <v>#VALUE!</v>
      </c>
      <c r="L12" s="43" t="e">
        <f aca="false">'dkp feb 24' E24</f>
        <v>#VALUE!</v>
      </c>
      <c r="M12" s="44" t="e">
        <f aca="false">J12+K12-L12-N12</f>
        <v>#VALUE!</v>
      </c>
      <c r="N12" s="42" t="e">
        <f aca="false">'dkp mar 24' B22</f>
        <v>#VALUE!</v>
      </c>
      <c r="O12" s="43" t="e">
        <f aca="false">'dkp mar 24' B22</f>
        <v>#VALUE!</v>
      </c>
      <c r="P12" s="43" t="e">
        <f aca="false">'dkp mar 24' E22</f>
        <v>#VALUE!</v>
      </c>
      <c r="Q12" s="44" t="e">
        <f aca="false">N12+O12-P12-R12</f>
        <v>#VALUE!</v>
      </c>
      <c r="R12" s="42" t="e">
        <f aca="false">'dkp apr 24' B25</f>
        <v>#VALUE!</v>
      </c>
      <c r="S12" s="43" t="e">
        <f aca="false">'dkp apr 24' B25</f>
        <v>#VALUE!</v>
      </c>
      <c r="T12" s="43" t="e">
        <f aca="false">'dkp apr 24' E25</f>
        <v>#VALUE!</v>
      </c>
      <c r="U12" s="44" t="e">
        <f aca="false">R12+S12-T12-V12</f>
        <v>#VALUE!</v>
      </c>
      <c r="V12" s="42" t="e">
        <f aca="false">'dkp may 24' B29</f>
        <v>#VALUE!</v>
      </c>
      <c r="W12" s="45" t="e">
        <f aca="false">array_constrain(arrayformula(IFERROR(INDEX('dkp may 24' C:C,MATCH("*"&amp;A12&amp;"*",'dkp may 24' A:A,0)),"")), 1, 1)</f>
        <v>#VALUE!</v>
      </c>
      <c r="X12" s="45" t="e">
        <f aca="false">array_constrain(arrayformula(IFERROR(INDEX('dkp may 24' E:E,MATCH("*"&amp;A12&amp;"*",'dkp may 24' A:A,0)),"")), 1, 1)</f>
        <v>#VALUE!</v>
      </c>
      <c r="Y12" s="43"/>
      <c r="Z12" s="47"/>
      <c r="AA12" s="43"/>
      <c r="AB12" s="43"/>
      <c r="AC12" s="44"/>
      <c r="AD12" s="43"/>
      <c r="AE12" s="43"/>
      <c r="AF12" s="43"/>
      <c r="AG12" s="43"/>
      <c r="AH12" s="43"/>
      <c r="AI12" s="43"/>
      <c r="AJ12" s="43"/>
      <c r="AK12" s="43"/>
      <c r="AL12" s="43"/>
      <c r="AM12" s="43"/>
      <c r="AN12" s="43"/>
      <c r="AO12" s="43"/>
      <c r="AP12" s="43"/>
      <c r="AQ12" s="43"/>
      <c r="AR12" s="43"/>
      <c r="AS12" s="43"/>
      <c r="AT12" s="43"/>
      <c r="AU12" s="43"/>
      <c r="AV12" s="43"/>
      <c r="AW12" s="43"/>
      <c r="AX12" s="43"/>
      <c r="AY12" s="43"/>
      <c r="AZ12" s="43"/>
      <c r="BA12" s="43"/>
      <c r="BB12" s="48"/>
      <c r="BC12" s="38"/>
    </row>
    <row r="13" customFormat="false" ht="15.75" hidden="false" customHeight="true" outlineLevel="0" collapsed="false">
      <c r="A13" s="39" t="s">
        <v>82</v>
      </c>
      <c r="B13" s="39" t="e">
        <f aca="false">G13+K13+O13+S13+W13+AA13+AE13+AI13+AM13+AQ13+AU13+AY13</f>
        <v>#VALUE!</v>
      </c>
      <c r="C13" s="39" t="e">
        <f aca="false">H13+L13+P13+T13+X13+AB13+AF13+AJ13+AN13+AR13+AV13+AZ13</f>
        <v>#VALUE!</v>
      </c>
      <c r="D13" s="40" t="e">
        <f aca="false">I13+M13+Q13+U13+Y13+AC13+AG13+AK13+AO13+AS13+AW13+BA13</f>
        <v>#VALUE!</v>
      </c>
      <c r="E13" s="41" t="e">
        <f aca="false">C13/(B13+F13)</f>
        <v>#VALUE!</v>
      </c>
      <c r="F13" s="42" t="e">
        <f aca="false">'dkp jan 24' B23</f>
        <v>#VALUE!</v>
      </c>
      <c r="G13" s="43" t="e">
        <f aca="false">'dkp jan 24' B23</f>
        <v>#VALUE!</v>
      </c>
      <c r="H13" s="43" t="e">
        <f aca="false">'dkp jan 24' E23</f>
        <v>#VALUE!</v>
      </c>
      <c r="I13" s="44" t="e">
        <f aca="false">F13+G13-H13-J13</f>
        <v>#VALUE!</v>
      </c>
      <c r="J13" s="42" t="e">
        <f aca="false">'dkp feb 24' B22</f>
        <v>#VALUE!</v>
      </c>
      <c r="K13" s="43" t="e">
        <f aca="false">'dkp feb 24' B22</f>
        <v>#VALUE!</v>
      </c>
      <c r="L13" s="43" t="e">
        <f aca="false">'dkp feb 24' E22</f>
        <v>#VALUE!</v>
      </c>
      <c r="M13" s="44" t="e">
        <f aca="false">J13+K13-L13-N13</f>
        <v>#VALUE!</v>
      </c>
      <c r="N13" s="42" t="e">
        <f aca="false">'dkp mar 24' B20</f>
        <v>#VALUE!</v>
      </c>
      <c r="O13" s="43" t="e">
        <f aca="false">'dkp mar 24' B20</f>
        <v>#VALUE!</v>
      </c>
      <c r="P13" s="43" t="e">
        <f aca="false">'dkp mar 24' E20</f>
        <v>#VALUE!</v>
      </c>
      <c r="Q13" s="44" t="e">
        <f aca="false">N13+O13-P13-R13</f>
        <v>#VALUE!</v>
      </c>
      <c r="R13" s="42" t="e">
        <f aca="false">'dkp apr 24' B23</f>
        <v>#VALUE!</v>
      </c>
      <c r="S13" s="43" t="e">
        <f aca="false">'dkp apr 24' B23</f>
        <v>#VALUE!</v>
      </c>
      <c r="T13" s="43" t="e">
        <f aca="false">'dkp apr 24' E23</f>
        <v>#VALUE!</v>
      </c>
      <c r="U13" s="44" t="e">
        <f aca="false">R13+S13-T13-V13</f>
        <v>#VALUE!</v>
      </c>
      <c r="V13" s="42" t="e">
        <f aca="false">'dkp may 24' B27</f>
        <v>#VALUE!</v>
      </c>
      <c r="W13" s="45" t="e">
        <f aca="false">array_constrain(arrayformula(IFERROR(INDEX('dkp may 24' C:C,MATCH("*"&amp;A13&amp;"*",'dkp may 24' A:A,0)),"")), 1, 1)</f>
        <v>#VALUE!</v>
      </c>
      <c r="X13" s="45" t="e">
        <f aca="false">array_constrain(arrayformula(IFERROR(INDEX('dkp may 24' E:E,MATCH("*"&amp;A13&amp;"*",'dkp may 24' A:A,0)),"")), 1, 1)</f>
        <v>#VALUE!</v>
      </c>
      <c r="Y13" s="43"/>
      <c r="Z13" s="47"/>
      <c r="AA13" s="43"/>
      <c r="AB13" s="43"/>
      <c r="AC13" s="44"/>
      <c r="AD13" s="43"/>
      <c r="AE13" s="43"/>
      <c r="AF13" s="43"/>
      <c r="AG13" s="43"/>
      <c r="AH13" s="43"/>
      <c r="AI13" s="43"/>
      <c r="AJ13" s="43"/>
      <c r="AK13" s="43"/>
      <c r="AL13" s="43"/>
      <c r="AM13" s="43"/>
      <c r="AN13" s="43"/>
      <c r="AO13" s="43"/>
      <c r="AP13" s="43"/>
      <c r="AQ13" s="43"/>
      <c r="AR13" s="43"/>
      <c r="AS13" s="43"/>
      <c r="AT13" s="43"/>
      <c r="AU13" s="43"/>
      <c r="AV13" s="43"/>
      <c r="AW13" s="43"/>
      <c r="AX13" s="43"/>
      <c r="AY13" s="43"/>
      <c r="AZ13" s="43"/>
      <c r="BA13" s="43"/>
      <c r="BB13" s="48"/>
      <c r="BC13" s="38"/>
    </row>
    <row r="14" customFormat="false" ht="15.75" hidden="false" customHeight="true" outlineLevel="0" collapsed="false">
      <c r="A14" s="39" t="s">
        <v>193</v>
      </c>
      <c r="B14" s="39" t="e">
        <f aca="false">G14+K14+O14+S14+W14+AA14+AE14+AI14+AM14+AQ14+AU14+AY14</f>
        <v>#VALUE!</v>
      </c>
      <c r="C14" s="39" t="e">
        <f aca="false">H14+L14+P14+T14+X14+AB14+AF14+AJ14+AN14+AR14+AV14+AZ14</f>
        <v>#VALUE!</v>
      </c>
      <c r="D14" s="40" t="e">
        <f aca="false">I14+M14+Q14+U14+Y14+AC14+AG14+AK14+AO14+AS14+AW14+BA14</f>
        <v>#VALUE!</v>
      </c>
      <c r="E14" s="41" t="e">
        <f aca="false">C14/(B14+F14)</f>
        <v>#VALUE!</v>
      </c>
      <c r="F14" s="42" t="e">
        <f aca="false">'dkp jan 24' B63</f>
        <v>#VALUE!</v>
      </c>
      <c r="G14" s="43" t="e">
        <f aca="false">'dkp jan 24' B63</f>
        <v>#VALUE!</v>
      </c>
      <c r="H14" s="43" t="e">
        <f aca="false">'dkp jan 24' E63</f>
        <v>#VALUE!</v>
      </c>
      <c r="I14" s="44" t="e">
        <f aca="false">F14+G14-H14-J14</f>
        <v>#VALUE!</v>
      </c>
      <c r="J14" s="42" t="e">
        <f aca="false">'dkp feb 24' B60</f>
        <v>#VALUE!</v>
      </c>
      <c r="K14" s="43" t="e">
        <f aca="false">'dkp feb 24' B60</f>
        <v>#VALUE!</v>
      </c>
      <c r="L14" s="43" t="e">
        <f aca="false">'dkp feb 24' E60</f>
        <v>#VALUE!</v>
      </c>
      <c r="M14" s="44" t="e">
        <f aca="false">J14+K14-L14-N14</f>
        <v>#VALUE!</v>
      </c>
      <c r="N14" s="42" t="e">
        <f aca="false">'dkp mar 24' B53</f>
        <v>#VALUE!</v>
      </c>
      <c r="O14" s="43" t="e">
        <f aca="false">'dkp mar 24' B53</f>
        <v>#VALUE!</v>
      </c>
      <c r="P14" s="43" t="e">
        <f aca="false">'dkp mar 24' E53</f>
        <v>#VALUE!</v>
      </c>
      <c r="Q14" s="44" t="e">
        <f aca="false">N14+O14-P14-R14</f>
        <v>#VALUE!</v>
      </c>
      <c r="R14" s="42" t="e">
        <f aca="false">'dkp apr 24' B52</f>
        <v>#VALUE!</v>
      </c>
      <c r="S14" s="43" t="e">
        <f aca="false">'dkp apr 24' B52</f>
        <v>#VALUE!</v>
      </c>
      <c r="T14" s="43" t="e">
        <f aca="false">'dkp apr 24' E52</f>
        <v>#VALUE!</v>
      </c>
      <c r="U14" s="44" t="e">
        <f aca="false">R14+S14-T14-V14</f>
        <v>#VALUE!</v>
      </c>
      <c r="V14" s="42" t="e">
        <f aca="false">'dkp may 24' B64</f>
        <v>#VALUE!</v>
      </c>
      <c r="W14" s="45" t="e">
        <f aca="false">array_constrain(arrayformula(IFERROR(INDEX('dkp may 24' C:C,MATCH("*"&amp;A14&amp;"*",'dkp may 24' A:A,0)),"")), 1, 1)</f>
        <v>#VALUE!</v>
      </c>
      <c r="X14" s="45" t="e">
        <f aca="false">array_constrain(arrayformula(IFERROR(INDEX('dkp may 24' E:E,MATCH("*"&amp;A14&amp;"*",'dkp may 24' A:A,0)),"")), 1, 1)</f>
        <v>#VALUE!</v>
      </c>
      <c r="Y14" s="43"/>
      <c r="Z14" s="47"/>
      <c r="AA14" s="43"/>
      <c r="AB14" s="43"/>
      <c r="AC14" s="44"/>
      <c r="AD14" s="43"/>
      <c r="AE14" s="43"/>
      <c r="AF14" s="43"/>
      <c r="AG14" s="43"/>
      <c r="AH14" s="43"/>
      <c r="AI14" s="43"/>
      <c r="AJ14" s="43"/>
      <c r="AK14" s="43"/>
      <c r="AL14" s="43"/>
      <c r="AM14" s="43"/>
      <c r="AN14" s="43"/>
      <c r="AO14" s="43"/>
      <c r="AP14" s="43"/>
      <c r="AQ14" s="43"/>
      <c r="AR14" s="43"/>
      <c r="AS14" s="43"/>
      <c r="AT14" s="43"/>
      <c r="AU14" s="43"/>
      <c r="AV14" s="43"/>
      <c r="AW14" s="43"/>
      <c r="AX14" s="43"/>
      <c r="AY14" s="43"/>
      <c r="AZ14" s="43"/>
      <c r="BA14" s="43"/>
      <c r="BB14" s="48"/>
      <c r="BC14" s="38"/>
    </row>
    <row r="15" customFormat="false" ht="15.75" hidden="false" customHeight="true" outlineLevel="0" collapsed="false">
      <c r="A15" s="39" t="s">
        <v>111</v>
      </c>
      <c r="B15" s="39" t="e">
        <f aca="false">G15+K15+O15+S15+W15+AA15+AE15+AI15+AM15+AQ15+AU15+AY15</f>
        <v>#VALUE!</v>
      </c>
      <c r="C15" s="39" t="e">
        <f aca="false">H15+L15+P15+T15+X15+AB15+AF15+AJ15+AN15+AR15+AV15+AZ15</f>
        <v>#VALUE!</v>
      </c>
      <c r="D15" s="40" t="e">
        <f aca="false">I15+M15+Q15+U15+Y15+AC15+AG15+AK15+AO15+AS15+AW15+BA15</f>
        <v>#VALUE!</v>
      </c>
      <c r="E15" s="41" t="e">
        <f aca="false">C15/(B15+F15)</f>
        <v>#VALUE!</v>
      </c>
      <c r="F15" s="42" t="e">
        <f aca="false">'dkp jan 24' B33</f>
        <v>#VALUE!</v>
      </c>
      <c r="G15" s="43" t="e">
        <f aca="false">'dkp jan 24' B33</f>
        <v>#VALUE!</v>
      </c>
      <c r="H15" s="43" t="e">
        <f aca="false">'dkp jan 24' E33</f>
        <v>#VALUE!</v>
      </c>
      <c r="I15" s="44" t="e">
        <f aca="false">F15+G15-H15-J15</f>
        <v>#VALUE!</v>
      </c>
      <c r="J15" s="42" t="e">
        <f aca="false">'dkp feb 24' B34</f>
        <v>#VALUE!</v>
      </c>
      <c r="K15" s="43" t="e">
        <f aca="false">'dkp feb 24' B34</f>
        <v>#VALUE!</v>
      </c>
      <c r="L15" s="43" t="e">
        <f aca="false">'dkp feb 24' E34</f>
        <v>#VALUE!</v>
      </c>
      <c r="M15" s="44" t="e">
        <f aca="false">J15+K15-L15-N15</f>
        <v>#VALUE!</v>
      </c>
      <c r="N15" s="42" t="e">
        <f aca="false">'dkp mar 24' B31</f>
        <v>#VALUE!</v>
      </c>
      <c r="O15" s="43" t="e">
        <f aca="false">'dkp mar 24' B31</f>
        <v>#VALUE!</v>
      </c>
      <c r="P15" s="43" t="e">
        <f aca="false">'dkp mar 24' E31</f>
        <v>#VALUE!</v>
      </c>
      <c r="Q15" s="44" t="e">
        <f aca="false">N15+O15-P15-R15</f>
        <v>#VALUE!</v>
      </c>
      <c r="R15" s="42" t="e">
        <f aca="false">'dkp apr 24' B32</f>
        <v>#VALUE!</v>
      </c>
      <c r="S15" s="43" t="e">
        <f aca="false">'dkp apr 24' B32</f>
        <v>#VALUE!</v>
      </c>
      <c r="T15" s="43" t="e">
        <f aca="false">'dkp apr 24' E32</f>
        <v>#VALUE!</v>
      </c>
      <c r="U15" s="44" t="e">
        <f aca="false">R15+S15-T15-V15</f>
        <v>#VALUE!</v>
      </c>
      <c r="V15" s="42" t="e">
        <f aca="false">'dkp may 24' B34</f>
        <v>#VALUE!</v>
      </c>
      <c r="W15" s="45" t="e">
        <f aca="false">array_constrain(arrayformula(IFERROR(INDEX('dkp may 24' C:C,MATCH("*"&amp;A15&amp;"*",'dkp may 24' A:A,0)),"")), 1, 1)</f>
        <v>#VALUE!</v>
      </c>
      <c r="X15" s="45" t="e">
        <f aca="false">array_constrain(arrayformula(IFERROR(INDEX('dkp may 24' E:E,MATCH("*"&amp;A15&amp;"*",'dkp may 24' A:A,0)),"")), 1, 1)</f>
        <v>#VALUE!</v>
      </c>
      <c r="Y15" s="43"/>
      <c r="Z15" s="47"/>
      <c r="AA15" s="43"/>
      <c r="AB15" s="43"/>
      <c r="AC15" s="44"/>
      <c r="AD15" s="43"/>
      <c r="AE15" s="43"/>
      <c r="AF15" s="43"/>
      <c r="AG15" s="43"/>
      <c r="AH15" s="43"/>
      <c r="AI15" s="43"/>
      <c r="AJ15" s="43"/>
      <c r="AK15" s="43"/>
      <c r="AL15" s="43"/>
      <c r="AM15" s="43"/>
      <c r="AN15" s="43"/>
      <c r="AO15" s="43"/>
      <c r="AP15" s="43"/>
      <c r="AQ15" s="43"/>
      <c r="AR15" s="43"/>
      <c r="AS15" s="43"/>
      <c r="AT15" s="43"/>
      <c r="AU15" s="43"/>
      <c r="AV15" s="43"/>
      <c r="AW15" s="43"/>
      <c r="AX15" s="43"/>
      <c r="AY15" s="43"/>
      <c r="AZ15" s="43"/>
      <c r="BA15" s="43"/>
      <c r="BB15" s="48"/>
      <c r="BC15" s="38"/>
    </row>
    <row r="16" customFormat="false" ht="15.75" hidden="false" customHeight="true" outlineLevel="0" collapsed="false">
      <c r="A16" s="39" t="s">
        <v>150</v>
      </c>
      <c r="B16" s="39" t="e">
        <f aca="false">G16+K16+O16+S16+W16+AA16+AE16+AI16+AM16+AQ16+AU16+AY16</f>
        <v>#VALUE!</v>
      </c>
      <c r="C16" s="39" t="e">
        <f aca="false">H16+L16+P16+T16+X16+AB16+AF16+AJ16+AN16+AR16+AV16+AZ16</f>
        <v>#VALUE!</v>
      </c>
      <c r="D16" s="40" t="e">
        <f aca="false">I16+M16+Q16+U16+Y16+AC16+AG16+AK16+AO16+AS16+AW16+BA16</f>
        <v>#VALUE!</v>
      </c>
      <c r="E16" s="41" t="e">
        <f aca="false">C16/(B16+F16)</f>
        <v>#VALUE!</v>
      </c>
      <c r="F16" s="42" t="e">
        <f aca="false">'dkp jan 24' B47</f>
        <v>#VALUE!</v>
      </c>
      <c r="G16" s="43" t="e">
        <f aca="false">'dkp jan 24' B47</f>
        <v>#VALUE!</v>
      </c>
      <c r="H16" s="43" t="e">
        <f aca="false">'dkp jan 24' E47</f>
        <v>#VALUE!</v>
      </c>
      <c r="I16" s="44" t="e">
        <f aca="false">F16+G16-H16-J16</f>
        <v>#VALUE!</v>
      </c>
      <c r="J16" s="42" t="e">
        <f aca="false">'dkp feb 24' B49</f>
        <v>#VALUE!</v>
      </c>
      <c r="K16" s="43" t="e">
        <f aca="false">'dkp feb 24' B49</f>
        <v>#VALUE!</v>
      </c>
      <c r="L16" s="43" t="e">
        <f aca="false">'dkp feb 24' E49</f>
        <v>#VALUE!</v>
      </c>
      <c r="M16" s="44" t="e">
        <f aca="false">J16+K16-L16-N16</f>
        <v>#VALUE!</v>
      </c>
      <c r="N16" s="42" t="e">
        <f aca="false">'dkp mar 24' B43</f>
        <v>#VALUE!</v>
      </c>
      <c r="O16" s="43" t="e">
        <f aca="false">'dkp mar 24' B43</f>
        <v>#VALUE!</v>
      </c>
      <c r="P16" s="43" t="e">
        <f aca="false">'dkp mar 24' E43</f>
        <v>#VALUE!</v>
      </c>
      <c r="Q16" s="44" t="e">
        <f aca="false">N16+O16-P16-R16</f>
        <v>#VALUE!</v>
      </c>
      <c r="R16" s="42" t="e">
        <f aca="false">'dkp apr 24' B42</f>
        <v>#VALUE!</v>
      </c>
      <c r="S16" s="43" t="e">
        <f aca="false">'dkp apr 24' B42</f>
        <v>#VALUE!</v>
      </c>
      <c r="T16" s="43" t="e">
        <f aca="false">'dkp apr 24' E42</f>
        <v>#VALUE!</v>
      </c>
      <c r="U16" s="44" t="e">
        <f aca="false">R16+S16-T16-V16</f>
        <v>#VALUE!</v>
      </c>
      <c r="V16" s="42" t="e">
        <f aca="false">'dkp may 24' B48</f>
        <v>#VALUE!</v>
      </c>
      <c r="W16" s="45" t="e">
        <f aca="false">array_constrain(arrayformula(IFERROR(INDEX('dkp may 24' C:C,MATCH("*"&amp;A16&amp;"*",'dkp may 24' A:A,0)),"")), 1, 1)</f>
        <v>#VALUE!</v>
      </c>
      <c r="X16" s="45" t="e">
        <f aca="false">array_constrain(arrayformula(IFERROR(INDEX('dkp may 24' E:E,MATCH("*"&amp;A16&amp;"*",'dkp may 24' A:A,0)),"")), 1, 1)</f>
        <v>#VALUE!</v>
      </c>
      <c r="Y16" s="43"/>
      <c r="Z16" s="47"/>
      <c r="AA16" s="43"/>
      <c r="AB16" s="43"/>
      <c r="AC16" s="44"/>
      <c r="AD16" s="43"/>
      <c r="AE16" s="43"/>
      <c r="AF16" s="43"/>
      <c r="AG16" s="43"/>
      <c r="AH16" s="43"/>
      <c r="AI16" s="43"/>
      <c r="AJ16" s="43"/>
      <c r="AK16" s="43"/>
      <c r="AL16" s="43"/>
      <c r="AM16" s="43"/>
      <c r="AN16" s="43"/>
      <c r="AO16" s="43"/>
      <c r="AP16" s="43"/>
      <c r="AQ16" s="43"/>
      <c r="AR16" s="43"/>
      <c r="AS16" s="43"/>
      <c r="AT16" s="43"/>
      <c r="AU16" s="43"/>
      <c r="AV16" s="43"/>
      <c r="AW16" s="43"/>
      <c r="AX16" s="43"/>
      <c r="AY16" s="43"/>
      <c r="AZ16" s="43"/>
      <c r="BA16" s="43"/>
      <c r="BB16" s="48"/>
      <c r="BC16" s="38"/>
    </row>
    <row r="17" customFormat="false" ht="15.75" hidden="false" customHeight="true" outlineLevel="0" collapsed="false">
      <c r="A17" s="39" t="s">
        <v>11</v>
      </c>
      <c r="B17" s="39" t="e">
        <f aca="false">G17+K17+O17+S17+W17+AA17+AE17+AI17+AM17+AQ17+AU17+AY17</f>
        <v>#VALUE!</v>
      </c>
      <c r="C17" s="39" t="e">
        <f aca="false">H17+L17+P17+T17+X17+AB17+AF17+AJ17+AN17+AR17+AV17+AZ17</f>
        <v>#VALUE!</v>
      </c>
      <c r="D17" s="40" t="e">
        <f aca="false">I17+M17+Q17+U17+Y17+AC17+AG17+AK17+AO17+AS17+AW17+BA17</f>
        <v>#VALUE!</v>
      </c>
      <c r="E17" s="41" t="e">
        <f aca="false">C17/(B17+F17)</f>
        <v>#VALUE!</v>
      </c>
      <c r="F17" s="42" t="e">
        <f aca="false">'dkp jan 24' B3</f>
        <v>#VALUE!</v>
      </c>
      <c r="G17" s="43" t="e">
        <f aca="false">'dkp jan 24' B3</f>
        <v>#VALUE!</v>
      </c>
      <c r="H17" s="43" t="e">
        <f aca="false">'dkp jan 24' E3</f>
        <v>#VALUE!</v>
      </c>
      <c r="I17" s="44" t="e">
        <f aca="false">F17+G17-H17-J17</f>
        <v>#VALUE!</v>
      </c>
      <c r="J17" s="42" t="e">
        <f aca="false">'dkp feb 24' B4</f>
        <v>#VALUE!</v>
      </c>
      <c r="K17" s="43" t="e">
        <f aca="false">'dkp feb 24' B4</f>
        <v>#VALUE!</v>
      </c>
      <c r="L17" s="43" t="e">
        <f aca="false">'dkp feb 24' E4</f>
        <v>#VALUE!</v>
      </c>
      <c r="M17" s="44" t="e">
        <f aca="false">J17+K17-L17-N17</f>
        <v>#VALUE!</v>
      </c>
      <c r="N17" s="42" t="e">
        <f aca="false">'dkp mar 24' B4</f>
        <v>#VALUE!</v>
      </c>
      <c r="O17" s="43" t="e">
        <f aca="false">'dkp mar 24' B4</f>
        <v>#VALUE!</v>
      </c>
      <c r="P17" s="43" t="e">
        <f aca="false">'dkp mar 24' E4</f>
        <v>#VALUE!</v>
      </c>
      <c r="Q17" s="44" t="e">
        <f aca="false">N17+O17-P17-R17</f>
        <v>#VALUE!</v>
      </c>
      <c r="R17" s="42" t="e">
        <f aca="false">'dkp apr 24' B5</f>
        <v>#VALUE!</v>
      </c>
      <c r="S17" s="43" t="e">
        <f aca="false">'dkp apr 24' B5</f>
        <v>#VALUE!</v>
      </c>
      <c r="T17" s="43" t="e">
        <f aca="false">'dkp apr 24' E5</f>
        <v>#VALUE!</v>
      </c>
      <c r="U17" s="44" t="e">
        <f aca="false">R17+S17-T17-V17</f>
        <v>#VALUE!</v>
      </c>
      <c r="V17" s="42" t="e">
        <f aca="false">'dkp may 24' B5</f>
        <v>#VALUE!</v>
      </c>
      <c r="W17" s="45" t="e">
        <f aca="false">array_constrain(arrayformula(IFERROR(INDEX('dkp may 24' C:C,MATCH("*"&amp;A17&amp;"*",'dkp may 24' A:A,0)),"")), 1, 1)</f>
        <v>#VALUE!</v>
      </c>
      <c r="X17" s="45" t="e">
        <f aca="false">array_constrain(arrayformula(IFERROR(INDEX('dkp may 24' E:E,MATCH("*"&amp;A17&amp;"*",'dkp may 24' A:A,0)),"")), 1, 1)</f>
        <v>#VALUE!</v>
      </c>
      <c r="Y17" s="43"/>
      <c r="Z17" s="47"/>
      <c r="AA17" s="43"/>
      <c r="AB17" s="43"/>
      <c r="AC17" s="44"/>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8"/>
      <c r="BC17" s="38"/>
    </row>
    <row r="18" customFormat="false" ht="15.75" hidden="false" customHeight="true" outlineLevel="0" collapsed="false">
      <c r="A18" s="39" t="s">
        <v>226</v>
      </c>
      <c r="B18" s="39" t="e">
        <f aca="false">G18+K18+O18+S18+W18+AA18+AE18+AI18+AM18+AQ18+AU18+AY18</f>
        <v>#VALUE!</v>
      </c>
      <c r="C18" s="39" t="e">
        <f aca="false">H18+L18+P18+T18+X18+AB18+AF18+AJ18+AN18+AR18+AV18+AZ18</f>
        <v>#VALUE!</v>
      </c>
      <c r="D18" s="40" t="e">
        <f aca="false">I18+M18+Q18+U18+Y18+AC18+AG18+AK18+AO18+AS18+AW18+BA18</f>
        <v>#VALUE!</v>
      </c>
      <c r="E18" s="41" t="e">
        <f aca="false">C18/(B18+F18)</f>
        <v>#VALUE!</v>
      </c>
      <c r="F18" s="42" t="e">
        <f aca="false">'dkp jan 24' B77</f>
        <v>#VALUE!</v>
      </c>
      <c r="G18" s="43" t="e">
        <f aca="false">'dkp jan 24' B77</f>
        <v>#VALUE!</v>
      </c>
      <c r="H18" s="43" t="e">
        <f aca="false">'dkp jan 24' E77</f>
        <v>#VALUE!</v>
      </c>
      <c r="I18" s="44" t="e">
        <f aca="false">F18+G18-H18-J18</f>
        <v>#VALUE!</v>
      </c>
      <c r="J18" s="42" t="e">
        <f aca="false">'dkp feb 24' B72</f>
        <v>#VALUE!</v>
      </c>
      <c r="K18" s="43" t="e">
        <f aca="false">'dkp feb 24' B72</f>
        <v>#VALUE!</v>
      </c>
      <c r="L18" s="43" t="e">
        <f aca="false">'dkp feb 24' E72</f>
        <v>#VALUE!</v>
      </c>
      <c r="M18" s="44" t="e">
        <f aca="false">J18+K18-L18-N18</f>
        <v>#VALUE!</v>
      </c>
      <c r="N18" s="42" t="e">
        <f aca="false">'dkp mar 24' B61</f>
        <v>#VALUE!</v>
      </c>
      <c r="O18" s="43" t="e">
        <f aca="false">'dkp mar 24' B61</f>
        <v>#VALUE!</v>
      </c>
      <c r="P18" s="43" t="e">
        <f aca="false">'dkp mar 24' E61</f>
        <v>#VALUE!</v>
      </c>
      <c r="Q18" s="44" t="e">
        <f aca="false">N18+O18-P18-R18</f>
        <v>#VALUE!</v>
      </c>
      <c r="R18" s="42" t="e">
        <f aca="false">'dkp apr 24' B59</f>
        <v>#VALUE!</v>
      </c>
      <c r="S18" s="43" t="e">
        <f aca="false">'dkp apr 24' B59</f>
        <v>#VALUE!</v>
      </c>
      <c r="T18" s="43" t="e">
        <f aca="false">'dkp apr 24' E59</f>
        <v>#VALUE!</v>
      </c>
      <c r="U18" s="44" t="e">
        <f aca="false">R18+S18-T18-V18</f>
        <v>#VALUE!</v>
      </c>
      <c r="V18" s="42" t="e">
        <f aca="false">'dkp may 24' B72</f>
        <v>#VALUE!</v>
      </c>
      <c r="W18" s="45" t="e">
        <f aca="false">array_constrain(arrayformula(IFERROR(INDEX('dkp may 24' C:C,MATCH("*"&amp;A18&amp;"*",'dkp may 24' A:A,0)),"")), 1, 1)</f>
        <v>#VALUE!</v>
      </c>
      <c r="X18" s="45" t="e">
        <f aca="false">array_constrain(arrayformula(IFERROR(INDEX('dkp may 24' E:E,MATCH("*"&amp;A18&amp;"*",'dkp may 24' A:A,0)),"")), 1, 1)</f>
        <v>#VALUE!</v>
      </c>
      <c r="Y18" s="43"/>
      <c r="Z18" s="47"/>
      <c r="AA18" s="43"/>
      <c r="AB18" s="43"/>
      <c r="AC18" s="44"/>
      <c r="AD18" s="43"/>
      <c r="AE18" s="43"/>
      <c r="AF18" s="43"/>
      <c r="AG18" s="43"/>
      <c r="AH18" s="43"/>
      <c r="AI18" s="43"/>
      <c r="AJ18" s="43"/>
      <c r="AK18" s="43"/>
      <c r="AL18" s="43"/>
      <c r="AM18" s="43"/>
      <c r="AN18" s="43"/>
      <c r="AO18" s="43"/>
      <c r="AP18" s="43"/>
      <c r="AQ18" s="43"/>
      <c r="AR18" s="43"/>
      <c r="AS18" s="43"/>
      <c r="AT18" s="43"/>
      <c r="AU18" s="43"/>
      <c r="AV18" s="43"/>
      <c r="AW18" s="43"/>
      <c r="AX18" s="43"/>
      <c r="AY18" s="43"/>
      <c r="AZ18" s="43"/>
      <c r="BA18" s="43"/>
      <c r="BB18" s="48"/>
      <c r="BC18" s="38"/>
    </row>
    <row r="19" customFormat="false" ht="15.75" hidden="false" customHeight="true" outlineLevel="0" collapsed="false">
      <c r="A19" s="39" t="s">
        <v>51</v>
      </c>
      <c r="B19" s="39" t="e">
        <f aca="false">G19+K19+O19+S19+W19+AA19+AE19+AI19+AM19+AQ19+AU19+AY19</f>
        <v>#VALUE!</v>
      </c>
      <c r="C19" s="39" t="e">
        <f aca="false">H19+L19+P19+T19+X19+AB19+AF19+AJ19+AN19+AR19+AV19+AZ19</f>
        <v>#VALUE!</v>
      </c>
      <c r="D19" s="40" t="e">
        <f aca="false">I19+M19+Q19+U19+Y19+AC19+AG19+AK19+AO19+AS19+AW19+BA19</f>
        <v>#VALUE!</v>
      </c>
      <c r="E19" s="41" t="e">
        <f aca="false">C19/(B19+F19)</f>
        <v>#VALUE!</v>
      </c>
      <c r="F19" s="42" t="e">
        <f aca="false">'dkp jan 24' B14</f>
        <v>#VALUE!</v>
      </c>
      <c r="G19" s="43" t="e">
        <f aca="false">'dkp jan 24' B14</f>
        <v>#VALUE!</v>
      </c>
      <c r="H19" s="43" t="e">
        <f aca="false">'dkp jan 24' E14</f>
        <v>#VALUE!</v>
      </c>
      <c r="I19" s="44" t="e">
        <f aca="false">F19+G19-H19-J19</f>
        <v>#VALUE!</v>
      </c>
      <c r="J19" s="42" t="e">
        <f aca="false">'dkp feb 24' B15</f>
        <v>#VALUE!</v>
      </c>
      <c r="K19" s="43" t="e">
        <f aca="false">'dkp feb 24' B15</f>
        <v>#VALUE!</v>
      </c>
      <c r="L19" s="43" t="e">
        <f aca="false">'dkp feb 24' E15</f>
        <v>#VALUE!</v>
      </c>
      <c r="M19" s="44" t="e">
        <f aca="false">J19+K19-L19-N19</f>
        <v>#VALUE!</v>
      </c>
      <c r="N19" s="42" t="e">
        <f aca="false">'dkp mar 24' B14</f>
        <v>#VALUE!</v>
      </c>
      <c r="O19" s="43" t="e">
        <f aca="false">'dkp mar 24' B14</f>
        <v>#VALUE!</v>
      </c>
      <c r="P19" s="43" t="e">
        <f aca="false">'dkp mar 24' E14</f>
        <v>#VALUE!</v>
      </c>
      <c r="Q19" s="44" t="e">
        <f aca="false">N19+O19-P19-R19</f>
        <v>#VALUE!</v>
      </c>
      <c r="R19" s="42" t="e">
        <f aca="false">'dkp apr 24' B16</f>
        <v>#VALUE!</v>
      </c>
      <c r="S19" s="43" t="e">
        <f aca="false">'dkp apr 24' B16</f>
        <v>#VALUE!</v>
      </c>
      <c r="T19" s="43" t="e">
        <f aca="false">'dkp apr 24' E16</f>
        <v>#VALUE!</v>
      </c>
      <c r="U19" s="44" t="e">
        <f aca="false">R19+S19-T19-V19</f>
        <v>#VALUE!</v>
      </c>
      <c r="V19" s="42" t="e">
        <f aca="false">'dkp may 24' B18</f>
        <v>#VALUE!</v>
      </c>
      <c r="W19" s="45" t="e">
        <f aca="false">array_constrain(arrayformula(IFERROR(INDEX('dkp may 24' C:C,MATCH("*"&amp;A19&amp;"*",'dkp may 24' A:A,0)),"")), 1, 1)</f>
        <v>#VALUE!</v>
      </c>
      <c r="X19" s="45" t="e">
        <f aca="false">array_constrain(arrayformula(IFERROR(INDEX('dkp may 24' E:E,MATCH("*"&amp;A19&amp;"*",'dkp may 24' A:A,0)),"")), 1, 1)</f>
        <v>#VALUE!</v>
      </c>
      <c r="Y19" s="43"/>
      <c r="Z19" s="47"/>
      <c r="AA19" s="43"/>
      <c r="AB19" s="43"/>
      <c r="AC19" s="44"/>
      <c r="AD19" s="43"/>
      <c r="AE19" s="43"/>
      <c r="AF19" s="43"/>
      <c r="AG19" s="43"/>
      <c r="AH19" s="43"/>
      <c r="AI19" s="43"/>
      <c r="AJ19" s="43"/>
      <c r="AK19" s="43"/>
      <c r="AL19" s="43"/>
      <c r="AM19" s="43"/>
      <c r="AN19" s="43"/>
      <c r="AO19" s="43"/>
      <c r="AP19" s="43"/>
      <c r="AQ19" s="43"/>
      <c r="AR19" s="43"/>
      <c r="AS19" s="43"/>
      <c r="AT19" s="43"/>
      <c r="AU19" s="43"/>
      <c r="AV19" s="43"/>
      <c r="AW19" s="43"/>
      <c r="AX19" s="43"/>
      <c r="AY19" s="43"/>
      <c r="AZ19" s="43"/>
      <c r="BA19" s="43"/>
      <c r="BB19" s="48"/>
      <c r="BC19" s="38"/>
    </row>
    <row r="20" customFormat="false" ht="15.75" hidden="false" customHeight="true" outlineLevel="0" collapsed="false">
      <c r="A20" s="39" t="s">
        <v>199</v>
      </c>
      <c r="B20" s="39" t="e">
        <f aca="false">G20+K20+O20+S20+W20+AA20+AE20+AI20+AM20+AQ20+AU20+AY20</f>
        <v>#VALUE!</v>
      </c>
      <c r="C20" s="39" t="e">
        <f aca="false">H20+L20+P20+T20+X20+AB20+AF20+AJ20+AN20+AR20+AV20+AZ20</f>
        <v>#VALUE!</v>
      </c>
      <c r="D20" s="40" t="e">
        <f aca="false">I20+M20+Q20+U20+Y20+AC20+AG20+AK20+AO20+AS20+AW20+BA20</f>
        <v>#VALUE!</v>
      </c>
      <c r="E20" s="41" t="e">
        <f aca="false">C20/(B20+F20)</f>
        <v>#VALUE!</v>
      </c>
      <c r="F20" s="42" t="e">
        <f aca="false">'dkp jan 24' B66</f>
        <v>#VALUE!</v>
      </c>
      <c r="G20" s="43" t="e">
        <f aca="false">'dkp jan 24' B66</f>
        <v>#VALUE!</v>
      </c>
      <c r="H20" s="43" t="e">
        <f aca="false">'dkp jan 24' E66</f>
        <v>#VALUE!</v>
      </c>
      <c r="I20" s="44" t="e">
        <f aca="false">F20+G20-H20-J20</f>
        <v>#VALUE!</v>
      </c>
      <c r="J20" s="42" t="e">
        <f aca="false">'dkp feb 24' B63</f>
        <v>#VALUE!</v>
      </c>
      <c r="K20" s="43" t="e">
        <f aca="false">'dkp feb 24' B63</f>
        <v>#VALUE!</v>
      </c>
      <c r="L20" s="43" t="e">
        <f aca="false">'dkp feb 24' E63</f>
        <v>#VALUE!</v>
      </c>
      <c r="M20" s="44" t="e">
        <f aca="false">J20+K20-L20-N20</f>
        <v>#VALUE!</v>
      </c>
      <c r="N20" s="42" t="e">
        <f aca="false">'dkp mar 24' B54</f>
        <v>#VALUE!</v>
      </c>
      <c r="O20" s="43" t="e">
        <f aca="false">'dkp mar 24' B54</f>
        <v>#VALUE!</v>
      </c>
      <c r="P20" s="43" t="e">
        <f aca="false">'dkp mar 24' E54</f>
        <v>#VALUE!</v>
      </c>
      <c r="Q20" s="44" t="e">
        <f aca="false">N20+O20-P20-R20</f>
        <v>#VALUE!</v>
      </c>
      <c r="R20" s="42" t="e">
        <f aca="false">'dkp apr 24' B53</f>
        <v>#VALUE!</v>
      </c>
      <c r="S20" s="43" t="e">
        <f aca="false">'dkp apr 24' B53</f>
        <v>#VALUE!</v>
      </c>
      <c r="T20" s="43" t="e">
        <f aca="false">'dkp apr 24' E53</f>
        <v>#VALUE!</v>
      </c>
      <c r="U20" s="44" t="e">
        <f aca="false">R20+S20-T20-V20</f>
        <v>#VALUE!</v>
      </c>
      <c r="V20" s="42" t="e">
        <f aca="false">'dkp may 24' B65</f>
        <v>#VALUE!</v>
      </c>
      <c r="W20" s="45" t="e">
        <f aca="false">array_constrain(arrayformula(IFERROR(INDEX('dkp may 24' C:C,MATCH("*"&amp;A20&amp;"*",'dkp may 24' A:A,0)),"")), 1, 1)</f>
        <v>#VALUE!</v>
      </c>
      <c r="X20" s="45" t="e">
        <f aca="false">array_constrain(arrayformula(IFERROR(INDEX('dkp may 24' E:E,MATCH("*"&amp;A20&amp;"*",'dkp may 24' A:A,0)),"")), 1, 1)</f>
        <v>#VALUE!</v>
      </c>
      <c r="Y20" s="43"/>
      <c r="Z20" s="47"/>
      <c r="AA20" s="43"/>
      <c r="AB20" s="43"/>
      <c r="AC20" s="44"/>
      <c r="AD20" s="43"/>
      <c r="AE20" s="43"/>
      <c r="AF20" s="43"/>
      <c r="AG20" s="43"/>
      <c r="AH20" s="43"/>
      <c r="AI20" s="43"/>
      <c r="AJ20" s="43"/>
      <c r="AK20" s="43"/>
      <c r="AL20" s="43"/>
      <c r="AM20" s="43"/>
      <c r="AN20" s="43"/>
      <c r="AO20" s="43"/>
      <c r="AP20" s="43"/>
      <c r="AQ20" s="43"/>
      <c r="AR20" s="43"/>
      <c r="AS20" s="43"/>
      <c r="AT20" s="43"/>
      <c r="AU20" s="43"/>
      <c r="AV20" s="43"/>
      <c r="AW20" s="43"/>
      <c r="AX20" s="43"/>
      <c r="AY20" s="43"/>
      <c r="AZ20" s="43"/>
      <c r="BA20" s="43"/>
      <c r="BB20" s="48"/>
      <c r="BC20" s="38"/>
    </row>
    <row r="21" customFormat="false" ht="15.75" hidden="false" customHeight="true" outlineLevel="0" collapsed="false">
      <c r="A21" s="39" t="s">
        <v>145</v>
      </c>
      <c r="B21" s="39" t="e">
        <f aca="false">G21+K21+O21+S21+W21+AA21+AE21+AI21+AM21+AQ21+AU21+AY21</f>
        <v>#VALUE!</v>
      </c>
      <c r="C21" s="39" t="e">
        <f aca="false">H21+L21+P21+T21+X21+AB21+AF21+AJ21+AN21+AR21+AV21+AZ21</f>
        <v>#VALUE!</v>
      </c>
      <c r="D21" s="40" t="e">
        <f aca="false">I21+M21+Q21+U21+Y21+AC21+AG21+AK21+AO21+AS21+AW21+BA21</f>
        <v>#VALUE!</v>
      </c>
      <c r="E21" s="41" t="e">
        <f aca="false">C21/(B21+F21)</f>
        <v>#VALUE!</v>
      </c>
      <c r="F21" s="42" t="e">
        <f aca="false">'dkp jan 24' B46</f>
        <v>#VALUE!</v>
      </c>
      <c r="G21" s="43" t="e">
        <f aca="false">'dkp jan 24' B46</f>
        <v>#VALUE!</v>
      </c>
      <c r="H21" s="43" t="e">
        <f aca="false">'dkp jan 24' E46</f>
        <v>#VALUE!</v>
      </c>
      <c r="I21" s="44" t="e">
        <f aca="false">F21+G21-H21-J21</f>
        <v>#VALUE!</v>
      </c>
      <c r="J21" s="42" t="e">
        <f aca="false">'dkp feb 24' B47</f>
        <v>#VALUE!</v>
      </c>
      <c r="K21" s="43" t="e">
        <f aca="false">'dkp feb 24' B47</f>
        <v>#VALUE!</v>
      </c>
      <c r="L21" s="43" t="e">
        <f aca="false">'dkp feb 24' E47</f>
        <v>#VALUE!</v>
      </c>
      <c r="M21" s="44" t="e">
        <f aca="false">J21+K21-L21-N21</f>
        <v>#VALUE!</v>
      </c>
      <c r="N21" s="42" t="e">
        <f aca="false">'dkp mar 24' B41</f>
        <v>#VALUE!</v>
      </c>
      <c r="O21" s="43" t="e">
        <f aca="false">'dkp mar 24' B41</f>
        <v>#VALUE!</v>
      </c>
      <c r="P21" s="43" t="e">
        <f aca="false">'dkp mar 24' E41</f>
        <v>#VALUE!</v>
      </c>
      <c r="Q21" s="44" t="e">
        <f aca="false">N21+O21-P21-R21</f>
        <v>#VALUE!</v>
      </c>
      <c r="R21" s="42" t="e">
        <f aca="false">'dkp apr 24' B40</f>
        <v>#VALUE!</v>
      </c>
      <c r="S21" s="43" t="e">
        <f aca="false">'dkp apr 24' B40</f>
        <v>#VALUE!</v>
      </c>
      <c r="T21" s="43" t="e">
        <f aca="false">'dkp apr 24' E40</f>
        <v>#VALUE!</v>
      </c>
      <c r="U21" s="44" t="e">
        <f aca="false">R21+S21-T21-V21</f>
        <v>#VALUE!</v>
      </c>
      <c r="V21" s="42" t="e">
        <f aca="false">'dkp may 24' B45</f>
        <v>#VALUE!</v>
      </c>
      <c r="W21" s="45" t="e">
        <f aca="false">array_constrain(arrayformula(IFERROR(INDEX('dkp may 24' C:C,MATCH("*"&amp;A21&amp;"*",'dkp may 24' A:A,0)),"")), 1, 1)</f>
        <v>#VALUE!</v>
      </c>
      <c r="X21" s="45" t="e">
        <f aca="false">array_constrain(arrayformula(IFERROR(INDEX('dkp may 24' E:E,MATCH("*"&amp;A21&amp;"*",'dkp may 24' A:A,0)),"")), 1, 1)</f>
        <v>#VALUE!</v>
      </c>
      <c r="Y21" s="43"/>
      <c r="Z21" s="47"/>
      <c r="AA21" s="43"/>
      <c r="AB21" s="43"/>
      <c r="AC21" s="44"/>
      <c r="AD21" s="43"/>
      <c r="AE21" s="43"/>
      <c r="AF21" s="43"/>
      <c r="AG21" s="43"/>
      <c r="AH21" s="43"/>
      <c r="AI21" s="43"/>
      <c r="AJ21" s="43"/>
      <c r="AK21" s="43"/>
      <c r="AL21" s="43"/>
      <c r="AM21" s="43"/>
      <c r="AN21" s="43"/>
      <c r="AO21" s="43"/>
      <c r="AP21" s="43"/>
      <c r="AQ21" s="43"/>
      <c r="AR21" s="43"/>
      <c r="AS21" s="43"/>
      <c r="AT21" s="43"/>
      <c r="AU21" s="43"/>
      <c r="AV21" s="43"/>
      <c r="AW21" s="43"/>
      <c r="AX21" s="43"/>
      <c r="AY21" s="43"/>
      <c r="AZ21" s="43"/>
      <c r="BA21" s="43"/>
      <c r="BB21" s="48"/>
      <c r="BC21" s="38"/>
    </row>
    <row r="22" customFormat="false" ht="15.75" hidden="false" customHeight="true" outlineLevel="0" collapsed="false">
      <c r="A22" s="39" t="s">
        <v>132</v>
      </c>
      <c r="B22" s="39" t="e">
        <f aca="false">G22+K22+O22+S22+W22+AA22+AE22+AI22+AM22+AQ22+AU22+AY22</f>
        <v>#VALUE!</v>
      </c>
      <c r="C22" s="39" t="e">
        <f aca="false">H22+L22+P22+T22+X22+AB22+AF22+AJ22+AN22+AR22+AV22+AZ22</f>
        <v>#VALUE!</v>
      </c>
      <c r="D22" s="40" t="e">
        <f aca="false">I22+M22+Q22+U22+Y22+AC22+AG22+AK22+AO22+AS22+AW22+BA22</f>
        <v>#VALUE!</v>
      </c>
      <c r="E22" s="41" t="e">
        <f aca="false">C22/(B22+F22)</f>
        <v>#VALUE!</v>
      </c>
      <c r="F22" s="42" t="e">
        <f aca="false">'dkp jan 24' B40</f>
        <v>#VALUE!</v>
      </c>
      <c r="G22" s="43" t="e">
        <f aca="false">'dkp jan 24' B40</f>
        <v>#VALUE!</v>
      </c>
      <c r="H22" s="43" t="e">
        <f aca="false">'dkp jan 24' E40</f>
        <v>#VALUE!</v>
      </c>
      <c r="I22" s="44" t="e">
        <f aca="false">F22+G22-H22-J22</f>
        <v>#VALUE!</v>
      </c>
      <c r="J22" s="42" t="e">
        <f aca="false">'dkp feb 24' B42</f>
        <v>#VALUE!</v>
      </c>
      <c r="K22" s="43" t="e">
        <f aca="false">'dkp feb 24' B42</f>
        <v>#VALUE!</v>
      </c>
      <c r="L22" s="43" t="e">
        <f aca="false">'dkp feb 24' E42</f>
        <v>#VALUE!</v>
      </c>
      <c r="M22" s="44" t="e">
        <f aca="false">J22+K22-L22-N22</f>
        <v>#VALUE!</v>
      </c>
      <c r="N22" s="42" t="e">
        <f aca="false">'dkp mar 24' B37</f>
        <v>#VALUE!</v>
      </c>
      <c r="O22" s="43" t="e">
        <f aca="false">'dkp mar 24' B37</f>
        <v>#VALUE!</v>
      </c>
      <c r="P22" s="43" t="e">
        <f aca="false">'dkp mar 24' E37</f>
        <v>#VALUE!</v>
      </c>
      <c r="Q22" s="44" t="e">
        <f aca="false">N22+O22-P22-R22</f>
        <v>#VALUE!</v>
      </c>
      <c r="R22" s="42" t="e">
        <f aca="false">'dkp apr 24' B36</f>
        <v>#VALUE!</v>
      </c>
      <c r="S22" s="43" t="e">
        <f aca="false">'dkp apr 24' B36</f>
        <v>#VALUE!</v>
      </c>
      <c r="T22" s="43" t="e">
        <f aca="false">'dkp apr 24' E36</f>
        <v>#VALUE!</v>
      </c>
      <c r="U22" s="44" t="e">
        <f aca="false">R22+S22-T22-V22</f>
        <v>#VALUE!</v>
      </c>
      <c r="V22" s="42" t="e">
        <f aca="false">'dkp may 24' B40</f>
        <v>#VALUE!</v>
      </c>
      <c r="W22" s="45" t="e">
        <f aca="false">array_constrain(arrayformula(IFERROR(INDEX('dkp may 24' C:C,MATCH("*"&amp;A22&amp;"*",'dkp may 24' A:A,0)),"")), 1, 1)</f>
        <v>#VALUE!</v>
      </c>
      <c r="X22" s="45" t="e">
        <f aca="false">array_constrain(arrayformula(IFERROR(INDEX('dkp may 24' E:E,MATCH("*"&amp;A22&amp;"*",'dkp may 24' A:A,0)),"")), 1, 1)</f>
        <v>#VALUE!</v>
      </c>
      <c r="Y22" s="43"/>
      <c r="Z22" s="47"/>
      <c r="AA22" s="43"/>
      <c r="AB22" s="43"/>
      <c r="AC22" s="44"/>
      <c r="AD22" s="43"/>
      <c r="AE22" s="43"/>
      <c r="AF22" s="43"/>
      <c r="AG22" s="43"/>
      <c r="AH22" s="43"/>
      <c r="AI22" s="43"/>
      <c r="AJ22" s="43"/>
      <c r="AK22" s="43"/>
      <c r="AL22" s="43"/>
      <c r="AM22" s="43"/>
      <c r="AN22" s="43"/>
      <c r="AO22" s="43"/>
      <c r="AP22" s="43"/>
      <c r="AQ22" s="43"/>
      <c r="AR22" s="43"/>
      <c r="AS22" s="43"/>
      <c r="AT22" s="43"/>
      <c r="AU22" s="43"/>
      <c r="AV22" s="43"/>
      <c r="AW22" s="43"/>
      <c r="AX22" s="43"/>
      <c r="AY22" s="43"/>
      <c r="AZ22" s="43"/>
      <c r="BA22" s="43"/>
      <c r="BB22" s="48"/>
      <c r="BC22" s="38"/>
    </row>
    <row r="23" customFormat="false" ht="15.75" hidden="false" customHeight="true" outlineLevel="0" collapsed="false">
      <c r="A23" s="39" t="s">
        <v>98</v>
      </c>
      <c r="B23" s="39" t="e">
        <f aca="false">G23+K23+O23+S23+W23+AA23+AE23+AI23+AM23+AQ23+AU23+AY23</f>
        <v>#VALUE!</v>
      </c>
      <c r="C23" s="39" t="e">
        <f aca="false">H23+L23+P23+T23+X23+AB23+AF23+AJ23+AN23+AR23+AV23+AZ23</f>
        <v>#VALUE!</v>
      </c>
      <c r="D23" s="40" t="e">
        <f aca="false">I23+M23+Q23+U23+Y23+AC23+AG23+AK23+AO23+AS23+AW23+BA23</f>
        <v>#VALUE!</v>
      </c>
      <c r="E23" s="41" t="e">
        <f aca="false">C23/(B23+F23)</f>
        <v>#VALUE!</v>
      </c>
      <c r="F23" s="42" t="e">
        <f aca="false">'dkp jan 24' B28</f>
        <v>#VALUE!</v>
      </c>
      <c r="G23" s="43" t="e">
        <f aca="false">'dkp jan 24' B28</f>
        <v>#VALUE!</v>
      </c>
      <c r="H23" s="43" t="e">
        <f aca="false">'dkp jan 24' E28</f>
        <v>#VALUE!</v>
      </c>
      <c r="I23" s="44" t="e">
        <f aca="false">F23+G23-H23-J23</f>
        <v>#VALUE!</v>
      </c>
      <c r="J23" s="42" t="e">
        <f aca="false">'dkp feb 24' B28</f>
        <v>#VALUE!</v>
      </c>
      <c r="K23" s="43" t="e">
        <f aca="false">'dkp feb 24' B28</f>
        <v>#VALUE!</v>
      </c>
      <c r="L23" s="43" t="e">
        <f aca="false">'dkp feb 24' E28</f>
        <v>#VALUE!</v>
      </c>
      <c r="M23" s="44" t="e">
        <f aca="false">J23+K23-L23-N23</f>
        <v>#VALUE!</v>
      </c>
      <c r="N23" s="42" t="e">
        <f aca="false">'dkp mar 24' B26</f>
        <v>#VALUE!</v>
      </c>
      <c r="O23" s="43" t="e">
        <f aca="false">'dkp mar 24' B26</f>
        <v>#VALUE!</v>
      </c>
      <c r="P23" s="43" t="e">
        <f aca="false">'dkp mar 24' E26</f>
        <v>#VALUE!</v>
      </c>
      <c r="Q23" s="44" t="e">
        <f aca="false">N23+O23-P23-R23</f>
        <v>#VALUE!</v>
      </c>
      <c r="R23" s="42" t="e">
        <f aca="false">'dkp apr 24' B28</f>
        <v>#VALUE!</v>
      </c>
      <c r="S23" s="43" t="e">
        <f aca="false">'dkp apr 24' B28</f>
        <v>#VALUE!</v>
      </c>
      <c r="T23" s="43" t="e">
        <f aca="false">'dkp apr 24' E28</f>
        <v>#VALUE!</v>
      </c>
      <c r="U23" s="44" t="e">
        <f aca="false">R23+S23-T23-V23</f>
        <v>#VALUE!</v>
      </c>
      <c r="V23" s="42" t="e">
        <f aca="false">'dkp may 24' B32</f>
        <v>#VALUE!</v>
      </c>
      <c r="W23" s="45" t="e">
        <f aca="false">array_constrain(arrayformula(IFERROR(INDEX('dkp may 24' C:C,MATCH("*"&amp;A23&amp;"*",'dkp may 24' A:A,0)),"")), 1, 1)</f>
        <v>#VALUE!</v>
      </c>
      <c r="X23" s="45" t="e">
        <f aca="false">array_constrain(arrayformula(IFERROR(INDEX('dkp may 24' E:E,MATCH("*"&amp;A23&amp;"*",'dkp may 24' A:A,0)),"")), 1, 1)</f>
        <v>#VALUE!</v>
      </c>
      <c r="Y23" s="43"/>
      <c r="Z23" s="47"/>
      <c r="AA23" s="43"/>
      <c r="AB23" s="43"/>
      <c r="AC23" s="44"/>
      <c r="AD23" s="43"/>
      <c r="AE23" s="43"/>
      <c r="AF23" s="43"/>
      <c r="AG23" s="43"/>
      <c r="AH23" s="43"/>
      <c r="AI23" s="43"/>
      <c r="AJ23" s="43"/>
      <c r="AK23" s="43"/>
      <c r="AL23" s="43"/>
      <c r="AM23" s="43"/>
      <c r="AN23" s="43"/>
      <c r="AO23" s="43"/>
      <c r="AP23" s="43"/>
      <c r="AQ23" s="43"/>
      <c r="AR23" s="43"/>
      <c r="AS23" s="43"/>
      <c r="AT23" s="43"/>
      <c r="AU23" s="43"/>
      <c r="AV23" s="43"/>
      <c r="AW23" s="43"/>
      <c r="AX23" s="43"/>
      <c r="AY23" s="43"/>
      <c r="AZ23" s="43"/>
      <c r="BA23" s="43"/>
      <c r="BB23" s="48"/>
      <c r="BC23" s="38"/>
    </row>
    <row r="24" customFormat="false" ht="15.75" hidden="false" customHeight="true" outlineLevel="0" collapsed="false">
      <c r="A24" s="39" t="s">
        <v>188</v>
      </c>
      <c r="B24" s="39" t="e">
        <f aca="false">G24+K24+O24+S24+W24+AA24+AE24+AI24+AM24+AQ24+AU24+AY24</f>
        <v>#VALUE!</v>
      </c>
      <c r="C24" s="39" t="e">
        <f aca="false">H24+L24+P24+T24+X24+AB24+AF24+AJ24+AN24+AR24+AV24+AZ24</f>
        <v>#VALUE!</v>
      </c>
      <c r="D24" s="40" t="e">
        <f aca="false">I24+M24+Q24+U24+Y24+AC24+AG24+AK24+AO24+AS24+AW24+BA24</f>
        <v>#VALUE!</v>
      </c>
      <c r="E24" s="41" t="e">
        <f aca="false">C24/(B24+F24)</f>
        <v>#VALUE!</v>
      </c>
      <c r="F24" s="47"/>
      <c r="G24" s="43"/>
      <c r="H24" s="43"/>
      <c r="I24" s="43"/>
      <c r="J24" s="47"/>
      <c r="K24" s="43"/>
      <c r="L24" s="43"/>
      <c r="M24" s="44" t="e">
        <f aca="false">J24+K24-L24-N24</f>
        <v>#VALUE!</v>
      </c>
      <c r="N24" s="42" t="e">
        <f aca="false">'dkp mar 24' B50</f>
        <v>#VALUE!</v>
      </c>
      <c r="O24" s="43" t="e">
        <f aca="false">'dkp mar 24' B50</f>
        <v>#VALUE!</v>
      </c>
      <c r="P24" s="43" t="e">
        <f aca="false">'dkp mar 24' E50</f>
        <v>#VALUE!</v>
      </c>
      <c r="Q24" s="44" t="e">
        <f aca="false">N24+O24-P24-R24</f>
        <v>#VALUE!</v>
      </c>
      <c r="R24" s="42" t="e">
        <f aca="false">'dkp apr 24' B49</f>
        <v>#VALUE!</v>
      </c>
      <c r="S24" s="43" t="e">
        <f aca="false">'dkp apr 24' B49</f>
        <v>#VALUE!</v>
      </c>
      <c r="T24" s="43" t="e">
        <f aca="false">'dkp apr 24' E49</f>
        <v>#VALUE!</v>
      </c>
      <c r="U24" s="44" t="e">
        <f aca="false">R24+S24-T24-V24</f>
        <v>#VALUE!</v>
      </c>
      <c r="V24" s="42" t="e">
        <f aca="false">'dkp may 24' B62</f>
        <v>#VALUE!</v>
      </c>
      <c r="W24" s="45" t="e">
        <f aca="false">array_constrain(arrayformula(IFERROR(INDEX('dkp may 24' C:C,MATCH("*"&amp;A24&amp;"*",'dkp may 24' A:A,0)),"")), 1, 1)</f>
        <v>#VALUE!</v>
      </c>
      <c r="X24" s="45" t="e">
        <f aca="false">array_constrain(arrayformula(IFERROR(INDEX('dkp may 24' E:E,MATCH("*"&amp;A24&amp;"*",'dkp may 24' A:A,0)),"")), 1, 1)</f>
        <v>#VALUE!</v>
      </c>
      <c r="Y24" s="43"/>
      <c r="Z24" s="47"/>
      <c r="AA24" s="43"/>
      <c r="AB24" s="43"/>
      <c r="AC24" s="44"/>
      <c r="AD24" s="43"/>
      <c r="AE24" s="43"/>
      <c r="AF24" s="43"/>
      <c r="AG24" s="43"/>
      <c r="AH24" s="43"/>
      <c r="AI24" s="43"/>
      <c r="AJ24" s="43"/>
      <c r="AK24" s="43"/>
      <c r="AL24" s="43"/>
      <c r="AM24" s="43"/>
      <c r="AN24" s="43"/>
      <c r="AO24" s="43"/>
      <c r="AP24" s="43"/>
      <c r="AQ24" s="43"/>
      <c r="AR24" s="43"/>
      <c r="AS24" s="43"/>
      <c r="AT24" s="43"/>
      <c r="AU24" s="43"/>
      <c r="AV24" s="43"/>
      <c r="AW24" s="43"/>
      <c r="AX24" s="43"/>
      <c r="AY24" s="43"/>
      <c r="AZ24" s="43"/>
      <c r="BA24" s="43"/>
      <c r="BB24" s="48"/>
      <c r="BC24" s="38"/>
    </row>
    <row r="25" customFormat="false" ht="15.75" hidden="false" customHeight="true" outlineLevel="0" collapsed="false">
      <c r="A25" s="39" t="s">
        <v>220</v>
      </c>
      <c r="B25" s="39" t="e">
        <f aca="false">G25+K25+O25+S25+W25+AA25+AE25+AI25+AM25+AQ25+AU25+AY25</f>
        <v>#VALUE!</v>
      </c>
      <c r="C25" s="39" t="e">
        <f aca="false">H25+L25+P25+T25+X25+AB25+AF25+AJ25+AN25+AR25+AV25+AZ25</f>
        <v>#VALUE!</v>
      </c>
      <c r="D25" s="40" t="e">
        <f aca="false">I25+M25+Q25+U25+Y25+AC25+AG25+AK25+AO25+AS25+AW25+BA25</f>
        <v>#VALUE!</v>
      </c>
      <c r="E25" s="41" t="e">
        <f aca="false">C25/(B25+F25)</f>
        <v>#VALUE!</v>
      </c>
      <c r="F25" s="42" t="e">
        <f aca="false">'dkp jan 24' B74</f>
        <v>#VALUE!</v>
      </c>
      <c r="G25" s="43" t="e">
        <f aca="false">'dkp jan 24' B74</f>
        <v>#VALUE!</v>
      </c>
      <c r="H25" s="43" t="e">
        <f aca="false">'dkp jan 24' E74</f>
        <v>#VALUE!</v>
      </c>
      <c r="I25" s="44" t="e">
        <f aca="false">F25+G25-H25-J25</f>
        <v>#VALUE!</v>
      </c>
      <c r="J25" s="42" t="e">
        <f aca="false">'dkp feb 24' B70</f>
        <v>#VALUE!</v>
      </c>
      <c r="K25" s="43" t="e">
        <f aca="false">'dkp feb 24' B70</f>
        <v>#VALUE!</v>
      </c>
      <c r="L25" s="43" t="e">
        <f aca="false">'dkp feb 24' E70</f>
        <v>#VALUE!</v>
      </c>
      <c r="M25" s="44" t="e">
        <f aca="false">J25+K25-L25-N25</f>
        <v>#VALUE!</v>
      </c>
      <c r="N25" s="42" t="e">
        <f aca="false">'dkp mar 24' B60</f>
        <v>#VALUE!</v>
      </c>
      <c r="O25" s="43" t="e">
        <f aca="false">'dkp mar 24' B60</f>
        <v>#VALUE!</v>
      </c>
      <c r="P25" s="43" t="e">
        <f aca="false">'dkp mar 24' E60</f>
        <v>#VALUE!</v>
      </c>
      <c r="Q25" s="44" t="e">
        <f aca="false">N25+O25-P25-R25</f>
        <v>#VALUE!</v>
      </c>
      <c r="R25" s="42" t="e">
        <f aca="false">'dkp apr 24' B58</f>
        <v>#VALUE!</v>
      </c>
      <c r="S25" s="43" t="e">
        <f aca="false">'dkp apr 24' B58</f>
        <v>#VALUE!</v>
      </c>
      <c r="T25" s="43" t="e">
        <f aca="false">'dkp apr 24' E58</f>
        <v>#VALUE!</v>
      </c>
      <c r="U25" s="44" t="e">
        <f aca="false">R25+S25-T25-V25</f>
        <v>#VALUE!</v>
      </c>
      <c r="V25" s="42" t="e">
        <f aca="false">'dkp may 24' B71</f>
        <v>#VALUE!</v>
      </c>
      <c r="W25" s="45" t="e">
        <f aca="false">array_constrain(arrayformula(IFERROR(INDEX('dkp may 24' C:C,MATCH("*"&amp;A25&amp;"*",'dkp may 24' A:A,0)),"")), 1, 1)</f>
        <v>#VALUE!</v>
      </c>
      <c r="X25" s="45" t="e">
        <f aca="false">array_constrain(arrayformula(IFERROR(INDEX('dkp may 24' E:E,MATCH("*"&amp;A25&amp;"*",'dkp may 24' A:A,0)),"")), 1, 1)</f>
        <v>#VALUE!</v>
      </c>
      <c r="Y25" s="43"/>
      <c r="Z25" s="47"/>
      <c r="AA25" s="43"/>
      <c r="AB25" s="43"/>
      <c r="AC25" s="44"/>
      <c r="AD25" s="43"/>
      <c r="AE25" s="43"/>
      <c r="AF25" s="43"/>
      <c r="AG25" s="43"/>
      <c r="AH25" s="43"/>
      <c r="AI25" s="43"/>
      <c r="AJ25" s="43"/>
      <c r="AK25" s="43"/>
      <c r="AL25" s="43"/>
      <c r="AM25" s="43"/>
      <c r="AN25" s="43"/>
      <c r="AO25" s="43"/>
      <c r="AP25" s="43"/>
      <c r="AQ25" s="43"/>
      <c r="AR25" s="43"/>
      <c r="AS25" s="43"/>
      <c r="AT25" s="43"/>
      <c r="AU25" s="43"/>
      <c r="AV25" s="43"/>
      <c r="AW25" s="43"/>
      <c r="AX25" s="43"/>
      <c r="AY25" s="43"/>
      <c r="AZ25" s="43"/>
      <c r="BA25" s="43"/>
      <c r="BB25" s="48"/>
      <c r="BC25" s="38"/>
    </row>
    <row r="26" customFormat="false" ht="15.75" hidden="false" customHeight="true" outlineLevel="0" collapsed="false">
      <c r="A26" s="39" t="s">
        <v>240</v>
      </c>
      <c r="B26" s="39" t="e">
        <f aca="false">G26+K26+O26+S26+W26+AA26+AE26+AI26+AM26+AQ26+AU26+AY26</f>
        <v>#VALUE!</v>
      </c>
      <c r="C26" s="39" t="e">
        <f aca="false">H26+L26+P26+T26+X26+AB26+AF26+AJ26+AN26+AR26+AV26+AZ26</f>
        <v>#VALUE!</v>
      </c>
      <c r="D26" s="40" t="e">
        <f aca="false">I26+M26+Q26+U26+Y26+AC26+AG26+AK26+AO26+AS26+AW26+BA26</f>
        <v>#VALUE!</v>
      </c>
      <c r="E26" s="41" t="e">
        <f aca="false">C26/(B26+F26)</f>
        <v>#VALUE!</v>
      </c>
      <c r="F26" s="42" t="e">
        <f aca="false">'dkp jan 24' B83</f>
        <v>#VALUE!</v>
      </c>
      <c r="G26" s="43" t="e">
        <f aca="false">'dkp jan 24' B83</f>
        <v>#VALUE!</v>
      </c>
      <c r="H26" s="43" t="e">
        <f aca="false">'dkp jan 24' E83</f>
        <v>#VALUE!</v>
      </c>
      <c r="I26" s="44" t="e">
        <f aca="false">F26+G26-H26-J26</f>
        <v>#VALUE!</v>
      </c>
      <c r="J26" s="42" t="e">
        <f aca="false">'dkp feb 24' B76</f>
        <v>#VALUE!</v>
      </c>
      <c r="K26" s="43" t="e">
        <f aca="false">'dkp feb 24' B76</f>
        <v>#VALUE!</v>
      </c>
      <c r="L26" s="43" t="e">
        <f aca="false">'dkp feb 24' E76</f>
        <v>#VALUE!</v>
      </c>
      <c r="M26" s="44" t="e">
        <f aca="false">J26+K26-L26-N26</f>
        <v>#VALUE!</v>
      </c>
      <c r="N26" s="42" t="e">
        <f aca="false">'dkp mar 24' B66</f>
        <v>#VALUE!</v>
      </c>
      <c r="O26" s="43" t="e">
        <f aca="false">'dkp mar 24' B66</f>
        <v>#VALUE!</v>
      </c>
      <c r="P26" s="43" t="e">
        <f aca="false">'dkp mar 24' E66</f>
        <v>#VALUE!</v>
      </c>
      <c r="Q26" s="44" t="e">
        <f aca="false">N26+O26-P26-R26</f>
        <v>#VALUE!</v>
      </c>
      <c r="R26" s="42" t="e">
        <f aca="false">'dkp apr 24' B64</f>
        <v>#VALUE!</v>
      </c>
      <c r="S26" s="43" t="e">
        <f aca="false">'dkp apr 24' B64</f>
        <v>#VALUE!</v>
      </c>
      <c r="T26" s="43" t="e">
        <f aca="false">'dkp apr 24' E64</f>
        <v>#VALUE!</v>
      </c>
      <c r="U26" s="44" t="e">
        <f aca="false">R26+S26-T26-V26</f>
        <v>#VALUE!</v>
      </c>
      <c r="V26" s="42" t="e">
        <f aca="false">'dkp may 24' B79</f>
        <v>#VALUE!</v>
      </c>
      <c r="W26" s="45" t="e">
        <f aca="false">array_constrain(arrayformula(IFERROR(INDEX('dkp may 24' C:C,MATCH("*"&amp;A26&amp;"*",'dkp may 24' A:A,0)),"")), 1, 1)</f>
        <v>#VALUE!</v>
      </c>
      <c r="X26" s="45" t="e">
        <f aca="false">array_constrain(arrayformula(IFERROR(INDEX('dkp may 24' E:E,MATCH("*"&amp;A26&amp;"*",'dkp may 24' A:A,0)),"")), 1, 1)</f>
        <v>#VALUE!</v>
      </c>
      <c r="Y26" s="43"/>
      <c r="Z26" s="47"/>
      <c r="AA26" s="43"/>
      <c r="AB26" s="43"/>
      <c r="AC26" s="44"/>
      <c r="AD26" s="43"/>
      <c r="AE26" s="43"/>
      <c r="AF26" s="43"/>
      <c r="AG26" s="43"/>
      <c r="AH26" s="43"/>
      <c r="AI26" s="43"/>
      <c r="AJ26" s="43"/>
      <c r="AK26" s="43"/>
      <c r="AL26" s="43"/>
      <c r="AM26" s="43"/>
      <c r="AN26" s="43"/>
      <c r="AO26" s="43"/>
      <c r="AP26" s="43"/>
      <c r="AQ26" s="43"/>
      <c r="AR26" s="43"/>
      <c r="AS26" s="43"/>
      <c r="AT26" s="43"/>
      <c r="AU26" s="43"/>
      <c r="AV26" s="43"/>
      <c r="AW26" s="43"/>
      <c r="AX26" s="43"/>
      <c r="AY26" s="43"/>
      <c r="AZ26" s="43"/>
      <c r="BA26" s="43"/>
      <c r="BB26" s="48"/>
      <c r="BC26" s="38"/>
    </row>
    <row r="27" customFormat="false" ht="15.75" hidden="false" customHeight="true" outlineLevel="0" collapsed="false">
      <c r="A27" s="39" t="s">
        <v>8</v>
      </c>
      <c r="B27" s="39" t="e">
        <f aca="false">G27+K27+O27+S27+W27+AA27+AE27+AI27+AM27+AQ27+AU27+AY27</f>
        <v>#VALUE!</v>
      </c>
      <c r="C27" s="39" t="e">
        <f aca="false">H27+L27+P27+T27+X27+AB27+AF27+AJ27+AN27+AR27+AV27+AZ27</f>
        <v>#VALUE!</v>
      </c>
      <c r="D27" s="40" t="e">
        <f aca="false">I27+M27+Q27+U27+Y27+AC27+AG27+AK27+AO27+AS27+AW27+BA27</f>
        <v>#VALUE!</v>
      </c>
      <c r="E27" s="41" t="e">
        <f aca="false">C27/(B27+F27)</f>
        <v>#VALUE!</v>
      </c>
      <c r="F27" s="42" t="e">
        <f aca="false">'dkp jan 24' B2</f>
        <v>#VALUE!</v>
      </c>
      <c r="G27" s="43" t="e">
        <f aca="false">'dkp jan 24' B2</f>
        <v>#VALUE!</v>
      </c>
      <c r="H27" s="43" t="e">
        <f aca="false">'dkp jan 24' E2</f>
        <v>#VALUE!</v>
      </c>
      <c r="I27" s="44" t="e">
        <f aca="false">F27+G27-H27-J27</f>
        <v>#VALUE!</v>
      </c>
      <c r="J27" s="42" t="e">
        <f aca="false">'dkp feb 24' B2</f>
        <v>#VALUE!</v>
      </c>
      <c r="K27" s="43" t="e">
        <f aca="false">'dkp feb 24' B2</f>
        <v>#VALUE!</v>
      </c>
      <c r="L27" s="43" t="e">
        <f aca="false">'dkp feb 24' E2</f>
        <v>#VALUE!</v>
      </c>
      <c r="M27" s="44" t="e">
        <f aca="false">J27+K27-L27-N27</f>
        <v>#VALUE!</v>
      </c>
      <c r="N27" s="42" t="e">
        <f aca="false">'dkp mar 24' B2</f>
        <v>#VALUE!</v>
      </c>
      <c r="O27" s="43" t="e">
        <f aca="false">'dkp mar 24' B2</f>
        <v>#VALUE!</v>
      </c>
      <c r="P27" s="43" t="e">
        <f aca="false">'dkp mar 24' E2</f>
        <v>#VALUE!</v>
      </c>
      <c r="Q27" s="44" t="e">
        <f aca="false">N27+O27-P27-R27</f>
        <v>#VALUE!</v>
      </c>
      <c r="R27" s="42" t="e">
        <f aca="false">'dkp apr 24' B3</f>
        <v>#VALUE!</v>
      </c>
      <c r="S27" s="43" t="e">
        <f aca="false">'dkp apr 24' B3</f>
        <v>#VALUE!</v>
      </c>
      <c r="T27" s="43" t="e">
        <f aca="false">'dkp apr 24' E3</f>
        <v>#VALUE!</v>
      </c>
      <c r="U27" s="44" t="e">
        <f aca="false">R27+S27-T27-V27</f>
        <v>#VALUE!</v>
      </c>
      <c r="V27" s="42" t="e">
        <f aca="false">'dkp may 24' B3</f>
        <v>#VALUE!</v>
      </c>
      <c r="W27" s="45" t="e">
        <f aca="false">array_constrain(arrayformula(IFERROR(INDEX('dkp may 24' C:C,MATCH("*"&amp;A27&amp;"*",'dkp may 24' A:A,0)),"")), 1, 1)</f>
        <v>#VALUE!</v>
      </c>
      <c r="X27" s="45" t="e">
        <f aca="false">array_constrain(arrayformula(IFERROR(INDEX('dkp may 24' E:E,MATCH("*"&amp;A27&amp;"*",'dkp may 24' A:A,0)),"")), 1, 1)</f>
        <v>#VALUE!</v>
      </c>
      <c r="Y27" s="43"/>
      <c r="Z27" s="47"/>
      <c r="AA27" s="43"/>
      <c r="AB27" s="43"/>
      <c r="AC27" s="44"/>
      <c r="AD27" s="43"/>
      <c r="AE27" s="43"/>
      <c r="AF27" s="43"/>
      <c r="AG27" s="43"/>
      <c r="AH27" s="43"/>
      <c r="AI27" s="43"/>
      <c r="AJ27" s="43"/>
      <c r="AK27" s="43"/>
      <c r="AL27" s="43"/>
      <c r="AM27" s="43"/>
      <c r="AN27" s="43"/>
      <c r="AO27" s="43"/>
      <c r="AP27" s="43"/>
      <c r="AQ27" s="43"/>
      <c r="AR27" s="43"/>
      <c r="AS27" s="43"/>
      <c r="AT27" s="43"/>
      <c r="AU27" s="43"/>
      <c r="AV27" s="43"/>
      <c r="AW27" s="43"/>
      <c r="AX27" s="43"/>
      <c r="AY27" s="43"/>
      <c r="AZ27" s="43"/>
      <c r="BA27" s="43"/>
      <c r="BB27" s="48"/>
      <c r="BC27" s="38"/>
    </row>
    <row r="28" customFormat="false" ht="18" hidden="false" customHeight="true" outlineLevel="0" collapsed="false">
      <c r="A28" s="39" t="s">
        <v>207</v>
      </c>
      <c r="B28" s="39" t="e">
        <f aca="false">G28+K28+O28+S28+W28+AA28+AE28+AI28+AM28+AQ28+AU28+AY28</f>
        <v>#VALUE!</v>
      </c>
      <c r="C28" s="39" t="e">
        <f aca="false">H28+L28+P28+T28+X28+AB28+AF28+AJ28+AN28+AR28+AV28+AZ28</f>
        <v>#VALUE!</v>
      </c>
      <c r="D28" s="40" t="e">
        <f aca="false">I28+M28+Q28+U28+Y28+AC28+AG28+AK28+AO28+AS28+AW28+BA28</f>
        <v>#VALUE!</v>
      </c>
      <c r="E28" s="41" t="e">
        <f aca="false">C28/(B28+F28)</f>
        <v>#VALUE!</v>
      </c>
      <c r="F28" s="42" t="e">
        <f aca="false">'dkp jan 24' B69</f>
        <v>#VALUE!</v>
      </c>
      <c r="G28" s="43" t="e">
        <f aca="false">'dkp jan 24' B69</f>
        <v>#VALUE!</v>
      </c>
      <c r="H28" s="43" t="e">
        <f aca="false">'dkp jan 24' E69</f>
        <v>#VALUE!</v>
      </c>
      <c r="I28" s="44" t="e">
        <f aca="false">F28+G28-H28-J28</f>
        <v>#VALUE!</v>
      </c>
      <c r="J28" s="42" t="e">
        <f aca="false">'dkp feb 24' B66</f>
        <v>#VALUE!</v>
      </c>
      <c r="K28" s="43" t="e">
        <f aca="false">'dkp feb 24' B66</f>
        <v>#VALUE!</v>
      </c>
      <c r="L28" s="43" t="e">
        <f aca="false">'dkp feb 24' E66</f>
        <v>#VALUE!</v>
      </c>
      <c r="M28" s="44" t="e">
        <f aca="false">J28+K28-L28-N28</f>
        <v>#VALUE!</v>
      </c>
      <c r="N28" s="42" t="e">
        <f aca="false">'dkp mar 24' B57</f>
        <v>#VALUE!</v>
      </c>
      <c r="O28" s="43" t="e">
        <f aca="false">'dkp mar 24' B57</f>
        <v>#VALUE!</v>
      </c>
      <c r="P28" s="43" t="e">
        <f aca="false">'dkp mar 24' E57</f>
        <v>#VALUE!</v>
      </c>
      <c r="Q28" s="44" t="e">
        <f aca="false">N28+O28-P28-R28</f>
        <v>#VALUE!</v>
      </c>
      <c r="R28" s="42" t="e">
        <f aca="false">'dkp apr 24' B56</f>
        <v>#VALUE!</v>
      </c>
      <c r="S28" s="43" t="e">
        <f aca="false">'dkp apr 24' B56</f>
        <v>#VALUE!</v>
      </c>
      <c r="T28" s="43" t="e">
        <f aca="false">'dkp apr 24' E56</f>
        <v>#VALUE!</v>
      </c>
      <c r="U28" s="44" t="e">
        <f aca="false">R28+S28-T28-V28</f>
        <v>#VALUE!</v>
      </c>
      <c r="V28" s="42" t="e">
        <f aca="false">'dkp may 24' B68</f>
        <v>#VALUE!</v>
      </c>
      <c r="W28" s="45" t="e">
        <f aca="false">array_constrain(arrayformula(IFERROR(INDEX('dkp may 24' C:C,MATCH("*"&amp;A28&amp;"*",'dkp may 24' A:A,0)),"")), 1, 1)</f>
        <v>#VALUE!</v>
      </c>
      <c r="X28" s="45" t="e">
        <f aca="false">array_constrain(arrayformula(IFERROR(INDEX('dkp may 24' E:E,MATCH("*"&amp;A28&amp;"*",'dkp may 24' A:A,0)),"")), 1, 1)</f>
        <v>#VALUE!</v>
      </c>
      <c r="Y28" s="43"/>
      <c r="Z28" s="47"/>
      <c r="AA28" s="43"/>
      <c r="AB28" s="43"/>
      <c r="AC28" s="44"/>
      <c r="AD28" s="43"/>
      <c r="AE28" s="43"/>
      <c r="AF28" s="43"/>
      <c r="AG28" s="43"/>
      <c r="AH28" s="43"/>
      <c r="AI28" s="43"/>
      <c r="AJ28" s="43"/>
      <c r="AK28" s="43"/>
      <c r="AL28" s="43"/>
      <c r="AM28" s="43"/>
      <c r="AN28" s="43"/>
      <c r="AO28" s="43"/>
      <c r="AP28" s="43"/>
      <c r="AQ28" s="43"/>
      <c r="AR28" s="43"/>
      <c r="AS28" s="43"/>
      <c r="AT28" s="43"/>
      <c r="AU28" s="43"/>
      <c r="AV28" s="43"/>
      <c r="AW28" s="43"/>
      <c r="AX28" s="43"/>
      <c r="AY28" s="43"/>
      <c r="AZ28" s="43"/>
      <c r="BA28" s="43"/>
      <c r="BB28" s="48"/>
      <c r="BC28" s="38"/>
    </row>
    <row r="29" customFormat="false" ht="15.75" hidden="false" customHeight="true" outlineLevel="0" collapsed="false">
      <c r="A29" s="39" t="s">
        <v>138</v>
      </c>
      <c r="B29" s="39" t="e">
        <f aca="false">G29+K29+O29+S29+W29+AA29+AE29+AI29+AM29+AQ29+AU29+AY29</f>
        <v>#VALUE!</v>
      </c>
      <c r="C29" s="39" t="e">
        <f aca="false">H29+L29+P29+T29+X29+AB29+AF29+AJ29+AN29+AR29+AV29+AZ29</f>
        <v>#VALUE!</v>
      </c>
      <c r="D29" s="40" t="e">
        <f aca="false">I29+M29+Q29+U29+Y29+AC29+AG29+AK29+AO29+AS29+AW29+BA29</f>
        <v>#VALUE!</v>
      </c>
      <c r="E29" s="41" t="e">
        <f aca="false">C29/(B29+F29)</f>
        <v>#VALUE!</v>
      </c>
      <c r="F29" s="42" t="e">
        <f aca="false">'dkp jan 24' B42</f>
        <v>#VALUE!</v>
      </c>
      <c r="G29" s="43" t="e">
        <f aca="false">'dkp jan 24' B42</f>
        <v>#VALUE!</v>
      </c>
      <c r="H29" s="43" t="e">
        <f aca="false">'dkp jan 24' E42</f>
        <v>#VALUE!</v>
      </c>
      <c r="I29" s="44" t="e">
        <f aca="false">F29+G29-H29-J29</f>
        <v>#VALUE!</v>
      </c>
      <c r="J29" s="42" t="e">
        <f aca="false">'dkp feb 24' B44</f>
        <v>#VALUE!</v>
      </c>
      <c r="K29" s="43" t="e">
        <f aca="false">'dkp feb 24' B44</f>
        <v>#VALUE!</v>
      </c>
      <c r="L29" s="43" t="e">
        <f aca="false">'dkp feb 24' E44</f>
        <v>#VALUE!</v>
      </c>
      <c r="M29" s="44" t="e">
        <f aca="false">J29+K29-L29-N29</f>
        <v>#VALUE!</v>
      </c>
      <c r="N29" s="42" t="e">
        <f aca="false">'dkp mar 24' B38</f>
        <v>#VALUE!</v>
      </c>
      <c r="O29" s="43" t="e">
        <f aca="false">'dkp mar 24' B38</f>
        <v>#VALUE!</v>
      </c>
      <c r="P29" s="43" t="e">
        <f aca="false">'dkp mar 24' E38</f>
        <v>#VALUE!</v>
      </c>
      <c r="Q29" s="44" t="e">
        <f aca="false">N29+O29-P29-R29</f>
        <v>#VALUE!</v>
      </c>
      <c r="R29" s="42" t="e">
        <f aca="false">'dkp apr 24' B37</f>
        <v>#VALUE!</v>
      </c>
      <c r="S29" s="43" t="e">
        <f aca="false">'dkp apr 24' B37</f>
        <v>#VALUE!</v>
      </c>
      <c r="T29" s="43" t="e">
        <f aca="false">'dkp apr 24' E37</f>
        <v>#VALUE!</v>
      </c>
      <c r="U29" s="44" t="e">
        <f aca="false">R29+S29-T29-V29</f>
        <v>#VALUE!</v>
      </c>
      <c r="V29" s="42" t="e">
        <f aca="false">'dkp may 24' B41</f>
        <v>#VALUE!</v>
      </c>
      <c r="W29" s="45" t="e">
        <f aca="false">array_constrain(arrayformula(IFERROR(INDEX('dkp may 24' C:C,MATCH("*"&amp;A29&amp;"*",'dkp may 24' A:A,0)),"")), 1, 1)</f>
        <v>#VALUE!</v>
      </c>
      <c r="X29" s="45" t="e">
        <f aca="false">array_constrain(arrayformula(IFERROR(INDEX('dkp may 24' E:E,MATCH("*"&amp;A29&amp;"*",'dkp may 24' A:A,0)),"")), 1, 1)</f>
        <v>#VALUE!</v>
      </c>
      <c r="Y29" s="43"/>
      <c r="Z29" s="47"/>
      <c r="AA29" s="43"/>
      <c r="AB29" s="43"/>
      <c r="AC29" s="44"/>
      <c r="AD29" s="43"/>
      <c r="AE29" s="43"/>
      <c r="AF29" s="43"/>
      <c r="AG29" s="43"/>
      <c r="AH29" s="43"/>
      <c r="AI29" s="43"/>
      <c r="AJ29" s="43"/>
      <c r="AK29" s="43"/>
      <c r="AL29" s="43"/>
      <c r="AM29" s="43"/>
      <c r="AN29" s="43"/>
      <c r="AO29" s="43"/>
      <c r="AP29" s="43"/>
      <c r="AQ29" s="43"/>
      <c r="AR29" s="43"/>
      <c r="AS29" s="43"/>
      <c r="AT29" s="43"/>
      <c r="AU29" s="43"/>
      <c r="AV29" s="43"/>
      <c r="AW29" s="43"/>
      <c r="AX29" s="43"/>
      <c r="AY29" s="43"/>
      <c r="AZ29" s="43"/>
      <c r="BA29" s="43"/>
      <c r="BB29" s="48"/>
      <c r="BC29" s="38"/>
    </row>
    <row r="30" customFormat="false" ht="15.75" hidden="false" customHeight="true" outlineLevel="0" collapsed="false">
      <c r="A30" s="39" t="s">
        <v>3</v>
      </c>
      <c r="B30" s="39" t="e">
        <f aca="false">G30+K30+O30+S30+W30+AA30+AE30+AI30+AM30+AQ30+AU30+AY30</f>
        <v>#VALUE!</v>
      </c>
      <c r="C30" s="39" t="e">
        <f aca="false">H30+L30+P30+T30+X30+AB30+AF30+AJ30+AN30+AR30+AV30+AZ30</f>
        <v>#VALUE!</v>
      </c>
      <c r="D30" s="40" t="e">
        <f aca="false">I30+M30+Q30+U30+Y30+AC30+AG30+AK30+AO30+AS30+AW30+BA30</f>
        <v>#VALUE!</v>
      </c>
      <c r="E30" s="41" t="e">
        <f aca="false">C30/(B30+F30)</f>
        <v>#VALUE!</v>
      </c>
      <c r="F30" s="47"/>
      <c r="G30" s="43"/>
      <c r="H30" s="43"/>
      <c r="I30" s="43"/>
      <c r="J30" s="47"/>
      <c r="K30" s="43"/>
      <c r="L30" s="43"/>
      <c r="M30" s="43"/>
      <c r="N30" s="47"/>
      <c r="O30" s="43"/>
      <c r="P30" s="43"/>
      <c r="Q30" s="44" t="e">
        <f aca="false">N30+O30-P30-R30</f>
        <v>#VALUE!</v>
      </c>
      <c r="R30" s="42" t="e">
        <f aca="false">'dkp apr 24' B2</f>
        <v>#VALUE!</v>
      </c>
      <c r="S30" s="43" t="e">
        <f aca="false">'dkp apr 24' B2</f>
        <v>#VALUE!</v>
      </c>
      <c r="T30" s="43" t="e">
        <f aca="false">'dkp apr 24' E2</f>
        <v>#VALUE!</v>
      </c>
      <c r="U30" s="44" t="e">
        <f aca="false">R30+S30-T30-V30</f>
        <v>#VALUE!</v>
      </c>
      <c r="V30" s="42" t="e">
        <f aca="false">'dkp may 24' B2</f>
        <v>#VALUE!</v>
      </c>
      <c r="W30" s="45" t="e">
        <f aca="false">array_constrain(arrayformula(IFERROR(INDEX('dkp may 24' C:C,MATCH("*"&amp;A30&amp;"*",'dkp may 24' A:A,0)),"")), 1, 1)</f>
        <v>#VALUE!</v>
      </c>
      <c r="X30" s="45" t="e">
        <f aca="false">array_constrain(arrayformula(IFERROR(INDEX('dkp may 24' E:E,MATCH("*"&amp;A30&amp;"*",'dkp may 24' A:A,0)),"")), 1, 1)</f>
        <v>#VALUE!</v>
      </c>
      <c r="Y30" s="43"/>
      <c r="Z30" s="47"/>
      <c r="AA30" s="43"/>
      <c r="AB30" s="43"/>
      <c r="AC30" s="44"/>
      <c r="AD30" s="43"/>
      <c r="AE30" s="43"/>
      <c r="AF30" s="43"/>
      <c r="AG30" s="43"/>
      <c r="AH30" s="43"/>
      <c r="AI30" s="43"/>
      <c r="AJ30" s="43"/>
      <c r="AK30" s="43"/>
      <c r="AL30" s="43"/>
      <c r="AM30" s="43"/>
      <c r="AN30" s="43"/>
      <c r="AO30" s="43"/>
      <c r="AP30" s="43"/>
      <c r="AQ30" s="43"/>
      <c r="AR30" s="43"/>
      <c r="AS30" s="43"/>
      <c r="AT30" s="43"/>
      <c r="AU30" s="43"/>
      <c r="AV30" s="43"/>
      <c r="AW30" s="43"/>
      <c r="AX30" s="43"/>
      <c r="AY30" s="43"/>
      <c r="AZ30" s="43"/>
      <c r="BA30" s="43"/>
      <c r="BB30" s="48"/>
      <c r="BC30" s="38"/>
    </row>
    <row r="31" customFormat="false" ht="15.75" hidden="false" customHeight="true" outlineLevel="0" collapsed="false">
      <c r="A31" s="39" t="s">
        <v>70</v>
      </c>
      <c r="B31" s="39" t="e">
        <f aca="false">G31+K31+O31+S31+W31+AA31+AE31+AI31+AM31+AQ31+AU31+AY31</f>
        <v>#VALUE!</v>
      </c>
      <c r="C31" s="39" t="e">
        <f aca="false">H31+L31+P31+T31+X31+AB31+AF31+AJ31+AN31+AR31+AV31+AZ31</f>
        <v>#VALUE!</v>
      </c>
      <c r="D31" s="40" t="e">
        <f aca="false">I31+M31+Q31+U31+Y31+AC31+AG31+AK31+AO31+AS31+AW31+BA31</f>
        <v>#VALUE!</v>
      </c>
      <c r="E31" s="41" t="e">
        <f aca="false">C31/(B31+F31)</f>
        <v>#VALUE!</v>
      </c>
      <c r="F31" s="42" t="e">
        <f aca="false">'dkp jan 24' B19</f>
        <v>#VALUE!</v>
      </c>
      <c r="G31" s="43" t="e">
        <f aca="false">'dkp jan 24' B19</f>
        <v>#VALUE!</v>
      </c>
      <c r="H31" s="43" t="e">
        <f aca="false">'dkp jan 24' E19</f>
        <v>#VALUE!</v>
      </c>
      <c r="I31" s="44" t="e">
        <f aca="false">F31+G31-H31-J31</f>
        <v>#VALUE!</v>
      </c>
      <c r="J31" s="42" t="e">
        <f aca="false">'dkp feb 24' B19</f>
        <v>#VALUE!</v>
      </c>
      <c r="K31" s="43" t="e">
        <f aca="false">'dkp feb 24' B19</f>
        <v>#VALUE!</v>
      </c>
      <c r="L31" s="43" t="e">
        <f aca="false">'dkp feb 24' E19</f>
        <v>#VALUE!</v>
      </c>
      <c r="M31" s="44" t="e">
        <f aca="false">J31+K31-L31-N31</f>
        <v>#VALUE!</v>
      </c>
      <c r="N31" s="42" t="e">
        <f aca="false">'dkp mar 24' B18</f>
        <v>#VALUE!</v>
      </c>
      <c r="O31" s="43" t="e">
        <f aca="false">'dkp mar 24' B18</f>
        <v>#VALUE!</v>
      </c>
      <c r="P31" s="43" t="e">
        <f aca="false">'dkp mar 24' E18</f>
        <v>#VALUE!</v>
      </c>
      <c r="Q31" s="44" t="e">
        <f aca="false">N31+O31-P31-R31</f>
        <v>#VALUE!</v>
      </c>
      <c r="R31" s="42" t="e">
        <f aca="false">'dkp apr 24' B21</f>
        <v>#VALUE!</v>
      </c>
      <c r="S31" s="43" t="e">
        <f aca="false">'dkp apr 24' B21</f>
        <v>#VALUE!</v>
      </c>
      <c r="T31" s="43" t="e">
        <f aca="false">'dkp apr 24' E21</f>
        <v>#VALUE!</v>
      </c>
      <c r="U31" s="44" t="e">
        <f aca="false">R31+S31-T31-V31</f>
        <v>#VALUE!</v>
      </c>
      <c r="V31" s="42" t="e">
        <f aca="false">'dkp may 24' B24</f>
        <v>#VALUE!</v>
      </c>
      <c r="W31" s="45" t="e">
        <f aca="false">array_constrain(arrayformula(IFERROR(INDEX('dkp may 24' C:C,MATCH("*"&amp;A31&amp;"*",'dkp may 24' A:A,0)),"")), 1, 1)</f>
        <v>#VALUE!</v>
      </c>
      <c r="X31" s="45" t="e">
        <f aca="false">array_constrain(arrayformula(IFERROR(INDEX('dkp may 24' E:E,MATCH("*"&amp;A31&amp;"*",'dkp may 24' A:A,0)),"")), 1, 1)</f>
        <v>#VALUE!</v>
      </c>
      <c r="Y31" s="43"/>
      <c r="Z31" s="47"/>
      <c r="AA31" s="43"/>
      <c r="AB31" s="43"/>
      <c r="AC31" s="44"/>
      <c r="AD31" s="43"/>
      <c r="AE31" s="43"/>
      <c r="AF31" s="43"/>
      <c r="AG31" s="43"/>
      <c r="AH31" s="43"/>
      <c r="AI31" s="43"/>
      <c r="AJ31" s="43"/>
      <c r="AK31" s="43"/>
      <c r="AL31" s="43"/>
      <c r="AM31" s="43"/>
      <c r="AN31" s="43"/>
      <c r="AO31" s="43"/>
      <c r="AP31" s="43"/>
      <c r="AQ31" s="43"/>
      <c r="AR31" s="43"/>
      <c r="AS31" s="43"/>
      <c r="AT31" s="43"/>
      <c r="AU31" s="43"/>
      <c r="AV31" s="43"/>
      <c r="AW31" s="43"/>
      <c r="AX31" s="43"/>
      <c r="AY31" s="43"/>
      <c r="AZ31" s="43"/>
      <c r="BA31" s="43"/>
      <c r="BB31" s="48"/>
      <c r="BC31" s="38"/>
    </row>
    <row r="32" customFormat="false" ht="15.75" hidden="false" customHeight="true" outlineLevel="0" collapsed="false">
      <c r="A32" s="39" t="s">
        <v>263</v>
      </c>
      <c r="B32" s="39" t="e">
        <f aca="false">G32+K32+O32+S32+W32+AA32+AE32+AI32+AM32+AQ32+AU32+AY32</f>
        <v>#VALUE!</v>
      </c>
      <c r="C32" s="39" t="e">
        <f aca="false">H32+L32+P32+T32+X32+AB32+AF32+AJ32+AN32+AR32+AV32+AZ32</f>
        <v>#VALUE!</v>
      </c>
      <c r="D32" s="40" t="e">
        <f aca="false">I32+M32+Q32+U32+Y32+AC32+AG32+AK32+AO32+AS32+AW32+BA32</f>
        <v>#VALUE!</v>
      </c>
      <c r="E32" s="41" t="e">
        <f aca="false">C32/(B32+F32)</f>
        <v>#VALUE!</v>
      </c>
      <c r="F32" s="42" t="e">
        <f aca="false">'dkp jan 24' B91</f>
        <v>#VALUE!</v>
      </c>
      <c r="G32" s="43" t="e">
        <f aca="false">'dkp jan 24' B91</f>
        <v>#VALUE!</v>
      </c>
      <c r="H32" s="43" t="e">
        <f aca="false">'dkp jan 24' E91</f>
        <v>#VALUE!</v>
      </c>
      <c r="I32" s="44" t="e">
        <f aca="false">F32+G32-H32-J32</f>
        <v>#VALUE!</v>
      </c>
      <c r="J32" s="42" t="e">
        <f aca="false">'dkp feb 24' B86</f>
        <v>#VALUE!</v>
      </c>
      <c r="K32" s="43" t="e">
        <f aca="false">'dkp feb 24' B86</f>
        <v>#VALUE!</v>
      </c>
      <c r="L32" s="43" t="e">
        <f aca="false">'dkp feb 24' E86</f>
        <v>#VALUE!</v>
      </c>
      <c r="M32" s="44" t="e">
        <f aca="false">J32+K32-L32-N32</f>
        <v>#VALUE!</v>
      </c>
      <c r="N32" s="42" t="e">
        <f aca="false">'dkp mar 24' B74</f>
        <v>#VALUE!</v>
      </c>
      <c r="O32" s="43" t="e">
        <f aca="false">'dkp mar 24' B74</f>
        <v>#VALUE!</v>
      </c>
      <c r="P32" s="43" t="e">
        <f aca="false">'dkp mar 24' E74</f>
        <v>#VALUE!</v>
      </c>
      <c r="Q32" s="44" t="e">
        <f aca="false">N32+O32-P32-R32</f>
        <v>#VALUE!</v>
      </c>
      <c r="R32" s="42" t="e">
        <f aca="false">'dkp apr 24' B69</f>
        <v>#VALUE!</v>
      </c>
      <c r="S32" s="43" t="e">
        <f aca="false">'dkp apr 24' B69</f>
        <v>#VALUE!</v>
      </c>
      <c r="T32" s="43" t="e">
        <f aca="false">'dkp apr 24' E69</f>
        <v>#VALUE!</v>
      </c>
      <c r="U32" s="44" t="e">
        <f aca="false">R32+S32-T32-V32</f>
        <v>#VALUE!</v>
      </c>
      <c r="V32" s="42" t="e">
        <f aca="false">'dkp may 24' B84</f>
        <v>#VALUE!</v>
      </c>
      <c r="W32" s="45" t="e">
        <f aca="false">array_constrain(arrayformula(IFERROR(INDEX('dkp may 24' C:C,MATCH("*"&amp;A32&amp;"*",'dkp may 24' A:A,0)),"")), 1, 1)</f>
        <v>#VALUE!</v>
      </c>
      <c r="X32" s="45" t="e">
        <f aca="false">array_constrain(arrayformula(IFERROR(INDEX('dkp may 24' E:E,MATCH("*"&amp;A32&amp;"*",'dkp may 24' A:A,0)),"")), 1, 1)</f>
        <v>#VALUE!</v>
      </c>
      <c r="Y32" s="43"/>
      <c r="Z32" s="47"/>
      <c r="AA32" s="43"/>
      <c r="AB32" s="43"/>
      <c r="AC32" s="44"/>
      <c r="AD32" s="43"/>
      <c r="AE32" s="43"/>
      <c r="AF32" s="43"/>
      <c r="AG32" s="43"/>
      <c r="AH32" s="43"/>
      <c r="AI32" s="43"/>
      <c r="AJ32" s="43"/>
      <c r="AK32" s="43"/>
      <c r="AL32" s="43"/>
      <c r="AM32" s="43"/>
      <c r="AN32" s="43"/>
      <c r="AO32" s="43"/>
      <c r="AP32" s="43"/>
      <c r="AQ32" s="43"/>
      <c r="AR32" s="43"/>
      <c r="AS32" s="43"/>
      <c r="AT32" s="43"/>
      <c r="AU32" s="43"/>
      <c r="AV32" s="43"/>
      <c r="AW32" s="43"/>
      <c r="AX32" s="43"/>
      <c r="AY32" s="43"/>
      <c r="AZ32" s="43"/>
      <c r="BA32" s="43"/>
      <c r="BB32" s="48"/>
      <c r="BC32" s="38"/>
    </row>
    <row r="33" customFormat="false" ht="15.75" hidden="false" customHeight="true" outlineLevel="0" collapsed="false">
      <c r="A33" s="39" t="s">
        <v>116</v>
      </c>
      <c r="B33" s="39" t="e">
        <f aca="false">G33+K33+O33+S33+W33+AA33+AE33+AI33+AM33+AQ33+AU33+AY33</f>
        <v>#VALUE!</v>
      </c>
      <c r="C33" s="39" t="e">
        <f aca="false">H33+L33+P33+T33+X33+AB33+AF33+AJ33+AN33+AR33+AV33+AZ33</f>
        <v>#VALUE!</v>
      </c>
      <c r="D33" s="40" t="e">
        <f aca="false">I33+M33+Q33+U33+Y33+AC33+AG33+AK33+AO33+AS33+AW33+BA33</f>
        <v>#VALUE!</v>
      </c>
      <c r="E33" s="41" t="e">
        <f aca="false">C33/(B33+F33)</f>
        <v>#VALUE!</v>
      </c>
      <c r="F33" s="47"/>
      <c r="G33" s="43"/>
      <c r="H33" s="43"/>
      <c r="I33" s="43"/>
      <c r="J33" s="47"/>
      <c r="K33" s="43"/>
      <c r="L33" s="43"/>
      <c r="M33" s="43"/>
      <c r="N33" s="47"/>
      <c r="O33" s="43"/>
      <c r="P33" s="43"/>
      <c r="Q33" s="43"/>
      <c r="R33" s="47"/>
      <c r="S33" s="43"/>
      <c r="T33" s="43"/>
      <c r="U33" s="44" t="e">
        <f aca="false">R33+S33-T33-V33</f>
        <v>#VALUE!</v>
      </c>
      <c r="V33" s="42" t="e">
        <f aca="false">'dkp may 24' B36</f>
        <v>#VALUE!</v>
      </c>
      <c r="W33" s="45" t="e">
        <f aca="false">array_constrain(arrayformula(IFERROR(INDEX('dkp may 24' C:C,MATCH("*"&amp;A33&amp;"*",'dkp may 24' A:A,0)),"")), 1, 1)</f>
        <v>#VALUE!</v>
      </c>
      <c r="X33" s="45" t="e">
        <f aca="false">array_constrain(arrayformula(IFERROR(INDEX('dkp may 24' E:E,MATCH("*"&amp;A33&amp;"*",'dkp may 24' A:A,0)),"")), 1, 1)</f>
        <v>#VALUE!</v>
      </c>
      <c r="Y33" s="43"/>
      <c r="Z33" s="47"/>
      <c r="AA33" s="43"/>
      <c r="AB33" s="43"/>
      <c r="AC33" s="44"/>
      <c r="AD33" s="43"/>
      <c r="AE33" s="43"/>
      <c r="AF33" s="43"/>
      <c r="AG33" s="43"/>
      <c r="AH33" s="43"/>
      <c r="AI33" s="43"/>
      <c r="AJ33" s="43"/>
      <c r="AK33" s="43"/>
      <c r="AL33" s="43"/>
      <c r="AM33" s="43"/>
      <c r="AN33" s="43"/>
      <c r="AO33" s="43"/>
      <c r="AP33" s="43"/>
      <c r="AQ33" s="43"/>
      <c r="AR33" s="43"/>
      <c r="AS33" s="43"/>
      <c r="AT33" s="43"/>
      <c r="AU33" s="43"/>
      <c r="AV33" s="43"/>
      <c r="AW33" s="43"/>
      <c r="AX33" s="43"/>
      <c r="AY33" s="43"/>
      <c r="AZ33" s="43"/>
      <c r="BA33" s="43"/>
      <c r="BB33" s="48"/>
      <c r="BC33" s="38"/>
    </row>
    <row r="34" customFormat="false" ht="15.75" hidden="false" customHeight="true" outlineLevel="0" collapsed="false">
      <c r="A34" s="39" t="s">
        <v>179</v>
      </c>
      <c r="B34" s="39" t="e">
        <f aca="false">G34+K34+O34+S34+W34+AA34+AE34+AI34+AM34+AQ34+AU34+AY34</f>
        <v>#VALUE!</v>
      </c>
      <c r="C34" s="39" t="e">
        <f aca="false">H34+L34+P34+T34+X34+AB34+AF34+AJ34+AN34+AR34+AV34+AZ34</f>
        <v>#VALUE!</v>
      </c>
      <c r="D34" s="40" t="e">
        <f aca="false">I34+M34+Q34+U34+Y34+AC34+AG34+AK34+AO34+AS34+AW34+BA34</f>
        <v>#VALUE!</v>
      </c>
      <c r="E34" s="41" t="e">
        <f aca="false">C34/(B34+F34)</f>
        <v>#VALUE!</v>
      </c>
      <c r="F34" s="42" t="e">
        <f aca="false">'dkp jan 24' B57</f>
        <v>#VALUE!</v>
      </c>
      <c r="G34" s="43" t="e">
        <f aca="false">'dkp jan 24' B57</f>
        <v>#VALUE!</v>
      </c>
      <c r="H34" s="43" t="e">
        <f aca="false">'dkp jan 24' E57</f>
        <v>#VALUE!</v>
      </c>
      <c r="I34" s="44" t="e">
        <f aca="false">F34+G34-H34-J34</f>
        <v>#VALUE!</v>
      </c>
      <c r="J34" s="42" t="e">
        <f aca="false">'dkp feb 24' B55</f>
        <v>#VALUE!</v>
      </c>
      <c r="K34" s="43" t="e">
        <f aca="false">'dkp feb 24' B55</f>
        <v>#VALUE!</v>
      </c>
      <c r="L34" s="43" t="e">
        <f aca="false">'dkp feb 24' E55</f>
        <v>#VALUE!</v>
      </c>
      <c r="M34" s="44" t="e">
        <f aca="false">J34+K34-L34-N34</f>
        <v>#VALUE!</v>
      </c>
      <c r="N34" s="42" t="e">
        <f aca="false">'dkp mar 24' B47</f>
        <v>#VALUE!</v>
      </c>
      <c r="O34" s="43" t="e">
        <f aca="false">'dkp mar 24' B47</f>
        <v>#VALUE!</v>
      </c>
      <c r="P34" s="43" t="e">
        <f aca="false">'dkp mar 24' E47</f>
        <v>#VALUE!</v>
      </c>
      <c r="Q34" s="44" t="e">
        <f aca="false">N34+O34-P34-R34</f>
        <v>#VALUE!</v>
      </c>
      <c r="R34" s="42" t="e">
        <f aca="false">'dkp apr 24' B46</f>
        <v>#VALUE!</v>
      </c>
      <c r="S34" s="43" t="e">
        <f aca="false">'dkp apr 24' B46</f>
        <v>#VALUE!</v>
      </c>
      <c r="T34" s="43" t="e">
        <f aca="false">'dkp apr 24' E46</f>
        <v>#VALUE!</v>
      </c>
      <c r="U34" s="44" t="e">
        <f aca="false">R34+S34-T34-V34</f>
        <v>#VALUE!</v>
      </c>
      <c r="V34" s="42" t="e">
        <f aca="false">'dkp may 24' B58</f>
        <v>#VALUE!</v>
      </c>
      <c r="W34" s="45" t="e">
        <f aca="false">array_constrain(arrayformula(IFERROR(INDEX('dkp may 24' C:C,MATCH("*"&amp;A34&amp;"*",'dkp may 24' A:A,0)),"")), 1, 1)</f>
        <v>#VALUE!</v>
      </c>
      <c r="X34" s="45" t="e">
        <f aca="false">array_constrain(arrayformula(IFERROR(INDEX('dkp may 24' E:E,MATCH("*"&amp;A34&amp;"*",'dkp may 24' A:A,0)),"")), 1, 1)</f>
        <v>#VALUE!</v>
      </c>
      <c r="Y34" s="43"/>
      <c r="Z34" s="47"/>
      <c r="AA34" s="43"/>
      <c r="AB34" s="43"/>
      <c r="AC34" s="44"/>
      <c r="AD34" s="43"/>
      <c r="AE34" s="43"/>
      <c r="AF34" s="43"/>
      <c r="AG34" s="43"/>
      <c r="AH34" s="43"/>
      <c r="AI34" s="43"/>
      <c r="AJ34" s="43"/>
      <c r="AK34" s="43"/>
      <c r="AL34" s="43"/>
      <c r="AM34" s="43"/>
      <c r="AN34" s="43"/>
      <c r="AO34" s="43"/>
      <c r="AP34" s="43"/>
      <c r="AQ34" s="43"/>
      <c r="AR34" s="43"/>
      <c r="AS34" s="43"/>
      <c r="AT34" s="43"/>
      <c r="AU34" s="43"/>
      <c r="AV34" s="43"/>
      <c r="AW34" s="43"/>
      <c r="AX34" s="43"/>
      <c r="AY34" s="43"/>
      <c r="AZ34" s="43"/>
      <c r="BA34" s="43"/>
      <c r="BB34" s="48"/>
      <c r="BC34" s="38"/>
    </row>
    <row r="35" customFormat="false" ht="15.75" hidden="false" customHeight="true" outlineLevel="0" collapsed="false">
      <c r="A35" s="39" t="s">
        <v>229</v>
      </c>
      <c r="B35" s="39" t="e">
        <f aca="false">G35+K35+O35+S35+W35+AA35+AE35+AI35+AM35+AQ35+AU35+AY35</f>
        <v>#VALUE!</v>
      </c>
      <c r="C35" s="39" t="e">
        <f aca="false">H35+L35+P35+T35+X35+AB35+AF35+AJ35+AN35+AR35+AV35+AZ35</f>
        <v>#VALUE!</v>
      </c>
      <c r="D35" s="40" t="e">
        <f aca="false">I35+M35+Q35+U35+Y35+AC35+AG35+AK35+AO35+AS35+AW35+BA35</f>
        <v>#VALUE!</v>
      </c>
      <c r="E35" s="41" t="e">
        <f aca="false">C35/(B35+F35)</f>
        <v>#VALUE!</v>
      </c>
      <c r="F35" s="42" t="e">
        <f aca="false">'dkp jan 24' B78</f>
        <v>#VALUE!</v>
      </c>
      <c r="G35" s="43" t="e">
        <f aca="false">'dkp jan 24' B78</f>
        <v>#VALUE!</v>
      </c>
      <c r="H35" s="43" t="e">
        <f aca="false">'dkp jan 24' E78</f>
        <v>#VALUE!</v>
      </c>
      <c r="I35" s="44" t="e">
        <f aca="false">F35+G35-H35-J35</f>
        <v>#VALUE!</v>
      </c>
      <c r="J35" s="42" t="e">
        <f aca="false">'dkp feb 24' B73</f>
        <v>#VALUE!</v>
      </c>
      <c r="K35" s="43" t="e">
        <f aca="false">'dkp feb 24' B73</f>
        <v>#VALUE!</v>
      </c>
      <c r="L35" s="43" t="e">
        <f aca="false">'dkp feb 24' E73</f>
        <v>#VALUE!</v>
      </c>
      <c r="M35" s="44" t="e">
        <f aca="false">J35+K35-L35-N35</f>
        <v>#VALUE!</v>
      </c>
      <c r="N35" s="42" t="e">
        <f aca="false">'dkp mar 24' B62</f>
        <v>#VALUE!</v>
      </c>
      <c r="O35" s="43" t="e">
        <f aca="false">'dkp mar 24' B62</f>
        <v>#VALUE!</v>
      </c>
      <c r="P35" s="43" t="e">
        <f aca="false">'dkp mar 24' E62</f>
        <v>#VALUE!</v>
      </c>
      <c r="Q35" s="44" t="e">
        <f aca="false">N35+O35-P35-R35</f>
        <v>#VALUE!</v>
      </c>
      <c r="R35" s="42" t="e">
        <f aca="false">'dkp apr 24' B60</f>
        <v>#VALUE!</v>
      </c>
      <c r="S35" s="43" t="e">
        <f aca="false">'dkp apr 24' B60</f>
        <v>#VALUE!</v>
      </c>
      <c r="T35" s="43" t="e">
        <f aca="false">'dkp apr 24' E60</f>
        <v>#VALUE!</v>
      </c>
      <c r="U35" s="44" t="e">
        <f aca="false">R35+S35-T35-V35</f>
        <v>#VALUE!</v>
      </c>
      <c r="V35" s="42" t="e">
        <f aca="false">'dkp may 24' B73</f>
        <v>#VALUE!</v>
      </c>
      <c r="W35" s="45" t="e">
        <f aca="false">array_constrain(arrayformula(IFERROR(INDEX('dkp may 24' C:C,MATCH("*"&amp;A35&amp;"*",'dkp may 24' A:A,0)),"")), 1, 1)</f>
        <v>#VALUE!</v>
      </c>
      <c r="X35" s="45" t="e">
        <f aca="false">array_constrain(arrayformula(IFERROR(INDEX('dkp may 24' E:E,MATCH("*"&amp;A35&amp;"*",'dkp may 24' A:A,0)),"")), 1, 1)</f>
        <v>#VALUE!</v>
      </c>
      <c r="Y35" s="43"/>
      <c r="Z35" s="47"/>
      <c r="AA35" s="43"/>
      <c r="AB35" s="43"/>
      <c r="AC35" s="44"/>
      <c r="AD35" s="43"/>
      <c r="AE35" s="43"/>
      <c r="AF35" s="43"/>
      <c r="AG35" s="43"/>
      <c r="AH35" s="43"/>
      <c r="AI35" s="43"/>
      <c r="AJ35" s="43"/>
      <c r="AK35" s="43"/>
      <c r="AL35" s="43"/>
      <c r="AM35" s="43"/>
      <c r="AN35" s="43"/>
      <c r="AO35" s="43"/>
      <c r="AP35" s="43"/>
      <c r="AQ35" s="43"/>
      <c r="AR35" s="43"/>
      <c r="AS35" s="43"/>
      <c r="AT35" s="43"/>
      <c r="AU35" s="43"/>
      <c r="AV35" s="43"/>
      <c r="AW35" s="43"/>
      <c r="AX35" s="43"/>
      <c r="AY35" s="43"/>
      <c r="AZ35" s="43"/>
      <c r="BA35" s="43"/>
      <c r="BB35" s="48"/>
      <c r="BC35" s="38"/>
    </row>
    <row r="36" customFormat="false" ht="15.75" hidden="false" customHeight="true" outlineLevel="0" collapsed="false">
      <c r="A36" s="39" t="s">
        <v>185</v>
      </c>
      <c r="B36" s="39" t="e">
        <f aca="false">G36+K36+O36+S36+W36+AA36+AE36+AI36+AM36+AQ36+AU36+AY36</f>
        <v>#VALUE!</v>
      </c>
      <c r="C36" s="39" t="e">
        <f aca="false">H36+L36+P36+T36+X36+AB36+AF36+AJ36+AN36+AR36+AV36+AZ36</f>
        <v>#VALUE!</v>
      </c>
      <c r="D36" s="40" t="e">
        <f aca="false">I36+M36+Q36+U36+Y36+AC36+AG36+AK36+AO36+AS36+AW36+BA36</f>
        <v>#VALUE!</v>
      </c>
      <c r="E36" s="41" t="e">
        <f aca="false">C36/(B36+F36)</f>
        <v>#VALUE!</v>
      </c>
      <c r="F36" s="42" t="e">
        <f aca="false">'dkp jan 24' B59</f>
        <v>#VALUE!</v>
      </c>
      <c r="G36" s="43" t="e">
        <f aca="false">'dkp jan 24' B59</f>
        <v>#VALUE!</v>
      </c>
      <c r="H36" s="43" t="e">
        <f aca="false">'dkp jan 24' E59</f>
        <v>#VALUE!</v>
      </c>
      <c r="I36" s="44" t="e">
        <f aca="false">F36+G36-H36-J36</f>
        <v>#VALUE!</v>
      </c>
      <c r="J36" s="42" t="e">
        <f aca="false">'dkp feb 24' B56</f>
        <v>#VALUE!</v>
      </c>
      <c r="K36" s="43" t="e">
        <f aca="false">'dkp feb 24' B56</f>
        <v>#VALUE!</v>
      </c>
      <c r="L36" s="43" t="e">
        <f aca="false">'dkp feb 24' E56</f>
        <v>#VALUE!</v>
      </c>
      <c r="M36" s="44" t="e">
        <f aca="false">J36+K36-L36-N36</f>
        <v>#VALUE!</v>
      </c>
      <c r="N36" s="42" t="e">
        <f aca="false">'dkp mar 24' B48</f>
        <v>#VALUE!</v>
      </c>
      <c r="O36" s="43" t="e">
        <f aca="false">'dkp mar 24' B48</f>
        <v>#VALUE!</v>
      </c>
      <c r="P36" s="43" t="e">
        <f aca="false">'dkp mar 24' E48</f>
        <v>#VALUE!</v>
      </c>
      <c r="Q36" s="44" t="e">
        <f aca="false">N36+O36-P36-R36</f>
        <v>#VALUE!</v>
      </c>
      <c r="R36" s="42" t="e">
        <f aca="false">'dkp apr 24' B47</f>
        <v>#VALUE!</v>
      </c>
      <c r="S36" s="43" t="e">
        <f aca="false">'dkp apr 24' B47</f>
        <v>#VALUE!</v>
      </c>
      <c r="T36" s="43" t="e">
        <f aca="false">'dkp apr 24' E47</f>
        <v>#VALUE!</v>
      </c>
      <c r="U36" s="44" t="e">
        <f aca="false">R36+S36-T36-V36</f>
        <v>#VALUE!</v>
      </c>
      <c r="V36" s="42" t="e">
        <f aca="false">'dkp may 24' B59</f>
        <v>#VALUE!</v>
      </c>
      <c r="W36" s="45" t="e">
        <f aca="false">array_constrain(arrayformula(IFERROR(INDEX('dkp may 24' C:C,MATCH("*"&amp;A36&amp;"*",'dkp may 24' A:A,0)),"")), 1, 1)</f>
        <v>#VALUE!</v>
      </c>
      <c r="X36" s="45" t="e">
        <f aca="false">array_constrain(arrayformula(IFERROR(INDEX('dkp may 24' E:E,MATCH("*"&amp;A36&amp;"*",'dkp may 24' A:A,0)),"")), 1, 1)</f>
        <v>#VALUE!</v>
      </c>
      <c r="Y36" s="43"/>
      <c r="Z36" s="47"/>
      <c r="AA36" s="43"/>
      <c r="AB36" s="43"/>
      <c r="AC36" s="44"/>
      <c r="AD36" s="43"/>
      <c r="AE36" s="43"/>
      <c r="AF36" s="43"/>
      <c r="AG36" s="43"/>
      <c r="AH36" s="43"/>
      <c r="AI36" s="43"/>
      <c r="AJ36" s="43"/>
      <c r="AK36" s="43"/>
      <c r="AL36" s="43"/>
      <c r="AM36" s="43"/>
      <c r="AN36" s="43"/>
      <c r="AO36" s="43"/>
      <c r="AP36" s="43"/>
      <c r="AQ36" s="43"/>
      <c r="AR36" s="43"/>
      <c r="AS36" s="43"/>
      <c r="AT36" s="43"/>
      <c r="AU36" s="43"/>
      <c r="AV36" s="43"/>
      <c r="AW36" s="43"/>
      <c r="AX36" s="43"/>
      <c r="AY36" s="43"/>
      <c r="AZ36" s="43"/>
      <c r="BA36" s="43"/>
      <c r="BB36" s="48"/>
      <c r="BC36" s="38"/>
    </row>
    <row r="37" customFormat="false" ht="18" hidden="false" customHeight="true" outlineLevel="0" collapsed="false">
      <c r="A37" s="39" t="s">
        <v>141</v>
      </c>
      <c r="B37" s="39" t="e">
        <f aca="false">G37+K37+O37+S37+W37+AA37+AE37+AI37+AM37+AQ37+AU37+AY37</f>
        <v>#VALUE!</v>
      </c>
      <c r="C37" s="39" t="e">
        <f aca="false">H37+L37+P37+T37+X37+AB37+AF37+AJ37+AN37+AR37+AV37+AZ37</f>
        <v>#VALUE!</v>
      </c>
      <c r="D37" s="40" t="e">
        <f aca="false">I37+M37+Q37+U37+Y37+AC37+AG37+AK37+AO37+AS37+AW37+BA37</f>
        <v>#VALUE!</v>
      </c>
      <c r="E37" s="41" t="e">
        <f aca="false">C37/(B37+F37)</f>
        <v>#VALUE!</v>
      </c>
      <c r="F37" s="42" t="e">
        <f aca="false">'dkp jan 24' B43</f>
        <v>#VALUE!</v>
      </c>
      <c r="G37" s="43" t="e">
        <f aca="false">'dkp jan 24' B43</f>
        <v>#VALUE!</v>
      </c>
      <c r="H37" s="43" t="e">
        <f aca="false">'dkp jan 24' E43</f>
        <v>#VALUE!</v>
      </c>
      <c r="I37" s="44" t="e">
        <f aca="false">F37+G37-H37-J37</f>
        <v>#VALUE!</v>
      </c>
      <c r="J37" s="42" t="e">
        <f aca="false">'dkp feb 24' B45</f>
        <v>#VALUE!</v>
      </c>
      <c r="K37" s="43" t="e">
        <f aca="false">'dkp feb 24' B45</f>
        <v>#VALUE!</v>
      </c>
      <c r="L37" s="43" t="e">
        <f aca="false">'dkp feb 24' E45</f>
        <v>#VALUE!</v>
      </c>
      <c r="M37" s="44" t="e">
        <f aca="false">J37+K37-L37-N37</f>
        <v>#VALUE!</v>
      </c>
      <c r="N37" s="42" t="e">
        <f aca="false">'dkp mar 24' B39</f>
        <v>#VALUE!</v>
      </c>
      <c r="O37" s="43" t="e">
        <f aca="false">'dkp mar 24' B39</f>
        <v>#VALUE!</v>
      </c>
      <c r="P37" s="43" t="e">
        <f aca="false">'dkp mar 24' E39</f>
        <v>#VALUE!</v>
      </c>
      <c r="Q37" s="44" t="e">
        <f aca="false">N37+O37-P37-R37</f>
        <v>#VALUE!</v>
      </c>
      <c r="R37" s="42" t="e">
        <f aca="false">'dkp apr 24' B38</f>
        <v>#VALUE!</v>
      </c>
      <c r="S37" s="43" t="e">
        <f aca="false">'dkp apr 24' B38</f>
        <v>#VALUE!</v>
      </c>
      <c r="T37" s="43" t="e">
        <f aca="false">'dkp apr 24' E38</f>
        <v>#VALUE!</v>
      </c>
      <c r="U37" s="44" t="e">
        <f aca="false">R37+S37-T37-V37</f>
        <v>#VALUE!</v>
      </c>
      <c r="V37" s="42" t="e">
        <f aca="false">'dkp may 24' B42</f>
        <v>#VALUE!</v>
      </c>
      <c r="W37" s="45" t="e">
        <f aca="false">array_constrain(arrayformula(IFERROR(INDEX('dkp may 24' C:C,MATCH("*"&amp;A37&amp;"*",'dkp may 24' A:A,0)),"")), 1, 1)</f>
        <v>#VALUE!</v>
      </c>
      <c r="X37" s="45" t="e">
        <f aca="false">array_constrain(arrayformula(IFERROR(INDEX('dkp may 24' E:E,MATCH("*"&amp;A37&amp;"*",'dkp may 24' A:A,0)),"")), 1, 1)</f>
        <v>#VALUE!</v>
      </c>
      <c r="Y37" s="43"/>
      <c r="Z37" s="47"/>
      <c r="AA37" s="43"/>
      <c r="AB37" s="43"/>
      <c r="AC37" s="44"/>
      <c r="AD37" s="43"/>
      <c r="AE37" s="43"/>
      <c r="AF37" s="43"/>
      <c r="AG37" s="43"/>
      <c r="AH37" s="43"/>
      <c r="AI37" s="43"/>
      <c r="AJ37" s="43"/>
      <c r="AK37" s="43"/>
      <c r="AL37" s="43"/>
      <c r="AM37" s="43"/>
      <c r="AN37" s="43"/>
      <c r="AO37" s="43"/>
      <c r="AP37" s="43"/>
      <c r="AQ37" s="43"/>
      <c r="AR37" s="43"/>
      <c r="AS37" s="43"/>
      <c r="AT37" s="43"/>
      <c r="AU37" s="43"/>
      <c r="AV37" s="43"/>
      <c r="AW37" s="43"/>
      <c r="AX37" s="43"/>
      <c r="AY37" s="43"/>
      <c r="AZ37" s="43"/>
      <c r="BA37" s="43"/>
      <c r="BB37" s="48"/>
      <c r="BC37" s="38"/>
    </row>
    <row r="38" customFormat="false" ht="18" hidden="false" customHeight="true" outlineLevel="0" collapsed="false">
      <c r="A38" s="39" t="s">
        <v>106</v>
      </c>
      <c r="B38" s="39" t="e">
        <f aca="false">G38+K38+O38+S38+W38+AA38+AE38+AI38+AM38+AQ38+AU38+AY38</f>
        <v>#VALUE!</v>
      </c>
      <c r="C38" s="39" t="e">
        <f aca="false">H38+L38+P38+T38+X38+AB38+AF38+AJ38+AN38+AR38+AV38+AZ38</f>
        <v>#VALUE!</v>
      </c>
      <c r="D38" s="40" t="e">
        <f aca="false">I38+M38+Q38+U38+Y38+AC38+AG38+AK38+AO38+AS38+AW38+BA38</f>
        <v>#VALUE!</v>
      </c>
      <c r="E38" s="41" t="e">
        <f aca="false">C38/(B38+F38)</f>
        <v>#VALUE!</v>
      </c>
      <c r="F38" s="42" t="e">
        <f aca="false">'dkp jan 24' B32</f>
        <v>#VALUE!</v>
      </c>
      <c r="G38" s="43" t="e">
        <f aca="false">'dkp jan 24' B32</f>
        <v>#VALUE!</v>
      </c>
      <c r="H38" s="43" t="e">
        <f aca="false">'dkp jan 24' E32</f>
        <v>#VALUE!</v>
      </c>
      <c r="I38" s="44" t="e">
        <f aca="false">F38+G38-H38-J38</f>
        <v>#VALUE!</v>
      </c>
      <c r="J38" s="42" t="e">
        <f aca="false">'dkp feb 24' B32</f>
        <v>#VALUE!</v>
      </c>
      <c r="K38" s="43" t="e">
        <f aca="false">'dkp feb 24' B32</f>
        <v>#VALUE!</v>
      </c>
      <c r="L38" s="43" t="e">
        <f aca="false">'dkp feb 24' E32</f>
        <v>#VALUE!</v>
      </c>
      <c r="M38" s="44" t="e">
        <f aca="false">J38+K38-L38-N38</f>
        <v>#VALUE!</v>
      </c>
      <c r="N38" s="42" t="e">
        <f aca="false">'dkp mar 24' B29</f>
        <v>#VALUE!</v>
      </c>
      <c r="O38" s="43" t="e">
        <f aca="false">'dkp mar 24' B29</f>
        <v>#VALUE!</v>
      </c>
      <c r="P38" s="43" t="e">
        <f aca="false">'dkp mar 24' E29</f>
        <v>#VALUE!</v>
      </c>
      <c r="Q38" s="44" t="e">
        <f aca="false">N38+O38-P38-R38</f>
        <v>#VALUE!</v>
      </c>
      <c r="R38" s="42" t="e">
        <f aca="false">'dkp apr 24' B30</f>
        <v>#VALUE!</v>
      </c>
      <c r="S38" s="43" t="e">
        <f aca="false">'dkp apr 24' B30</f>
        <v>#VALUE!</v>
      </c>
      <c r="T38" s="43" t="e">
        <f aca="false">'dkp apr 24' E30</f>
        <v>#VALUE!</v>
      </c>
      <c r="U38" s="44" t="e">
        <f aca="false">R38+S38-T38-V38</f>
        <v>#VALUE!</v>
      </c>
      <c r="V38" s="42" t="e">
        <f aca="false">'dkp may 24' B33</f>
        <v>#VALUE!</v>
      </c>
      <c r="W38" s="45" t="e">
        <f aca="false">array_constrain(arrayformula(IFERROR(INDEX('dkp may 24' C:C,MATCH("*"&amp;A38&amp;"*",'dkp may 24' A:A,0)),"")), 1, 1)</f>
        <v>#VALUE!</v>
      </c>
      <c r="X38" s="45" t="e">
        <f aca="false">array_constrain(arrayformula(IFERROR(INDEX('dkp may 24' E:E,MATCH("*"&amp;A38&amp;"*",'dkp may 24' A:A,0)),"")), 1, 1)</f>
        <v>#VALUE!</v>
      </c>
      <c r="Y38" s="43"/>
      <c r="Z38" s="47"/>
      <c r="AA38" s="43"/>
      <c r="AB38" s="43"/>
      <c r="AC38" s="44"/>
      <c r="AD38" s="43"/>
      <c r="AE38" s="43"/>
      <c r="AF38" s="43"/>
      <c r="AG38" s="43"/>
      <c r="AH38" s="43"/>
      <c r="AI38" s="43"/>
      <c r="AJ38" s="43"/>
      <c r="AK38" s="43"/>
      <c r="AL38" s="43"/>
      <c r="AM38" s="43"/>
      <c r="AN38" s="43"/>
      <c r="AO38" s="43"/>
      <c r="AP38" s="43"/>
      <c r="AQ38" s="43"/>
      <c r="AR38" s="43"/>
      <c r="AS38" s="43"/>
      <c r="AT38" s="43"/>
      <c r="AU38" s="43"/>
      <c r="AV38" s="43"/>
      <c r="AW38" s="43"/>
      <c r="AX38" s="43"/>
      <c r="AY38" s="43"/>
      <c r="AZ38" s="43"/>
      <c r="BA38" s="43"/>
      <c r="BB38" s="48"/>
      <c r="BC38" s="38"/>
    </row>
    <row r="39" customFormat="false" ht="15.75" hidden="false" customHeight="true" outlineLevel="0" collapsed="false">
      <c r="A39" s="39" t="s">
        <v>262</v>
      </c>
      <c r="B39" s="39" t="e">
        <f aca="false">G39+K39+O39+S39+W39+AA39+AE39+AI39+AM39+AQ39+AU39+AY39</f>
        <v>#VALUE!</v>
      </c>
      <c r="C39" s="39" t="e">
        <f aca="false">H39+L39+P39+T39+X39+AB39+AF39+AJ39+AN39+AR39+AV39+AZ39</f>
        <v>#VALUE!</v>
      </c>
      <c r="D39" s="40" t="e">
        <f aca="false">I39+M39+Q39+U39+Y39+AC39+AG39+AK39+AO39+AS39+AW39+BA39</f>
        <v>#VALUE!</v>
      </c>
      <c r="E39" s="41" t="e">
        <f aca="false">C39/(B39+F39)</f>
        <v>#VALUE!</v>
      </c>
      <c r="F39" s="42" t="e">
        <f aca="false">'dkp jan 24' B90</f>
        <v>#VALUE!</v>
      </c>
      <c r="G39" s="43" t="e">
        <f aca="false">'dkp jan 24' B90</f>
        <v>#VALUE!</v>
      </c>
      <c r="H39" s="43" t="e">
        <f aca="false">'dkp jan 24' E90</f>
        <v>#VALUE!</v>
      </c>
      <c r="I39" s="44" t="e">
        <f aca="false">F39+G39-H39-J39</f>
        <v>#VALUE!</v>
      </c>
      <c r="J39" s="42" t="e">
        <f aca="false">'dkp feb 24' B85</f>
        <v>#VALUE!</v>
      </c>
      <c r="K39" s="43" t="e">
        <f aca="false">'dkp feb 24' B85</f>
        <v>#VALUE!</v>
      </c>
      <c r="L39" s="43" t="e">
        <f aca="false">'dkp feb 24' E85</f>
        <v>#VALUE!</v>
      </c>
      <c r="M39" s="44" t="e">
        <f aca="false">J39+K39-L39-N39</f>
        <v>#VALUE!</v>
      </c>
      <c r="N39" s="42" t="e">
        <f aca="false">'dkp mar 24' B73</f>
        <v>#VALUE!</v>
      </c>
      <c r="O39" s="43" t="e">
        <f aca="false">'dkp mar 24' B73</f>
        <v>#VALUE!</v>
      </c>
      <c r="P39" s="43" t="e">
        <f aca="false">'dkp mar 24' E73</f>
        <v>#VALUE!</v>
      </c>
      <c r="Q39" s="44" t="e">
        <f aca="false">N39+O39-P39-R39</f>
        <v>#VALUE!</v>
      </c>
      <c r="R39" s="42" t="e">
        <f aca="false">'dkp apr 24' B68</f>
        <v>#VALUE!</v>
      </c>
      <c r="S39" s="43" t="e">
        <f aca="false">'dkp apr 24' B68</f>
        <v>#VALUE!</v>
      </c>
      <c r="T39" s="43" t="e">
        <f aca="false">'dkp apr 24' E68</f>
        <v>#VALUE!</v>
      </c>
      <c r="U39" s="44" t="e">
        <f aca="false">R39+S39-T39-V39</f>
        <v>#VALUE!</v>
      </c>
      <c r="V39" s="42" t="e">
        <f aca="false">'dkp may 24' B83</f>
        <v>#VALUE!</v>
      </c>
      <c r="W39" s="45" t="e">
        <f aca="false">array_constrain(arrayformula(IFERROR(INDEX('dkp may 24' C:C,MATCH("*"&amp;A39&amp;"*",'dkp may 24' A:A,0)),"")), 1, 1)</f>
        <v>#VALUE!</v>
      </c>
      <c r="X39" s="45" t="e">
        <f aca="false">array_constrain(arrayformula(IFERROR(INDEX('dkp may 24' E:E,MATCH("*"&amp;A39&amp;"*",'dkp may 24' A:A,0)),"")), 1, 1)</f>
        <v>#VALUE!</v>
      </c>
      <c r="Y39" s="43"/>
      <c r="Z39" s="47"/>
      <c r="AA39" s="43"/>
      <c r="AB39" s="43"/>
      <c r="AC39" s="44"/>
      <c r="AD39" s="43"/>
      <c r="AE39" s="43"/>
      <c r="AF39" s="43"/>
      <c r="AG39" s="43"/>
      <c r="AH39" s="43"/>
      <c r="AI39" s="43"/>
      <c r="AJ39" s="43"/>
      <c r="AK39" s="43"/>
      <c r="AL39" s="43"/>
      <c r="AM39" s="43"/>
      <c r="AN39" s="43"/>
      <c r="AO39" s="43"/>
      <c r="AP39" s="43"/>
      <c r="AQ39" s="43"/>
      <c r="AR39" s="43"/>
      <c r="AS39" s="43"/>
      <c r="AT39" s="43"/>
      <c r="AU39" s="43"/>
      <c r="AV39" s="43"/>
      <c r="AW39" s="43"/>
      <c r="AX39" s="43"/>
      <c r="AY39" s="43"/>
      <c r="AZ39" s="43"/>
      <c r="BA39" s="43"/>
      <c r="BB39" s="48"/>
      <c r="BC39" s="38"/>
    </row>
    <row r="40" customFormat="false" ht="15.75" hidden="false" customHeight="true" outlineLevel="0" collapsed="false">
      <c r="A40" s="39" t="s">
        <v>173</v>
      </c>
      <c r="B40" s="39" t="e">
        <f aca="false">G40+K40+O40+S40+W40+AA40+AE40+AI40+AM40+AQ40+AU40+AY40</f>
        <v>#VALUE!</v>
      </c>
      <c r="C40" s="39" t="e">
        <f aca="false">H40+L40+P40+T40+X40+AB40+AF40+AJ40+AN40+AR40+AV40+AZ40</f>
        <v>#VALUE!</v>
      </c>
      <c r="D40" s="40" t="e">
        <f aca="false">I40+M40+Q40+U40+Y40+AC40+AG40+AK40+AO40+AS40+AW40+BA40</f>
        <v>#VALUE!</v>
      </c>
      <c r="E40" s="41" t="e">
        <f aca="false">C40/(B40+F40)</f>
        <v>#VALUE!</v>
      </c>
      <c r="F40" s="42" t="e">
        <f aca="false">'dkp jan 24' B56</f>
        <v>#VALUE!</v>
      </c>
      <c r="G40" s="43" t="e">
        <f aca="false">'dkp jan 24' B56</f>
        <v>#VALUE!</v>
      </c>
      <c r="H40" s="43" t="e">
        <f aca="false">'dkp jan 24' E56</f>
        <v>#VALUE!</v>
      </c>
      <c r="I40" s="44" t="e">
        <f aca="false">F40+G40-H40-J40</f>
        <v>#VALUE!</v>
      </c>
      <c r="J40" s="42" t="e">
        <f aca="false">'dkp feb 24' B54</f>
        <v>#VALUE!</v>
      </c>
      <c r="K40" s="43" t="e">
        <f aca="false">'dkp feb 24' B54</f>
        <v>#VALUE!</v>
      </c>
      <c r="L40" s="43" t="e">
        <f aca="false">'dkp feb 24' E54</f>
        <v>#VALUE!</v>
      </c>
      <c r="M40" s="44" t="e">
        <f aca="false">J40+K40-L40-N40</f>
        <v>#VALUE!</v>
      </c>
      <c r="N40" s="42" t="e">
        <f aca="false">'dkp mar 24' B46</f>
        <v>#VALUE!</v>
      </c>
      <c r="O40" s="43" t="e">
        <f aca="false">'dkp mar 24' B46</f>
        <v>#VALUE!</v>
      </c>
      <c r="P40" s="43" t="e">
        <f aca="false">'dkp mar 24' E46</f>
        <v>#VALUE!</v>
      </c>
      <c r="Q40" s="44" t="e">
        <f aca="false">N40+O40-P40-R40</f>
        <v>#VALUE!</v>
      </c>
      <c r="R40" s="42" t="e">
        <f aca="false">'dkp apr 24' B45</f>
        <v>#VALUE!</v>
      </c>
      <c r="S40" s="43" t="e">
        <f aca="false">'dkp apr 24' B45</f>
        <v>#VALUE!</v>
      </c>
      <c r="T40" s="43" t="e">
        <f aca="false">'dkp apr 24' E45</f>
        <v>#VALUE!</v>
      </c>
      <c r="U40" s="44" t="e">
        <f aca="false">R40+S40-T40-V40</f>
        <v>#VALUE!</v>
      </c>
      <c r="V40" s="42" t="e">
        <f aca="false">'dkp may 24' B56</f>
        <v>#VALUE!</v>
      </c>
      <c r="W40" s="45" t="e">
        <f aca="false">array_constrain(arrayformula(IFERROR(INDEX('dkp may 24' C:C,MATCH("*"&amp;A40&amp;"*",'dkp may 24' A:A,0)),"")), 1, 1)</f>
        <v>#VALUE!</v>
      </c>
      <c r="X40" s="45" t="e">
        <f aca="false">array_constrain(arrayformula(IFERROR(INDEX('dkp may 24' E:E,MATCH("*"&amp;A40&amp;"*",'dkp may 24' A:A,0)),"")), 1, 1)</f>
        <v>#VALUE!</v>
      </c>
      <c r="Y40" s="43"/>
      <c r="Z40" s="47"/>
      <c r="AA40" s="43"/>
      <c r="AB40" s="43"/>
      <c r="AC40" s="44"/>
      <c r="AD40" s="43"/>
      <c r="AE40" s="43"/>
      <c r="AF40" s="43"/>
      <c r="AG40" s="43"/>
      <c r="AH40" s="43"/>
      <c r="AI40" s="43"/>
      <c r="AJ40" s="43"/>
      <c r="AK40" s="43"/>
      <c r="AL40" s="43"/>
      <c r="AM40" s="43"/>
      <c r="AN40" s="43"/>
      <c r="AO40" s="43"/>
      <c r="AP40" s="43"/>
      <c r="AQ40" s="43"/>
      <c r="AR40" s="43"/>
      <c r="AS40" s="43"/>
      <c r="AT40" s="43"/>
      <c r="AU40" s="43"/>
      <c r="AV40" s="43"/>
      <c r="AW40" s="43"/>
      <c r="AX40" s="43"/>
      <c r="AY40" s="43"/>
      <c r="AZ40" s="43"/>
      <c r="BA40" s="43"/>
      <c r="BB40" s="48"/>
      <c r="BC40" s="38"/>
    </row>
    <row r="41" customFormat="false" ht="18" hidden="false" customHeight="true" outlineLevel="0" collapsed="false">
      <c r="A41" s="39" t="s">
        <v>144</v>
      </c>
      <c r="B41" s="39" t="e">
        <f aca="false">G41+K41+O41+S41+W41+AA41+AE41+AI41+AM41+AQ41+AU41+AY41</f>
        <v>#VALUE!</v>
      </c>
      <c r="C41" s="39" t="e">
        <f aca="false">H41+L41+P41+T41+X41+AB41+AF41+AJ41+AN41+AR41+AV41+AZ41</f>
        <v>#VALUE!</v>
      </c>
      <c r="D41" s="40" t="e">
        <f aca="false">I41+M41+Q41+U41+Y41+AC41+AG41+AK41+AO41+AS41+AW41+BA41</f>
        <v>#VALUE!</v>
      </c>
      <c r="E41" s="41" t="e">
        <f aca="false">C41/(B41+F41)</f>
        <v>#VALUE!</v>
      </c>
      <c r="F41" s="42" t="e">
        <f aca="false">'dkp jan 24' B45</f>
        <v>#VALUE!</v>
      </c>
      <c r="G41" s="43" t="e">
        <f aca="false">'dkp jan 24' B45</f>
        <v>#VALUE!</v>
      </c>
      <c r="H41" s="43" t="e">
        <f aca="false">'dkp jan 24' E45</f>
        <v>#VALUE!</v>
      </c>
      <c r="I41" s="44" t="e">
        <f aca="false">F41+G41-H41-J41</f>
        <v>#VALUE!</v>
      </c>
      <c r="J41" s="42" t="e">
        <f aca="false">'dkp feb 24' B46</f>
        <v>#VALUE!</v>
      </c>
      <c r="K41" s="43" t="e">
        <f aca="false">'dkp feb 24' B46</f>
        <v>#VALUE!</v>
      </c>
      <c r="L41" s="43" t="e">
        <f aca="false">'dkp feb 24' E46</f>
        <v>#VALUE!</v>
      </c>
      <c r="M41" s="44" t="e">
        <f aca="false">J41+K41-L41-N41</f>
        <v>#VALUE!</v>
      </c>
      <c r="N41" s="42" t="e">
        <f aca="false">'dkp mar 24' B40</f>
        <v>#VALUE!</v>
      </c>
      <c r="O41" s="43" t="e">
        <f aca="false">'dkp mar 24' B40</f>
        <v>#VALUE!</v>
      </c>
      <c r="P41" s="43" t="e">
        <f aca="false">'dkp mar 24' E40</f>
        <v>#VALUE!</v>
      </c>
      <c r="Q41" s="44" t="e">
        <f aca="false">N41+O41-P41-R41</f>
        <v>#VALUE!</v>
      </c>
      <c r="R41" s="42" t="e">
        <f aca="false">'dkp apr 24' B39</f>
        <v>#VALUE!</v>
      </c>
      <c r="S41" s="43" t="e">
        <f aca="false">'dkp apr 24' B39</f>
        <v>#VALUE!</v>
      </c>
      <c r="T41" s="43" t="e">
        <f aca="false">'dkp apr 24' E39</f>
        <v>#VALUE!</v>
      </c>
      <c r="U41" s="44" t="e">
        <f aca="false">R41+S41-T41-V41</f>
        <v>#VALUE!</v>
      </c>
      <c r="V41" s="42" t="e">
        <f aca="false">'dkp may 24' B44</f>
        <v>#VALUE!</v>
      </c>
      <c r="W41" s="45" t="e">
        <f aca="false">array_constrain(arrayformula(IFERROR(INDEX('dkp may 24' C:C,MATCH("*"&amp;A41&amp;"*",'dkp may 24' A:A,0)),"")), 1, 1)</f>
        <v>#VALUE!</v>
      </c>
      <c r="X41" s="45" t="e">
        <f aca="false">array_constrain(arrayformula(IFERROR(INDEX('dkp may 24' E:E,MATCH("*"&amp;A41&amp;"*",'dkp may 24' A:A,0)),"")), 1, 1)</f>
        <v>#VALUE!</v>
      </c>
      <c r="Y41" s="43"/>
      <c r="Z41" s="47"/>
      <c r="AA41" s="43"/>
      <c r="AB41" s="43"/>
      <c r="AC41" s="44"/>
      <c r="AD41" s="43"/>
      <c r="AE41" s="43"/>
      <c r="AF41" s="43"/>
      <c r="AG41" s="43"/>
      <c r="AH41" s="43"/>
      <c r="AI41" s="43"/>
      <c r="AJ41" s="43"/>
      <c r="AK41" s="43"/>
      <c r="AL41" s="43"/>
      <c r="AM41" s="43"/>
      <c r="AN41" s="43"/>
      <c r="AO41" s="43"/>
      <c r="AP41" s="43"/>
      <c r="AQ41" s="43"/>
      <c r="AR41" s="43"/>
      <c r="AS41" s="43"/>
      <c r="AT41" s="43"/>
      <c r="AU41" s="43"/>
      <c r="AV41" s="43"/>
      <c r="AW41" s="43"/>
      <c r="AX41" s="43"/>
      <c r="AY41" s="43"/>
      <c r="AZ41" s="43"/>
      <c r="BA41" s="43"/>
      <c r="BB41" s="48"/>
      <c r="BC41" s="38"/>
    </row>
    <row r="42" customFormat="false" ht="15.75" hidden="false" customHeight="true" outlineLevel="0" collapsed="false">
      <c r="A42" s="39" t="s">
        <v>190</v>
      </c>
      <c r="B42" s="39" t="e">
        <f aca="false">G42+K42+O42+S42+W42+AA42+AE42+AI42+AM42+AQ42+AU42+AY42</f>
        <v>#VALUE!</v>
      </c>
      <c r="C42" s="39" t="e">
        <f aca="false">H42+L42+P42+T42+X42+AB42+AF42+AJ42+AN42+AR42+AV42+AZ42</f>
        <v>#VALUE!</v>
      </c>
      <c r="D42" s="40" t="e">
        <f aca="false">I42+M42+Q42+U42+Y42+AC42+AG42+AK42+AO42+AS42+AW42+BA42</f>
        <v>#VALUE!</v>
      </c>
      <c r="E42" s="41" t="e">
        <f aca="false">C42/(B42+F42)</f>
        <v>#VALUE!</v>
      </c>
      <c r="F42" s="42" t="e">
        <f aca="false">'dkp jan 24' B62</f>
        <v>#VALUE!</v>
      </c>
      <c r="G42" s="43" t="e">
        <f aca="false">'dkp jan 24' B62</f>
        <v>#VALUE!</v>
      </c>
      <c r="H42" s="43" t="e">
        <f aca="false">'dkp jan 24' E62</f>
        <v>#VALUE!</v>
      </c>
      <c r="I42" s="44" t="e">
        <f aca="false">F42+G42-H42-J42</f>
        <v>#VALUE!</v>
      </c>
      <c r="J42" s="42" t="e">
        <f aca="false">'dkp feb 24' B59</f>
        <v>#VALUE!</v>
      </c>
      <c r="K42" s="43" t="e">
        <f aca="false">'dkp feb 24' B59</f>
        <v>#VALUE!</v>
      </c>
      <c r="L42" s="43" t="e">
        <f aca="false">'dkp feb 24' E59</f>
        <v>#VALUE!</v>
      </c>
      <c r="M42" s="44" t="e">
        <f aca="false">J42+K42-L42-N42</f>
        <v>#VALUE!</v>
      </c>
      <c r="N42" s="42" t="e">
        <f aca="false">'dkp mar 24' B52</f>
        <v>#VALUE!</v>
      </c>
      <c r="O42" s="43" t="e">
        <f aca="false">'dkp mar 24' B52</f>
        <v>#VALUE!</v>
      </c>
      <c r="P42" s="43" t="e">
        <f aca="false">'dkp mar 24' E52</f>
        <v>#VALUE!</v>
      </c>
      <c r="Q42" s="44" t="e">
        <f aca="false">N42+O42-P42-R42</f>
        <v>#VALUE!</v>
      </c>
      <c r="R42" s="42" t="e">
        <f aca="false">'dkp apr 24' B51</f>
        <v>#VALUE!</v>
      </c>
      <c r="S42" s="43" t="e">
        <f aca="false">'dkp apr 24' B51</f>
        <v>#VALUE!</v>
      </c>
      <c r="T42" s="43" t="e">
        <f aca="false">'dkp apr 24' E51</f>
        <v>#VALUE!</v>
      </c>
      <c r="U42" s="44" t="e">
        <f aca="false">R42+S42-T42-V42</f>
        <v>#VALUE!</v>
      </c>
      <c r="V42" s="42" t="e">
        <f aca="false">'dkp may 24' B63</f>
        <v>#VALUE!</v>
      </c>
      <c r="W42" s="45" t="e">
        <f aca="false">array_constrain(arrayformula(IFERROR(INDEX('dkp may 24' C:C,MATCH("*"&amp;A42&amp;"*",'dkp may 24' A:A,0)),"")), 1, 1)</f>
        <v>#VALUE!</v>
      </c>
      <c r="X42" s="45" t="e">
        <f aca="false">array_constrain(arrayformula(IFERROR(INDEX('dkp may 24' E:E,MATCH("*"&amp;A42&amp;"*",'dkp may 24' A:A,0)),"")), 1, 1)</f>
        <v>#VALUE!</v>
      </c>
      <c r="Y42" s="43"/>
      <c r="Z42" s="47"/>
      <c r="AA42" s="43"/>
      <c r="AB42" s="43"/>
      <c r="AC42" s="44"/>
      <c r="AD42" s="43"/>
      <c r="AE42" s="43"/>
      <c r="AF42" s="43"/>
      <c r="AG42" s="43"/>
      <c r="AH42" s="43"/>
      <c r="AI42" s="43"/>
      <c r="AJ42" s="43"/>
      <c r="AK42" s="43"/>
      <c r="AL42" s="43"/>
      <c r="AM42" s="43"/>
      <c r="AN42" s="43"/>
      <c r="AO42" s="43"/>
      <c r="AP42" s="43"/>
      <c r="AQ42" s="43"/>
      <c r="AR42" s="43"/>
      <c r="AS42" s="43"/>
      <c r="AT42" s="43"/>
      <c r="AU42" s="43"/>
      <c r="AV42" s="43"/>
      <c r="AW42" s="43"/>
      <c r="AX42" s="43"/>
      <c r="AY42" s="43"/>
      <c r="AZ42" s="43"/>
      <c r="BA42" s="43"/>
      <c r="BB42" s="48"/>
      <c r="BC42" s="38"/>
    </row>
    <row r="43" customFormat="false" ht="15.75" hidden="false" customHeight="true" outlineLevel="0" collapsed="false">
      <c r="A43" s="39" t="s">
        <v>29</v>
      </c>
      <c r="B43" s="39" t="e">
        <f aca="false">G43+K43+O43+S43+W43+AA43+AE43+AI43+AM43+AQ43+AU43+AY43</f>
        <v>#VALUE!</v>
      </c>
      <c r="C43" s="39" t="e">
        <f aca="false">H43+L43+P43+T43+X43+AB43+AF43+AJ43+AN43+AR43+AV43+AZ43</f>
        <v>#VALUE!</v>
      </c>
      <c r="D43" s="40" t="e">
        <f aca="false">I43+M43+Q43+U43+Y43+AC43+AG43+AK43+AO43+AS43+AW43+BA43</f>
        <v>#VALUE!</v>
      </c>
      <c r="E43" s="41" t="e">
        <f aca="false">C43/(B43+F43)</f>
        <v>#VALUE!</v>
      </c>
      <c r="F43" s="42" t="e">
        <f aca="false">'dkp jan 24' B6</f>
        <v>#VALUE!</v>
      </c>
      <c r="G43" s="43" t="e">
        <f aca="false">'dkp jan 24' B6</f>
        <v>#VALUE!</v>
      </c>
      <c r="H43" s="43" t="e">
        <f aca="false">'dkp jan 24' E6</f>
        <v>#VALUE!</v>
      </c>
      <c r="I43" s="44" t="e">
        <f aca="false">F43+G43-H43-J43</f>
        <v>#VALUE!</v>
      </c>
      <c r="J43" s="42" t="e">
        <f aca="false">'dkp feb 24' B7</f>
        <v>#VALUE!</v>
      </c>
      <c r="K43" s="43" t="e">
        <f aca="false">'dkp feb 24' B7</f>
        <v>#VALUE!</v>
      </c>
      <c r="L43" s="43" t="e">
        <f aca="false">'dkp feb 24' E7</f>
        <v>#VALUE!</v>
      </c>
      <c r="M43" s="44" t="e">
        <f aca="false">J43+K43-L43-N43</f>
        <v>#VALUE!</v>
      </c>
      <c r="N43" s="42" t="e">
        <f aca="false">'dkp mar 24' B7</f>
        <v>#VALUE!</v>
      </c>
      <c r="O43" s="43" t="e">
        <f aca="false">'dkp mar 24' B7</f>
        <v>#VALUE!</v>
      </c>
      <c r="P43" s="43" t="e">
        <f aca="false">'dkp mar 24' E7</f>
        <v>#VALUE!</v>
      </c>
      <c r="Q43" s="44" t="e">
        <f aca="false">N43+O43-P43-R43</f>
        <v>#VALUE!</v>
      </c>
      <c r="R43" s="42" t="e">
        <f aca="false">'dkp apr 24' B9</f>
        <v>#VALUE!</v>
      </c>
      <c r="S43" s="43" t="e">
        <f aca="false">'dkp apr 24' B9</f>
        <v>#VALUE!</v>
      </c>
      <c r="T43" s="43" t="e">
        <f aca="false">'dkp apr 24' E9</f>
        <v>#VALUE!</v>
      </c>
      <c r="U43" s="44" t="e">
        <f aca="false">R43+S43-T43-V43</f>
        <v>#VALUE!</v>
      </c>
      <c r="V43" s="42" t="e">
        <f aca="false">'dkp may 24' B10</f>
        <v>#VALUE!</v>
      </c>
      <c r="W43" s="45" t="e">
        <f aca="false">array_constrain(arrayformula(IFERROR(INDEX('dkp may 24' C:C,MATCH("*"&amp;A43&amp;"*",'dkp may 24' A:A,0)),"")), 1, 1)</f>
        <v>#VALUE!</v>
      </c>
      <c r="X43" s="45" t="e">
        <f aca="false">array_constrain(arrayformula(IFERROR(INDEX('dkp may 24' E:E,MATCH("*"&amp;A43&amp;"*",'dkp may 24' A:A,0)),"")), 1, 1)</f>
        <v>#VALUE!</v>
      </c>
      <c r="Y43" s="43"/>
      <c r="Z43" s="47"/>
      <c r="AA43" s="43"/>
      <c r="AB43" s="43"/>
      <c r="AC43" s="44"/>
      <c r="AD43" s="43"/>
      <c r="AE43" s="43"/>
      <c r="AF43" s="43"/>
      <c r="AG43" s="43"/>
      <c r="AH43" s="43"/>
      <c r="AI43" s="43"/>
      <c r="AJ43" s="43"/>
      <c r="AK43" s="43"/>
      <c r="AL43" s="43"/>
      <c r="AM43" s="43"/>
      <c r="AN43" s="43"/>
      <c r="AO43" s="43"/>
      <c r="AP43" s="43"/>
      <c r="AQ43" s="43"/>
      <c r="AR43" s="43"/>
      <c r="AS43" s="43"/>
      <c r="AT43" s="43"/>
      <c r="AU43" s="43"/>
      <c r="AV43" s="43"/>
      <c r="AW43" s="43"/>
      <c r="AX43" s="43"/>
      <c r="AY43" s="43"/>
      <c r="AZ43" s="43"/>
      <c r="BA43" s="43"/>
      <c r="BB43" s="48"/>
      <c r="BC43" s="38"/>
    </row>
    <row r="44" customFormat="false" ht="15.75" hidden="false" customHeight="true" outlineLevel="0" collapsed="false">
      <c r="A44" s="39" t="s">
        <v>153</v>
      </c>
      <c r="B44" s="39" t="e">
        <f aca="false">G44+K44+O44+S44+W44+AA44+AE44+AI44+AM44+AQ44+AU44+AY44</f>
        <v>#VALUE!</v>
      </c>
      <c r="C44" s="39" t="e">
        <f aca="false">H44+L44+P44+T44+X44+AB44+AF44+AJ44+AN44+AR44+AV44+AZ44</f>
        <v>#VALUE!</v>
      </c>
      <c r="D44" s="40" t="e">
        <f aca="false">I44+M44+Q44+U44+Y44+AC44+AG44+AK44+AO44+AS44+AW44+BA44</f>
        <v>#VALUE!</v>
      </c>
      <c r="E44" s="41" t="e">
        <f aca="false">C44/(B44+F44)</f>
        <v>#VALUE!</v>
      </c>
      <c r="F44" s="42" t="e">
        <f aca="false">'dkp jan 24' B49</f>
        <v>#VALUE!</v>
      </c>
      <c r="G44" s="43" t="e">
        <f aca="false">'dkp jan 24' B49</f>
        <v>#VALUE!</v>
      </c>
      <c r="H44" s="43" t="e">
        <f aca="false">'dkp jan 24' E49</f>
        <v>#VALUE!</v>
      </c>
      <c r="I44" s="43"/>
      <c r="J44" s="47"/>
      <c r="K44" s="43"/>
      <c r="L44" s="43"/>
      <c r="M44" s="43"/>
      <c r="N44" s="47"/>
      <c r="O44" s="43"/>
      <c r="P44" s="43"/>
      <c r="Q44" s="43"/>
      <c r="R44" s="47"/>
      <c r="S44" s="43"/>
      <c r="T44" s="43"/>
      <c r="U44" s="44" t="e">
        <f aca="false">F44+S44-T44-V44</f>
        <v>#VALUE!</v>
      </c>
      <c r="V44" s="42" t="e">
        <f aca="false">'dkp may 24' B51</f>
        <v>#VALUE!</v>
      </c>
      <c r="W44" s="45" t="e">
        <f aca="false">array_constrain(arrayformula(IFERROR(INDEX('dkp may 24' C:C,MATCH("*"&amp;A44&amp;"*",'dkp may 24' A:A,0)),"")), 1, 1)</f>
        <v>#VALUE!</v>
      </c>
      <c r="X44" s="45" t="e">
        <f aca="false">array_constrain(arrayformula(IFERROR(INDEX('dkp may 24' E:E,MATCH("*"&amp;A44&amp;"*",'dkp may 24' A:A,0)),"")), 1, 1)</f>
        <v>#VALUE!</v>
      </c>
      <c r="Y44" s="43"/>
      <c r="Z44" s="47"/>
      <c r="AA44" s="43"/>
      <c r="AB44" s="43"/>
      <c r="AC44" s="44"/>
      <c r="AD44" s="43"/>
      <c r="AE44" s="43"/>
      <c r="AF44" s="43"/>
      <c r="AG44" s="43"/>
      <c r="AH44" s="43"/>
      <c r="AI44" s="43"/>
      <c r="AJ44" s="43"/>
      <c r="AK44" s="43"/>
      <c r="AL44" s="43"/>
      <c r="AM44" s="43"/>
      <c r="AN44" s="43"/>
      <c r="AO44" s="43"/>
      <c r="AP44" s="43"/>
      <c r="AQ44" s="43"/>
      <c r="AR44" s="43"/>
      <c r="AS44" s="43"/>
      <c r="AT44" s="43"/>
      <c r="AU44" s="43"/>
      <c r="AV44" s="43"/>
      <c r="AW44" s="43"/>
      <c r="AX44" s="43"/>
      <c r="AY44" s="43"/>
      <c r="AZ44" s="43"/>
      <c r="BA44" s="43"/>
      <c r="BB44" s="48"/>
      <c r="BC44" s="38"/>
    </row>
    <row r="45" customFormat="false" ht="15.75" hidden="false" customHeight="true" outlineLevel="0" collapsed="false">
      <c r="A45" s="39" t="s">
        <v>151</v>
      </c>
      <c r="B45" s="39" t="e">
        <f aca="false">G45+K45+O45+S45+W45+AA45+AE45+AI45+AM45+AQ45+AU45+AY45</f>
        <v>#VALUE!</v>
      </c>
      <c r="C45" s="39" t="e">
        <f aca="false">H45+L45+P45+T45+X45+AB45+AF45+AJ45+AN45+AR45+AV45+AZ45</f>
        <v>#VALUE!</v>
      </c>
      <c r="D45" s="40" t="e">
        <f aca="false">I45+M45+Q45+U45+Y45+AC45+AG45+AK45+AO45+AS45+AW45+BA45</f>
        <v>#VALUE!</v>
      </c>
      <c r="E45" s="41" t="e">
        <f aca="false">C45/(B45+F45)</f>
        <v>#VALUE!</v>
      </c>
      <c r="F45" s="42" t="e">
        <f aca="false">'dkp jan 24' B48</f>
        <v>#VALUE!</v>
      </c>
      <c r="G45" s="43" t="e">
        <f aca="false">'dkp jan 24' B48</f>
        <v>#VALUE!</v>
      </c>
      <c r="H45" s="43" t="e">
        <f aca="false">'dkp jan 24' E48</f>
        <v>#VALUE!</v>
      </c>
      <c r="I45" s="44" t="e">
        <f aca="false">F45+G45-H45-J45</f>
        <v>#VALUE!</v>
      </c>
      <c r="J45" s="42" t="e">
        <f aca="false">'dkp feb 24' B50</f>
        <v>#VALUE!</v>
      </c>
      <c r="K45" s="43" t="e">
        <f aca="false">'dkp feb 24' B50</f>
        <v>#VALUE!</v>
      </c>
      <c r="L45" s="43" t="e">
        <f aca="false">'dkp feb 24' E50</f>
        <v>#VALUE!</v>
      </c>
      <c r="M45" s="44" t="e">
        <f aca="false">J45+K45-L45-N45</f>
        <v>#VALUE!</v>
      </c>
      <c r="N45" s="42" t="e">
        <f aca="false">'dkp mar 24' B44</f>
        <v>#VALUE!</v>
      </c>
      <c r="O45" s="43" t="e">
        <f aca="false">'dkp mar 24' B44</f>
        <v>#VALUE!</v>
      </c>
      <c r="P45" s="43" t="e">
        <f aca="false">'dkp mar 24' E44</f>
        <v>#VALUE!</v>
      </c>
      <c r="Q45" s="44" t="e">
        <f aca="false">N45+O45-P45-R45</f>
        <v>#VALUE!</v>
      </c>
      <c r="R45" s="42" t="e">
        <f aca="false">'dkp apr 24' B43</f>
        <v>#VALUE!</v>
      </c>
      <c r="S45" s="43" t="e">
        <f aca="false">'dkp apr 24' B43</f>
        <v>#VALUE!</v>
      </c>
      <c r="T45" s="43" t="e">
        <f aca="false">'dkp apr 24' E43</f>
        <v>#VALUE!</v>
      </c>
      <c r="U45" s="44" t="e">
        <f aca="false">R45+S45-T45-V45</f>
        <v>#VALUE!</v>
      </c>
      <c r="V45" s="42" t="e">
        <f aca="false">'dkp may 24' B49</f>
        <v>#VALUE!</v>
      </c>
      <c r="W45" s="45" t="e">
        <f aca="false">array_constrain(arrayformula(IFERROR(INDEX('dkp may 24' C:C,MATCH("*"&amp;A45&amp;"*",'dkp may 24' A:A,0)),"")), 1, 1)</f>
        <v>#VALUE!</v>
      </c>
      <c r="X45" s="45" t="e">
        <f aca="false">array_constrain(arrayformula(IFERROR(INDEX('dkp may 24' E:E,MATCH("*"&amp;A45&amp;"*",'dkp may 24' A:A,0)),"")), 1, 1)</f>
        <v>#VALUE!</v>
      </c>
      <c r="Y45" s="43"/>
      <c r="Z45" s="47"/>
      <c r="AA45" s="43"/>
      <c r="AB45" s="43"/>
      <c r="AC45" s="44"/>
      <c r="AD45" s="43"/>
      <c r="AE45" s="43"/>
      <c r="AF45" s="43"/>
      <c r="AG45" s="43"/>
      <c r="AH45" s="43"/>
      <c r="AI45" s="43"/>
      <c r="AJ45" s="43"/>
      <c r="AK45" s="43"/>
      <c r="AL45" s="43"/>
      <c r="AM45" s="43"/>
      <c r="AN45" s="43"/>
      <c r="AO45" s="43"/>
      <c r="AP45" s="43"/>
      <c r="AQ45" s="43"/>
      <c r="AR45" s="43"/>
      <c r="AS45" s="43"/>
      <c r="AT45" s="43"/>
      <c r="AU45" s="43"/>
      <c r="AV45" s="43"/>
      <c r="AW45" s="43"/>
      <c r="AX45" s="43"/>
      <c r="AY45" s="43"/>
      <c r="AZ45" s="43"/>
      <c r="BA45" s="43"/>
      <c r="BB45" s="48"/>
      <c r="BC45" s="38"/>
    </row>
    <row r="46" customFormat="false" ht="15.75" hidden="false" customHeight="true" outlineLevel="0" collapsed="false">
      <c r="A46" s="39" t="s">
        <v>28</v>
      </c>
      <c r="B46" s="39" t="e">
        <f aca="false">G46+K46+O46+S46+W46+AA46+AE46+AI46+AM46+AQ46+AU46+AY46</f>
        <v>#VALUE!</v>
      </c>
      <c r="C46" s="39" t="e">
        <f aca="false">H46+L46+P46+T46+X46+AB46+AF46+AJ46+AN46+AR46+AV46+AZ46</f>
        <v>#VALUE!</v>
      </c>
      <c r="D46" s="40" t="e">
        <f aca="false">I46+M46+Q46+U46+Y46+AC46+AG46+AK46+AO46+AS46+AW46+BA46</f>
        <v>#VALUE!</v>
      </c>
      <c r="E46" s="41" t="e">
        <f aca="false">C46/(B46+F46)</f>
        <v>#VALUE!</v>
      </c>
      <c r="F46" s="47" t="n">
        <v>14</v>
      </c>
      <c r="G46" s="43"/>
      <c r="H46" s="43"/>
      <c r="I46" s="43"/>
      <c r="J46" s="47"/>
      <c r="K46" s="43"/>
      <c r="L46" s="43"/>
      <c r="M46" s="43"/>
      <c r="N46" s="47"/>
      <c r="O46" s="43"/>
      <c r="P46" s="43"/>
      <c r="Q46" s="43"/>
      <c r="R46" s="42" t="e">
        <f aca="false">'dkp apr 24' B8</f>
        <v>#VALUE!</v>
      </c>
      <c r="S46" s="43" t="e">
        <f aca="false">'dkp apr 24' B8</f>
        <v>#VALUE!</v>
      </c>
      <c r="T46" s="43" t="e">
        <f aca="false">'dkp apr 24' E8</f>
        <v>#VALUE!</v>
      </c>
      <c r="U46" s="44" t="e">
        <f aca="false">R46+S46-T46-V46</f>
        <v>#VALUE!</v>
      </c>
      <c r="V46" s="42" t="e">
        <f aca="false">'dkp may 24' B9</f>
        <v>#VALUE!</v>
      </c>
      <c r="W46" s="45" t="e">
        <f aca="false">array_constrain(arrayformula(IFERROR(INDEX('dkp may 24' C:C,MATCH("*"&amp;A46&amp;"*",'dkp may 24' A:A,0)),"")), 1, 1)</f>
        <v>#VALUE!</v>
      </c>
      <c r="X46" s="45" t="e">
        <f aca="false">array_constrain(arrayformula(IFERROR(INDEX('dkp may 24' E:E,MATCH("*"&amp;A46&amp;"*",'dkp may 24' A:A,0)),"")), 1, 1)</f>
        <v>#VALUE!</v>
      </c>
      <c r="Y46" s="43"/>
      <c r="Z46" s="47"/>
      <c r="AA46" s="43"/>
      <c r="AB46" s="43"/>
      <c r="AC46" s="44"/>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8"/>
      <c r="BC46" s="38"/>
    </row>
    <row r="47" customFormat="false" ht="15.75" hidden="false" customHeight="true" outlineLevel="0" collapsed="false">
      <c r="A47" s="39" t="s">
        <v>119</v>
      </c>
      <c r="B47" s="39" t="e">
        <f aca="false">G47+K47+O47+S47+W47+AA47+AE47+AI47+AM47+AQ47+AU47+AY47</f>
        <v>#VALUE!</v>
      </c>
      <c r="C47" s="39" t="e">
        <f aca="false">H47+L47+P47+T47+X47+AB47+AF47+AJ47+AN47+AR47+AV47+AZ47</f>
        <v>#VALUE!</v>
      </c>
      <c r="D47" s="40" t="e">
        <f aca="false">I47+M47+Q47+U47+Y47+AC47+AG47+AK47+AO47+AS47+AW47+BA47</f>
        <v>#VALUE!</v>
      </c>
      <c r="E47" s="41" t="e">
        <f aca="false">C47/(B47+F47)</f>
        <v>#VALUE!</v>
      </c>
      <c r="F47" s="42" t="e">
        <f aca="false">'dkp jan 24' B35</f>
        <v>#VALUE!</v>
      </c>
      <c r="G47" s="43" t="e">
        <f aca="false">'dkp jan 24' B35</f>
        <v>#VALUE!</v>
      </c>
      <c r="H47" s="43" t="e">
        <f aca="false">'dkp jan 24' E35</f>
        <v>#VALUE!</v>
      </c>
      <c r="I47" s="44" t="e">
        <f aca="false">F47+G47-H47-J47</f>
        <v>#VALUE!</v>
      </c>
      <c r="J47" s="42" t="e">
        <f aca="false">'dkp feb 24' B37</f>
        <v>#VALUE!</v>
      </c>
      <c r="K47" s="43" t="e">
        <f aca="false">'dkp feb 24' B37</f>
        <v>#VALUE!</v>
      </c>
      <c r="L47" s="43" t="e">
        <f aca="false">'dkp feb 24' E37</f>
        <v>#VALUE!</v>
      </c>
      <c r="M47" s="44" t="e">
        <f aca="false">J47+K47-L47-N47</f>
        <v>#VALUE!</v>
      </c>
      <c r="N47" s="42" t="e">
        <f aca="false">'dkp mar 24' B34</f>
        <v>#VALUE!</v>
      </c>
      <c r="O47" s="43" t="e">
        <f aca="false">'dkp mar 24' B34</f>
        <v>#VALUE!</v>
      </c>
      <c r="P47" s="43" t="e">
        <f aca="false">'dkp mar 24' E34</f>
        <v>#VALUE!</v>
      </c>
      <c r="Q47" s="44" t="e">
        <f aca="false">N47+O47-P47-R47</f>
        <v>#VALUE!</v>
      </c>
      <c r="R47" s="42" t="e">
        <f aca="false">'dkp apr 24' B34</f>
        <v>#VALUE!</v>
      </c>
      <c r="S47" s="43" t="e">
        <f aca="false">'dkp apr 24' B34</f>
        <v>#VALUE!</v>
      </c>
      <c r="T47" s="43" t="e">
        <f aca="false">'dkp apr 24' E34</f>
        <v>#VALUE!</v>
      </c>
      <c r="U47" s="44" t="e">
        <f aca="false">R47+S47-T47-V47</f>
        <v>#VALUE!</v>
      </c>
      <c r="V47" s="42" t="e">
        <f aca="false">'dkp may 24' B38</f>
        <v>#VALUE!</v>
      </c>
      <c r="W47" s="45" t="e">
        <f aca="false">array_constrain(arrayformula(IFERROR(INDEX('dkp may 24' C:C,MATCH("*"&amp;A47&amp;"*",'dkp may 24' A:A,0)),"")), 1, 1)</f>
        <v>#VALUE!</v>
      </c>
      <c r="X47" s="45" t="e">
        <f aca="false">array_constrain(arrayformula(IFERROR(INDEX('dkp may 24' E:E,MATCH("*"&amp;A47&amp;"*",'dkp may 24' A:A,0)),"")), 1, 1)</f>
        <v>#VALUE!</v>
      </c>
      <c r="Y47" s="43"/>
      <c r="Z47" s="47"/>
      <c r="AA47" s="43"/>
      <c r="AB47" s="43"/>
      <c r="AC47" s="44"/>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8"/>
      <c r="BC47" s="38"/>
    </row>
    <row r="48" customFormat="false" ht="15.75" hidden="false" customHeight="true" outlineLevel="0" collapsed="false">
      <c r="A48" s="39" t="s">
        <v>247</v>
      </c>
      <c r="B48" s="39" t="e">
        <f aca="false">G48+K48+O48+S48+W48+AA48+AE48+AI48+AM48+AQ48+AU48+AY48</f>
        <v>#VALUE!</v>
      </c>
      <c r="C48" s="39" t="e">
        <f aca="false">H48+L48+P48+T48+X48+AB48+AF48+AJ48+AN48+AR48+AV48+AZ48</f>
        <v>#VALUE!</v>
      </c>
      <c r="D48" s="40" t="e">
        <f aca="false">I48+M48+Q48+U48+Y48+AC48+AG48+AK48+AO48+AS48+AW48+BA48</f>
        <v>#VALUE!</v>
      </c>
      <c r="E48" s="41" t="e">
        <f aca="false">C48/(B48+F48)</f>
        <v>#VALUE!</v>
      </c>
      <c r="F48" s="42" t="e">
        <f aca="false">'dkp jan 24' B85</f>
        <v>#VALUE!</v>
      </c>
      <c r="G48" s="43" t="e">
        <f aca="false">'dkp jan 24' B85</f>
        <v>#VALUE!</v>
      </c>
      <c r="H48" s="43" t="e">
        <f aca="false">'dkp jan 24' E85</f>
        <v>#VALUE!</v>
      </c>
      <c r="I48" s="44" t="e">
        <f aca="false">F48+G48-H48-J48</f>
        <v>#VALUE!</v>
      </c>
      <c r="J48" s="42" t="e">
        <f aca="false">'dkp feb 24' B79</f>
        <v>#VALUE!</v>
      </c>
      <c r="K48" s="43" t="e">
        <f aca="false">'dkp feb 24' B79</f>
        <v>#VALUE!</v>
      </c>
      <c r="L48" s="43" t="e">
        <f aca="false">'dkp feb 24' E79</f>
        <v>#VALUE!</v>
      </c>
      <c r="M48" s="44" t="e">
        <f aca="false">J48+K48-L48-N48</f>
        <v>#VALUE!</v>
      </c>
      <c r="N48" s="42" t="e">
        <f aca="false">'dkp mar 24' B68</f>
        <v>#VALUE!</v>
      </c>
      <c r="O48" s="43" t="e">
        <f aca="false">'dkp mar 24' B68</f>
        <v>#VALUE!</v>
      </c>
      <c r="P48" s="43" t="e">
        <f aca="false">'dkp mar 24' E68</f>
        <v>#VALUE!</v>
      </c>
      <c r="Q48" s="44" t="e">
        <f aca="false">N48+O48-P48-R48</f>
        <v>#VALUE!</v>
      </c>
      <c r="R48" s="42" t="e">
        <f aca="false">'dkp apr 24' B66</f>
        <v>#VALUE!</v>
      </c>
      <c r="S48" s="43" t="e">
        <f aca="false">'dkp apr 24' B66</f>
        <v>#VALUE!</v>
      </c>
      <c r="T48" s="43" t="e">
        <f aca="false">'dkp apr 24' E66</f>
        <v>#VALUE!</v>
      </c>
      <c r="U48" s="44" t="e">
        <f aca="false">R48+S48-T48-V48</f>
        <v>#VALUE!</v>
      </c>
      <c r="V48" s="42" t="e">
        <f aca="false">'dkp may 24' B81</f>
        <v>#VALUE!</v>
      </c>
      <c r="W48" s="45" t="e">
        <f aca="false">array_constrain(arrayformula(IFERROR(INDEX('dkp may 24' C:C,MATCH("*"&amp;A48&amp;"*",'dkp may 24' A:A,0)),"")), 1, 1)</f>
        <v>#VALUE!</v>
      </c>
      <c r="X48" s="45" t="e">
        <f aca="false">array_constrain(arrayformula(IFERROR(INDEX('dkp may 24' E:E,MATCH("*"&amp;A48&amp;"*",'dkp may 24' A:A,0)),"")), 1, 1)</f>
        <v>#VALUE!</v>
      </c>
      <c r="Y48" s="43"/>
      <c r="Z48" s="47"/>
      <c r="AA48" s="43"/>
      <c r="AB48" s="43"/>
      <c r="AC48" s="44"/>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8"/>
      <c r="BC48" s="38"/>
    </row>
    <row r="49" customFormat="false" ht="15.75" hidden="false" customHeight="true" outlineLevel="0" collapsed="false">
      <c r="A49" s="39" t="s">
        <v>168</v>
      </c>
      <c r="B49" s="39" t="e">
        <f aca="false">G49+K49+O49+S49+W49+AA49+AE49+AI49+AM49+AQ49+AU49+AY49</f>
        <v>#VALUE!</v>
      </c>
      <c r="C49" s="39" t="e">
        <f aca="false">H49+L49+P49+T49+X49+AB49+AF49+AJ49+AN49+AR49+AV49+AZ49</f>
        <v>#VALUE!</v>
      </c>
      <c r="D49" s="40" t="e">
        <f aca="false">I49+M49+Q49+U49+Y49+AC49+AG49+AK49+AO49+AS49+AW49+BA49</f>
        <v>#VALUE!</v>
      </c>
      <c r="E49" s="41" t="e">
        <f aca="false">C49/(B49+F49)</f>
        <v>#VALUE!</v>
      </c>
      <c r="F49" s="47"/>
      <c r="G49" s="43"/>
      <c r="H49" s="43"/>
      <c r="I49" s="43"/>
      <c r="J49" s="47"/>
      <c r="K49" s="43"/>
      <c r="L49" s="43"/>
      <c r="M49" s="43"/>
      <c r="N49" s="47"/>
      <c r="O49" s="43"/>
      <c r="P49" s="43"/>
      <c r="Q49" s="43"/>
      <c r="R49" s="47"/>
      <c r="S49" s="43"/>
      <c r="T49" s="43"/>
      <c r="U49" s="44" t="e">
        <f aca="false">R49+S49-T49-V49</f>
        <v>#VALUE!</v>
      </c>
      <c r="V49" s="42" t="e">
        <f aca="false">'dkp may 24' B55</f>
        <v>#VALUE!</v>
      </c>
      <c r="W49" s="45" t="e">
        <f aca="false">array_constrain(arrayformula(IFERROR(INDEX('dkp may 24' C:C,MATCH("*"&amp;A49&amp;"*",'dkp may 24' A:A,0)),"")), 1, 1)</f>
        <v>#VALUE!</v>
      </c>
      <c r="X49" s="45" t="e">
        <f aca="false">array_constrain(arrayformula(IFERROR(INDEX('dkp may 24' E:E,MATCH("*"&amp;A49&amp;"*",'dkp may 24' A:A,0)),"")), 1, 1)</f>
        <v>#VALUE!</v>
      </c>
      <c r="Y49" s="43"/>
      <c r="Z49" s="47"/>
      <c r="AA49" s="43"/>
      <c r="AB49" s="43"/>
      <c r="AC49" s="44"/>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8"/>
      <c r="BC49" s="38"/>
    </row>
    <row r="50" customFormat="false" ht="15.75" hidden="false" customHeight="true" outlineLevel="0" collapsed="false">
      <c r="A50" s="39" t="s">
        <v>239</v>
      </c>
      <c r="B50" s="39" t="e">
        <f aca="false">G50+K50+O50+S50+W50+AA50+AE50+AI50+AM50+AQ50+AU50+AY50</f>
        <v>#VALUE!</v>
      </c>
      <c r="C50" s="39" t="e">
        <f aca="false">H50+L50+P50+T50+X50+AB50+AF50+AJ50+AN50+AR50+AV50+AZ50</f>
        <v>#VALUE!</v>
      </c>
      <c r="D50" s="40" t="e">
        <f aca="false">I50+M50+Q50+U50+Y50+AC50+AG50+AK50+AO50+AS50+AW50+BA50</f>
        <v>#VALUE!</v>
      </c>
      <c r="E50" s="41" t="e">
        <f aca="false">C50/(B50+F50)</f>
        <v>#VALUE!</v>
      </c>
      <c r="F50" s="47"/>
      <c r="G50" s="43"/>
      <c r="H50" s="43"/>
      <c r="I50" s="43"/>
      <c r="J50" s="47"/>
      <c r="K50" s="43"/>
      <c r="L50" s="43"/>
      <c r="M50" s="43"/>
      <c r="N50" s="47"/>
      <c r="O50" s="43"/>
      <c r="P50" s="43"/>
      <c r="Q50" s="43"/>
      <c r="R50" s="47"/>
      <c r="S50" s="43"/>
      <c r="T50" s="43"/>
      <c r="U50" s="44" t="e">
        <f aca="false">R50+S50-T50-V50</f>
        <v>#VALUE!</v>
      </c>
      <c r="V50" s="42" t="e">
        <f aca="false">'dkp may 24' B78</f>
        <v>#VALUE!</v>
      </c>
      <c r="W50" s="45" t="e">
        <f aca="false">array_constrain(arrayformula(IFERROR(INDEX('dkp may 24' C:C,MATCH("*"&amp;A50&amp;"*",'dkp may 24' A:A,0)),"")), 1, 1)</f>
        <v>#VALUE!</v>
      </c>
      <c r="X50" s="45" t="e">
        <f aca="false">array_constrain(arrayformula(IFERROR(INDEX('dkp may 24' E:E,MATCH("*"&amp;A50&amp;"*",'dkp may 24' A:A,0)),"")), 1, 1)</f>
        <v>#VALUE!</v>
      </c>
      <c r="Y50" s="43"/>
      <c r="Z50" s="47"/>
      <c r="AA50" s="43"/>
      <c r="AB50" s="43"/>
      <c r="AC50" s="44"/>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8"/>
      <c r="BC50" s="38"/>
    </row>
    <row r="51" customFormat="false" ht="15.75" hidden="false" customHeight="true" outlineLevel="0" collapsed="false">
      <c r="A51" s="39" t="s">
        <v>202</v>
      </c>
      <c r="B51" s="39" t="e">
        <f aca="false">G51+K51+O51+S51+W51+AA51+AE51+AI51+AM51+AQ51+AU51+AY51</f>
        <v>#VALUE!</v>
      </c>
      <c r="C51" s="39" t="e">
        <f aca="false">H51+L51+P51+T51+X51+AB51+AF51+AJ51+AN51+AR51+AV51+AZ51</f>
        <v>#VALUE!</v>
      </c>
      <c r="D51" s="40" t="e">
        <f aca="false">I51+M51+Q51+U51+Y51+AC51+AG51+AK51+AO51+AS51+AW51+BA51</f>
        <v>#VALUE!</v>
      </c>
      <c r="E51" s="41" t="e">
        <f aca="false">C51/(B51+F51)</f>
        <v>#VALUE!</v>
      </c>
      <c r="F51" s="42" t="e">
        <f aca="false">'dkp jan 24' B67</f>
        <v>#VALUE!</v>
      </c>
      <c r="G51" s="43" t="e">
        <f aca="false">'dkp jan 24' B67</f>
        <v>#VALUE!</v>
      </c>
      <c r="H51" s="43" t="e">
        <f aca="false">'dkp jan 24' E67</f>
        <v>#VALUE!</v>
      </c>
      <c r="I51" s="44" t="e">
        <f aca="false">F51+G51-H51-J51</f>
        <v>#VALUE!</v>
      </c>
      <c r="J51" s="42" t="e">
        <f aca="false">'dkp feb 24' B64</f>
        <v>#VALUE!</v>
      </c>
      <c r="K51" s="43" t="e">
        <f aca="false">'dkp feb 24' B64</f>
        <v>#VALUE!</v>
      </c>
      <c r="L51" s="43" t="e">
        <f aca="false">'dkp feb 24' E64</f>
        <v>#VALUE!</v>
      </c>
      <c r="M51" s="44" t="e">
        <f aca="false">J51+K51-L51-N51</f>
        <v>#VALUE!</v>
      </c>
      <c r="N51" s="42" t="e">
        <f aca="false">'dkp mar 24' B55</f>
        <v>#VALUE!</v>
      </c>
      <c r="O51" s="43" t="e">
        <f aca="false">'dkp mar 24' B55</f>
        <v>#VALUE!</v>
      </c>
      <c r="P51" s="43" t="e">
        <f aca="false">'dkp mar 24' E55</f>
        <v>#VALUE!</v>
      </c>
      <c r="Q51" s="44" t="e">
        <f aca="false">N51+O51-P51-R51</f>
        <v>#VALUE!</v>
      </c>
      <c r="R51" s="42" t="e">
        <f aca="false">'dkp apr 24' B54</f>
        <v>#VALUE!</v>
      </c>
      <c r="S51" s="43" t="e">
        <f aca="false">'dkp apr 24' B54</f>
        <v>#VALUE!</v>
      </c>
      <c r="T51" s="43" t="e">
        <f aca="false">'dkp apr 24' E54</f>
        <v>#VALUE!</v>
      </c>
      <c r="U51" s="44" t="e">
        <f aca="false">R51+S51-T51-V51</f>
        <v>#VALUE!</v>
      </c>
      <c r="V51" s="42" t="e">
        <f aca="false">'dkp may 24' B66</f>
        <v>#VALUE!</v>
      </c>
      <c r="W51" s="45" t="e">
        <f aca="false">array_constrain(arrayformula(IFERROR(INDEX('dkp may 24' C:C,MATCH("*"&amp;A51&amp;"*",'dkp may 24' A:A,0)),"")), 1, 1)</f>
        <v>#VALUE!</v>
      </c>
      <c r="X51" s="45" t="e">
        <f aca="false">array_constrain(arrayformula(IFERROR(INDEX('dkp may 24' E:E,MATCH("*"&amp;A51&amp;"*",'dkp may 24' A:A,0)),"")), 1, 1)</f>
        <v>#VALUE!</v>
      </c>
      <c r="Y51" s="43"/>
      <c r="Z51" s="47"/>
      <c r="AA51" s="43"/>
      <c r="AB51" s="43"/>
      <c r="AC51" s="44"/>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8"/>
      <c r="BC51" s="38"/>
    </row>
    <row r="52" customFormat="false" ht="15.75" hidden="false" customHeight="true" outlineLevel="0" collapsed="false">
      <c r="A52" s="39" t="s">
        <v>288</v>
      </c>
      <c r="B52" s="39" t="e">
        <f aca="false">G52+K52+O52+S52+W52+AA52+AE52+AI52+AM52+AQ52+AU52+AY52</f>
        <v>#VALUE!</v>
      </c>
      <c r="C52" s="39" t="e">
        <f aca="false">H52+L52+P52+T52+X52+AB52+AF52+AJ52+AN52+AR52+AV52+AZ52</f>
        <v>#VALUE!</v>
      </c>
      <c r="D52" s="40" t="e">
        <f aca="false">I52+M52+Q52+U52+Y52+AC52+AG52+AK52+AO52+AS52+AW52+BA52</f>
        <v>#VALUE!</v>
      </c>
      <c r="E52" s="41" t="e">
        <f aca="false">C52/(B52+F52)</f>
        <v>#VALUE!</v>
      </c>
      <c r="F52" s="42" t="e">
        <f aca="false">'dkp jan 24' B79</f>
        <v>#VALUE!</v>
      </c>
      <c r="G52" s="43" t="e">
        <f aca="false">'dkp jan 24' B79</f>
        <v>#VALUE!</v>
      </c>
      <c r="H52" s="43" t="e">
        <f aca="false">'dkp jan 24' E79</f>
        <v>#VALUE!</v>
      </c>
      <c r="I52" s="44" t="e">
        <f aca="false">F52+G52-H52-J52</f>
        <v>#VALUE!</v>
      </c>
      <c r="J52" s="42" t="e">
        <f aca="false">'dkp feb 24' B74</f>
        <v>#VALUE!</v>
      </c>
      <c r="K52" s="43" t="e">
        <f aca="false">'dkp feb 24' B74</f>
        <v>#VALUE!</v>
      </c>
      <c r="L52" s="43" t="e">
        <f aca="false">'dkp feb 24' E74</f>
        <v>#VALUE!</v>
      </c>
      <c r="M52" s="44" t="e">
        <f aca="false">J52+K52-L52-N52</f>
        <v>#VALUE!</v>
      </c>
      <c r="N52" s="42" t="e">
        <f aca="false">'dkp mar 24' B63</f>
        <v>#VALUE!</v>
      </c>
      <c r="O52" s="43" t="e">
        <f aca="false">'dkp mar 24' B63</f>
        <v>#VALUE!</v>
      </c>
      <c r="P52" s="43" t="e">
        <f aca="false">'dkp mar 24' E63</f>
        <v>#VALUE!</v>
      </c>
      <c r="Q52" s="44" t="e">
        <f aca="false">N52+O52-P52-R52</f>
        <v>#VALUE!</v>
      </c>
      <c r="R52" s="42" t="e">
        <f aca="false">'dkp apr 24' B61</f>
        <v>#VALUE!</v>
      </c>
      <c r="S52" s="43" t="e">
        <f aca="false">'dkp apr 24' B61</f>
        <v>#VALUE!</v>
      </c>
      <c r="T52" s="43" t="e">
        <f aca="false">'dkp apr 24' E61</f>
        <v>#VALUE!</v>
      </c>
      <c r="U52" s="44" t="e">
        <f aca="false">R52+S52-T52-V52</f>
        <v>#VALUE!</v>
      </c>
      <c r="V52" s="42" t="e">
        <f aca="false">'dkp may 24' B74</f>
        <v>#VALUE!</v>
      </c>
      <c r="W52" s="45" t="e">
        <f aca="false">array_constrain(arrayformula(IFERROR(INDEX('dkp may 24' C:C,MATCH("*"&amp;A52&amp;"*",'dkp may 24' A:A,0)),"")), 1, 1)</f>
        <v>#VALUE!</v>
      </c>
      <c r="X52" s="45" t="e">
        <f aca="false">array_constrain(arrayformula(IFERROR(INDEX('dkp may 24' E:E,MATCH("*"&amp;A52&amp;"*",'dkp may 24' A:A,0)),"")), 1, 1)</f>
        <v>#VALUE!</v>
      </c>
      <c r="Y52" s="43"/>
      <c r="Z52" s="47"/>
      <c r="AA52" s="43"/>
      <c r="AB52" s="43"/>
      <c r="AC52" s="44"/>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8"/>
      <c r="BC52" s="38"/>
    </row>
    <row r="53" customFormat="false" ht="15.75" hidden="false" customHeight="true" outlineLevel="0" collapsed="false">
      <c r="A53" s="39" t="s">
        <v>63</v>
      </c>
      <c r="B53" s="39" t="e">
        <f aca="false">G53+K53+O53+S53+W53+AA53+AE53+AI53+AM53+AQ53+AU53+AY53</f>
        <v>#VALUE!</v>
      </c>
      <c r="C53" s="39" t="e">
        <f aca="false">H53+L53+P53+T53+X53+AB53+AF53+AJ53+AN53+AR53+AV53+AZ53</f>
        <v>#VALUE!</v>
      </c>
      <c r="D53" s="40" t="e">
        <f aca="false">I53+M53+Q53+U53+Y53+AC53+AG53+AK53+AO53+AS53+AW53+BA53</f>
        <v>#VALUE!</v>
      </c>
      <c r="E53" s="41" t="e">
        <f aca="false">C53/(B53+F53)</f>
        <v>#VALUE!</v>
      </c>
      <c r="F53" s="42" t="e">
        <f aca="false">'dkp jan 24' B16</f>
        <v>#VALUE!</v>
      </c>
      <c r="G53" s="43" t="e">
        <f aca="false">'dkp jan 24' B16</f>
        <v>#VALUE!</v>
      </c>
      <c r="H53" s="43" t="e">
        <f aca="false">'dkp jan 24' E16</f>
        <v>#VALUE!</v>
      </c>
      <c r="I53" s="44" t="e">
        <f aca="false">F53+G53-H53-J53</f>
        <v>#VALUE!</v>
      </c>
      <c r="J53" s="42" t="e">
        <f aca="false">'dkp feb 24' B17</f>
        <v>#VALUE!</v>
      </c>
      <c r="K53" s="43" t="e">
        <f aca="false">'dkp feb 24' B17</f>
        <v>#VALUE!</v>
      </c>
      <c r="L53" s="43" t="e">
        <f aca="false">'dkp feb 24' E17</f>
        <v>#VALUE!</v>
      </c>
      <c r="M53" s="43"/>
      <c r="N53" s="47"/>
      <c r="O53" s="43"/>
      <c r="P53" s="43"/>
      <c r="Q53" s="43"/>
      <c r="R53" s="47"/>
      <c r="S53" s="43"/>
      <c r="T53" s="43"/>
      <c r="U53" s="44" t="e">
        <f aca="false">F53+S53-T53-V53</f>
        <v>#VALUE!</v>
      </c>
      <c r="V53" s="42" t="e">
        <f aca="false">'dkp may 24' B21</f>
        <v>#VALUE!</v>
      </c>
      <c r="W53" s="45" t="e">
        <f aca="false">array_constrain(arrayformula(IFERROR(INDEX('dkp may 24' C:C,MATCH("*"&amp;A53&amp;"*",'dkp may 24' A:A,0)),"")), 1, 1)</f>
        <v>#VALUE!</v>
      </c>
      <c r="X53" s="45" t="e">
        <f aca="false">array_constrain(arrayformula(IFERROR(INDEX('dkp may 24' E:E,MATCH("*"&amp;A53&amp;"*",'dkp may 24' A:A,0)),"")), 1, 1)</f>
        <v>#VALUE!</v>
      </c>
      <c r="Y53" s="43"/>
      <c r="Z53" s="47"/>
      <c r="AA53" s="43"/>
      <c r="AB53" s="43"/>
      <c r="AC53" s="44"/>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8"/>
      <c r="BC53" s="38"/>
    </row>
    <row r="54" customFormat="false" ht="18" hidden="false" customHeight="true" outlineLevel="0" collapsed="false">
      <c r="A54" s="39" t="s">
        <v>85</v>
      </c>
      <c r="B54" s="39" t="e">
        <f aca="false">G54+K54+O54+S54+W54+AA54+AE54+AI54+AM54+AQ54+AU54+AY54</f>
        <v>#VALUE!</v>
      </c>
      <c r="C54" s="39" t="e">
        <f aca="false">H54+L54+P54+T54+X54+AB54+AF54+AJ54+AN54+AR54+AV54+AZ54</f>
        <v>#VALUE!</v>
      </c>
      <c r="D54" s="40" t="e">
        <f aca="false">I54+M54+Q54+U54+Y54+AC54+AG54+AK54+AO54+AS54+AW54+BA54</f>
        <v>#VALUE!</v>
      </c>
      <c r="E54" s="41" t="e">
        <f aca="false">C54/(B54+F54)</f>
        <v>#VALUE!</v>
      </c>
      <c r="F54" s="42" t="e">
        <f aca="false">'dkp jan 24' B24</f>
        <v>#VALUE!</v>
      </c>
      <c r="G54" s="43" t="e">
        <f aca="false">'dkp jan 24' B24</f>
        <v>#VALUE!</v>
      </c>
      <c r="H54" s="43" t="e">
        <f aca="false">'dkp jan 24' E24</f>
        <v>#VALUE!</v>
      </c>
      <c r="I54" s="44" t="e">
        <f aca="false">F54+G54-H54-J54</f>
        <v>#VALUE!</v>
      </c>
      <c r="J54" s="42" t="e">
        <f aca="false">'dkp feb 24' B23</f>
        <v>#VALUE!</v>
      </c>
      <c r="K54" s="43" t="e">
        <f aca="false">'dkp feb 24' B23</f>
        <v>#VALUE!</v>
      </c>
      <c r="L54" s="43" t="e">
        <f aca="false">'dkp feb 24' E23</f>
        <v>#VALUE!</v>
      </c>
      <c r="M54" s="44" t="e">
        <f aca="false">J54+K54-L54-N54</f>
        <v>#VALUE!</v>
      </c>
      <c r="N54" s="42" t="e">
        <f aca="false">'dkp mar 24' B21</f>
        <v>#VALUE!</v>
      </c>
      <c r="O54" s="43" t="e">
        <f aca="false">'dkp mar 24' B21</f>
        <v>#VALUE!</v>
      </c>
      <c r="P54" s="43" t="e">
        <f aca="false">'dkp mar 24' E21</f>
        <v>#VALUE!</v>
      </c>
      <c r="Q54" s="44" t="e">
        <f aca="false">N54+O54-P54-R54</f>
        <v>#VALUE!</v>
      </c>
      <c r="R54" s="42" t="e">
        <f aca="false">'dkp apr 24' B24</f>
        <v>#VALUE!</v>
      </c>
      <c r="S54" s="43" t="e">
        <f aca="false">'dkp apr 24' B24</f>
        <v>#VALUE!</v>
      </c>
      <c r="T54" s="43" t="e">
        <f aca="false">'dkp apr 24' E24</f>
        <v>#VALUE!</v>
      </c>
      <c r="U54" s="44" t="e">
        <f aca="false">R54+S54-T54-V54</f>
        <v>#VALUE!</v>
      </c>
      <c r="V54" s="42" t="e">
        <f aca="false">'dkp may 24' B28</f>
        <v>#VALUE!</v>
      </c>
      <c r="W54" s="45" t="e">
        <f aca="false">array_constrain(arrayformula(IFERROR(INDEX('dkp may 24' C:C,MATCH("*"&amp;A54&amp;"*",'dkp may 24' A:A,0)),"")), 1, 1)</f>
        <v>#VALUE!</v>
      </c>
      <c r="X54" s="45" t="e">
        <f aca="false">array_constrain(arrayformula(IFERROR(INDEX('dkp may 24' E:E,MATCH("*"&amp;A54&amp;"*",'dkp may 24' A:A,0)),"")), 1, 1)</f>
        <v>#VALUE!</v>
      </c>
      <c r="Y54" s="43"/>
      <c r="Z54" s="47"/>
      <c r="AA54" s="43"/>
      <c r="AB54" s="43"/>
      <c r="AC54" s="44"/>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8"/>
      <c r="BC54" s="38"/>
    </row>
    <row r="55" customFormat="false" ht="18" hidden="false" customHeight="true" outlineLevel="0" collapsed="false">
      <c r="A55" s="39" t="s">
        <v>256</v>
      </c>
      <c r="B55" s="39" t="e">
        <f aca="false">G55+K55+O55+S55+W55+AA55+AE55+AI55+AM55+AQ55+AU55+AY55</f>
        <v>#VALUE!</v>
      </c>
      <c r="C55" s="39" t="e">
        <f aca="false">H55+L55+P55+T55+X55+AB55+AF55+AJ55+AN55+AR55+AV55+AZ55</f>
        <v>#VALUE!</v>
      </c>
      <c r="D55" s="40" t="e">
        <f aca="false">I55+M55+Q55+U55+Y55+AC55+AG55+AK55+AO55+AS55+AW55+BA55</f>
        <v>#VALUE!</v>
      </c>
      <c r="E55" s="41" t="e">
        <f aca="false">C55/(B55+F55)</f>
        <v>#VALUE!</v>
      </c>
      <c r="F55" s="42" t="e">
        <f aca="false">'dkp jan 24' B87</f>
        <v>#VALUE!</v>
      </c>
      <c r="G55" s="43" t="e">
        <f aca="false">'dkp jan 24' B87</f>
        <v>#VALUE!</v>
      </c>
      <c r="H55" s="43" t="e">
        <f aca="false">'dkp jan 24' E87</f>
        <v>#VALUE!</v>
      </c>
      <c r="I55" s="44" t="e">
        <f aca="false">F55+G55-H55-J55</f>
        <v>#VALUE!</v>
      </c>
      <c r="J55" s="42" t="e">
        <f aca="false">'dkp feb 24' B82</f>
        <v>#VALUE!</v>
      </c>
      <c r="K55" s="43" t="e">
        <f aca="false">'dkp feb 24' B82</f>
        <v>#VALUE!</v>
      </c>
      <c r="L55" s="43" t="e">
        <f aca="false">'dkp feb 24' E82</f>
        <v>#VALUE!</v>
      </c>
      <c r="M55" s="44" t="e">
        <f aca="false">J55+K55-L55-N55</f>
        <v>#VALUE!</v>
      </c>
      <c r="N55" s="42" t="e">
        <f aca="false">'dkp mar 24' B71</f>
        <v>#VALUE!</v>
      </c>
      <c r="O55" s="43" t="e">
        <f aca="false">'dkp mar 24' B71</f>
        <v>#VALUE!</v>
      </c>
      <c r="P55" s="43" t="e">
        <f aca="false">'dkp mar 24' E71</f>
        <v>#VALUE!</v>
      </c>
      <c r="Q55" s="44" t="e">
        <f aca="false">N55+O55-P55-R55</f>
        <v>#VALUE!</v>
      </c>
      <c r="R55" s="42" t="e">
        <f aca="false">'dkp apr 24' B67</f>
        <v>#VALUE!</v>
      </c>
      <c r="S55" s="43" t="e">
        <f aca="false">'dkp apr 24' B67</f>
        <v>#VALUE!</v>
      </c>
      <c r="T55" s="43" t="e">
        <f aca="false">'dkp apr 24' E67</f>
        <v>#VALUE!</v>
      </c>
      <c r="U55" s="44" t="e">
        <f aca="false">R55+S55-T55-V55</f>
        <v>#VALUE!</v>
      </c>
      <c r="V55" s="42" t="e">
        <f aca="false">'dkp may 24' B82</f>
        <v>#VALUE!</v>
      </c>
      <c r="W55" s="45" t="e">
        <f aca="false">array_constrain(arrayformula(IFERROR(INDEX('dkp may 24' C:C,MATCH("*"&amp;A55&amp;"*",'dkp may 24' A:A,0)),"")), 1, 1)</f>
        <v>#VALUE!</v>
      </c>
      <c r="X55" s="45" t="e">
        <f aca="false">array_constrain(arrayformula(IFERROR(INDEX('dkp may 24' E:E,MATCH("*"&amp;A55&amp;"*",'dkp may 24' A:A,0)),"")), 1, 1)</f>
        <v>#VALUE!</v>
      </c>
      <c r="Y55" s="43"/>
      <c r="Z55" s="47"/>
      <c r="AA55" s="43"/>
      <c r="AB55" s="43"/>
      <c r="AC55" s="44"/>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8"/>
      <c r="BC55" s="38"/>
    </row>
    <row r="56" customFormat="false" ht="15.75" hidden="false" customHeight="true" outlineLevel="0" collapsed="false">
      <c r="A56" s="39" t="s">
        <v>55</v>
      </c>
      <c r="B56" s="39" t="e">
        <f aca="false">G56+K56+O56+S56+W56+AA56+AE56+AI56+AM56+AQ56+AU56+AY56</f>
        <v>#VALUE!</v>
      </c>
      <c r="C56" s="39" t="e">
        <f aca="false">H56+L56+P56+T56+X56+AB56+AF56+AJ56+AN56+AR56+AV56+AZ56</f>
        <v>#VALUE!</v>
      </c>
      <c r="D56" s="40" t="e">
        <f aca="false">I56+M56+Q56+U56+Y56+AC56+AG56+AK56+AO56+AS56+AW56+BA56</f>
        <v>#VALUE!</v>
      </c>
      <c r="E56" s="41" t="e">
        <f aca="false">C56/(B56+F56)</f>
        <v>#VALUE!</v>
      </c>
      <c r="F56" s="42" t="e">
        <f aca="false">'dkp jan 24' B15</f>
        <v>#VALUE!</v>
      </c>
      <c r="G56" s="43" t="e">
        <f aca="false">'dkp jan 24' B15</f>
        <v>#VALUE!</v>
      </c>
      <c r="H56" s="43" t="e">
        <f aca="false">'dkp jan 24' E15</f>
        <v>#VALUE!</v>
      </c>
      <c r="I56" s="44" t="e">
        <f aca="false">F56+G56-H56-J56</f>
        <v>#VALUE!</v>
      </c>
      <c r="J56" s="42" t="e">
        <f aca="false">'dkp feb 24' B16</f>
        <v>#VALUE!</v>
      </c>
      <c r="K56" s="43" t="e">
        <f aca="false">'dkp feb 24' B16</f>
        <v>#VALUE!</v>
      </c>
      <c r="L56" s="43" t="e">
        <f aca="false">'dkp feb 24' E16</f>
        <v>#VALUE!</v>
      </c>
      <c r="M56" s="44" t="e">
        <f aca="false">J56+K56-L56-N56</f>
        <v>#VALUE!</v>
      </c>
      <c r="N56" s="42" t="e">
        <f aca="false">'dkp mar 24' B15</f>
        <v>#VALUE!</v>
      </c>
      <c r="O56" s="43" t="e">
        <f aca="false">'dkp mar 24' B15</f>
        <v>#VALUE!</v>
      </c>
      <c r="P56" s="43" t="e">
        <f aca="false">'dkp mar 24' E15</f>
        <v>#VALUE!</v>
      </c>
      <c r="Q56" s="44" t="e">
        <f aca="false">N56+O56-P56-R56</f>
        <v>#VALUE!</v>
      </c>
      <c r="R56" s="42" t="e">
        <f aca="false">'dkp apr 24' B17</f>
        <v>#VALUE!</v>
      </c>
      <c r="S56" s="43" t="e">
        <f aca="false">'dkp apr 24' B17</f>
        <v>#VALUE!</v>
      </c>
      <c r="T56" s="43" t="e">
        <f aca="false">'dkp apr 24' E17</f>
        <v>#VALUE!</v>
      </c>
      <c r="U56" s="44" t="e">
        <f aca="false">R56+S56-T56-V56</f>
        <v>#VALUE!</v>
      </c>
      <c r="V56" s="42" t="e">
        <f aca="false">'dkp may 24' B19</f>
        <v>#VALUE!</v>
      </c>
      <c r="W56" s="45" t="e">
        <f aca="false">array_constrain(arrayformula(IFERROR(INDEX('dkp may 24' C:C,MATCH("*"&amp;A56&amp;"*",'dkp may 24' A:A,0)),"")), 1, 1)</f>
        <v>#VALUE!</v>
      </c>
      <c r="X56" s="45" t="e">
        <f aca="false">array_constrain(arrayformula(IFERROR(INDEX('dkp may 24' E:E,MATCH("*"&amp;A56&amp;"*",'dkp may 24' A:A,0)),"")), 1, 1)</f>
        <v>#VALUE!</v>
      </c>
      <c r="Y56" s="43"/>
      <c r="Z56" s="47"/>
      <c r="AA56" s="43"/>
      <c r="AB56" s="43"/>
      <c r="AC56" s="44"/>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8"/>
      <c r="BC56" s="38"/>
    </row>
    <row r="57" customFormat="false" ht="15.75" hidden="false" customHeight="true" outlineLevel="0" collapsed="false">
      <c r="A57" s="39" t="s">
        <v>76</v>
      </c>
      <c r="B57" s="39" t="e">
        <f aca="false">G57+K57+O57+S57+W57+AA57+AE57+AI57+AM57+AQ57+AU57+AY57</f>
        <v>#VALUE!</v>
      </c>
      <c r="C57" s="39" t="e">
        <f aca="false">H57+L57+P57+T57+X57+AB57+AF57+AJ57+AN57+AR57+AV57+AZ57</f>
        <v>#VALUE!</v>
      </c>
      <c r="D57" s="40" t="e">
        <f aca="false">I57+M57+Q57+U57+Y57+AC57+AG57+AK57+AO57+AS57+AW57+BA57</f>
        <v>#VALUE!</v>
      </c>
      <c r="E57" s="41" t="e">
        <f aca="false">C57/(B57+F57)</f>
        <v>#VALUE!</v>
      </c>
      <c r="F57" s="47"/>
      <c r="G57" s="43"/>
      <c r="H57" s="43"/>
      <c r="I57" s="43"/>
      <c r="J57" s="47"/>
      <c r="K57" s="43"/>
      <c r="L57" s="43"/>
      <c r="M57" s="43"/>
      <c r="N57" s="47"/>
      <c r="O57" s="43"/>
      <c r="P57" s="43"/>
      <c r="Q57" s="43"/>
      <c r="R57" s="47"/>
      <c r="S57" s="43"/>
      <c r="T57" s="43"/>
      <c r="U57" s="44" t="e">
        <f aca="false">R57+S57-T57-V57</f>
        <v>#VALUE!</v>
      </c>
      <c r="V57" s="42" t="e">
        <f aca="false">'dkp may 24' B26</f>
        <v>#VALUE!</v>
      </c>
      <c r="W57" s="45" t="e">
        <f aca="false">array_constrain(arrayformula(IFERROR(INDEX('dkp may 24' C:C,MATCH("*"&amp;A57&amp;"*",'dkp may 24' A:A,0)),"")), 1, 1)</f>
        <v>#VALUE!</v>
      </c>
      <c r="X57" s="45" t="e">
        <f aca="false">array_constrain(arrayformula(IFERROR(INDEX('dkp may 24' E:E,MATCH("*"&amp;A57&amp;"*",'dkp may 24' A:A,0)),"")), 1, 1)</f>
        <v>#VALUE!</v>
      </c>
      <c r="Y57" s="43"/>
      <c r="Z57" s="47"/>
      <c r="AA57" s="43"/>
      <c r="AB57" s="43"/>
      <c r="AC57" s="44"/>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8"/>
      <c r="BC57" s="38"/>
    </row>
    <row r="58" customFormat="false" ht="15.75" hidden="false" customHeight="true" outlineLevel="0" collapsed="false">
      <c r="A58" s="39" t="s">
        <v>14</v>
      </c>
      <c r="B58" s="39" t="e">
        <f aca="false">G58+K58+O58+S58+W58+AA58+AE58+AI58+AM58+AQ58+AU58+AY58</f>
        <v>#VALUE!</v>
      </c>
      <c r="C58" s="39" t="e">
        <f aca="false">H58+L58+P58+T58+X58+AB58+AF58+AJ58+AN58+AR58+AV58+AZ58</f>
        <v>#VALUE!</v>
      </c>
      <c r="D58" s="40" t="e">
        <f aca="false">I58+M58+Q58+U58+Y58+AC58+AG58+AK58+AO58+AS58+AW58+BA58</f>
        <v>#VALUE!</v>
      </c>
      <c r="E58" s="41" t="e">
        <f aca="false">C58/(B58+F58)</f>
        <v>#VALUE!</v>
      </c>
      <c r="F58" s="42" t="e">
        <f aca="false">'dkp jan 24' B4</f>
        <v>#VALUE!</v>
      </c>
      <c r="G58" s="43" t="e">
        <f aca="false">'dkp jan 24' B4</f>
        <v>#VALUE!</v>
      </c>
      <c r="H58" s="43" t="e">
        <f aca="false">'dkp jan 24' E4</f>
        <v>#VALUE!</v>
      </c>
      <c r="I58" s="44" t="e">
        <f aca="false">F58+G58-H58-J58</f>
        <v>#VALUE!</v>
      </c>
      <c r="J58" s="42" t="e">
        <f aca="false">'dkp feb 24' B5</f>
        <v>#VALUE!</v>
      </c>
      <c r="K58" s="43" t="e">
        <f aca="false">'dkp feb 24' B5</f>
        <v>#VALUE!</v>
      </c>
      <c r="L58" s="43" t="e">
        <f aca="false">'dkp feb 24' E5</f>
        <v>#VALUE!</v>
      </c>
      <c r="M58" s="44" t="e">
        <f aca="false">J58+K58-L58-N58</f>
        <v>#VALUE!</v>
      </c>
      <c r="N58" s="42" t="e">
        <f aca="false">'dkp mar 24' B5</f>
        <v>#VALUE!</v>
      </c>
      <c r="O58" s="43" t="e">
        <f aca="false">'dkp mar 24' B5</f>
        <v>#VALUE!</v>
      </c>
      <c r="P58" s="43" t="e">
        <f aca="false">'dkp mar 24' E5</f>
        <v>#VALUE!</v>
      </c>
      <c r="Q58" s="44" t="e">
        <f aca="false">N58+O58-P58-R58</f>
        <v>#VALUE!</v>
      </c>
      <c r="R58" s="42" t="e">
        <f aca="false">'dkp apr 24' B6</f>
        <v>#VALUE!</v>
      </c>
      <c r="S58" s="43" t="e">
        <f aca="false">'dkp apr 24' B6</f>
        <v>#VALUE!</v>
      </c>
      <c r="T58" s="43" t="e">
        <f aca="false">'dkp apr 24' E6</f>
        <v>#VALUE!</v>
      </c>
      <c r="U58" s="44" t="e">
        <f aca="false">R58+S58-T58-V58</f>
        <v>#VALUE!</v>
      </c>
      <c r="V58" s="42" t="e">
        <f aca="false">'dkp may 24' B6</f>
        <v>#VALUE!</v>
      </c>
      <c r="W58" s="45" t="e">
        <f aca="false">array_constrain(arrayformula(IFERROR(INDEX('dkp may 24' C:C,MATCH("*"&amp;A58&amp;"*",'dkp may 24' A:A,0)),"")), 1, 1)</f>
        <v>#VALUE!</v>
      </c>
      <c r="X58" s="45" t="e">
        <f aca="false">array_constrain(arrayformula(IFERROR(INDEX('dkp may 24' E:E,MATCH("*"&amp;A58&amp;"*",'dkp may 24' A:A,0)),"")), 1, 1)</f>
        <v>#VALUE!</v>
      </c>
      <c r="Y58" s="43"/>
      <c r="Z58" s="47"/>
      <c r="AA58" s="43"/>
      <c r="AB58" s="43"/>
      <c r="AC58" s="44"/>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8"/>
      <c r="BC58" s="38"/>
    </row>
    <row r="59" customFormat="false" ht="15.75" hidden="false" customHeight="true" outlineLevel="0" collapsed="false">
      <c r="A59" s="39" t="s">
        <v>159</v>
      </c>
      <c r="B59" s="39" t="e">
        <f aca="false">G59+K59+O59+S59+W59+AA59+AE59+AI59+AM59+AQ59+AU59+AY59</f>
        <v>#VALUE!</v>
      </c>
      <c r="C59" s="39" t="e">
        <f aca="false">H59+L59+P59+T59+X59+AB59+AF59+AJ59+AN59+AR59+AV59+AZ59</f>
        <v>#VALUE!</v>
      </c>
      <c r="D59" s="40" t="e">
        <f aca="false">I59+M59+Q59+U59+Y59+AC59+AG59+AK59+AO59+AS59+AW59+BA59</f>
        <v>#VALUE!</v>
      </c>
      <c r="E59" s="41" t="e">
        <f aca="false">C59/(B59+F59)</f>
        <v>#VALUE!</v>
      </c>
      <c r="F59" s="47"/>
      <c r="G59" s="43"/>
      <c r="H59" s="43"/>
      <c r="I59" s="43"/>
      <c r="J59" s="47"/>
      <c r="K59" s="43"/>
      <c r="L59" s="43"/>
      <c r="M59" s="43"/>
      <c r="N59" s="47"/>
      <c r="O59" s="43"/>
      <c r="P59" s="43"/>
      <c r="Q59" s="43"/>
      <c r="R59" s="47"/>
      <c r="S59" s="43"/>
      <c r="T59" s="43"/>
      <c r="U59" s="44" t="e">
        <f aca="false">R59+S59-T59-V59</f>
        <v>#VALUE!</v>
      </c>
      <c r="V59" s="42" t="e">
        <f aca="false">'dkp may 24' B53</f>
        <v>#VALUE!</v>
      </c>
      <c r="W59" s="45" t="e">
        <f aca="false">array_constrain(arrayformula(IFERROR(INDEX('dkp may 24' C:C,MATCH("*"&amp;A59&amp;"*",'dkp may 24' A:A,0)),"")), 1, 1)</f>
        <v>#VALUE!</v>
      </c>
      <c r="X59" s="45" t="e">
        <f aca="false">array_constrain(arrayformula(IFERROR(INDEX('dkp may 24' E:E,MATCH("*"&amp;A59&amp;"*",'dkp may 24' A:A,0)),"")), 1, 1)</f>
        <v>#VALUE!</v>
      </c>
      <c r="Y59" s="43"/>
      <c r="Z59" s="47"/>
      <c r="AA59" s="43"/>
      <c r="AB59" s="43"/>
      <c r="AC59" s="44"/>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8"/>
      <c r="BC59" s="38"/>
    </row>
    <row r="60" customFormat="false" ht="15.75" hidden="false" customHeight="true" outlineLevel="0" collapsed="false">
      <c r="A60" s="39" t="s">
        <v>216</v>
      </c>
      <c r="B60" s="39" t="e">
        <f aca="false">G60+K60+O60+S60+W60+AA60+AE60+AI60+AM60+AQ60+AU60+AY60</f>
        <v>#VALUE!</v>
      </c>
      <c r="C60" s="39" t="e">
        <f aca="false">H60+L60+P60+T60+X60+AB60+AF60+AJ60+AN60+AR60+AV60+AZ60</f>
        <v>#VALUE!</v>
      </c>
      <c r="D60" s="40" t="e">
        <f aca="false">I60+M60+Q60+U60+Y60+AC60+AG60+AK60+AO60+AS60+AW60+BA60</f>
        <v>#VALUE!</v>
      </c>
      <c r="E60" s="41" t="e">
        <f aca="false">C60/(B60+F60)</f>
        <v>#VALUE!</v>
      </c>
      <c r="F60" s="47"/>
      <c r="G60" s="43"/>
      <c r="H60" s="43"/>
      <c r="I60" s="43"/>
      <c r="J60" s="47"/>
      <c r="K60" s="43"/>
      <c r="L60" s="43"/>
      <c r="M60" s="43"/>
      <c r="N60" s="47"/>
      <c r="O60" s="43"/>
      <c r="P60" s="43"/>
      <c r="Q60" s="43"/>
      <c r="R60" s="47"/>
      <c r="S60" s="43"/>
      <c r="T60" s="43"/>
      <c r="U60" s="44" t="e">
        <f aca="false">R60+S60-T60-V60</f>
        <v>#VALUE!</v>
      </c>
      <c r="V60" s="42" t="e">
        <f aca="false">'dkp may 24' B70</f>
        <v>#VALUE!</v>
      </c>
      <c r="W60" s="45" t="e">
        <f aca="false">array_constrain(arrayformula(IFERROR(INDEX('dkp may 24' C:C,MATCH("*"&amp;A60&amp;"*",'dkp may 24' A:A,0)),"")), 1, 1)</f>
        <v>#VALUE!</v>
      </c>
      <c r="X60" s="45" t="e">
        <f aca="false">array_constrain(arrayformula(IFERROR(INDEX('dkp may 24' E:E,MATCH("*"&amp;A60&amp;"*",'dkp may 24' A:A,0)),"")), 1, 1)</f>
        <v>#VALUE!</v>
      </c>
      <c r="Y60" s="43"/>
      <c r="Z60" s="47"/>
      <c r="AA60" s="43"/>
      <c r="AB60" s="43"/>
      <c r="AC60" s="44"/>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8"/>
      <c r="BC60" s="38"/>
    </row>
    <row r="61" customFormat="false" ht="15.75" hidden="false" customHeight="true" outlineLevel="0" collapsed="false">
      <c r="A61" s="39" t="s">
        <v>65</v>
      </c>
      <c r="B61" s="39" t="e">
        <f aca="false">G61+K61+O61+S61+W61+AA61+AE61+AI61+AM61+AQ61+AU61+AY61</f>
        <v>#VALUE!</v>
      </c>
      <c r="C61" s="39" t="e">
        <f aca="false">H61+L61+P61+T61+X61+AB61+AF61+AJ61+AN61+AR61+AV61+AZ61</f>
        <v>#VALUE!</v>
      </c>
      <c r="D61" s="40" t="e">
        <f aca="false">I61+M61+Q61+U61+Y61+AC61+AG61+AK61+AO61+AS61+AW61+BA61</f>
        <v>#VALUE!</v>
      </c>
      <c r="E61" s="41" t="e">
        <f aca="false">C61/(B61+F61)</f>
        <v>#VALUE!</v>
      </c>
      <c r="F61" s="42" t="e">
        <f aca="false">'dkp jan 24' B17</f>
        <v>#VALUE!</v>
      </c>
      <c r="G61" s="43" t="e">
        <f aca="false">'dkp jan 24' B17</f>
        <v>#VALUE!</v>
      </c>
      <c r="H61" s="43" t="e">
        <f aca="false">'dkp jan 24' E17</f>
        <v>#VALUE!</v>
      </c>
      <c r="I61" s="44" t="e">
        <f aca="false">F61+G61-H61-J61</f>
        <v>#VALUE!</v>
      </c>
      <c r="J61" s="42" t="e">
        <f aca="false">'dkp feb 24' B18</f>
        <v>#VALUE!</v>
      </c>
      <c r="K61" s="43" t="e">
        <f aca="false">'dkp feb 24' B18</f>
        <v>#VALUE!</v>
      </c>
      <c r="L61" s="43" t="e">
        <f aca="false">'dkp feb 24' E18</f>
        <v>#VALUE!</v>
      </c>
      <c r="M61" s="44" t="e">
        <f aca="false">J61+K61-L61-N61</f>
        <v>#VALUE!</v>
      </c>
      <c r="N61" s="42" t="e">
        <f aca="false">'dkp mar 24' B16</f>
        <v>#VALUE!</v>
      </c>
      <c r="O61" s="43" t="e">
        <f aca="false">'dkp mar 24' B16</f>
        <v>#VALUE!</v>
      </c>
      <c r="P61" s="43" t="e">
        <f aca="false">'dkp mar 24' E16</f>
        <v>#VALUE!</v>
      </c>
      <c r="Q61" s="44" t="e">
        <f aca="false">N61+O61-P61-R61</f>
        <v>#VALUE!</v>
      </c>
      <c r="R61" s="42" t="e">
        <f aca="false">'dkp apr 24' B19</f>
        <v>#VALUE!</v>
      </c>
      <c r="S61" s="43" t="e">
        <f aca="false">'dkp apr 24' B19</f>
        <v>#VALUE!</v>
      </c>
      <c r="T61" s="43" t="e">
        <f aca="false">'dkp apr 24' E19</f>
        <v>#VALUE!</v>
      </c>
      <c r="U61" s="44" t="e">
        <f aca="false">R61+S61-T61-V61</f>
        <v>#VALUE!</v>
      </c>
      <c r="V61" s="42" t="e">
        <f aca="false">'dkp may 24' B23</f>
        <v>#VALUE!</v>
      </c>
      <c r="W61" s="45" t="e">
        <f aca="false">array_constrain(arrayformula(IFERROR(INDEX('dkp may 24' C:C,MATCH("*"&amp;A61&amp;"*",'dkp may 24' A:A,0)),"")), 1, 1)</f>
        <v>#VALUE!</v>
      </c>
      <c r="X61" s="45" t="e">
        <f aca="false">array_constrain(arrayformula(IFERROR(INDEX('dkp may 24' E:E,MATCH("*"&amp;A61&amp;"*",'dkp may 24' A:A,0)),"")), 1, 1)</f>
        <v>#VALUE!</v>
      </c>
      <c r="Y61" s="43"/>
      <c r="Z61" s="47"/>
      <c r="AA61" s="43"/>
      <c r="AB61" s="43"/>
      <c r="AC61" s="44"/>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8"/>
      <c r="BC61" s="38"/>
    </row>
    <row r="62" customFormat="false" ht="15.75" hidden="false" customHeight="true" outlineLevel="0" collapsed="false">
      <c r="A62" s="39" t="s">
        <v>158</v>
      </c>
      <c r="B62" s="39" t="e">
        <f aca="false">G62+K62+O62+S62+W62+AA62+AE62+AI62+AM62+AQ62+AU62+AY62</f>
        <v>#VALUE!</v>
      </c>
      <c r="C62" s="39" t="e">
        <f aca="false">H62+L62+P62+T62+X62+AB62+AF62+AJ62+AN62+AR62+AV62+AZ62</f>
        <v>#VALUE!</v>
      </c>
      <c r="D62" s="40" t="e">
        <f aca="false">I62+M62+Q62+U62+Y62+AC62+AG62+AK62+AO62+AS62+AW62+BA62</f>
        <v>#VALUE!</v>
      </c>
      <c r="E62" s="41" t="e">
        <f aca="false">C62/(B62+F62)</f>
        <v>#VALUE!</v>
      </c>
      <c r="F62" s="42" t="e">
        <f aca="false">'dkp jan 24' B50</f>
        <v>#VALUE!</v>
      </c>
      <c r="G62" s="43" t="e">
        <f aca="false">'dkp jan 24' B50</f>
        <v>#VALUE!</v>
      </c>
      <c r="H62" s="43" t="e">
        <f aca="false">'dkp jan 24' E50</f>
        <v>#VALUE!</v>
      </c>
      <c r="I62" s="44" t="e">
        <f aca="false">F62+G62-H62-J62</f>
        <v>#VALUE!</v>
      </c>
      <c r="J62" s="42" t="e">
        <f aca="false">'dkp feb 24' B51</f>
        <v>#VALUE!</v>
      </c>
      <c r="K62" s="43" t="e">
        <f aca="false">'dkp feb 24' B51</f>
        <v>#VALUE!</v>
      </c>
      <c r="L62" s="43" t="e">
        <f aca="false">'dkp feb 24' E51</f>
        <v>#VALUE!</v>
      </c>
      <c r="M62" s="43"/>
      <c r="N62" s="47"/>
      <c r="O62" s="43"/>
      <c r="P62" s="43"/>
      <c r="Q62" s="43"/>
      <c r="R62" s="47"/>
      <c r="S62" s="43"/>
      <c r="T62" s="43"/>
      <c r="U62" s="44" t="e">
        <f aca="false">F62+S62-T62-V62</f>
        <v>#VALUE!</v>
      </c>
      <c r="V62" s="42" t="e">
        <f aca="false">'dkp may 24' B52</f>
        <v>#VALUE!</v>
      </c>
      <c r="W62" s="45" t="e">
        <f aca="false">array_constrain(arrayformula(IFERROR(INDEX('dkp may 24' C:C,MATCH("*"&amp;A62&amp;"*",'dkp may 24' A:A,0)),"")), 1, 1)</f>
        <v>#VALUE!</v>
      </c>
      <c r="X62" s="45" t="e">
        <f aca="false">array_constrain(arrayformula(IFERROR(INDEX('dkp may 24' E:E,MATCH("*"&amp;A62&amp;"*",'dkp may 24' A:A,0)),"")), 1, 1)</f>
        <v>#VALUE!</v>
      </c>
      <c r="Y62" s="43"/>
      <c r="Z62" s="47"/>
      <c r="AA62" s="43"/>
      <c r="AB62" s="43"/>
      <c r="AC62" s="44"/>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8"/>
      <c r="BC62" s="38"/>
    </row>
    <row r="63" customFormat="false" ht="15.75" hidden="false" customHeight="true" outlineLevel="0" collapsed="false">
      <c r="A63" s="39" t="s">
        <v>187</v>
      </c>
      <c r="B63" s="39" t="e">
        <f aca="false">G63+K63+O63+S63+W63+AA63+AE63+AI63+AM63+AQ63+AU63+AY63</f>
        <v>#VALUE!</v>
      </c>
      <c r="C63" s="39" t="e">
        <f aca="false">H63+L63+P63+T63+X63+AB63+AF63+AJ63+AN63+AR63+AV63+AZ63</f>
        <v>#VALUE!</v>
      </c>
      <c r="D63" s="40" t="e">
        <f aca="false">I63+M63+Q63+U63+Y63+AC63+AG63+AK63+AO63+AS63+AW63+BA63</f>
        <v>#VALUE!</v>
      </c>
      <c r="E63" s="41" t="e">
        <f aca="false">C63/(B63+F63)</f>
        <v>#VALUE!</v>
      </c>
      <c r="F63" s="42" t="e">
        <f aca="false">'dkp jan 24' B60</f>
        <v>#VALUE!</v>
      </c>
      <c r="G63" s="43" t="e">
        <f aca="false">'dkp jan 24' B60</f>
        <v>#VALUE!</v>
      </c>
      <c r="H63" s="43" t="e">
        <f aca="false">'dkp jan 24' E60</f>
        <v>#VALUE!</v>
      </c>
      <c r="I63" s="44" t="e">
        <f aca="false">F63+G63-H63-J63</f>
        <v>#VALUE!</v>
      </c>
      <c r="J63" s="42" t="e">
        <f aca="false">'dkp feb 24' B57</f>
        <v>#VALUE!</v>
      </c>
      <c r="K63" s="43" t="e">
        <f aca="false">'dkp feb 24' B57</f>
        <v>#VALUE!</v>
      </c>
      <c r="L63" s="43" t="e">
        <f aca="false">'dkp feb 24' E57</f>
        <v>#VALUE!</v>
      </c>
      <c r="M63" s="44" t="e">
        <f aca="false">J63+K63-L63-N63</f>
        <v>#VALUE!</v>
      </c>
      <c r="N63" s="42" t="e">
        <f aca="false">'dkp mar 24' B49</f>
        <v>#VALUE!</v>
      </c>
      <c r="O63" s="43" t="e">
        <f aca="false">'dkp mar 24' B49</f>
        <v>#VALUE!</v>
      </c>
      <c r="P63" s="43" t="e">
        <f aca="false">'dkp mar 24' E49</f>
        <v>#VALUE!</v>
      </c>
      <c r="Q63" s="44" t="e">
        <f aca="false">N63+O63-P63-R63</f>
        <v>#VALUE!</v>
      </c>
      <c r="R63" s="42" t="e">
        <f aca="false">'dkp apr 24' B48</f>
        <v>#VALUE!</v>
      </c>
      <c r="S63" s="43" t="e">
        <f aca="false">'dkp apr 24' B48</f>
        <v>#VALUE!</v>
      </c>
      <c r="T63" s="43" t="e">
        <f aca="false">'dkp apr 24' E48</f>
        <v>#VALUE!</v>
      </c>
      <c r="U63" s="44" t="e">
        <f aca="false">R63+S63-T63-V63</f>
        <v>#VALUE!</v>
      </c>
      <c r="V63" s="42" t="e">
        <f aca="false">'dkp may 24' B61</f>
        <v>#VALUE!</v>
      </c>
      <c r="W63" s="45" t="e">
        <f aca="false">array_constrain(arrayformula(IFERROR(INDEX('dkp may 24' C:C,MATCH("*"&amp;A63&amp;"*",'dkp may 24' A:A,0)),"")), 1, 1)</f>
        <v>#VALUE!</v>
      </c>
      <c r="X63" s="45" t="e">
        <f aca="false">array_constrain(arrayformula(IFERROR(INDEX('dkp may 24' E:E,MATCH("*"&amp;A63&amp;"*",'dkp may 24' A:A,0)),"")), 1, 1)</f>
        <v>#VALUE!</v>
      </c>
      <c r="Y63" s="43"/>
      <c r="Z63" s="47"/>
      <c r="AA63" s="43"/>
      <c r="AB63" s="43"/>
      <c r="AC63" s="44"/>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8"/>
      <c r="BC63" s="38"/>
    </row>
    <row r="64" customFormat="false" ht="15.75" hidden="false" customHeight="true" outlineLevel="0" collapsed="false">
      <c r="A64" s="39" t="s">
        <v>143</v>
      </c>
      <c r="B64" s="39" t="e">
        <f aca="false">G64+K64+O64+S64+W64+AA64+AE64+AI64+AM64+AQ64+AU64+AY64</f>
        <v>#VALUE!</v>
      </c>
      <c r="C64" s="39" t="e">
        <f aca="false">H64+L64+P64+T64+X64+AB64+AF64+AJ64+AN64+AR64+AV64+AZ64</f>
        <v>#VALUE!</v>
      </c>
      <c r="D64" s="40" t="e">
        <f aca="false">I64+M64+Q64+U64+Y64+AC64+AG64+AK64+AO64+AS64+AW64+BA64</f>
        <v>#VALUE!</v>
      </c>
      <c r="E64" s="41" t="e">
        <f aca="false">C64/(B64+F64)</f>
        <v>#VALUE!</v>
      </c>
      <c r="F64" s="47"/>
      <c r="G64" s="43"/>
      <c r="H64" s="43"/>
      <c r="I64" s="43"/>
      <c r="J64" s="47"/>
      <c r="K64" s="43"/>
      <c r="L64" s="43"/>
      <c r="M64" s="43"/>
      <c r="N64" s="47"/>
      <c r="O64" s="43"/>
      <c r="P64" s="43"/>
      <c r="Q64" s="43"/>
      <c r="R64" s="47"/>
      <c r="S64" s="43"/>
      <c r="T64" s="43"/>
      <c r="U64" s="44" t="e">
        <f aca="false">R64+S64-T64-V64</f>
        <v>#VALUE!</v>
      </c>
      <c r="V64" s="42" t="e">
        <f aca="false">'dkp may 24' B43</f>
        <v>#VALUE!</v>
      </c>
      <c r="W64" s="45" t="e">
        <f aca="false">array_constrain(arrayformula(IFERROR(INDEX('dkp may 24' C:C,MATCH("*"&amp;A64&amp;"*",'dkp may 24' A:A,0)),"")), 1, 1)</f>
        <v>#VALUE!</v>
      </c>
      <c r="X64" s="45" t="e">
        <f aca="false">array_constrain(arrayformula(IFERROR(INDEX('dkp may 24' E:E,MATCH("*"&amp;A64&amp;"*",'dkp may 24' A:A,0)),"")), 1, 1)</f>
        <v>#VALUE!</v>
      </c>
      <c r="Y64" s="43"/>
      <c r="Z64" s="47"/>
      <c r="AA64" s="43"/>
      <c r="AB64" s="43"/>
      <c r="AC64" s="44"/>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8"/>
      <c r="BC64" s="38"/>
    </row>
    <row r="65" customFormat="false" ht="15.75" hidden="false" customHeight="true" outlineLevel="0" collapsed="false">
      <c r="A65" s="39" t="s">
        <v>59</v>
      </c>
      <c r="B65" s="39" t="e">
        <f aca="false">G65+K65+O65+S65+W65+AA65+AE65+AI65+AM65+AQ65+AU65+AY65</f>
        <v>#VALUE!</v>
      </c>
      <c r="C65" s="39" t="e">
        <f aca="false">H65+L65+P65+T65+X65+AB65+AF65+AJ65+AN65+AR65+AV65+AZ65</f>
        <v>#VALUE!</v>
      </c>
      <c r="D65" s="40" t="e">
        <f aca="false">I65+M65+Q65+U65+Y65+AC65+AG65+AK65+AO65+AS65+AW65+BA65</f>
        <v>#VALUE!</v>
      </c>
      <c r="E65" s="41" t="e">
        <f aca="false">C65/(B65+F65)</f>
        <v>#VALUE!</v>
      </c>
      <c r="F65" s="47" t="n">
        <v>14</v>
      </c>
      <c r="G65" s="43"/>
      <c r="H65" s="43"/>
      <c r="I65" s="43"/>
      <c r="J65" s="47"/>
      <c r="K65" s="43"/>
      <c r="L65" s="43"/>
      <c r="M65" s="43"/>
      <c r="N65" s="47"/>
      <c r="O65" s="43"/>
      <c r="P65" s="43"/>
      <c r="Q65" s="43"/>
      <c r="R65" s="47"/>
      <c r="S65" s="43"/>
      <c r="T65" s="43"/>
      <c r="U65" s="44" t="e">
        <f aca="false">F65+S65-T65-V65</f>
        <v>#VALUE!</v>
      </c>
      <c r="V65" s="42" t="e">
        <f aca="false">'dkp may 24' B20</f>
        <v>#VALUE!</v>
      </c>
      <c r="W65" s="45" t="e">
        <f aca="false">array_constrain(arrayformula(IFERROR(INDEX('dkp may 24' C:C,MATCH("*"&amp;A65&amp;"*",'dkp may 24' A:A,0)),"")), 1, 1)</f>
        <v>#VALUE!</v>
      </c>
      <c r="X65" s="45" t="e">
        <f aca="false">array_constrain(arrayformula(IFERROR(INDEX('dkp may 24' E:E,MATCH("*"&amp;A65&amp;"*",'dkp may 24' A:A,0)),"")), 1, 1)</f>
        <v>#VALUE!</v>
      </c>
      <c r="Y65" s="43"/>
      <c r="Z65" s="47"/>
      <c r="AA65" s="43"/>
      <c r="AB65" s="43"/>
      <c r="AC65" s="44"/>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8"/>
      <c r="BC65" s="38"/>
    </row>
    <row r="66" customFormat="false" ht="15.75" hidden="false" customHeight="true" outlineLevel="0" collapsed="false">
      <c r="A66" s="39" t="s">
        <v>118</v>
      </c>
      <c r="B66" s="39" t="e">
        <f aca="false">G66+K66+O66+S66+W66+AA66+AE66+AI66+AM66+AQ66+AU66+AY66</f>
        <v>#VALUE!</v>
      </c>
      <c r="C66" s="39" t="e">
        <f aca="false">H66+L66+P66+T66+X66+AB66+AF66+AJ66+AN66+AR66+AV66+AZ66</f>
        <v>#VALUE!</v>
      </c>
      <c r="D66" s="40" t="e">
        <f aca="false">I66+M66+Q66+U66+Y66+AC66+AG66+AK66+AO66+AS66+AW66+BA66</f>
        <v>#VALUE!</v>
      </c>
      <c r="E66" s="41" t="e">
        <f aca="false">C66/(B66+F66)</f>
        <v>#VALUE!</v>
      </c>
      <c r="F66" s="47"/>
      <c r="G66" s="43"/>
      <c r="H66" s="43"/>
      <c r="I66" s="43"/>
      <c r="J66" s="47"/>
      <c r="K66" s="43"/>
      <c r="L66" s="43"/>
      <c r="M66" s="43"/>
      <c r="N66" s="47"/>
      <c r="O66" s="43"/>
      <c r="P66" s="43"/>
      <c r="Q66" s="43"/>
      <c r="R66" s="47"/>
      <c r="S66" s="43"/>
      <c r="T66" s="43"/>
      <c r="U66" s="44" t="e">
        <f aca="false">R66+S66-T66-V66</f>
        <v>#VALUE!</v>
      </c>
      <c r="V66" s="42" t="e">
        <f aca="false">'dkp may 24' B37</f>
        <v>#VALUE!</v>
      </c>
      <c r="W66" s="45" t="e">
        <f aca="false">array_constrain(arrayformula(IFERROR(INDEX('dkp may 24' C:C,MATCH("*"&amp;A66&amp;"*",'dkp may 24' A:A,0)),"")), 1, 1)</f>
        <v>#VALUE!</v>
      </c>
      <c r="X66" s="45" t="e">
        <f aca="false">array_constrain(arrayformula(IFERROR(INDEX('dkp may 24' E:E,MATCH("*"&amp;A66&amp;"*",'dkp may 24' A:A,0)),"")), 1, 1)</f>
        <v>#VALUE!</v>
      </c>
      <c r="Y66" s="43"/>
      <c r="Z66" s="47"/>
      <c r="AA66" s="43"/>
      <c r="AB66" s="43"/>
      <c r="AC66" s="44"/>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8"/>
      <c r="BC66" s="38"/>
    </row>
    <row r="67" customFormat="false" ht="15.75" hidden="false" customHeight="true" outlineLevel="0" collapsed="false">
      <c r="A67" s="39" t="s">
        <v>177</v>
      </c>
      <c r="B67" s="39" t="e">
        <f aca="false">G67+K67+O67+S67+W67+AA67+AE67+AI67+AM67+AQ67+AU67+AY67</f>
        <v>#VALUE!</v>
      </c>
      <c r="C67" s="39" t="e">
        <f aca="false">H67+L67+P67+T67+X67+AB67+AF67+AJ67+AN67+AR67+AV67+AZ67</f>
        <v>#VALUE!</v>
      </c>
      <c r="D67" s="40" t="e">
        <f aca="false">I67+M67+Q67+U67+Y67+AC67+AG67+AK67+AO67+AS67+AW67+BA67</f>
        <v>#VALUE!</v>
      </c>
      <c r="E67" s="41" t="e">
        <f aca="false">C67/(B67+F67)</f>
        <v>#VALUE!</v>
      </c>
      <c r="F67" s="47"/>
      <c r="G67" s="43"/>
      <c r="H67" s="43"/>
      <c r="I67" s="43"/>
      <c r="J67" s="47"/>
      <c r="K67" s="43"/>
      <c r="L67" s="43"/>
      <c r="M67" s="43"/>
      <c r="N67" s="47"/>
      <c r="O67" s="43"/>
      <c r="P67" s="43"/>
      <c r="Q67" s="43"/>
      <c r="R67" s="47"/>
      <c r="S67" s="43"/>
      <c r="T67" s="43"/>
      <c r="U67" s="44" t="e">
        <f aca="false">R67+S67-T67-V67</f>
        <v>#VALUE!</v>
      </c>
      <c r="V67" s="42" t="e">
        <f aca="false">'dkp may 24' B57</f>
        <v>#VALUE!</v>
      </c>
      <c r="W67" s="45" t="e">
        <f aca="false">array_constrain(arrayformula(IFERROR(INDEX('dkp may 24' C:C,MATCH("*"&amp;A67&amp;"*",'dkp may 24' A:A,0)),"")), 1, 1)</f>
        <v>#VALUE!</v>
      </c>
      <c r="X67" s="45" t="e">
        <f aca="false">array_constrain(arrayformula(IFERROR(INDEX('dkp may 24' E:E,MATCH("*"&amp;A67&amp;"*",'dkp may 24' A:A,0)),"")), 1, 1)</f>
        <v>#VALUE!</v>
      </c>
      <c r="Y67" s="43"/>
      <c r="Z67" s="47"/>
      <c r="AA67" s="43"/>
      <c r="AB67" s="43"/>
      <c r="AC67" s="44"/>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8"/>
      <c r="BC67" s="38"/>
    </row>
    <row r="68" customFormat="false" ht="15.75" hidden="false" customHeight="true" outlineLevel="0" collapsed="false">
      <c r="A68" s="39" t="s">
        <v>152</v>
      </c>
      <c r="B68" s="39" t="e">
        <f aca="false">G68+K68+O68+S68+W68+AA68+AE68+AI68+AM68+AQ68+AU68+AY68</f>
        <v>#VALUE!</v>
      </c>
      <c r="C68" s="39" t="e">
        <f aca="false">H68+L68+P68+T68+X68+AB68+AF68+AJ68+AN68+AR68+AV68+AZ68</f>
        <v>#VALUE!</v>
      </c>
      <c r="D68" s="40" t="e">
        <f aca="false">I68+M68+Q68+U68+Y68+AC68+AG68+AK68+AO68+AS68+AW68+BA68</f>
        <v>#VALUE!</v>
      </c>
      <c r="E68" s="41" t="e">
        <f aca="false">C68/(B68+F68)</f>
        <v>#VALUE!</v>
      </c>
      <c r="F68" s="47"/>
      <c r="G68" s="43"/>
      <c r="H68" s="43"/>
      <c r="I68" s="43"/>
      <c r="J68" s="47"/>
      <c r="K68" s="43"/>
      <c r="L68" s="43"/>
      <c r="M68" s="43"/>
      <c r="N68" s="47"/>
      <c r="O68" s="43"/>
      <c r="P68" s="43"/>
      <c r="Q68" s="43"/>
      <c r="R68" s="47"/>
      <c r="S68" s="43"/>
      <c r="T68" s="43"/>
      <c r="U68" s="44" t="e">
        <f aca="false">R68+S68-T68-V68</f>
        <v>#VALUE!</v>
      </c>
      <c r="V68" s="42" t="e">
        <f aca="false">'dkp may 24' B50</f>
        <v>#VALUE!</v>
      </c>
      <c r="W68" s="45" t="e">
        <f aca="false">array_constrain(arrayformula(IFERROR(INDEX('dkp may 24' C:C,MATCH("*"&amp;A68&amp;"*",'dkp may 24' A:A,0)),"")), 1, 1)</f>
        <v>#VALUE!</v>
      </c>
      <c r="X68" s="45" t="e">
        <f aca="false">array_constrain(arrayformula(IFERROR(INDEX('dkp may 24' E:E,MATCH("*"&amp;A68&amp;"*",'dkp may 24' A:A,0)),"")), 1, 1)</f>
        <v>#VALUE!</v>
      </c>
      <c r="Y68" s="43"/>
      <c r="Z68" s="47"/>
      <c r="AA68" s="43"/>
      <c r="AB68" s="43"/>
      <c r="AC68" s="44"/>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8"/>
      <c r="BC68" s="38"/>
    </row>
    <row r="69" customFormat="false" ht="15.75" hidden="false" customHeight="true" outlineLevel="0" collapsed="false">
      <c r="A69" s="39" t="s">
        <v>186</v>
      </c>
      <c r="B69" s="39" t="e">
        <f aca="false">G69+K69+O69+S69+W69+AA69+AE69+AI69+AM69+AQ69+AU69+AY69</f>
        <v>#VALUE!</v>
      </c>
      <c r="C69" s="39" t="e">
        <f aca="false">H69+L69+P69+T69+X69+AB69+AF69+AJ69+AN69+AR69+AV69+AZ69</f>
        <v>#VALUE!</v>
      </c>
      <c r="D69" s="40" t="e">
        <f aca="false">I69+M69+Q69+U69+Y69+AC69+AG69+AK69+AO69+AS69+AW69+BA69</f>
        <v>#VALUE!</v>
      </c>
      <c r="E69" s="41" t="e">
        <f aca="false">C69/(B69+F69)</f>
        <v>#VALUE!</v>
      </c>
      <c r="F69" s="47"/>
      <c r="G69" s="43"/>
      <c r="H69" s="43"/>
      <c r="I69" s="43"/>
      <c r="J69" s="47"/>
      <c r="K69" s="43"/>
      <c r="L69" s="43"/>
      <c r="M69" s="43"/>
      <c r="N69" s="47"/>
      <c r="O69" s="43"/>
      <c r="P69" s="43"/>
      <c r="Q69" s="43"/>
      <c r="R69" s="47"/>
      <c r="S69" s="43"/>
      <c r="T69" s="43"/>
      <c r="U69" s="44" t="e">
        <f aca="false">R69+S69-T69-V69</f>
        <v>#VALUE!</v>
      </c>
      <c r="V69" s="42" t="e">
        <f aca="false">'dkp may 24' B60</f>
        <v>#VALUE!</v>
      </c>
      <c r="W69" s="45" t="e">
        <f aca="false">array_constrain(arrayformula(IFERROR(INDEX('dkp may 24' C:C,MATCH("*"&amp;A69&amp;"*",'dkp may 24' A:A,0)),"")), 1, 1)</f>
        <v>#VALUE!</v>
      </c>
      <c r="X69" s="45" t="e">
        <f aca="false">array_constrain(arrayformula(IFERROR(INDEX('dkp may 24' E:E,MATCH("*"&amp;A69&amp;"*",'dkp may 24' A:A,0)),"")), 1, 1)</f>
        <v>#VALUE!</v>
      </c>
      <c r="Y69" s="43"/>
      <c r="Z69" s="47"/>
      <c r="AA69" s="43"/>
      <c r="AB69" s="43"/>
      <c r="AC69" s="44"/>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8"/>
      <c r="BC69" s="38"/>
    </row>
    <row r="70" customFormat="false" ht="15.75" hidden="false" customHeight="true" outlineLevel="0" collapsed="false">
      <c r="A70" s="39" t="s">
        <v>46</v>
      </c>
      <c r="B70" s="39" t="e">
        <f aca="false">G70+K70+O70+S70+W70+AA70+AE70+AI70+AM70+AQ70+AU70+AY70</f>
        <v>#VALUE!</v>
      </c>
      <c r="C70" s="39" t="e">
        <f aca="false">H70+L70+P70+T70+X70+AB70+AF70+AJ70+AN70+AR70+AV70+AZ70</f>
        <v>#VALUE!</v>
      </c>
      <c r="D70" s="40" t="e">
        <f aca="false">I70+M70+Q70+U70+Y70+AC70+AG70+AK70+AO70+AS70+AW70+BA70</f>
        <v>#VALUE!</v>
      </c>
      <c r="E70" s="41" t="e">
        <f aca="false">C70/(B70+F70)</f>
        <v>#VALUE!</v>
      </c>
      <c r="F70" s="42" t="e">
        <f aca="false">'dkp jan 24' B12</f>
        <v>#VALUE!</v>
      </c>
      <c r="G70" s="43" t="e">
        <f aca="false">'dkp jan 24' B12</f>
        <v>#VALUE!</v>
      </c>
      <c r="H70" s="43" t="e">
        <f aca="false">'dkp jan 24' E12</f>
        <v>#VALUE!</v>
      </c>
      <c r="I70" s="44" t="e">
        <f aca="false">F70+G70-H70-J70</f>
        <v>#VALUE!</v>
      </c>
      <c r="J70" s="42" t="e">
        <f aca="false">'dkp feb 24' B12</f>
        <v>#VALUE!</v>
      </c>
      <c r="K70" s="43" t="e">
        <f aca="false">'dkp feb 24' B12</f>
        <v>#VALUE!</v>
      </c>
      <c r="L70" s="43" t="e">
        <f aca="false">'dkp feb 24' E12</f>
        <v>#VALUE!</v>
      </c>
      <c r="M70" s="44" t="e">
        <f aca="false">J70+K70-L70-N70</f>
        <v>#VALUE!</v>
      </c>
      <c r="N70" s="42" t="e">
        <f aca="false">'dkp mar 24' B12</f>
        <v>#VALUE!</v>
      </c>
      <c r="O70" s="43" t="e">
        <f aca="false">'dkp mar 24' B12</f>
        <v>#VALUE!</v>
      </c>
      <c r="P70" s="43" t="e">
        <f aca="false">'dkp mar 24' E12</f>
        <v>#VALUE!</v>
      </c>
      <c r="Q70" s="44" t="e">
        <f aca="false">N70+O70-P70-R70</f>
        <v>#VALUE!</v>
      </c>
      <c r="R70" s="42" t="e">
        <f aca="false">'dkp apr 24' B14</f>
        <v>#VALUE!</v>
      </c>
      <c r="S70" s="43" t="e">
        <f aca="false">'dkp apr 24' B14</f>
        <v>#VALUE!</v>
      </c>
      <c r="T70" s="43" t="e">
        <f aca="false">'dkp apr 24' E14</f>
        <v>#VALUE!</v>
      </c>
      <c r="U70" s="44" t="e">
        <f aca="false">R70+S70-T70-V70</f>
        <v>#VALUE!</v>
      </c>
      <c r="V70" s="42" t="e">
        <f aca="false">'dkp may 24' B16</f>
        <v>#VALUE!</v>
      </c>
      <c r="W70" s="45" t="e">
        <f aca="false">array_constrain(arrayformula(IFERROR(INDEX('dkp may 24' C:C,MATCH("*"&amp;A70&amp;"*",'dkp may 24' A:A,0)),"")), 1, 1)</f>
        <v>#VALUE!</v>
      </c>
      <c r="X70" s="45" t="e">
        <f aca="false">array_constrain(arrayformula(IFERROR(INDEX('dkp may 24' E:E,MATCH("*"&amp;A70&amp;"*",'dkp may 24' A:A,0)),"")), 1, 1)</f>
        <v>#VALUE!</v>
      </c>
      <c r="Y70" s="43"/>
      <c r="Z70" s="47"/>
      <c r="AA70" s="43"/>
      <c r="AB70" s="43"/>
      <c r="AC70" s="44"/>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8"/>
      <c r="BC70" s="38"/>
    </row>
    <row r="71" customFormat="false" ht="18" hidden="false" customHeight="true" outlineLevel="0" collapsed="false">
      <c r="A71" s="39" t="s">
        <v>90</v>
      </c>
      <c r="B71" s="39" t="e">
        <f aca="false">G71+K71+O71+S71+W71+AA71+AE71+AI71+AM71+AQ71+AU71+AY71</f>
        <v>#VALUE!</v>
      </c>
      <c r="C71" s="39" t="e">
        <f aca="false">H71+L71+P71+T71+X71+AB71+AF71+AJ71+AN71+AR71+AV71+AZ71</f>
        <v>#VALUE!</v>
      </c>
      <c r="D71" s="40" t="e">
        <f aca="false">I71+M71+Q71+U71+Y71+AC71+AG71+AK71+AO71+AS71+AW71+BA71</f>
        <v>#VALUE!</v>
      </c>
      <c r="E71" s="41" t="e">
        <f aca="false">C71/(B71+F71)</f>
        <v>#VALUE!</v>
      </c>
      <c r="F71" s="42" t="e">
        <f aca="false">'dkp jan 24' B26</f>
        <v>#VALUE!</v>
      </c>
      <c r="G71" s="43" t="e">
        <f aca="false">'dkp jan 24' B26</f>
        <v>#VALUE!</v>
      </c>
      <c r="H71" s="43" t="e">
        <f aca="false">'dkp jan 24' E26</f>
        <v>#VALUE!</v>
      </c>
      <c r="I71" s="44" t="e">
        <f aca="false">F71+G71-H71-J71</f>
        <v>#VALUE!</v>
      </c>
      <c r="J71" s="42" t="e">
        <f aca="false">'dkp feb 24' B25</f>
        <v>#VALUE!</v>
      </c>
      <c r="K71" s="43" t="e">
        <f aca="false">'dkp feb 24' B25</f>
        <v>#VALUE!</v>
      </c>
      <c r="L71" s="43" t="e">
        <f aca="false">'dkp feb 24' E25</f>
        <v>#VALUE!</v>
      </c>
      <c r="M71" s="44" t="e">
        <f aca="false">J71+K71-L71-N71</f>
        <v>#VALUE!</v>
      </c>
      <c r="N71" s="42" t="e">
        <f aca="false">'dkp mar 24' B23</f>
        <v>#VALUE!</v>
      </c>
      <c r="O71" s="43" t="e">
        <f aca="false">'dkp mar 24' B23</f>
        <v>#VALUE!</v>
      </c>
      <c r="P71" s="43" t="e">
        <f aca="false">'dkp mar 24' E23</f>
        <v>#VALUE!</v>
      </c>
      <c r="Q71" s="44" t="e">
        <f aca="false">N71+O71-P71-R71</f>
        <v>#VALUE!</v>
      </c>
      <c r="R71" s="42" t="e">
        <f aca="false">'dkp apr 24' B26</f>
        <v>#VALUE!</v>
      </c>
      <c r="S71" s="43" t="e">
        <f aca="false">'dkp apr 24' B26</f>
        <v>#VALUE!</v>
      </c>
      <c r="T71" s="43" t="e">
        <f aca="false">'dkp apr 24' E26</f>
        <v>#VALUE!</v>
      </c>
      <c r="U71" s="44" t="e">
        <f aca="false">R71+S71-T71-V71</f>
        <v>#VALUE!</v>
      </c>
      <c r="V71" s="42" t="e">
        <f aca="false">'dkp may 24' B30</f>
        <v>#VALUE!</v>
      </c>
      <c r="W71" s="45" t="e">
        <f aca="false">array_constrain(arrayformula(IFERROR(INDEX('dkp may 24' C:C,MATCH("*"&amp;A71&amp;"*",'dkp may 24' A:A,0)),"")), 1, 1)</f>
        <v>#VALUE!</v>
      </c>
      <c r="X71" s="45" t="e">
        <f aca="false">array_constrain(arrayformula(IFERROR(INDEX('dkp may 24' E:E,MATCH("*"&amp;A71&amp;"*",'dkp may 24' A:A,0)),"")), 1, 1)</f>
        <v>#VALUE!</v>
      </c>
      <c r="Y71" s="43"/>
      <c r="Z71" s="47"/>
      <c r="AA71" s="43"/>
      <c r="AB71" s="43"/>
      <c r="AC71" s="44"/>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8"/>
      <c r="BC71" s="38"/>
    </row>
    <row r="72" customFormat="false" ht="18" hidden="false" customHeight="true" outlineLevel="0" collapsed="false">
      <c r="A72" s="39" t="s">
        <v>148</v>
      </c>
      <c r="B72" s="39" t="e">
        <f aca="false">G72+K72+O72+S72+W72+AA72+AE72+AI72+AM72+AQ72+AU72+AY72</f>
        <v>#VALUE!</v>
      </c>
      <c r="C72" s="39" t="e">
        <f aca="false">H72+L72+P72+T72+X72+AB72+AF72+AJ72+AN72+AR72+AV72+AZ72</f>
        <v>#VALUE!</v>
      </c>
      <c r="D72" s="40" t="e">
        <f aca="false">I72+M72+Q72+U72+Y72+AC72+AG72+AK72+AO72+AS72+AW72+BA72</f>
        <v>#VALUE!</v>
      </c>
      <c r="E72" s="41" t="e">
        <f aca="false">C72/(B72+F72)</f>
        <v>#VALUE!</v>
      </c>
      <c r="F72" s="47"/>
      <c r="G72" s="43"/>
      <c r="H72" s="43"/>
      <c r="I72" s="44" t="e">
        <f aca="false">F72+G72-H72-J72</f>
        <v>#VALUE!</v>
      </c>
      <c r="J72" s="42" t="e">
        <f aca="false">'dkp feb 24' B48</f>
        <v>#VALUE!</v>
      </c>
      <c r="K72" s="43" t="e">
        <f aca="false">'dkp feb 24' B48</f>
        <v>#VALUE!</v>
      </c>
      <c r="L72" s="43" t="e">
        <f aca="false">'dkp feb 24' E48</f>
        <v>#VALUE!</v>
      </c>
      <c r="M72" s="44" t="e">
        <f aca="false">J72+K72-L72-N72</f>
        <v>#VALUE!</v>
      </c>
      <c r="N72" s="42" t="e">
        <f aca="false">'dkp mar 24' B42</f>
        <v>#VALUE!</v>
      </c>
      <c r="O72" s="43" t="e">
        <f aca="false">'dkp mar 24' B42</f>
        <v>#VALUE!</v>
      </c>
      <c r="P72" s="43" t="e">
        <f aca="false">'dkp mar 24' E42</f>
        <v>#VALUE!</v>
      </c>
      <c r="Q72" s="44" t="e">
        <f aca="false">N72+O72-P72-R72</f>
        <v>#VALUE!</v>
      </c>
      <c r="R72" s="42" t="e">
        <f aca="false">'dkp apr 24' B41</f>
        <v>#VALUE!</v>
      </c>
      <c r="S72" s="43" t="e">
        <f aca="false">'dkp apr 24' B41</f>
        <v>#VALUE!</v>
      </c>
      <c r="T72" s="43" t="e">
        <f aca="false">'dkp apr 24' E41</f>
        <v>#VALUE!</v>
      </c>
      <c r="U72" s="44" t="e">
        <f aca="false">R72+S72-T72-V72</f>
        <v>#VALUE!</v>
      </c>
      <c r="V72" s="42" t="e">
        <f aca="false">'dkp may 24' B46</f>
        <v>#VALUE!</v>
      </c>
      <c r="W72" s="45" t="e">
        <f aca="false">array_constrain(arrayformula(IFERROR(INDEX('dkp may 24' C:C,MATCH("*"&amp;A72&amp;"*",'dkp may 24' A:A,0)),"")), 1, 1)</f>
        <v>#VALUE!</v>
      </c>
      <c r="X72" s="45" t="e">
        <f aca="false">array_constrain(arrayformula(IFERROR(INDEX('dkp may 24' E:E,MATCH("*"&amp;A72&amp;"*",'dkp may 24' A:A,0)),"")), 1, 1)</f>
        <v>#VALUE!</v>
      </c>
      <c r="Y72" s="43"/>
      <c r="Z72" s="47"/>
      <c r="AA72" s="43"/>
      <c r="AB72" s="43"/>
      <c r="AC72" s="44"/>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8"/>
      <c r="BC72" s="38"/>
    </row>
    <row r="73" customFormat="false" ht="15.75" hidden="false" customHeight="true" outlineLevel="0" collapsed="false">
      <c r="A73" s="39" t="s">
        <v>75</v>
      </c>
      <c r="B73" s="39" t="e">
        <f aca="false">G73+K73+O73+S73+W73+AA73+AE73+AI73+AM73+AQ73+AU73+AY73</f>
        <v>#VALUE!</v>
      </c>
      <c r="C73" s="39" t="e">
        <f aca="false">H73+L73+P73+T73+X73+AB73+AF73+AJ73+AN73+AR73+AV73+AZ73</f>
        <v>#VALUE!</v>
      </c>
      <c r="D73" s="40" t="e">
        <f aca="false">I73+M73+Q73+U73+Y73+AC73+AG73+AK73+AO73+AS73+AW73+BA73</f>
        <v>#VALUE!</v>
      </c>
      <c r="E73" s="41" t="e">
        <f aca="false">C73/(B73+F73)</f>
        <v>#VALUE!</v>
      </c>
      <c r="F73" s="42" t="e">
        <f aca="false">'dkp jan 24' B21</f>
        <v>#VALUE!</v>
      </c>
      <c r="G73" s="43" t="e">
        <f aca="false">'dkp jan 24' B21</f>
        <v>#VALUE!</v>
      </c>
      <c r="H73" s="43" t="e">
        <f aca="false">'dkp jan 24' E21</f>
        <v>#VALUE!</v>
      </c>
      <c r="I73" s="44" t="e">
        <f aca="false">F73+G73-H73-J73</f>
        <v>#VALUE!</v>
      </c>
      <c r="J73" s="42" t="e">
        <f aca="false">'dkp feb 24' B21</f>
        <v>#VALUE!</v>
      </c>
      <c r="K73" s="43" t="e">
        <f aca="false">'dkp feb 24' B21</f>
        <v>#VALUE!</v>
      </c>
      <c r="L73" s="43" t="e">
        <f aca="false">'dkp feb 24' E21</f>
        <v>#VALUE!</v>
      </c>
      <c r="M73" s="44" t="e">
        <f aca="false">J73+K73-L73-N73</f>
        <v>#VALUE!</v>
      </c>
      <c r="N73" s="42" t="e">
        <f aca="false">'dkp mar 24' B19</f>
        <v>#VALUE!</v>
      </c>
      <c r="O73" s="43" t="e">
        <f aca="false">'dkp mar 24' B19</f>
        <v>#VALUE!</v>
      </c>
      <c r="P73" s="43" t="e">
        <f aca="false">'dkp mar 24' E19</f>
        <v>#VALUE!</v>
      </c>
      <c r="Q73" s="44" t="e">
        <f aca="false">N73+O73-P73-R73</f>
        <v>#VALUE!</v>
      </c>
      <c r="R73" s="42" t="e">
        <f aca="false">'dkp apr 24' B22</f>
        <v>#VALUE!</v>
      </c>
      <c r="S73" s="43" t="e">
        <f aca="false">'dkp apr 24' B22</f>
        <v>#VALUE!</v>
      </c>
      <c r="T73" s="43" t="e">
        <f aca="false">'dkp apr 24' E22</f>
        <v>#VALUE!</v>
      </c>
      <c r="U73" s="44" t="e">
        <f aca="false">R73+S73-T73-V73</f>
        <v>#VALUE!</v>
      </c>
      <c r="V73" s="42" t="e">
        <f aca="false">'dkp may 24' B25</f>
        <v>#VALUE!</v>
      </c>
      <c r="W73" s="45" t="e">
        <f aca="false">array_constrain(arrayformula(IFERROR(INDEX('dkp may 24' C:C,MATCH("*"&amp;A73&amp;"*",'dkp may 24' A:A,0)),"")), 1, 1)</f>
        <v>#VALUE!</v>
      </c>
      <c r="X73" s="45" t="e">
        <f aca="false">array_constrain(arrayformula(IFERROR(INDEX('dkp may 24' E:E,MATCH("*"&amp;A73&amp;"*",'dkp may 24' A:A,0)),"")), 1, 1)</f>
        <v>#VALUE!</v>
      </c>
      <c r="Y73" s="43"/>
      <c r="Z73" s="47"/>
      <c r="AA73" s="43"/>
      <c r="AB73" s="43"/>
      <c r="AC73" s="44"/>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8"/>
      <c r="BC73" s="38"/>
    </row>
    <row r="74" customFormat="false" ht="15.75" hidden="false" customHeight="true" outlineLevel="0" collapsed="false">
      <c r="A74" s="39" t="s">
        <v>27</v>
      </c>
      <c r="B74" s="39" t="e">
        <f aca="false">G74+K74+O74+S74+W74+AA74+AE74+AI74+AM74+AQ74+AU74+AY74</f>
        <v>#VALUE!</v>
      </c>
      <c r="C74" s="39" t="e">
        <f aca="false">H74+L74+P74+T74+X74+AB74+AF74+AJ74+AN74+AR74+AV74+AZ74</f>
        <v>#VALUE!</v>
      </c>
      <c r="D74" s="40" t="e">
        <f aca="false">I74+M74+Q74+U74+Y74+AC74+AG74+AK74+AO74+AS74+AW74+BA74</f>
        <v>#VALUE!</v>
      </c>
      <c r="E74" s="41" t="e">
        <f aca="false">C74/(B74+F74)</f>
        <v>#VALUE!</v>
      </c>
      <c r="F74" s="47"/>
      <c r="G74" s="43"/>
      <c r="H74" s="43"/>
      <c r="I74" s="43"/>
      <c r="J74" s="47"/>
      <c r="K74" s="43"/>
      <c r="L74" s="43"/>
      <c r="M74" s="43"/>
      <c r="N74" s="47"/>
      <c r="O74" s="43"/>
      <c r="P74" s="43"/>
      <c r="Q74" s="43"/>
      <c r="R74" s="47"/>
      <c r="S74" s="43"/>
      <c r="T74" s="43"/>
      <c r="U74" s="44" t="e">
        <f aca="false">R74+S74-T74-V74</f>
        <v>#VALUE!</v>
      </c>
      <c r="V74" s="42" t="e">
        <f aca="false">'dkp may 24' B8</f>
        <v>#VALUE!</v>
      </c>
      <c r="W74" s="45" t="e">
        <f aca="false">array_constrain(arrayformula(IFERROR(INDEX('dkp may 24' C:C,MATCH("*"&amp;A74&amp;"*",'dkp may 24' A:A,0)),"")), 1, 1)</f>
        <v>#VALUE!</v>
      </c>
      <c r="X74" s="45" t="e">
        <f aca="false">array_constrain(arrayformula(IFERROR(INDEX('dkp may 24' E:E,MATCH("*"&amp;A74&amp;"*",'dkp may 24' A:A,0)),"")), 1, 1)</f>
        <v>#VALUE!</v>
      </c>
      <c r="Y74" s="43"/>
      <c r="Z74" s="47"/>
      <c r="AA74" s="43"/>
      <c r="AB74" s="43"/>
      <c r="AC74" s="44"/>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8"/>
      <c r="BC74" s="38"/>
    </row>
    <row r="75" customFormat="false" ht="15.75" hidden="false" customHeight="true" outlineLevel="0" collapsed="false">
      <c r="A75" s="39" t="s">
        <v>234</v>
      </c>
      <c r="B75" s="39" t="e">
        <f aca="false">G75+K75+O75+S75+W75+AA75+AE75+AI75+AM75+AQ75+AU75+AY75</f>
        <v>#VALUE!</v>
      </c>
      <c r="C75" s="39" t="e">
        <f aca="false">H75+L75+P75+T75+X75+AB75+AF75+AJ75+AN75+AR75+AV75+AZ75</f>
        <v>#VALUE!</v>
      </c>
      <c r="D75" s="40" t="e">
        <f aca="false">I75+M75+Q75+U75+Y75+AC75+AG75+AK75+AO75+AS75+AW75+BA75</f>
        <v>#VALUE!</v>
      </c>
      <c r="E75" s="41" t="e">
        <f aca="false">C75/(B75+F75)</f>
        <v>#VALUE!</v>
      </c>
      <c r="F75" s="47"/>
      <c r="G75" s="43"/>
      <c r="H75" s="43"/>
      <c r="I75" s="43"/>
      <c r="J75" s="47"/>
      <c r="K75" s="43"/>
      <c r="L75" s="43"/>
      <c r="M75" s="43"/>
      <c r="N75" s="47"/>
      <c r="O75" s="43"/>
      <c r="P75" s="43"/>
      <c r="Q75" s="43"/>
      <c r="R75" s="47"/>
      <c r="S75" s="43"/>
      <c r="T75" s="43"/>
      <c r="U75" s="44" t="e">
        <f aca="false">R75+S75-T75-V75</f>
        <v>#VALUE!</v>
      </c>
      <c r="V75" s="42" t="e">
        <f aca="false">'dkp may 24' B75</f>
        <v>#VALUE!</v>
      </c>
      <c r="W75" s="45" t="e">
        <f aca="false">array_constrain(arrayformula(IFERROR(INDEX('dkp may 24' C:C,MATCH("*"&amp;A75&amp;"*",'dkp may 24' A:A,0)),"")), 1, 1)</f>
        <v>#VALUE!</v>
      </c>
      <c r="X75" s="45" t="e">
        <f aca="false">array_constrain(arrayformula(IFERROR(INDEX('dkp may 24' E:E,MATCH("*"&amp;A75&amp;"*",'dkp may 24' A:A,0)),"")), 1, 1)</f>
        <v>#VALUE!</v>
      </c>
      <c r="Y75" s="43"/>
      <c r="Z75" s="47"/>
      <c r="AA75" s="43"/>
      <c r="AB75" s="43"/>
      <c r="AC75" s="44"/>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8"/>
      <c r="BC75" s="38"/>
    </row>
    <row r="76" customFormat="false" ht="15.75" hidden="false" customHeight="true" outlineLevel="0" collapsed="false">
      <c r="A76" s="39" t="s">
        <v>237</v>
      </c>
      <c r="B76" s="39" t="e">
        <f aca="false">G76+K76+O76+S76+W76+AA76+AE76+AI76+AM76+AQ76+AU76+AY76</f>
        <v>#VALUE!</v>
      </c>
      <c r="C76" s="39" t="e">
        <f aca="false">H76+L76+P76+T76+X76+AB76+AF76+AJ76+AN76+AR76+AV76+AZ76</f>
        <v>#VALUE!</v>
      </c>
      <c r="D76" s="40" t="e">
        <f aca="false">I76+M76+Q76+U76+Y76+AC76+AG76+AK76+AO76+AS76+AW76+BA76</f>
        <v>#VALUE!</v>
      </c>
      <c r="E76" s="41" t="e">
        <f aca="false">C76/(B76+F76)</f>
        <v>#VALUE!</v>
      </c>
      <c r="F76" s="47"/>
      <c r="G76" s="43"/>
      <c r="H76" s="43"/>
      <c r="I76" s="43"/>
      <c r="J76" s="47"/>
      <c r="K76" s="43"/>
      <c r="L76" s="43"/>
      <c r="M76" s="44" t="e">
        <f aca="false">J76+K76-L76-N76</f>
        <v>#VALUE!</v>
      </c>
      <c r="N76" s="42" t="e">
        <f aca="false">'dkp mar 24' B64</f>
        <v>#VALUE!</v>
      </c>
      <c r="O76" s="43" t="e">
        <f aca="false">'dkp mar 24' B64</f>
        <v>#VALUE!</v>
      </c>
      <c r="P76" s="43" t="e">
        <f aca="false">'dkp mar 24' E64</f>
        <v>#VALUE!</v>
      </c>
      <c r="Q76" s="44" t="e">
        <f aca="false">N76+O76-P76-R76</f>
        <v>#VALUE!</v>
      </c>
      <c r="R76" s="42" t="e">
        <f aca="false">'dkp apr 24' B62</f>
        <v>#VALUE!</v>
      </c>
      <c r="S76" s="43" t="e">
        <f aca="false">'dkp apr 24' B62</f>
        <v>#VALUE!</v>
      </c>
      <c r="T76" s="43" t="e">
        <f aca="false">'dkp apr 24' E62</f>
        <v>#VALUE!</v>
      </c>
      <c r="U76" s="44" t="e">
        <f aca="false">R76+S76-T76-V76</f>
        <v>#VALUE!</v>
      </c>
      <c r="V76" s="42" t="e">
        <f aca="false">'dkp may 24' B75</f>
        <v>#VALUE!</v>
      </c>
      <c r="W76" s="45" t="e">
        <f aca="false">array_constrain(arrayformula(IFERROR(INDEX('dkp may 24' C:C,MATCH("*"&amp;A76&amp;"*",'dkp may 24' A:A,0)),"")), 1, 1)</f>
        <v>#VALUE!</v>
      </c>
      <c r="X76" s="45" t="e">
        <f aca="false">array_constrain(arrayformula(IFERROR(INDEX('dkp may 24' E:E,MATCH("*"&amp;A76&amp;"*",'dkp may 24' A:A,0)),"")), 1, 1)</f>
        <v>#VALUE!</v>
      </c>
      <c r="Y76" s="43"/>
      <c r="Z76" s="47"/>
      <c r="AA76" s="43"/>
      <c r="AB76" s="43"/>
      <c r="AC76" s="44"/>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8"/>
      <c r="BC76" s="38"/>
    </row>
    <row r="77" customFormat="false" ht="15.75" hidden="false" customHeight="true" outlineLevel="0" collapsed="false">
      <c r="A77" s="39" t="s">
        <v>238</v>
      </c>
      <c r="B77" s="39" t="e">
        <f aca="false">G77+K77+O77+S77+W77+AA77+AE77+AI77+AM77+AQ77+AU77+AY77</f>
        <v>#VALUE!</v>
      </c>
      <c r="C77" s="39" t="e">
        <f aca="false">H77+L77+P77+T77+X77+AB77+AF77+AJ77+AN77+AR77+AV77+AZ77</f>
        <v>#VALUE!</v>
      </c>
      <c r="D77" s="40" t="e">
        <f aca="false">I77+M77+Q77+U77+Y77+AC77+AG77+AK77+AO77+AS77+AW77+BA77</f>
        <v>#VALUE!</v>
      </c>
      <c r="E77" s="41" t="e">
        <f aca="false">C77/(B77+F77)</f>
        <v>#VALUE!</v>
      </c>
      <c r="F77" s="42" t="e">
        <f aca="false">'dkp jan 24' B82</f>
        <v>#VALUE!</v>
      </c>
      <c r="G77" s="43" t="e">
        <f aca="false">'dkp jan 24' B82</f>
        <v>#VALUE!</v>
      </c>
      <c r="H77" s="43" t="e">
        <f aca="false">'dkp jan 24' E82</f>
        <v>#VALUE!</v>
      </c>
      <c r="I77" s="44" t="e">
        <f aca="false">F77+G77-H77-J77</f>
        <v>#VALUE!</v>
      </c>
      <c r="J77" s="42" t="e">
        <f aca="false">'dkp feb 24' B75</f>
        <v>#VALUE!</v>
      </c>
      <c r="K77" s="43" t="e">
        <f aca="false">'dkp feb 24' B75</f>
        <v>#VALUE!</v>
      </c>
      <c r="L77" s="43" t="e">
        <f aca="false">'dkp feb 24' E75</f>
        <v>#VALUE!</v>
      </c>
      <c r="M77" s="44" t="e">
        <f aca="false">J77+K77-L77-N77</f>
        <v>#VALUE!</v>
      </c>
      <c r="N77" s="42" t="e">
        <f aca="false">'dkp mar 24' B65</f>
        <v>#VALUE!</v>
      </c>
      <c r="O77" s="43" t="e">
        <f aca="false">'dkp mar 24' B65</f>
        <v>#VALUE!</v>
      </c>
      <c r="P77" s="43" t="e">
        <f aca="false">'dkp mar 24' E64</f>
        <v>#VALUE!</v>
      </c>
      <c r="Q77" s="44" t="e">
        <f aca="false">N77+O77-P77-R77</f>
        <v>#VALUE!</v>
      </c>
      <c r="R77" s="42" t="e">
        <f aca="false">'dkp apr 24' B63</f>
        <v>#VALUE!</v>
      </c>
      <c r="S77" s="43" t="e">
        <f aca="false">'dkp apr 24' B63</f>
        <v>#VALUE!</v>
      </c>
      <c r="T77" s="43" t="e">
        <f aca="false">'dkp apr 24' E62</f>
        <v>#VALUE!</v>
      </c>
      <c r="U77" s="44" t="e">
        <f aca="false">R77+S77-T77-V77</f>
        <v>#VALUE!</v>
      </c>
      <c r="V77" s="42" t="e">
        <f aca="false">'dkp may 24' B75</f>
        <v>#VALUE!</v>
      </c>
      <c r="W77" s="45" t="e">
        <f aca="false">array_constrain(arrayformula(IFERROR(INDEX('dkp may 24' C:C,MATCH("*"&amp;A77&amp;"*",'dkp may 24' A:A,0)),"")), 1, 1)</f>
        <v>#VALUE!</v>
      </c>
      <c r="X77" s="45" t="e">
        <f aca="false">array_constrain(arrayformula(IFERROR(INDEX('dkp may 24' E:E,MATCH("*"&amp;A77&amp;"*",'dkp may 24' A:A,0)),"")), 1, 1)</f>
        <v>#VALUE!</v>
      </c>
      <c r="Y77" s="43"/>
      <c r="Z77" s="47"/>
      <c r="AA77" s="43"/>
      <c r="AB77" s="43"/>
      <c r="AC77" s="44"/>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8"/>
      <c r="BC77" s="38"/>
    </row>
    <row r="78" customFormat="false" ht="15.75" hidden="false" customHeight="true" outlineLevel="0" collapsed="false">
      <c r="A78" s="39" t="s">
        <v>10</v>
      </c>
      <c r="B78" s="39" t="e">
        <f aca="false">G78+K78+O78+S78+W78+AA78+AE78+AI78+AM78+AQ78+AU78+AY78</f>
        <v>#VALUE!</v>
      </c>
      <c r="C78" s="39" t="e">
        <f aca="false">H78+L78+P78+T78+X78+AB78+AF78+AJ78+AN78+AR78+AV78+AZ78</f>
        <v>#VALUE!</v>
      </c>
      <c r="D78" s="40" t="e">
        <f aca="false">I78+M78+Q78+U78+Y78+AC78+AG78+AK78+AO78+AS78+AW78+BA78</f>
        <v>#VALUE!</v>
      </c>
      <c r="E78" s="41" t="e">
        <f aca="false">C78/(B78+F78)</f>
        <v>#VALUE!</v>
      </c>
      <c r="F78" s="47" t="n">
        <v>33</v>
      </c>
      <c r="G78" s="43"/>
      <c r="H78" s="43"/>
      <c r="I78" s="43"/>
      <c r="J78" s="42" t="e">
        <f aca="false">'dkp feb 24' B3</f>
        <v>#VALUE!</v>
      </c>
      <c r="K78" s="43" t="e">
        <f aca="false">'dkp feb 24' B3</f>
        <v>#VALUE!</v>
      </c>
      <c r="L78" s="43" t="e">
        <f aca="false">'dkp feb 24' E3</f>
        <v>#VALUE!</v>
      </c>
      <c r="M78" s="44" t="e">
        <f aca="false">J78+K78-L78-N78</f>
        <v>#VALUE!</v>
      </c>
      <c r="N78" s="42" t="e">
        <f aca="false">'dkp mar 24' B3</f>
        <v>#VALUE!</v>
      </c>
      <c r="O78" s="43" t="e">
        <f aca="false">'dkp mar 24' B3</f>
        <v>#VALUE!</v>
      </c>
      <c r="P78" s="43" t="e">
        <f aca="false">'dkp mar 24' E3</f>
        <v>#VALUE!</v>
      </c>
      <c r="Q78" s="44" t="e">
        <f aca="false">N78+O78-P78-R78</f>
        <v>#VALUE!</v>
      </c>
      <c r="R78" s="42" t="e">
        <f aca="false">'dkp apr 24' B4</f>
        <v>#VALUE!</v>
      </c>
      <c r="S78" s="43" t="e">
        <f aca="false">'dkp apr 24' B4</f>
        <v>#VALUE!</v>
      </c>
      <c r="T78" s="43" t="e">
        <f aca="false">'dkp apr 24' E4</f>
        <v>#VALUE!</v>
      </c>
      <c r="U78" s="44" t="e">
        <f aca="false">R78+S78-T78-V78</f>
        <v>#VALUE!</v>
      </c>
      <c r="V78" s="42" t="e">
        <f aca="false">'dkp may 24' B4</f>
        <v>#VALUE!</v>
      </c>
      <c r="W78" s="45" t="e">
        <f aca="false">array_constrain(arrayformula(IFERROR(INDEX('dkp may 24' C:C,MATCH("*"&amp;A78&amp;"*",'dkp may 24' A:A,0)),"")), 1, 1)</f>
        <v>#VALUE!</v>
      </c>
      <c r="X78" s="45" t="e">
        <f aca="false">array_constrain(arrayformula(IFERROR(INDEX('dkp may 24' E:E,MATCH("*"&amp;A78&amp;"*",'dkp may 24' A:A,0)),"")), 1, 1)</f>
        <v>#VALUE!</v>
      </c>
      <c r="Y78" s="43"/>
      <c r="Z78" s="47"/>
      <c r="AA78" s="43"/>
      <c r="AB78" s="43"/>
      <c r="AC78" s="44"/>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8"/>
      <c r="BC78" s="38"/>
    </row>
    <row r="79" customFormat="false" ht="15.75" hidden="false" customHeight="true" outlineLevel="0" collapsed="false">
      <c r="A79" s="39" t="s">
        <v>31</v>
      </c>
      <c r="B79" s="39" t="e">
        <f aca="false">G79+K79+O79+S79+W79+AA79+AE79+AI79+AM79+AQ79+AU79+AY79</f>
        <v>#VALUE!</v>
      </c>
      <c r="C79" s="39" t="e">
        <f aca="false">H79+L79+P79+T79+X79+AB79+AF79+AJ79+AN79+AR79+AV79+AZ79</f>
        <v>#VALUE!</v>
      </c>
      <c r="D79" s="40" t="e">
        <f aca="false">I79+M79+Q79+U79+Y79+AC79+AG79+AK79+AO79+AS79+AW79+BA79</f>
        <v>#VALUE!</v>
      </c>
      <c r="E79" s="41" t="e">
        <f aca="false">C79/(B79+F79)</f>
        <v>#VALUE!</v>
      </c>
      <c r="F79" s="47"/>
      <c r="G79" s="43"/>
      <c r="H79" s="43"/>
      <c r="I79" s="43"/>
      <c r="J79" s="47"/>
      <c r="K79" s="43"/>
      <c r="L79" s="43"/>
      <c r="M79" s="43"/>
      <c r="N79" s="47"/>
      <c r="O79" s="43"/>
      <c r="P79" s="43"/>
      <c r="Q79" s="43"/>
      <c r="R79" s="47"/>
      <c r="S79" s="43"/>
      <c r="T79" s="43"/>
      <c r="U79" s="44" t="e">
        <f aca="false">R79+S79-T79-V79</f>
        <v>#VALUE!</v>
      </c>
      <c r="V79" s="42" t="e">
        <f aca="false">'dkp may 24' B12</f>
        <v>#VALUE!</v>
      </c>
      <c r="W79" s="45" t="e">
        <f aca="false">array_constrain(arrayformula(IFERROR(INDEX('dkp may 24' C:C,MATCH("*"&amp;A79&amp;"*",'dkp may 24' A:A,0)),"")), 1, 1)</f>
        <v>#VALUE!</v>
      </c>
      <c r="X79" s="45" t="e">
        <f aca="false">array_constrain(arrayformula(IFERROR(INDEX('dkp may 24' E:E,MATCH("*"&amp;A79&amp;"*",'dkp may 24' A:A,0)),"")), 1, 1)</f>
        <v>#VALUE!</v>
      </c>
      <c r="Y79" s="43"/>
      <c r="Z79" s="47"/>
      <c r="AA79" s="43"/>
      <c r="AB79" s="43"/>
      <c r="AC79" s="44"/>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8"/>
      <c r="BC79" s="38"/>
    </row>
    <row r="80" customFormat="false" ht="15.75" hidden="false" customHeight="true" outlineLevel="0" collapsed="false">
      <c r="A80" s="39" t="s">
        <v>49</v>
      </c>
      <c r="B80" s="39" t="e">
        <f aca="false">G80+K80+O80+S80+W80+AA80+AE80+AI80+AM80+AQ80+AU80+AY80</f>
        <v>#VALUE!</v>
      </c>
      <c r="C80" s="39" t="e">
        <f aca="false">H80+L80+P80+T80+X80+AB80+AF80+AJ80+AN80+AR80+AV80+AZ80</f>
        <v>#VALUE!</v>
      </c>
      <c r="D80" s="40" t="e">
        <f aca="false">I80+M80+Q80+U80+Y80+AC80+AG80+AK80+AO80+AS80+AW80+BA80</f>
        <v>#VALUE!</v>
      </c>
      <c r="E80" s="41" t="e">
        <f aca="false">C80/(B80+F80)</f>
        <v>#VALUE!</v>
      </c>
      <c r="F80" s="47"/>
      <c r="G80" s="43"/>
      <c r="H80" s="43"/>
      <c r="I80" s="44" t="e">
        <f aca="false">F80+G80-H80-J80</f>
        <v>#VALUE!</v>
      </c>
      <c r="J80" s="42" t="e">
        <f aca="false">'dkp feb 24' B13</f>
        <v>#VALUE!</v>
      </c>
      <c r="K80" s="43" t="e">
        <f aca="false">'dkp feb 24' B13</f>
        <v>#VALUE!</v>
      </c>
      <c r="L80" s="43" t="e">
        <f aca="false">'dkp feb 24' E13</f>
        <v>#VALUE!</v>
      </c>
      <c r="M80" s="44" t="e">
        <f aca="false">J80+K80-L80-N80</f>
        <v>#VALUE!</v>
      </c>
      <c r="N80" s="42" t="e">
        <f aca="false">'dkp mar 24' B13</f>
        <v>#VALUE!</v>
      </c>
      <c r="O80" s="43" t="e">
        <f aca="false">'dkp mar 24' B13</f>
        <v>#VALUE!</v>
      </c>
      <c r="P80" s="43" t="e">
        <f aca="false">'dkp mar 24' E13</f>
        <v>#VALUE!</v>
      </c>
      <c r="Q80" s="44" t="e">
        <f aca="false">N80+O80-P80-R80</f>
        <v>#VALUE!</v>
      </c>
      <c r="R80" s="42" t="e">
        <f aca="false">'dkp apr 24' B15</f>
        <v>#VALUE!</v>
      </c>
      <c r="S80" s="43" t="e">
        <f aca="false">'dkp apr 24' B15</f>
        <v>#VALUE!</v>
      </c>
      <c r="T80" s="43" t="e">
        <f aca="false">'dkp apr 24' E15</f>
        <v>#VALUE!</v>
      </c>
      <c r="U80" s="44" t="e">
        <f aca="false">R80+S80-T80-V80</f>
        <v>#VALUE!</v>
      </c>
      <c r="V80" s="42" t="e">
        <f aca="false">'dkp may 24' B17</f>
        <v>#VALUE!</v>
      </c>
      <c r="W80" s="45" t="e">
        <f aca="false">array_constrain(arrayformula(IFERROR(INDEX('dkp may 24' C:C,MATCH("*"&amp;A80&amp;"*",'dkp may 24' A:A,0)),"")), 1, 1)</f>
        <v>#VALUE!</v>
      </c>
      <c r="X80" s="45" t="e">
        <f aca="false">array_constrain(arrayformula(IFERROR(INDEX('dkp may 24' E:E,MATCH("*"&amp;A80&amp;"*",'dkp may 24' A:A,0)),"")), 1, 1)</f>
        <v>#VALUE!</v>
      </c>
      <c r="Y80" s="43"/>
      <c r="Z80" s="47"/>
      <c r="AA80" s="43"/>
      <c r="AB80" s="43"/>
      <c r="AC80" s="44"/>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8"/>
      <c r="BC80" s="38"/>
    </row>
    <row r="81" customFormat="false" ht="15.75" hidden="false" customHeight="true" outlineLevel="0" collapsed="false">
      <c r="A81" s="39" t="s">
        <v>244</v>
      </c>
      <c r="B81" s="39" t="e">
        <f aca="false">G81+K81+O81+S81+W81+AA81+AE81+AI81+AM81+AQ81+AU81+AY81</f>
        <v>#VALUE!</v>
      </c>
      <c r="C81" s="39" t="e">
        <f aca="false">H81+L81+P81+T81+X81+AB81+AF81+AJ81+AN81+AR81+AV81+AZ81</f>
        <v>#VALUE!</v>
      </c>
      <c r="D81" s="40" t="e">
        <f aca="false">I81+M81+Q81+U81+Y81+AC81+AG81+AK81+AO81+AS81+AW81+BA81</f>
        <v>#VALUE!</v>
      </c>
      <c r="E81" s="41" t="e">
        <f aca="false">C81/(B81+F81)</f>
        <v>#VALUE!</v>
      </c>
      <c r="F81" s="47"/>
      <c r="G81" s="43"/>
      <c r="H81" s="43"/>
      <c r="I81" s="44" t="e">
        <f aca="false">F81+G81-H81-J81</f>
        <v>#VALUE!</v>
      </c>
      <c r="J81" s="42" t="e">
        <f aca="false">'dkp feb 24' B77</f>
        <v>#VALUE!</v>
      </c>
      <c r="K81" s="43" t="e">
        <f aca="false">'dkp feb 24' B77</f>
        <v>#VALUE!</v>
      </c>
      <c r="L81" s="43" t="e">
        <f aca="false">'dkp feb 24' E77</f>
        <v>#VALUE!</v>
      </c>
      <c r="M81" s="44" t="e">
        <f aca="false">J81+K81-L81-N81</f>
        <v>#VALUE!</v>
      </c>
      <c r="N81" s="42" t="e">
        <f aca="false">'dkp mar 24' B67</f>
        <v>#VALUE!</v>
      </c>
      <c r="O81" s="43" t="e">
        <f aca="false">'dkp mar 24' B67</f>
        <v>#VALUE!</v>
      </c>
      <c r="P81" s="43" t="e">
        <f aca="false">'dkp mar 24' E67</f>
        <v>#VALUE!</v>
      </c>
      <c r="Q81" s="44" t="e">
        <f aca="false">N81+O81-P81-R81</f>
        <v>#VALUE!</v>
      </c>
      <c r="R81" s="42" t="e">
        <f aca="false">'dkp apr 24' B65</f>
        <v>#VALUE!</v>
      </c>
      <c r="S81" s="43" t="e">
        <f aca="false">'dkp apr 24' B65</f>
        <v>#VALUE!</v>
      </c>
      <c r="T81" s="43" t="e">
        <f aca="false">'dkp apr 24' E65</f>
        <v>#VALUE!</v>
      </c>
      <c r="U81" s="44" t="e">
        <f aca="false">R81+S81-T81-V81</f>
        <v>#VALUE!</v>
      </c>
      <c r="V81" s="42" t="e">
        <f aca="false">'dkp may 24' B80</f>
        <v>#VALUE!</v>
      </c>
      <c r="W81" s="45" t="e">
        <f aca="false">array_constrain(arrayformula(IFERROR(INDEX('dkp may 24' C:C,MATCH("*"&amp;A81&amp;"*",'dkp may 24' A:A,0)),"")), 1, 1)</f>
        <v>#VALUE!</v>
      </c>
      <c r="X81" s="45" t="e">
        <f aca="false">array_constrain(arrayformula(IFERROR(INDEX('dkp may 24' E:E,MATCH("*"&amp;A81&amp;"*",'dkp may 24' A:A,0)),"")), 1, 1)</f>
        <v>#VALUE!</v>
      </c>
      <c r="Y81" s="43"/>
      <c r="Z81" s="47"/>
      <c r="AA81" s="43"/>
      <c r="AB81" s="43"/>
      <c r="AC81" s="44"/>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8"/>
      <c r="BC81" s="38"/>
    </row>
    <row r="82" customFormat="false" ht="15.75" hidden="false" customHeight="true" outlineLevel="0" collapsed="false">
      <c r="A82" s="39" t="s">
        <v>206</v>
      </c>
      <c r="B82" s="39" t="e">
        <f aca="false">G82+K82+O82+S82+W82+AA82+AE82+AI82+AM82+AQ82+AU82+AY82</f>
        <v>#VALUE!</v>
      </c>
      <c r="C82" s="39" t="e">
        <f aca="false">H82+L82+P82+T82+X82+AB82+AF82+AJ82+AN82+AR82+AV82+AZ82</f>
        <v>#VALUE!</v>
      </c>
      <c r="D82" s="40" t="e">
        <f aca="false">I82+M82+Q82+U82+Y82+AC82+AG82+AK82+AO82+AS82+AW82+BA82</f>
        <v>#VALUE!</v>
      </c>
      <c r="E82" s="41" t="e">
        <f aca="false">C82/(B82+F82)</f>
        <v>#VALUE!</v>
      </c>
      <c r="F82" s="42" t="e">
        <f aca="false">'dkp jan 24' B68</f>
        <v>#VALUE!</v>
      </c>
      <c r="G82" s="43" t="e">
        <f aca="false">'dkp jan 24' B68</f>
        <v>#VALUE!</v>
      </c>
      <c r="H82" s="43" t="e">
        <f aca="false">'dkp jan 24' E68</f>
        <v>#VALUE!</v>
      </c>
      <c r="I82" s="44" t="e">
        <f aca="false">F82+G82-H82-J82</f>
        <v>#VALUE!</v>
      </c>
      <c r="J82" s="42" t="e">
        <f aca="false">'dkp feb 24' B65</f>
        <v>#VALUE!</v>
      </c>
      <c r="K82" s="43" t="e">
        <f aca="false">'dkp feb 24' B65</f>
        <v>#VALUE!</v>
      </c>
      <c r="L82" s="43" t="e">
        <f aca="false">'dkp feb 24' E65</f>
        <v>#VALUE!</v>
      </c>
      <c r="M82" s="44" t="e">
        <f aca="false">J82+K82-L82-N82</f>
        <v>#VALUE!</v>
      </c>
      <c r="N82" s="42" t="e">
        <f aca="false">'dkp mar 24' B56</f>
        <v>#VALUE!</v>
      </c>
      <c r="O82" s="43" t="e">
        <f aca="false">'dkp mar 24' B56</f>
        <v>#VALUE!</v>
      </c>
      <c r="P82" s="43" t="e">
        <f aca="false">'dkp mar 24' E56</f>
        <v>#VALUE!</v>
      </c>
      <c r="Q82" s="44" t="e">
        <f aca="false">N82+O82-P82-R82</f>
        <v>#VALUE!</v>
      </c>
      <c r="R82" s="42" t="e">
        <f aca="false">'dkp apr 24' B55</f>
        <v>#VALUE!</v>
      </c>
      <c r="S82" s="43" t="e">
        <f aca="false">'dkp apr 24' B55</f>
        <v>#VALUE!</v>
      </c>
      <c r="T82" s="43" t="e">
        <f aca="false">'dkp apr 24' E55</f>
        <v>#VALUE!</v>
      </c>
      <c r="U82" s="44" t="e">
        <f aca="false">R82+S82-T82-V82</f>
        <v>#VALUE!</v>
      </c>
      <c r="V82" s="42" t="e">
        <f aca="false">'dkp may 24' B67</f>
        <v>#VALUE!</v>
      </c>
      <c r="W82" s="45" t="e">
        <f aca="false">array_constrain(arrayformula(IFERROR(INDEX('dkp may 24' C:C,MATCH("*"&amp;A82&amp;"*",'dkp may 24' A:A,0)),"")), 1, 1)</f>
        <v>#VALUE!</v>
      </c>
      <c r="X82" s="45" t="e">
        <f aca="false">array_constrain(arrayformula(IFERROR(INDEX('dkp may 24' E:E,MATCH("*"&amp;A82&amp;"*",'dkp may 24' A:A,0)),"")), 1, 1)</f>
        <v>#VALUE!</v>
      </c>
      <c r="Y82" s="43"/>
      <c r="Z82" s="47"/>
      <c r="AA82" s="43"/>
      <c r="AB82" s="43"/>
      <c r="AC82" s="44"/>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8"/>
      <c r="BC82" s="38"/>
    </row>
    <row r="83" customFormat="false" ht="15.75" hidden="false" customHeight="true" outlineLevel="0" collapsed="false">
      <c r="A83" s="39" t="s">
        <v>64</v>
      </c>
      <c r="B83" s="39" t="e">
        <f aca="false">G83+K83+O83+S83+W83+AA83+AE83+AI83+AM83+AQ83+AU83+AY83</f>
        <v>#VALUE!</v>
      </c>
      <c r="C83" s="39" t="e">
        <f aca="false">H83+L83+P83+T83+X83+AB83+AF83+AJ83+AN83+AR83+AV83+AZ83</f>
        <v>#VALUE!</v>
      </c>
      <c r="D83" s="40" t="e">
        <f aca="false">I83+M83+Q83+U83+Y83+AC83+AG83+AK83+AO83+AS83+AW83+BA83</f>
        <v>#VALUE!</v>
      </c>
      <c r="E83" s="41" t="e">
        <f aca="false">C83/(B83+F83)</f>
        <v>#VALUE!</v>
      </c>
      <c r="F83" s="47" t="n">
        <v>21</v>
      </c>
      <c r="G83" s="43"/>
      <c r="H83" s="43"/>
      <c r="I83" s="43"/>
      <c r="J83" s="47"/>
      <c r="K83" s="43"/>
      <c r="L83" s="43"/>
      <c r="M83" s="43"/>
      <c r="N83" s="47"/>
      <c r="O83" s="43"/>
      <c r="P83" s="43"/>
      <c r="Q83" s="43"/>
      <c r="R83" s="42" t="e">
        <f aca="false">'dkp apr 24' B18</f>
        <v>#VALUE!</v>
      </c>
      <c r="S83" s="43" t="e">
        <f aca="false">'dkp apr 24' B18</f>
        <v>#VALUE!</v>
      </c>
      <c r="T83" s="43" t="e">
        <f aca="false">'dkp apr 24' E18</f>
        <v>#VALUE!</v>
      </c>
      <c r="U83" s="44" t="e">
        <f aca="false">R83+S83-T83-V83</f>
        <v>#VALUE!</v>
      </c>
      <c r="V83" s="42" t="e">
        <f aca="false">'dkp may 24' B22</f>
        <v>#VALUE!</v>
      </c>
      <c r="W83" s="45" t="e">
        <f aca="false">array_constrain(arrayformula(IFERROR(INDEX('dkp may 24' C:C,MATCH("*"&amp;A83&amp;"*",'dkp may 24' A:A,0)),"")), 1, 1)</f>
        <v>#VALUE!</v>
      </c>
      <c r="X83" s="45" t="e">
        <f aca="false">array_constrain(arrayformula(IFERROR(INDEX('dkp may 24' E:E,MATCH("*"&amp;A83&amp;"*",'dkp may 24' A:A,0)),"")), 1, 1)</f>
        <v>#VALUE!</v>
      </c>
      <c r="Y83" s="43"/>
      <c r="Z83" s="47"/>
      <c r="AA83" s="43"/>
      <c r="AB83" s="43"/>
      <c r="AC83" s="44"/>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8"/>
      <c r="BC83" s="38"/>
    </row>
    <row r="84" customFormat="false" ht="15.75" hidden="false" customHeight="true" outlineLevel="0" collapsed="false">
      <c r="A84" s="39" t="s">
        <v>211</v>
      </c>
      <c r="B84" s="39" t="e">
        <f aca="false">G84+K84+O84+S84+W84+AA84+AE84+AI84+AM84+AQ84+AU84+AY84</f>
        <v>#VALUE!</v>
      </c>
      <c r="C84" s="39" t="e">
        <f aca="false">H84+L84+P84+T84+X84+AB84+AF84+AJ84+AN84+AR84+AV84+AZ84</f>
        <v>#VALUE!</v>
      </c>
      <c r="D84" s="40" t="e">
        <f aca="false">I84+M84+Q84+U84+Y84+AC84+AG84+AK84+AO84+AS84+AW84+BA84</f>
        <v>#VALUE!</v>
      </c>
      <c r="E84" s="41" t="e">
        <f aca="false">C84/(B84+F84)</f>
        <v>#VALUE!</v>
      </c>
      <c r="F84" s="47"/>
      <c r="G84" s="43"/>
      <c r="H84" s="43"/>
      <c r="I84" s="44" t="e">
        <f aca="false">F84+G84-H84-J84</f>
        <v>#VALUE!</v>
      </c>
      <c r="J84" s="42" t="e">
        <f aca="false">'dkp feb 24' B69</f>
        <v>#VALUE!</v>
      </c>
      <c r="K84" s="43" t="e">
        <f aca="false">'dkp feb 24' B69</f>
        <v>#VALUE!</v>
      </c>
      <c r="L84" s="43" t="e">
        <f aca="false">'dkp feb 24' E69</f>
        <v>#VALUE!</v>
      </c>
      <c r="M84" s="44" t="e">
        <f aca="false">J84+K84-L84-N84</f>
        <v>#VALUE!</v>
      </c>
      <c r="N84" s="42" t="e">
        <f aca="false">'dkp mar 24' B59</f>
        <v>#VALUE!</v>
      </c>
      <c r="O84" s="43" t="e">
        <f aca="false">'dkp mar 24' B59</f>
        <v>#VALUE!</v>
      </c>
      <c r="P84" s="43" t="e">
        <f aca="false">'dkp mar 24' E59</f>
        <v>#VALUE!</v>
      </c>
      <c r="Q84" s="44" t="e">
        <f aca="false">N84+O84-P84-R84</f>
        <v>#VALUE!</v>
      </c>
      <c r="R84" s="42" t="e">
        <f aca="false">'dkp apr 24' B57</f>
        <v>#VALUE!</v>
      </c>
      <c r="S84" s="43" t="e">
        <f aca="false">'dkp apr 24' B57</f>
        <v>#VALUE!</v>
      </c>
      <c r="T84" s="43" t="e">
        <f aca="false">'dkp apr 24' E57</f>
        <v>#VALUE!</v>
      </c>
      <c r="U84" s="44" t="e">
        <f aca="false">R84+S84-T84-V84</f>
        <v>#VALUE!</v>
      </c>
      <c r="V84" s="42" t="e">
        <f aca="false">'dkp may 24' B69</f>
        <v>#VALUE!</v>
      </c>
      <c r="W84" s="45" t="e">
        <f aca="false">array_constrain(arrayformula(IFERROR(INDEX('dkp may 24' C:C,MATCH("*"&amp;A84&amp;"*",'dkp may 24' A:A,0)),"")), 1, 1)</f>
        <v>#VALUE!</v>
      </c>
      <c r="X84" s="45" t="e">
        <f aca="false">array_constrain(arrayformula(IFERROR(INDEX('dkp may 24' E:E,MATCH("*"&amp;A84&amp;"*",'dkp may 24' A:A,0)),"")), 1, 1)</f>
        <v>#VALUE!</v>
      </c>
      <c r="Y84" s="43"/>
      <c r="Z84" s="47"/>
      <c r="AA84" s="43"/>
      <c r="AB84" s="43"/>
      <c r="AC84" s="44"/>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8"/>
      <c r="BC84" s="38"/>
    </row>
    <row r="85" customFormat="false" ht="15.75" hidden="false" customHeight="true" outlineLevel="0" collapsed="false">
      <c r="A85" s="39" t="s">
        <v>91</v>
      </c>
      <c r="B85" s="39" t="e">
        <f aca="false">G85+K85+O85+S85+W85+AA85+AE85+AI85+AM85+AQ85+AU85+AY85</f>
        <v>#VALUE!</v>
      </c>
      <c r="C85" s="39" t="e">
        <f aca="false">H85+L85+P85+T85+X85+AB85+AF85+AJ85+AN85+AR85+AV85+AZ85</f>
        <v>#VALUE!</v>
      </c>
      <c r="D85" s="40" t="e">
        <f aca="false">I85+M85+Q85+U85+Y85+AC85+AG85+AK85+AO85+AS85+AW85+BA85</f>
        <v>#VALUE!</v>
      </c>
      <c r="E85" s="41" t="e">
        <f aca="false">C85/(B85+F85)</f>
        <v>#VALUE!</v>
      </c>
      <c r="F85" s="47" t="n">
        <v>15</v>
      </c>
      <c r="G85" s="43"/>
      <c r="H85" s="43"/>
      <c r="I85" s="43"/>
      <c r="J85" s="42" t="e">
        <f aca="false">'dkp feb 24' B26</f>
        <v>#VALUE!</v>
      </c>
      <c r="K85" s="43" t="e">
        <f aca="false">'dkp feb 24' B26</f>
        <v>#VALUE!</v>
      </c>
      <c r="L85" s="43" t="e">
        <f aca="false">'dkp feb 24' E26</f>
        <v>#VALUE!</v>
      </c>
      <c r="M85" s="44" t="e">
        <f aca="false">J85+K85-L85-N85</f>
        <v>#VALUE!</v>
      </c>
      <c r="N85" s="42" t="e">
        <f aca="false">'dkp mar 24' B24</f>
        <v>#VALUE!</v>
      </c>
      <c r="O85" s="43" t="e">
        <f aca="false">'dkp mar 24' B24</f>
        <v>#VALUE!</v>
      </c>
      <c r="P85" s="43" t="e">
        <f aca="false">'dkp mar 24' E24</f>
        <v>#VALUE!</v>
      </c>
      <c r="Q85" s="44" t="e">
        <f aca="false">N85+O85-P85-R85</f>
        <v>#VALUE!</v>
      </c>
      <c r="R85" s="42" t="e">
        <f aca="false">'dkp apr 24' B27</f>
        <v>#VALUE!</v>
      </c>
      <c r="S85" s="43" t="e">
        <f aca="false">'dkp apr 24' B27</f>
        <v>#VALUE!</v>
      </c>
      <c r="T85" s="43" t="e">
        <f aca="false">'dkp apr 24' E27</f>
        <v>#VALUE!</v>
      </c>
      <c r="U85" s="44" t="e">
        <f aca="false">R85+S85-T85-V85</f>
        <v>#VALUE!</v>
      </c>
      <c r="V85" s="42" t="e">
        <f aca="false">'dkp may 24' B31</f>
        <v>#VALUE!</v>
      </c>
      <c r="W85" s="45" t="e">
        <f aca="false">array_constrain(arrayformula(IFERROR(INDEX('dkp may 24' C:C,MATCH("*"&amp;A85&amp;"*",'dkp may 24' A:A,0)),"")), 1, 1)</f>
        <v>#VALUE!</v>
      </c>
      <c r="X85" s="45" t="e">
        <f aca="false">array_constrain(arrayformula(IFERROR(INDEX('dkp may 24' E:E,MATCH("*"&amp;A85&amp;"*",'dkp may 24' A:A,0)),"")), 1, 1)</f>
        <v>#VALUE!</v>
      </c>
      <c r="Y85" s="43"/>
      <c r="Z85" s="47"/>
      <c r="AA85" s="43"/>
      <c r="AB85" s="43"/>
      <c r="AC85" s="44"/>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8"/>
      <c r="BC85" s="38"/>
    </row>
    <row r="86" customFormat="false" ht="15.75" hidden="false" customHeight="true" outlineLevel="0" collapsed="false">
      <c r="A86" s="39" t="s">
        <v>149</v>
      </c>
      <c r="B86" s="39" t="e">
        <f aca="false">G86+K86+O86+S86+W86+AA86+AE86+AI86+AM86+AQ86+AU86+AY86</f>
        <v>#VALUE!</v>
      </c>
      <c r="C86" s="39" t="e">
        <f aca="false">H86+L86+P86+T86+X86+AB86+AF86+AJ86+AN86+AR86+AV86+AZ86</f>
        <v>#VALUE!</v>
      </c>
      <c r="D86" s="40" t="e">
        <f aca="false">I86+M86+Q86+U86+Y86+AC86+AG86+AK86+AO86+AS86+AW86+BA86</f>
        <v>#VALUE!</v>
      </c>
      <c r="E86" s="41" t="e">
        <f aca="false">C86/(B86+F86)</f>
        <v>#VALUE!</v>
      </c>
      <c r="F86" s="47"/>
      <c r="G86" s="43"/>
      <c r="H86" s="43"/>
      <c r="I86" s="43"/>
      <c r="J86" s="47"/>
      <c r="K86" s="43"/>
      <c r="L86" s="43"/>
      <c r="M86" s="43"/>
      <c r="N86" s="47"/>
      <c r="O86" s="43"/>
      <c r="P86" s="43"/>
      <c r="Q86" s="43"/>
      <c r="R86" s="47"/>
      <c r="S86" s="43"/>
      <c r="T86" s="43"/>
      <c r="U86" s="44" t="e">
        <f aca="false">R86+S86-T86-V86</f>
        <v>#VALUE!</v>
      </c>
      <c r="V86" s="42" t="e">
        <f aca="false">'dkp may 24' B47</f>
        <v>#VALUE!</v>
      </c>
      <c r="W86" s="45" t="e">
        <f aca="false">array_constrain(arrayformula(IFERROR(INDEX('dkp may 24' C:C,MATCH("*"&amp;A86&amp;"*",'dkp may 24' A:A,0)),"")), 1, 1)</f>
        <v>#VALUE!</v>
      </c>
      <c r="X86" s="45" t="e">
        <f aca="false">array_constrain(arrayformula(IFERROR(INDEX('dkp may 24' E:E,MATCH("*"&amp;A86&amp;"*",'dkp may 24' A:A,0)),"")), 1, 1)</f>
        <v>#VALUE!</v>
      </c>
      <c r="Y86" s="43"/>
      <c r="Z86" s="47"/>
      <c r="AA86" s="43"/>
      <c r="AB86" s="43"/>
      <c r="AC86" s="44"/>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8"/>
      <c r="BC86" s="38"/>
    </row>
    <row r="87" customFormat="false" ht="15.75" hidden="false" customHeight="true" outlineLevel="0" collapsed="false">
      <c r="A87" s="39" t="s">
        <v>189</v>
      </c>
      <c r="B87" s="39" t="e">
        <f aca="false">G87+K87+O87+S87+W87+AA87+AE87+AI87+AM87+AQ87+AU87+AY87</f>
        <v>#VALUE!</v>
      </c>
      <c r="C87" s="39" t="e">
        <f aca="false">H87+L87+P87+T87+X87+AB87+AF87+AJ87+AN87+AR87+AV87+AZ87</f>
        <v>#VALUE!</v>
      </c>
      <c r="D87" s="40" t="e">
        <f aca="false">I87+M87+Q87+U87+Y87+AC87+AG87+AK87+AO87+AS87+AW87+BA87</f>
        <v>#VALUE!</v>
      </c>
      <c r="E87" s="41" t="e">
        <f aca="false">C87/(B87+F87)</f>
        <v>#VALUE!</v>
      </c>
      <c r="F87" s="42" t="e">
        <f aca="false">'dkp jan 24' B61</f>
        <v>#VALUE!</v>
      </c>
      <c r="G87" s="43" t="e">
        <f aca="false">'dkp jan 24' B61</f>
        <v>#VALUE!</v>
      </c>
      <c r="H87" s="43" t="e">
        <f aca="false">'dkp jan 24' E61</f>
        <v>#VALUE!</v>
      </c>
      <c r="I87" s="44" t="e">
        <f aca="false">F87+G87-H87-J87</f>
        <v>#VALUE!</v>
      </c>
      <c r="J87" s="42" t="e">
        <f aca="false">'dkp feb 24' B58</f>
        <v>#VALUE!</v>
      </c>
      <c r="K87" s="43" t="e">
        <f aca="false">'dkp feb 24' B58</f>
        <v>#VALUE!</v>
      </c>
      <c r="L87" s="43" t="e">
        <f aca="false">'dkp feb 24' E58</f>
        <v>#VALUE!</v>
      </c>
      <c r="M87" s="44" t="e">
        <f aca="false">J87+K87-L87-N87</f>
        <v>#VALUE!</v>
      </c>
      <c r="N87" s="42" t="e">
        <f aca="false">'dkp mar 24' B51</f>
        <v>#VALUE!</v>
      </c>
      <c r="O87" s="43" t="e">
        <f aca="false">'dkp mar 24' B51</f>
        <v>#VALUE!</v>
      </c>
      <c r="P87" s="43" t="e">
        <f aca="false">'dkp mar 24' E51</f>
        <v>#VALUE!</v>
      </c>
      <c r="Q87" s="44" t="e">
        <f aca="false">N87+O87-P87-R87</f>
        <v>#VALUE!</v>
      </c>
      <c r="R87" s="42" t="e">
        <f aca="false">'dkp apr 24' B50</f>
        <v>#VALUE!</v>
      </c>
      <c r="S87" s="43" t="e">
        <f aca="false">'dkp apr 24' B50</f>
        <v>#VALUE!</v>
      </c>
      <c r="T87" s="43" t="e">
        <f aca="false">'dkp apr 24' E50</f>
        <v>#VALUE!</v>
      </c>
      <c r="U87" s="43"/>
      <c r="V87" s="47"/>
      <c r="W87" s="45" t="e">
        <f aca="false">array_constrain(arrayformula(IFERROR(INDEX('dkp may 24' C:C,MATCH("*"&amp;A87&amp;"*",'dkp may 24' A:A,0)),"")), 1, 1)</f>
        <v>#VALUE!</v>
      </c>
      <c r="X87" s="45" t="e">
        <f aca="false">array_constrain(arrayformula(IFERROR(INDEX('dkp may 24' E:E,MATCH("*"&amp;A87&amp;"*",'dkp may 24' A:A,0)),"")), 1, 1)</f>
        <v>#VALUE!</v>
      </c>
      <c r="Y87" s="43"/>
      <c r="Z87" s="47"/>
      <c r="AA87" s="43"/>
      <c r="AB87" s="43"/>
      <c r="AC87" s="44"/>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8"/>
      <c r="BC87" s="38"/>
    </row>
    <row r="88" customFormat="false" ht="15.75" hidden="false" customHeight="true" outlineLevel="0" collapsed="false">
      <c r="A88" s="39" t="s">
        <v>99</v>
      </c>
      <c r="B88" s="39" t="e">
        <f aca="false">G88+K88+O88+S88+W88+AA88+AE88+AI88+AM88+AQ88+AU88+AY88</f>
        <v>#VALUE!</v>
      </c>
      <c r="C88" s="39" t="e">
        <f aca="false">H88+L88+P88+T88+X88+AB88+AF88+AJ88+AN88+AR88+AV88+AZ88</f>
        <v>#VALUE!</v>
      </c>
      <c r="D88" s="40" t="e">
        <f aca="false">I88+M88+Q88+U88+Y88+AC88+AG88+AK88+AO88+AS88+AW88+BA88</f>
        <v>#VALUE!</v>
      </c>
      <c r="E88" s="41" t="e">
        <f aca="false">C88/(B88+F88)</f>
        <v>#VALUE!</v>
      </c>
      <c r="F88" s="42" t="e">
        <f aca="false">'dkp jan 24' B29</f>
        <v>#VALUE!</v>
      </c>
      <c r="G88" s="43" t="e">
        <f aca="false">'dkp jan 24' B29</f>
        <v>#VALUE!</v>
      </c>
      <c r="H88" s="43" t="e">
        <f aca="false">'dkp jan 24' E29</f>
        <v>#VALUE!</v>
      </c>
      <c r="I88" s="44" t="e">
        <f aca="false">F88+G88-H88-J88</f>
        <v>#VALUE!</v>
      </c>
      <c r="J88" s="42" t="e">
        <f aca="false">'dkp feb 24' B29</f>
        <v>#VALUE!</v>
      </c>
      <c r="K88" s="43" t="e">
        <f aca="false">'dkp feb 24' B29</f>
        <v>#VALUE!</v>
      </c>
      <c r="L88" s="43" t="e">
        <f aca="false">'dkp feb 24' E29</f>
        <v>#VALUE!</v>
      </c>
      <c r="M88" s="44" t="e">
        <f aca="false">J88+K88-L88-N88</f>
        <v>#VALUE!</v>
      </c>
      <c r="N88" s="42" t="e">
        <f aca="false">'dkp mar 24' B27</f>
        <v>#VALUE!</v>
      </c>
      <c r="O88" s="43" t="e">
        <f aca="false">'dkp mar 24' B27</f>
        <v>#VALUE!</v>
      </c>
      <c r="P88" s="43" t="e">
        <f aca="false">'dkp mar 24' E27</f>
        <v>#VALUE!</v>
      </c>
      <c r="Q88" s="44" t="e">
        <f aca="false">N88+O88-P88-R88</f>
        <v>#VALUE!</v>
      </c>
      <c r="R88" s="42" t="e">
        <f aca="false">'dkp apr 24' B29</f>
        <v>#VALUE!</v>
      </c>
      <c r="S88" s="43" t="e">
        <f aca="false">'dkp apr 24' B29</f>
        <v>#VALUE!</v>
      </c>
      <c r="T88" s="43" t="e">
        <f aca="false">'dkp apr 24' E29</f>
        <v>#VALUE!</v>
      </c>
      <c r="U88" s="43"/>
      <c r="V88" s="47"/>
      <c r="W88" s="45" t="e">
        <f aca="false">array_constrain(arrayformula(IFERROR(INDEX('dkp may 24' C:C,MATCH("*"&amp;A88&amp;"*",'dkp may 24' A:A,0)),"")), 1, 1)</f>
        <v>#VALUE!</v>
      </c>
      <c r="X88" s="45" t="e">
        <f aca="false">array_constrain(arrayformula(IFERROR(INDEX('dkp may 24' E:E,MATCH("*"&amp;A88&amp;"*",'dkp may 24' A:A,0)),"")), 1, 1)</f>
        <v>#VALUE!</v>
      </c>
      <c r="Y88" s="43"/>
      <c r="Z88" s="47"/>
      <c r="AA88" s="43"/>
      <c r="AB88" s="43"/>
      <c r="AC88" s="44"/>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8"/>
      <c r="BC88" s="38"/>
    </row>
    <row r="89" customFormat="false" ht="15.75" hidden="false" customHeight="true" outlineLevel="0" collapsed="false">
      <c r="A89" s="39" t="s">
        <v>68</v>
      </c>
      <c r="B89" s="39" t="e">
        <f aca="false">G89+K89+O89+S89+W89+AA89+AE89+AI89+AM89+AQ89+AU89+AY89</f>
        <v>#VALUE!</v>
      </c>
      <c r="C89" s="39" t="e">
        <f aca="false">H89+L89+P89+T89+X89+AB89+AF89+AJ89+AN89+AR89+AV89+AZ89</f>
        <v>#VALUE!</v>
      </c>
      <c r="D89" s="40" t="e">
        <f aca="false">I89+M89+Q89+U89+Y89+AC89+AG89+AK89+AO89+AS89+AW89+BA89</f>
        <v>#VALUE!</v>
      </c>
      <c r="E89" s="41" t="e">
        <f aca="false">C89/(B89+F89)</f>
        <v>#VALUE!</v>
      </c>
      <c r="F89" s="47" t="n">
        <v>69</v>
      </c>
      <c r="G89" s="43"/>
      <c r="H89" s="43"/>
      <c r="I89" s="43"/>
      <c r="J89" s="47"/>
      <c r="K89" s="43"/>
      <c r="L89" s="43"/>
      <c r="M89" s="43"/>
      <c r="N89" s="42" t="e">
        <f aca="false">'dkp mar 24' B17</f>
        <v>#VALUE!</v>
      </c>
      <c r="O89" s="43" t="e">
        <f aca="false">'dkp mar 24' B17</f>
        <v>#VALUE!</v>
      </c>
      <c r="P89" s="43" t="e">
        <f aca="false">'dkp mar 24' E17</f>
        <v>#VALUE!</v>
      </c>
      <c r="Q89" s="44" t="e">
        <f aca="false">N89+O89-P89-R89</f>
        <v>#VALUE!</v>
      </c>
      <c r="R89" s="42" t="e">
        <f aca="false">'dkp apr 24' B20</f>
        <v>#VALUE!</v>
      </c>
      <c r="S89" s="43" t="e">
        <f aca="false">'dkp apr 24' B20</f>
        <v>#VALUE!</v>
      </c>
      <c r="T89" s="43" t="e">
        <f aca="false">'dkp apr 24' E20</f>
        <v>#VALUE!</v>
      </c>
      <c r="U89" s="43"/>
      <c r="V89" s="47"/>
      <c r="W89" s="45" t="e">
        <f aca="false">array_constrain(arrayformula(IFERROR(INDEX('dkp may 24' C:C,MATCH("*"&amp;A89&amp;"*",'dkp may 24' A:A,0)),"")), 1, 1)</f>
        <v>#VALUE!</v>
      </c>
      <c r="X89" s="45" t="e">
        <f aca="false">array_constrain(arrayformula(IFERROR(INDEX('dkp may 24' E:E,MATCH("*"&amp;A89&amp;"*",'dkp may 24' A:A,0)),"")), 1, 1)</f>
        <v>#VALUE!</v>
      </c>
      <c r="Y89" s="43"/>
      <c r="Z89" s="47"/>
      <c r="AA89" s="43"/>
      <c r="AB89" s="43"/>
      <c r="AC89" s="44"/>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8"/>
      <c r="BC89" s="38"/>
    </row>
    <row r="90" customFormat="false" ht="15.75" hidden="false" customHeight="true" outlineLevel="0" collapsed="false">
      <c r="A90" s="39" t="s">
        <v>107</v>
      </c>
      <c r="B90" s="39" t="e">
        <f aca="false">G90+K90+O90+S90+W90+AA90+AE90+AI90+AM90+AQ90+AU90+AY90</f>
        <v>#VALUE!</v>
      </c>
      <c r="C90" s="39" t="e">
        <f aca="false">H90+L90+P90+T90+X90+AB90+AF90+AJ90+AN90+AR90+AV90+AZ90</f>
        <v>#VALUE!</v>
      </c>
      <c r="D90" s="40" t="e">
        <f aca="false">I90+M90+Q90+U90+Y90+AC90+AG90+AK90+AO90+AS90+AW90+BA90</f>
        <v>#VALUE!</v>
      </c>
      <c r="E90" s="41" t="e">
        <f aca="false">C90/(B90+F90)</f>
        <v>#VALUE!</v>
      </c>
      <c r="F90" s="47" t="n">
        <v>23</v>
      </c>
      <c r="G90" s="43"/>
      <c r="H90" s="43"/>
      <c r="I90" s="43"/>
      <c r="J90" s="42" t="e">
        <f aca="false">'dkp feb 24' B33</f>
        <v>#VALUE!</v>
      </c>
      <c r="K90" s="43" t="e">
        <f aca="false">'dkp feb 24' B33</f>
        <v>#VALUE!</v>
      </c>
      <c r="L90" s="43" t="e">
        <f aca="false">'dkp feb 24' E33</f>
        <v>#VALUE!</v>
      </c>
      <c r="M90" s="44" t="e">
        <f aca="false">J90+K90-L90-N90</f>
        <v>#VALUE!</v>
      </c>
      <c r="N90" s="42" t="e">
        <f aca="false">'dkp mar 24' B30</f>
        <v>#VALUE!</v>
      </c>
      <c r="O90" s="43" t="e">
        <f aca="false">'dkp mar 24' B30</f>
        <v>#VALUE!</v>
      </c>
      <c r="P90" s="43" t="e">
        <f aca="false">'dkp mar 24' E30</f>
        <v>#VALUE!</v>
      </c>
      <c r="Q90" s="44" t="e">
        <f aca="false">N90+O90-P90-R90</f>
        <v>#VALUE!</v>
      </c>
      <c r="R90" s="42" t="e">
        <f aca="false">'dkp apr 24' B31</f>
        <v>#VALUE!</v>
      </c>
      <c r="S90" s="43" t="e">
        <f aca="false">'dkp apr 24' B31</f>
        <v>#VALUE!</v>
      </c>
      <c r="T90" s="43" t="e">
        <f aca="false">'dkp apr 24' E31</f>
        <v>#VALUE!</v>
      </c>
      <c r="U90" s="43"/>
      <c r="V90" s="47"/>
      <c r="W90" s="45" t="e">
        <f aca="false">array_constrain(arrayformula(IFERROR(INDEX('dkp may 24' C:C,MATCH("*"&amp;A90&amp;"*",'dkp may 24' A:A,0)),"")), 1, 1)</f>
        <v>#VALUE!</v>
      </c>
      <c r="X90" s="45" t="e">
        <f aca="false">array_constrain(arrayformula(IFERROR(INDEX('dkp may 24' E:E,MATCH("*"&amp;A90&amp;"*",'dkp may 24' A:A,0)),"")), 1, 1)</f>
        <v>#VALUE!</v>
      </c>
      <c r="Y90" s="43"/>
      <c r="Z90" s="47"/>
      <c r="AA90" s="43"/>
      <c r="AB90" s="43"/>
      <c r="AC90" s="44"/>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8"/>
      <c r="BC90" s="38"/>
    </row>
    <row r="91" customFormat="false" ht="15.75" hidden="false" customHeight="true" outlineLevel="0" collapsed="false">
      <c r="A91" s="39" t="s">
        <v>252</v>
      </c>
      <c r="B91" s="39" t="e">
        <f aca="false">G91+K91+O91+S91+W91+AA91+AE91+AI91+AM91+AQ91+AU91+AY91</f>
        <v>#VALUE!</v>
      </c>
      <c r="C91" s="39" t="e">
        <f aca="false">H91+L91+P91+T91+X91+AB91+AF91+AJ91+AN91+AR91+AV91+AZ91</f>
        <v>#VALUE!</v>
      </c>
      <c r="D91" s="40" t="e">
        <f aca="false">I91+M91+Q91+U91+Y91+AC91+AG91+AK91+AO91+AS91+AW91+BA91</f>
        <v>#VALUE!</v>
      </c>
      <c r="E91" s="41" t="e">
        <f aca="false">C91/(B91+F91)</f>
        <v>#VALUE!</v>
      </c>
      <c r="F91" s="47" t="n">
        <v>10</v>
      </c>
      <c r="G91" s="43"/>
      <c r="H91" s="43"/>
      <c r="I91" s="43"/>
      <c r="J91" s="42" t="e">
        <f aca="false">'dkp feb 24' B80</f>
        <v>#VALUE!</v>
      </c>
      <c r="K91" s="43" t="e">
        <f aca="false">'dkp feb 24' B80</f>
        <v>#VALUE!</v>
      </c>
      <c r="L91" s="43" t="e">
        <f aca="false">'dkp feb 24' E80</f>
        <v>#VALUE!</v>
      </c>
      <c r="M91" s="44" t="e">
        <f aca="false">J91+K91-L91-N91</f>
        <v>#VALUE!</v>
      </c>
      <c r="N91" s="42" t="e">
        <f aca="false">'dkp mar 24' B69</f>
        <v>#VALUE!</v>
      </c>
      <c r="O91" s="43" t="e">
        <f aca="false">'dkp mar 24' B69</f>
        <v>#VALUE!</v>
      </c>
      <c r="P91" s="43" t="e">
        <f aca="false">'dkp mar 24' E69</f>
        <v>#VALUE!</v>
      </c>
      <c r="Q91" s="43"/>
      <c r="R91" s="47"/>
      <c r="S91" s="43"/>
      <c r="T91" s="43"/>
      <c r="U91" s="43"/>
      <c r="V91" s="47"/>
      <c r="W91" s="45" t="e">
        <f aca="false">array_constrain(arrayformula(IFERROR(INDEX('dkp may 24' C:C,MATCH("*"&amp;A91&amp;"*",'dkp may 24' A:A,0)),"")), 1, 1)</f>
        <v>#VALUE!</v>
      </c>
      <c r="X91" s="45" t="e">
        <f aca="false">array_constrain(arrayformula(IFERROR(INDEX('dkp may 24' E:E,MATCH("*"&amp;A91&amp;"*",'dkp may 24' A:A,0)),"")), 1, 1)</f>
        <v>#VALUE!</v>
      </c>
      <c r="Y91" s="43"/>
      <c r="Z91" s="47"/>
      <c r="AA91" s="43"/>
      <c r="AB91" s="43"/>
      <c r="AC91" s="44"/>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8"/>
      <c r="BC91" s="38"/>
    </row>
    <row r="92" customFormat="false" ht="15.75" hidden="false" customHeight="true" outlineLevel="0" collapsed="false">
      <c r="A92" s="39" t="s">
        <v>208</v>
      </c>
      <c r="B92" s="39" t="e">
        <f aca="false">G92+K92+O92+S92+W92+AA92+AE92+AI92+AM92+AQ92+AU92+AY92</f>
        <v>#VALUE!</v>
      </c>
      <c r="C92" s="39" t="e">
        <f aca="false">H92+L92+P92+T92+X92+AB92+AF92+AJ92+AN92+AR92+AV92+AZ92</f>
        <v>#VALUE!</v>
      </c>
      <c r="D92" s="40" t="e">
        <f aca="false">I92+M92+Q92+U92+Y92+AC92+AG92+AK92+AO92+AS92+AW92+BA92</f>
        <v>#VALUE!</v>
      </c>
      <c r="E92" s="41" t="e">
        <f aca="false">C92/(B92+F92)</f>
        <v>#VALUE!</v>
      </c>
      <c r="F92" s="42" t="e">
        <f aca="false">'dkp jan 24' B70</f>
        <v>#VALUE!</v>
      </c>
      <c r="G92" s="43" t="e">
        <f aca="false">'dkp jan 24' B70</f>
        <v>#VALUE!</v>
      </c>
      <c r="H92" s="43" t="e">
        <f aca="false">'dkp jan 24' E70</f>
        <v>#VALUE!</v>
      </c>
      <c r="I92" s="44" t="e">
        <f aca="false">F92+G92-H92-J92</f>
        <v>#VALUE!</v>
      </c>
      <c r="J92" s="42" t="e">
        <f aca="false">'dkp feb 24' B67</f>
        <v>#VALUE!</v>
      </c>
      <c r="K92" s="43" t="e">
        <f aca="false">'dkp feb 24' B67</f>
        <v>#VALUE!</v>
      </c>
      <c r="L92" s="43" t="e">
        <f aca="false">'dkp feb 24' E67</f>
        <v>#VALUE!</v>
      </c>
      <c r="M92" s="44" t="e">
        <f aca="false">J92+K92-L92-N92</f>
        <v>#VALUE!</v>
      </c>
      <c r="N92" s="42" t="e">
        <f aca="false">'dkp mar 24' B58</f>
        <v>#VALUE!</v>
      </c>
      <c r="O92" s="43" t="e">
        <f aca="false">'dkp mar 24' B58</f>
        <v>#VALUE!</v>
      </c>
      <c r="P92" s="43" t="e">
        <f aca="false">'dkp mar 24' E58</f>
        <v>#VALUE!</v>
      </c>
      <c r="Q92" s="43"/>
      <c r="R92" s="47"/>
      <c r="S92" s="43"/>
      <c r="T92" s="43"/>
      <c r="U92" s="43"/>
      <c r="V92" s="47"/>
      <c r="W92" s="45" t="e">
        <f aca="false">array_constrain(arrayformula(IFERROR(INDEX('dkp may 24' C:C,MATCH("*"&amp;A92&amp;"*",'dkp may 24' A:A,0)),"")), 1, 1)</f>
        <v>#VALUE!</v>
      </c>
      <c r="X92" s="45" t="e">
        <f aca="false">array_constrain(arrayformula(IFERROR(INDEX('dkp may 24' E:E,MATCH("*"&amp;A92&amp;"*",'dkp may 24' A:A,0)),"")), 1, 1)</f>
        <v>#VALUE!</v>
      </c>
      <c r="Y92" s="43"/>
      <c r="Z92" s="47"/>
      <c r="AA92" s="43"/>
      <c r="AB92" s="43"/>
      <c r="AC92" s="44"/>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8"/>
      <c r="BC92" s="38"/>
    </row>
    <row r="93" customFormat="false" ht="15.75" hidden="false" customHeight="true" outlineLevel="0" collapsed="false">
      <c r="A93" s="39" t="s">
        <v>255</v>
      </c>
      <c r="B93" s="39" t="e">
        <f aca="false">G93+K93+O93+S93+W93+AA93+AE93+AI93+AM93+AQ93+AU93+AY93</f>
        <v>#VALUE!</v>
      </c>
      <c r="C93" s="39" t="e">
        <f aca="false">H93+L93+P93+T93+X93+AB93+AF93+AJ93+AN93+AR93+AV93+AZ93</f>
        <v>#VALUE!</v>
      </c>
      <c r="D93" s="40" t="e">
        <f aca="false">I93+M93+Q93+U93+Y93+AC93+AG93+AK93+AO93+AS93+AW93+BA93</f>
        <v>#VALUE!</v>
      </c>
      <c r="E93" s="41" t="e">
        <f aca="false">C93/(B93+F93)</f>
        <v>#VALUE!</v>
      </c>
      <c r="F93" s="42" t="e">
        <f aca="false">'dkp jan 24' B86</f>
        <v>#VALUE!</v>
      </c>
      <c r="G93" s="43" t="e">
        <f aca="false">'dkp jan 24' B86</f>
        <v>#VALUE!</v>
      </c>
      <c r="H93" s="43" t="e">
        <f aca="false">'dkp jan 24' E86</f>
        <v>#VALUE!</v>
      </c>
      <c r="I93" s="44" t="e">
        <f aca="false">F93+G93-H93-J93</f>
        <v>#VALUE!</v>
      </c>
      <c r="J93" s="42" t="e">
        <f aca="false">'dkp feb 24' B81</f>
        <v>#VALUE!</v>
      </c>
      <c r="K93" s="43" t="e">
        <f aca="false">'dkp feb 24' B81</f>
        <v>#VALUE!</v>
      </c>
      <c r="L93" s="43" t="e">
        <f aca="false">'dkp feb 24' E81</f>
        <v>#VALUE!</v>
      </c>
      <c r="M93" s="44" t="e">
        <f aca="false">J93+K93-L93-N93</f>
        <v>#VALUE!</v>
      </c>
      <c r="N93" s="42" t="e">
        <f aca="false">'dkp mar 24' B70</f>
        <v>#VALUE!</v>
      </c>
      <c r="O93" s="43" t="e">
        <f aca="false">'dkp mar 24' B70</f>
        <v>#VALUE!</v>
      </c>
      <c r="P93" s="43" t="e">
        <f aca="false">'dkp mar 24' E70</f>
        <v>#VALUE!</v>
      </c>
      <c r="Q93" s="43"/>
      <c r="R93" s="47"/>
      <c r="S93" s="43"/>
      <c r="T93" s="43"/>
      <c r="U93" s="43"/>
      <c r="V93" s="47"/>
      <c r="W93" s="45" t="e">
        <f aca="false">array_constrain(arrayformula(IFERROR(INDEX('dkp may 24' C:C,MATCH("*"&amp;A93&amp;"*",'dkp may 24' A:A,0)),"")), 1, 1)</f>
        <v>#VALUE!</v>
      </c>
      <c r="X93" s="45" t="e">
        <f aca="false">array_constrain(arrayformula(IFERROR(INDEX('dkp may 24' E:E,MATCH("*"&amp;A93&amp;"*",'dkp may 24' A:A,0)),"")), 1, 1)</f>
        <v>#VALUE!</v>
      </c>
      <c r="Y93" s="43"/>
      <c r="Z93" s="47"/>
      <c r="AA93" s="43"/>
      <c r="AB93" s="43"/>
      <c r="AC93" s="44"/>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8"/>
      <c r="BC93" s="38"/>
    </row>
    <row r="94" customFormat="false" ht="18" hidden="false" customHeight="true" outlineLevel="0" collapsed="false">
      <c r="A94" s="39" t="s">
        <v>126</v>
      </c>
      <c r="B94" s="39" t="e">
        <f aca="false">G94+K94+O94+S94+W94+AA94+AE94+AI94+AM94+AQ94+AU94+AY94</f>
        <v>#VALUE!</v>
      </c>
      <c r="C94" s="39" t="e">
        <f aca="false">H94+L94+P94+T94+X94+AB94+AF94+AJ94+AN94+AR94+AV94+AZ94</f>
        <v>#VALUE!</v>
      </c>
      <c r="D94" s="40" t="e">
        <f aca="false">I94+M94+Q94+U94+Y94+AC94+AG94+AK94+AO94+AS94+AW94+BA94</f>
        <v>#VALUE!</v>
      </c>
      <c r="E94" s="41" t="e">
        <f aca="false">C94/(B94+F94)</f>
        <v>#VALUE!</v>
      </c>
      <c r="F94" s="42" t="e">
        <f aca="false">'dkp jan 24' B38</f>
        <v>#VALUE!</v>
      </c>
      <c r="G94" s="43" t="e">
        <f aca="false">'dkp jan 24' B38</f>
        <v>#VALUE!</v>
      </c>
      <c r="H94" s="43" t="e">
        <f aca="false">'dkp jan 24' E38</f>
        <v>#VALUE!</v>
      </c>
      <c r="I94" s="44" t="e">
        <f aca="false">F94+G94-H94-J94</f>
        <v>#VALUE!</v>
      </c>
      <c r="J94" s="42" t="e">
        <f aca="false">'dkp feb 24' B40</f>
        <v>#VALUE!</v>
      </c>
      <c r="K94" s="43" t="e">
        <f aca="false">'dkp feb 24' B40</f>
        <v>#VALUE!</v>
      </c>
      <c r="L94" s="43" t="e">
        <f aca="false">'dkp feb 24' E40</f>
        <v>#VALUE!</v>
      </c>
      <c r="M94" s="44" t="e">
        <f aca="false">J94+K94-L94-N94</f>
        <v>#VALUE!</v>
      </c>
      <c r="N94" s="42" t="e">
        <f aca="false">'dkp mar 24' B35</f>
        <v>#VALUE!</v>
      </c>
      <c r="O94" s="43" t="e">
        <f aca="false">'dkp mar 24' B35</f>
        <v>#VALUE!</v>
      </c>
      <c r="P94" s="43" t="e">
        <f aca="false">'dkp mar 24' E35</f>
        <v>#VALUE!</v>
      </c>
      <c r="Q94" s="43"/>
      <c r="R94" s="47"/>
      <c r="S94" s="43"/>
      <c r="T94" s="43"/>
      <c r="U94" s="43"/>
      <c r="V94" s="47"/>
      <c r="W94" s="45" t="e">
        <f aca="false">array_constrain(arrayformula(IFERROR(INDEX('dkp may 24' C:C,MATCH("*"&amp;A94&amp;"*",'dkp may 24' A:A,0)),"")), 1, 1)</f>
        <v>#VALUE!</v>
      </c>
      <c r="X94" s="45" t="e">
        <f aca="false">array_constrain(arrayformula(IFERROR(INDEX('dkp may 24' E:E,MATCH("*"&amp;A94&amp;"*",'dkp may 24' A:A,0)),"")), 1, 1)</f>
        <v>#VALUE!</v>
      </c>
      <c r="Y94" s="43"/>
      <c r="Z94" s="47"/>
      <c r="AA94" s="43"/>
      <c r="AB94" s="43"/>
      <c r="AC94" s="44"/>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8"/>
      <c r="BC94" s="38"/>
    </row>
    <row r="95" customFormat="false" ht="18" hidden="false" customHeight="true" outlineLevel="0" collapsed="false">
      <c r="A95" s="39" t="s">
        <v>117</v>
      </c>
      <c r="B95" s="39" t="e">
        <f aca="false">G95+K95+O95+S95+W95+AA95+AE95+AI95+AM95+AQ95+AU95+AY95</f>
        <v>#VALUE!</v>
      </c>
      <c r="C95" s="39" t="e">
        <f aca="false">H95+L95+P95+T95+X95+AB95+AF95+AJ95+AN95+AR95+AV95+AZ95</f>
        <v>#VALUE!</v>
      </c>
      <c r="D95" s="40" t="e">
        <f aca="false">I95+M95+Q95+U95+Y95+AC95+AG95+AK95+AO95+AS95+AW95+BA95</f>
        <v>#VALUE!</v>
      </c>
      <c r="E95" s="41" t="e">
        <f aca="false">C95/(B95+F95)</f>
        <v>#VALUE!</v>
      </c>
      <c r="F95" s="47"/>
      <c r="G95" s="43"/>
      <c r="H95" s="43"/>
      <c r="I95" s="44" t="e">
        <f aca="false">F95+G95-H95-J95</f>
        <v>#VALUE!</v>
      </c>
      <c r="J95" s="42" t="e">
        <f aca="false">'dkp feb 24' B36</f>
        <v>#VALUE!</v>
      </c>
      <c r="K95" s="43" t="e">
        <f aca="false">'dkp feb 24' B36</f>
        <v>#VALUE!</v>
      </c>
      <c r="L95" s="43" t="e">
        <f aca="false">'dkp feb 24' E36</f>
        <v>#VALUE!</v>
      </c>
      <c r="M95" s="44" t="e">
        <f aca="false">J95+K95-L95-N95</f>
        <v>#VALUE!</v>
      </c>
      <c r="N95" s="42" t="e">
        <f aca="false">'dkp mar 24' B33</f>
        <v>#VALUE!</v>
      </c>
      <c r="O95" s="43" t="e">
        <f aca="false">'dkp mar 24' B33</f>
        <v>#VALUE!</v>
      </c>
      <c r="P95" s="43" t="e">
        <f aca="false">'dkp mar 24' E33</f>
        <v>#VALUE!</v>
      </c>
      <c r="Q95" s="43"/>
      <c r="R95" s="47"/>
      <c r="S95" s="43"/>
      <c r="T95" s="43"/>
      <c r="U95" s="43"/>
      <c r="V95" s="47"/>
      <c r="W95" s="45" t="e">
        <f aca="false">array_constrain(arrayformula(IFERROR(INDEX('dkp may 24' C:C,MATCH("*"&amp;A95&amp;"*",'dkp may 24' A:A,0)),"")), 1, 1)</f>
        <v>#VALUE!</v>
      </c>
      <c r="X95" s="45" t="e">
        <f aca="false">array_constrain(arrayformula(IFERROR(INDEX('dkp may 24' E:E,MATCH("*"&amp;A95&amp;"*",'dkp may 24' A:A,0)),"")), 1, 1)</f>
        <v>#VALUE!</v>
      </c>
      <c r="Y95" s="43"/>
      <c r="Z95" s="47"/>
      <c r="AA95" s="43"/>
      <c r="AB95" s="43"/>
      <c r="AC95" s="44"/>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8"/>
      <c r="BC95" s="38"/>
    </row>
    <row r="96" customFormat="false" ht="15.75" hidden="false" customHeight="true" outlineLevel="0" collapsed="false">
      <c r="A96" s="39" t="s">
        <v>95</v>
      </c>
      <c r="B96" s="39" t="e">
        <f aca="false">G96+K96+O96+S96+W96+AA96+AE96+AI96+AM96+AQ96+AU96+AY96</f>
        <v>#VALUE!</v>
      </c>
      <c r="C96" s="39" t="e">
        <f aca="false">H96+L96+P96+T96+X96+AB96+AF96+AJ96+AN96+AR96+AV96+AZ96</f>
        <v>#VALUE!</v>
      </c>
      <c r="D96" s="40" t="e">
        <f aca="false">I96+M96+Q96+U96+Y96+AC96+AG96+AK96+AO96+AS96+AW96+BA96</f>
        <v>#VALUE!</v>
      </c>
      <c r="E96" s="41" t="e">
        <f aca="false">C96/(B96+F96)</f>
        <v>#VALUE!</v>
      </c>
      <c r="F96" s="42" t="e">
        <f aca="false">'dkp jan 24' B27</f>
        <v>#VALUE!</v>
      </c>
      <c r="G96" s="43" t="e">
        <f aca="false">'dkp jan 24' B27</f>
        <v>#VALUE!</v>
      </c>
      <c r="H96" s="43" t="e">
        <f aca="false">'dkp jan 24' E27</f>
        <v>#VALUE!</v>
      </c>
      <c r="I96" s="44" t="e">
        <f aca="false">F96+G96-H96-J96</f>
        <v>#VALUE!</v>
      </c>
      <c r="J96" s="42" t="e">
        <f aca="false">'dkp feb 24' B27</f>
        <v>#VALUE!</v>
      </c>
      <c r="K96" s="43" t="e">
        <f aca="false">'dkp feb 24' B27</f>
        <v>#VALUE!</v>
      </c>
      <c r="L96" s="43" t="e">
        <f aca="false">'dkp feb 24' E27</f>
        <v>#VALUE!</v>
      </c>
      <c r="M96" s="44" t="e">
        <f aca="false">J96+K96-L96-N96</f>
        <v>#VALUE!</v>
      </c>
      <c r="N96" s="42" t="e">
        <f aca="false">'dkp mar 24' B25</f>
        <v>#VALUE!</v>
      </c>
      <c r="O96" s="43" t="e">
        <f aca="false">'dkp mar 24' B25</f>
        <v>#VALUE!</v>
      </c>
      <c r="P96" s="43" t="e">
        <f aca="false">'dkp mar 24' E25</f>
        <v>#VALUE!</v>
      </c>
      <c r="Q96" s="43"/>
      <c r="R96" s="47"/>
      <c r="S96" s="43"/>
      <c r="T96" s="43"/>
      <c r="U96" s="43"/>
      <c r="V96" s="47"/>
      <c r="W96" s="45" t="e">
        <f aca="false">array_constrain(arrayformula(IFERROR(INDEX('dkp may 24' C:C,MATCH("*"&amp;A96&amp;"*",'dkp may 24' A:A,0)),"")), 1, 1)</f>
        <v>#VALUE!</v>
      </c>
      <c r="X96" s="45" t="e">
        <f aca="false">array_constrain(arrayformula(IFERROR(INDEX('dkp may 24' E:E,MATCH("*"&amp;A96&amp;"*",'dkp may 24' A:A,0)),"")), 1, 1)</f>
        <v>#VALUE!</v>
      </c>
      <c r="Y96" s="43"/>
      <c r="Z96" s="47"/>
      <c r="AA96" s="43"/>
      <c r="AB96" s="43"/>
      <c r="AC96" s="44"/>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8"/>
      <c r="BC96" s="38"/>
    </row>
    <row r="97" customFormat="false" ht="15.75" hidden="false" customHeight="true" outlineLevel="0" collapsed="false">
      <c r="A97" s="39" t="s">
        <v>257</v>
      </c>
      <c r="B97" s="39" t="e">
        <f aca="false">G97+K97+O97+S97+W97+AA97+AE97+AI97+AM97+AQ97+AU97+AY97</f>
        <v>#VALUE!</v>
      </c>
      <c r="C97" s="39" t="e">
        <f aca="false">H97+L97+P97+T97+X97+AB97+AF97+AJ97+AN97+AR97+AV97+AZ97</f>
        <v>#VALUE!</v>
      </c>
      <c r="D97" s="40" t="e">
        <f aca="false">I97+M97+Q97+U97+Y97+AC97+AG97+AK97+AO97+AS97+AW97+BA97</f>
        <v>#VALUE!</v>
      </c>
      <c r="E97" s="41" t="e">
        <f aca="false">C97/(B97+F97)</f>
        <v>#VALUE!</v>
      </c>
      <c r="F97" s="42" t="e">
        <f aca="false">'dkp jan 24' B88</f>
        <v>#VALUE!</v>
      </c>
      <c r="G97" s="43" t="e">
        <f aca="false">'dkp jan 24' B88</f>
        <v>#VALUE!</v>
      </c>
      <c r="H97" s="43" t="e">
        <f aca="false">'dkp jan 24' E88</f>
        <v>#VALUE!</v>
      </c>
      <c r="I97" s="44" t="e">
        <f aca="false">F97+G97-H97-J97</f>
        <v>#VALUE!</v>
      </c>
      <c r="J97" s="42" t="e">
        <f aca="false">'dkp feb 24' B83</f>
        <v>#VALUE!</v>
      </c>
      <c r="K97" s="43" t="e">
        <f aca="false">'dkp feb 24' B83</f>
        <v>#VALUE!</v>
      </c>
      <c r="L97" s="43" t="e">
        <f aca="false">'dkp feb 24' E83</f>
        <v>#VALUE!</v>
      </c>
      <c r="M97" s="44" t="e">
        <f aca="false">J97+K97-L97-N97</f>
        <v>#VALUE!</v>
      </c>
      <c r="N97" s="42" t="e">
        <f aca="false">'dkp mar 24' B72</f>
        <v>#VALUE!</v>
      </c>
      <c r="O97" s="43" t="e">
        <f aca="false">'dkp mar 24' B72</f>
        <v>#VALUE!</v>
      </c>
      <c r="P97" s="43" t="e">
        <f aca="false">'dkp mar 24' E72</f>
        <v>#VALUE!</v>
      </c>
      <c r="Q97" s="43"/>
      <c r="R97" s="47"/>
      <c r="S97" s="43"/>
      <c r="T97" s="43"/>
      <c r="U97" s="43"/>
      <c r="V97" s="47"/>
      <c r="W97" s="45" t="e">
        <f aca="false">array_constrain(arrayformula(IFERROR(INDEX('dkp may 24' C:C,MATCH("*"&amp;A97&amp;"*",'dkp may 24' A:A,0)),"")), 1, 1)</f>
        <v>#VALUE!</v>
      </c>
      <c r="X97" s="45" t="e">
        <f aca="false">array_constrain(arrayformula(IFERROR(INDEX('dkp may 24' E:E,MATCH("*"&amp;A97&amp;"*",'dkp may 24' A:A,0)),"")), 1, 1)</f>
        <v>#VALUE!</v>
      </c>
      <c r="Y97" s="43"/>
      <c r="Z97" s="47"/>
      <c r="AA97" s="43"/>
      <c r="AB97" s="43"/>
      <c r="AC97" s="44"/>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8"/>
      <c r="BC97" s="38"/>
    </row>
    <row r="98" customFormat="false" ht="15.75" hidden="false" customHeight="true" outlineLevel="0" collapsed="false">
      <c r="A98" s="39" t="s">
        <v>102</v>
      </c>
      <c r="B98" s="39" t="e">
        <f aca="false">G98+K98+O98+S98+W98+AA98+AE98+AI98+AM98+AQ98+AU98+AY98</f>
        <v>#VALUE!</v>
      </c>
      <c r="C98" s="39" t="e">
        <f aca="false">H98+L98+P98+T98+X98+AB98+AF98+AJ98+AN98+AR98+AV98+AZ98</f>
        <v>#VALUE!</v>
      </c>
      <c r="D98" s="40" t="e">
        <f aca="false">I98+M98+Q98+U98+Y98+AC98+AG98+AK98+AO98+AS98+AW98+BA98</f>
        <v>#VALUE!</v>
      </c>
      <c r="E98" s="41" t="e">
        <f aca="false">C98/(B98+F98)</f>
        <v>#VALUE!</v>
      </c>
      <c r="F98" s="42" t="e">
        <f aca="false">'dkp jan 24' B30</f>
        <v>#VALUE!</v>
      </c>
      <c r="G98" s="43" t="e">
        <f aca="false">'dkp jan 24' B30</f>
        <v>#VALUE!</v>
      </c>
      <c r="H98" s="43" t="e">
        <f aca="false">'dkp jan 24' E30</f>
        <v>#VALUE!</v>
      </c>
      <c r="I98" s="44" t="e">
        <f aca="false">F98+G98-H98-J98</f>
        <v>#VALUE!</v>
      </c>
      <c r="J98" s="42" t="e">
        <f aca="false">'dkp feb 24' B30</f>
        <v>#VALUE!</v>
      </c>
      <c r="K98" s="43" t="e">
        <f aca="false">'dkp feb 24' B30</f>
        <v>#VALUE!</v>
      </c>
      <c r="L98" s="43" t="e">
        <f aca="false">'dkp feb 24' E30</f>
        <v>#VALUE!</v>
      </c>
      <c r="M98" s="44" t="e">
        <f aca="false">J98+K98-L98-N98</f>
        <v>#VALUE!</v>
      </c>
      <c r="N98" s="42" t="e">
        <f aca="false">'dkp mar 24' B28</f>
        <v>#VALUE!</v>
      </c>
      <c r="O98" s="43" t="e">
        <f aca="false">'dkp mar 24' B28</f>
        <v>#VALUE!</v>
      </c>
      <c r="P98" s="43" t="e">
        <f aca="false">'dkp mar 24' E28</f>
        <v>#VALUE!</v>
      </c>
      <c r="Q98" s="43"/>
      <c r="R98" s="47"/>
      <c r="S98" s="43"/>
      <c r="T98" s="43"/>
      <c r="U98" s="43"/>
      <c r="V98" s="47"/>
      <c r="W98" s="45" t="e">
        <f aca="false">array_constrain(arrayformula(IFERROR(INDEX('dkp may 24' C:C,MATCH("*"&amp;A98&amp;"*",'dkp may 24' A:A,0)),"")), 1, 1)</f>
        <v>#VALUE!</v>
      </c>
      <c r="X98" s="45" t="e">
        <f aca="false">array_constrain(arrayformula(IFERROR(INDEX('dkp may 24' E:E,MATCH("*"&amp;A98&amp;"*",'dkp may 24' A:A,0)),"")), 1, 1)</f>
        <v>#VALUE!</v>
      </c>
      <c r="Y98" s="43"/>
      <c r="Z98" s="47"/>
      <c r="AA98" s="43"/>
      <c r="AB98" s="43"/>
      <c r="AC98" s="44"/>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8"/>
      <c r="BC98" s="38"/>
    </row>
    <row r="99" customFormat="false" ht="15.75" hidden="false" customHeight="true" outlineLevel="0" collapsed="false">
      <c r="A99" s="39" t="s">
        <v>103</v>
      </c>
      <c r="B99" s="39" t="e">
        <f aca="false">G99+K99+O99+S99+W99+AA99+AE99+AI99+AM99+AQ99+AU99+AY99</f>
        <v>#VALUE!</v>
      </c>
      <c r="C99" s="39" t="e">
        <f aca="false">H99+L99+P99+T99+X99+AB99+AF99+AJ99+AN99+AR99+AV99+AZ99</f>
        <v>#VALUE!</v>
      </c>
      <c r="D99" s="40" t="e">
        <f aca="false">I99+M99+Q99+U99+Y99+AC99+AG99+AK99+AO99+AS99+AW99+BA99</f>
        <v>#VALUE!</v>
      </c>
      <c r="E99" s="41" t="e">
        <f aca="false">C99/(B99+F99)</f>
        <v>#VALUE!</v>
      </c>
      <c r="F99" s="42" t="e">
        <f aca="false">'dkp jan 24' B31</f>
        <v>#VALUE!</v>
      </c>
      <c r="G99" s="43" t="e">
        <f aca="false">'dkp jan 24' B31</f>
        <v>#VALUE!</v>
      </c>
      <c r="H99" s="43" t="e">
        <f aca="false">'dkp jan 24' E30</f>
        <v>#VALUE!</v>
      </c>
      <c r="I99" s="44" t="e">
        <f aca="false">F99+G99-H99-J99</f>
        <v>#VALUE!</v>
      </c>
      <c r="J99" s="42" t="e">
        <f aca="false">'dkp feb 24' B31</f>
        <v>#VALUE!</v>
      </c>
      <c r="K99" s="43" t="e">
        <f aca="false">'dkp feb 24' B31</f>
        <v>#VALUE!</v>
      </c>
      <c r="L99" s="43" t="e">
        <f aca="false">'dkp feb 24' E30</f>
        <v>#VALUE!</v>
      </c>
      <c r="M99" s="43"/>
      <c r="N99" s="47"/>
      <c r="O99" s="43"/>
      <c r="P99" s="43"/>
      <c r="Q99" s="43"/>
      <c r="R99" s="47"/>
      <c r="S99" s="43"/>
      <c r="T99" s="43"/>
      <c r="U99" s="43"/>
      <c r="V99" s="47"/>
      <c r="W99" s="45" t="e">
        <f aca="false">array_constrain(arrayformula(IFERROR(INDEX('dkp may 24' C:C,MATCH("*"&amp;A99&amp;"*",'dkp may 24' A:A,0)),"")), 1, 1)</f>
        <v>#VALUE!</v>
      </c>
      <c r="X99" s="45" t="e">
        <f aca="false">array_constrain(arrayformula(IFERROR(INDEX('dkp may 24' E:E,MATCH("*"&amp;A99&amp;"*",'dkp may 24' A:A,0)),"")), 1, 1)</f>
        <v>#VALUE!</v>
      </c>
      <c r="Y99" s="43"/>
      <c r="Z99" s="47"/>
      <c r="AA99" s="43"/>
      <c r="AB99" s="43"/>
      <c r="AC99" s="44"/>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8"/>
      <c r="BC99" s="38"/>
    </row>
    <row r="100" customFormat="false" ht="15.75" hidden="false" customHeight="true" outlineLevel="0" collapsed="false">
      <c r="A100" s="39" t="s">
        <v>50</v>
      </c>
      <c r="B100" s="39" t="e">
        <f aca="false">G100+K100+O100+S100+W100+AA100+AE100+AI100+AM100+AQ100+AU100+AY100</f>
        <v>#VALUE!</v>
      </c>
      <c r="C100" s="39" t="e">
        <f aca="false">H100+L100+P100+T100+X100+AB100+AF100+AJ100+AN100+AR100+AV100+AZ100</f>
        <v>#VALUE!</v>
      </c>
      <c r="D100" s="40" t="e">
        <f aca="false">I100+M100+Q100+U100+Y100+AC100+AG100+AK100+AO100+AS100+AW100+BA100</f>
        <v>#VALUE!</v>
      </c>
      <c r="E100" s="41" t="e">
        <f aca="false">C100/(B100+F100)</f>
        <v>#VALUE!</v>
      </c>
      <c r="F100" s="42" t="e">
        <f aca="false">'dkp jan 24' B13</f>
        <v>#VALUE!</v>
      </c>
      <c r="G100" s="43" t="e">
        <f aca="false">'dkp jan 24' B13</f>
        <v>#VALUE!</v>
      </c>
      <c r="H100" s="43" t="e">
        <f aca="false">'dkp jan 24' E13</f>
        <v>#VALUE!</v>
      </c>
      <c r="I100" s="44" t="e">
        <f aca="false">F100+G100-H100-J100</f>
        <v>#VALUE!</v>
      </c>
      <c r="J100" s="42" t="e">
        <f aca="false">'dkp feb 24' B14</f>
        <v>#VALUE!</v>
      </c>
      <c r="K100" s="43" t="e">
        <f aca="false">'dkp feb 24' B14</f>
        <v>#VALUE!</v>
      </c>
      <c r="L100" s="43" t="e">
        <f aca="false">'dkp feb 24' E14</f>
        <v>#VALUE!</v>
      </c>
      <c r="M100" s="43"/>
      <c r="N100" s="47"/>
      <c r="O100" s="43"/>
      <c r="P100" s="43"/>
      <c r="Q100" s="43"/>
      <c r="R100" s="47"/>
      <c r="S100" s="43"/>
      <c r="T100" s="43"/>
      <c r="U100" s="43"/>
      <c r="V100" s="47"/>
      <c r="W100" s="45" t="e">
        <f aca="false">array_constrain(arrayformula(IFERROR(INDEX('dkp may 24' C:C,MATCH("*"&amp;A100&amp;"*",'dkp may 24' A:A,0)),"")), 1, 1)</f>
        <v>#VALUE!</v>
      </c>
      <c r="X100" s="45" t="e">
        <f aca="false">array_constrain(arrayformula(IFERROR(INDEX('dkp may 24' E:E,MATCH("*"&amp;A100&amp;"*",'dkp may 24' A:A,0)),"")), 1, 1)</f>
        <v>#VALUE!</v>
      </c>
      <c r="Y100" s="43"/>
      <c r="Z100" s="47"/>
      <c r="AA100" s="43"/>
      <c r="AB100" s="43"/>
      <c r="AC100" s="44"/>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8"/>
      <c r="BC100" s="38"/>
    </row>
    <row r="101" customFormat="false" ht="15.75" hidden="false" customHeight="true" outlineLevel="0" collapsed="false">
      <c r="A101" s="49" t="s">
        <v>123</v>
      </c>
      <c r="B101" s="39" t="e">
        <f aca="false">G101+K101+O101+S101+W101+AA101+AE101+AI101+AM101+AQ101+AU101+AY101</f>
        <v>#VALUE!</v>
      </c>
      <c r="C101" s="39" t="e">
        <f aca="false">H101+L101+P101+T101+X101+AB101+AF101+AJ101+AN101+AR101+AV101+AZ101</f>
        <v>#VALUE!</v>
      </c>
      <c r="D101" s="40" t="e">
        <f aca="false">I101+M101+Q101+U101+Y101+AC101+AG101+AK101+AO101+AS101+AW101+BA101</f>
        <v>#VALUE!</v>
      </c>
      <c r="E101" s="41" t="e">
        <f aca="false">C101/(B101+F101)</f>
        <v>#VALUE!</v>
      </c>
      <c r="F101" s="42" t="e">
        <f aca="false">'dkp jan 24' B37</f>
        <v>#VALUE!</v>
      </c>
      <c r="G101" s="43" t="e">
        <f aca="false">'dkp jan 24' B37</f>
        <v>#VALUE!</v>
      </c>
      <c r="H101" s="43" t="e">
        <f aca="false">'dkp jan 24' E37</f>
        <v>#VALUE!</v>
      </c>
      <c r="I101" s="44" t="e">
        <f aca="false">F101+G101-H101-J101</f>
        <v>#VALUE!</v>
      </c>
      <c r="J101" s="42" t="e">
        <f aca="false">'dkp feb 24' B39</f>
        <v>#VALUE!</v>
      </c>
      <c r="K101" s="43" t="e">
        <f aca="false">'dkp feb 24' B39</f>
        <v>#VALUE!</v>
      </c>
      <c r="L101" s="43" t="e">
        <f aca="false">'dkp feb 24' E39</f>
        <v>#VALUE!</v>
      </c>
      <c r="M101" s="43"/>
      <c r="N101" s="47"/>
      <c r="O101" s="43"/>
      <c r="P101" s="43"/>
      <c r="Q101" s="43"/>
      <c r="R101" s="47"/>
      <c r="S101" s="43"/>
      <c r="T101" s="43"/>
      <c r="U101" s="43"/>
      <c r="V101" s="47"/>
      <c r="W101" s="45" t="e">
        <f aca="false">array_constrain(arrayformula(IFERROR(INDEX('dkp may 24' C:C,MATCH("*"&amp;A101&amp;"*",'dkp may 24' A:A,0)),"")), 1, 1)</f>
        <v>#VALUE!</v>
      </c>
      <c r="X101" s="45" t="e">
        <f aca="false">array_constrain(arrayformula(IFERROR(INDEX('dkp may 24' E:E,MATCH("*"&amp;A101&amp;"*",'dkp may 24' A:A,0)),"")), 1, 1)</f>
        <v>#VALUE!</v>
      </c>
      <c r="Y101" s="43"/>
      <c r="Z101" s="47"/>
      <c r="AA101" s="43"/>
      <c r="AB101" s="43"/>
      <c r="AC101" s="44"/>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8"/>
      <c r="BC101" s="38"/>
    </row>
    <row r="102" customFormat="false" ht="18" hidden="false" customHeight="true" outlineLevel="0" collapsed="false">
      <c r="A102" s="39" t="s">
        <v>221</v>
      </c>
      <c r="B102" s="39" t="e">
        <f aca="false">G102+K102+O102+S102+W102+AA102+AE102+AI102+AM102+AQ102+AU102+AY102</f>
        <v>#VALUE!</v>
      </c>
      <c r="C102" s="39" t="e">
        <f aca="false">H102+L102+P102+T102+X102+AB102+AF102+AJ102+AN102+AR102+AV102+AZ102</f>
        <v>#VALUE!</v>
      </c>
      <c r="D102" s="40" t="e">
        <f aca="false">I102+M102+Q102+U102+Y102+AC102+AG102+AK102+AO102+AS102+AW102+BA102</f>
        <v>#VALUE!</v>
      </c>
      <c r="E102" s="41" t="e">
        <f aca="false">C102/(B102+F102)</f>
        <v>#VALUE!</v>
      </c>
      <c r="F102" s="42" t="e">
        <f aca="false">'dkp jan 24' B75</f>
        <v>#VALUE!</v>
      </c>
      <c r="G102" s="43" t="e">
        <f aca="false">'dkp jan 24' B75</f>
        <v>#VALUE!</v>
      </c>
      <c r="H102" s="43" t="e">
        <f aca="false">'dkp jan 24' E75</f>
        <v>#VALUE!</v>
      </c>
      <c r="I102" s="44" t="e">
        <f aca="false">F102+G102-H102-J102</f>
        <v>#VALUE!</v>
      </c>
      <c r="J102" s="42" t="e">
        <f aca="false">'dkp feb 24' B71</f>
        <v>#VALUE!</v>
      </c>
      <c r="K102" s="43" t="e">
        <f aca="false">'dkp feb 24' B71</f>
        <v>#VALUE!</v>
      </c>
      <c r="L102" s="43" t="e">
        <f aca="false">'dkp feb 24' E71</f>
        <v>#VALUE!</v>
      </c>
      <c r="M102" s="43"/>
      <c r="N102" s="47"/>
      <c r="O102" s="43"/>
      <c r="P102" s="43"/>
      <c r="Q102" s="43"/>
      <c r="R102" s="47"/>
      <c r="S102" s="43"/>
      <c r="T102" s="43"/>
      <c r="U102" s="43"/>
      <c r="V102" s="47"/>
      <c r="W102" s="45" t="e">
        <f aca="false">array_constrain(arrayformula(IFERROR(INDEX('dkp may 24' C:C,MATCH("*"&amp;A102&amp;"*",'dkp may 24' A:A,0)),"")), 1, 1)</f>
        <v>#VALUE!</v>
      </c>
      <c r="X102" s="45" t="e">
        <f aca="false">array_constrain(arrayformula(IFERROR(INDEX('dkp may 24' E:E,MATCH("*"&amp;A102&amp;"*",'dkp may 24' A:A,0)),"")), 1, 1)</f>
        <v>#VALUE!</v>
      </c>
      <c r="Y102" s="43"/>
      <c r="Z102" s="47"/>
      <c r="AA102" s="43"/>
      <c r="AB102" s="43"/>
      <c r="AC102" s="44"/>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8"/>
      <c r="BC102" s="38"/>
    </row>
    <row r="103" customFormat="false" ht="15.75" hidden="false" customHeight="true" outlineLevel="0" collapsed="false">
      <c r="A103" s="39" t="s">
        <v>246</v>
      </c>
      <c r="B103" s="39" t="e">
        <f aca="false">G103+K103+O103+S103+W103+AA103+AE103+AI103+AM103+AQ103+AU103+AY103</f>
        <v>#VALUE!</v>
      </c>
      <c r="C103" s="39" t="e">
        <f aca="false">H103+L103+P103+T103+X103+AB103+AF103+AJ103+AN103+AR103+AV103+AZ103</f>
        <v>#VALUE!</v>
      </c>
      <c r="D103" s="40" t="e">
        <f aca="false">I103+M103+Q103+U103+Y103+AC103+AG103+AK103+AO103+AS103+AW103+BA103</f>
        <v>#VALUE!</v>
      </c>
      <c r="E103" s="41" t="e">
        <f aca="false">C103/(B103+F103)</f>
        <v>#VALUE!</v>
      </c>
      <c r="F103" s="42" t="e">
        <f aca="false">'dkp jan 24' B84</f>
        <v>#VALUE!</v>
      </c>
      <c r="G103" s="43" t="e">
        <f aca="false">'dkp jan 24' B84</f>
        <v>#VALUE!</v>
      </c>
      <c r="H103" s="43" t="e">
        <f aca="false">'dkp jan 24' E84</f>
        <v>#VALUE!</v>
      </c>
      <c r="I103" s="44" t="e">
        <f aca="false">F103+G103-H103-J103</f>
        <v>#VALUE!</v>
      </c>
      <c r="J103" s="42" t="e">
        <f aca="false">'dkp feb 24' B78</f>
        <v>#VALUE!</v>
      </c>
      <c r="K103" s="43" t="e">
        <f aca="false">'dkp feb 24' B78</f>
        <v>#VALUE!</v>
      </c>
      <c r="L103" s="43" t="e">
        <f aca="false">'dkp feb 24' E78</f>
        <v>#VALUE!</v>
      </c>
      <c r="M103" s="43"/>
      <c r="N103" s="47"/>
      <c r="O103" s="43"/>
      <c r="P103" s="43"/>
      <c r="Q103" s="43"/>
      <c r="R103" s="47"/>
      <c r="S103" s="43"/>
      <c r="T103" s="43"/>
      <c r="U103" s="43"/>
      <c r="V103" s="47"/>
      <c r="W103" s="45" t="e">
        <f aca="false">array_constrain(arrayformula(IFERROR(INDEX('dkp may 24' C:C,MATCH("*"&amp;A103&amp;"*",'dkp may 24' A:A,0)),"")), 1, 1)</f>
        <v>#VALUE!</v>
      </c>
      <c r="X103" s="45" t="e">
        <f aca="false">array_constrain(arrayformula(IFERROR(INDEX('dkp may 24' E:E,MATCH("*"&amp;A103&amp;"*",'dkp may 24' A:A,0)),"")), 1, 1)</f>
        <v>#VALUE!</v>
      </c>
      <c r="Y103" s="43"/>
      <c r="Z103" s="47"/>
      <c r="AA103" s="43"/>
      <c r="AB103" s="43"/>
      <c r="AC103" s="44"/>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8"/>
      <c r="BC103" s="38"/>
    </row>
    <row r="104" customFormat="false" ht="18" hidden="false" customHeight="true" outlineLevel="0" collapsed="false">
      <c r="A104" s="39" t="s">
        <v>122</v>
      </c>
      <c r="B104" s="39" t="e">
        <f aca="false">G104+K104+O104+S104+W104+AA104+AE104+AI104+AM104+AQ104+AU104+AY104</f>
        <v>#VALUE!</v>
      </c>
      <c r="C104" s="39" t="e">
        <f aca="false">H104+L104+P104+T104+X104+AB104+AF104+AJ104+AN104+AR104+AV104+AZ104</f>
        <v>#VALUE!</v>
      </c>
      <c r="D104" s="40" t="e">
        <f aca="false">I104+M104+Q104+U104+Y104+AC104+AG104+AK104+AO104+AS104+AW104+BA104</f>
        <v>#VALUE!</v>
      </c>
      <c r="E104" s="41" t="e">
        <f aca="false">C104/(B104+F104)</f>
        <v>#VALUE!</v>
      </c>
      <c r="F104" s="42" t="e">
        <f aca="false">'dkp jan 24' B36</f>
        <v>#VALUE!</v>
      </c>
      <c r="G104" s="43" t="e">
        <f aca="false">'dkp jan 24' B36</f>
        <v>#VALUE!</v>
      </c>
      <c r="H104" s="43" t="e">
        <f aca="false">'dkp jan 24' E36</f>
        <v>#VALUE!</v>
      </c>
      <c r="I104" s="44" t="e">
        <f aca="false">F104+G104-H104-J104</f>
        <v>#VALUE!</v>
      </c>
      <c r="J104" s="42" t="e">
        <f aca="false">'dkp feb 24' B38</f>
        <v>#VALUE!</v>
      </c>
      <c r="K104" s="43" t="e">
        <f aca="false">'dkp feb 24' B38</f>
        <v>#VALUE!</v>
      </c>
      <c r="L104" s="43" t="e">
        <f aca="false">'dkp feb 24' E38</f>
        <v>#VALUE!</v>
      </c>
      <c r="M104" s="43"/>
      <c r="N104" s="47"/>
      <c r="O104" s="43"/>
      <c r="P104" s="43"/>
      <c r="Q104" s="43"/>
      <c r="R104" s="47"/>
      <c r="S104" s="43"/>
      <c r="T104" s="43"/>
      <c r="U104" s="43"/>
      <c r="V104" s="47"/>
      <c r="W104" s="45" t="e">
        <f aca="false">array_constrain(arrayformula(IFERROR(INDEX('dkp may 24' C:C,MATCH("*"&amp;A104&amp;"*",'dkp may 24' A:A,0)),"")), 1, 1)</f>
        <v>#VALUE!</v>
      </c>
      <c r="X104" s="45" t="e">
        <f aca="false">array_constrain(arrayformula(IFERROR(INDEX('dkp may 24' E:E,MATCH("*"&amp;A104&amp;"*",'dkp may 24' A:A,0)),"")), 1, 1)</f>
        <v>#VALUE!</v>
      </c>
      <c r="Y104" s="43"/>
      <c r="Z104" s="47"/>
      <c r="AA104" s="43"/>
      <c r="AB104" s="43"/>
      <c r="AC104" s="44"/>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8"/>
      <c r="BC104" s="38"/>
    </row>
    <row r="105" customFormat="false" ht="15.75" hidden="false" customHeight="true" outlineLevel="0" collapsed="false">
      <c r="A105" s="39" t="s">
        <v>114</v>
      </c>
      <c r="B105" s="39" t="e">
        <f aca="false">G105+K105+O105+S105+W105+AA105+AE105+AI105+AM105+AQ105+AU105+AY105</f>
        <v>#VALUE!</v>
      </c>
      <c r="C105" s="39" t="e">
        <f aca="false">H105+L105+P105+T105+X105+AB105+AF105+AJ105+AN105+AR105+AV105+AZ105</f>
        <v>#VALUE!</v>
      </c>
      <c r="D105" s="40" t="e">
        <f aca="false">I105+M105+Q105+U105+Y105+AC105+AG105+AK105+AO105+AS105+AW105+BA105</f>
        <v>#VALUE!</v>
      </c>
      <c r="E105" s="41" t="e">
        <f aca="false">C105/(B105+F105)</f>
        <v>#VALUE!</v>
      </c>
      <c r="F105" s="42" t="e">
        <f aca="false">'dkp jan 24' B34</f>
        <v>#VALUE!</v>
      </c>
      <c r="G105" s="43" t="e">
        <f aca="false">'dkp jan 24' B34</f>
        <v>#VALUE!</v>
      </c>
      <c r="H105" s="43" t="e">
        <f aca="false">'dkp jan 24' E34</f>
        <v>#VALUE!</v>
      </c>
      <c r="I105" s="44" t="e">
        <f aca="false">F105+G105-H105-J105</f>
        <v>#VALUE!</v>
      </c>
      <c r="J105" s="42" t="e">
        <f aca="false">'dkp feb 24' B35</f>
        <v>#VALUE!</v>
      </c>
      <c r="K105" s="43" t="e">
        <f aca="false">'dkp feb 24' B35</f>
        <v>#VALUE!</v>
      </c>
      <c r="L105" s="43" t="e">
        <f aca="false">'dkp feb 24' E35</f>
        <v>#VALUE!</v>
      </c>
      <c r="M105" s="43"/>
      <c r="N105" s="47"/>
      <c r="O105" s="43"/>
      <c r="P105" s="43"/>
      <c r="Q105" s="43"/>
      <c r="R105" s="47"/>
      <c r="S105" s="43"/>
      <c r="T105" s="43"/>
      <c r="U105" s="43"/>
      <c r="V105" s="47"/>
      <c r="W105" s="45" t="e">
        <f aca="false">array_constrain(arrayformula(IFERROR(INDEX('dkp may 24' C:C,MATCH("*"&amp;A105&amp;"*",'dkp may 24' A:A,0)),"")), 1, 1)</f>
        <v>#VALUE!</v>
      </c>
      <c r="X105" s="45" t="e">
        <f aca="false">array_constrain(arrayformula(IFERROR(INDEX('dkp may 24' E:E,MATCH("*"&amp;A105&amp;"*",'dkp may 24' A:A,0)),"")), 1, 1)</f>
        <v>#VALUE!</v>
      </c>
      <c r="Y105" s="43"/>
      <c r="Z105" s="47"/>
      <c r="AA105" s="43"/>
      <c r="AB105" s="43"/>
      <c r="AC105" s="44"/>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8"/>
      <c r="BC105" s="38"/>
    </row>
    <row r="106" customFormat="false" ht="15.75" hidden="false" customHeight="true" outlineLevel="0" collapsed="false">
      <c r="A106" s="39" t="s">
        <v>261</v>
      </c>
      <c r="B106" s="39" t="e">
        <f aca="false">G106+K106+O106+S106+W106+AA106+AE106+AI106+AM106+AQ106+AU106+AY106</f>
        <v>#VALUE!</v>
      </c>
      <c r="C106" s="39" t="e">
        <f aca="false">H106+L106+P106+T106+X106+AB106+AF106+AJ106+AN106+AR106+AV106+AZ106</f>
        <v>#VALUE!</v>
      </c>
      <c r="D106" s="40" t="e">
        <f aca="false">I106+M106+Q106+U106+Y106+AC106+AG106+AK106+AO106+AS106+AW106+BA106</f>
        <v>#VALUE!</v>
      </c>
      <c r="E106" s="41" t="e">
        <f aca="false">C106/(B106+F106)</f>
        <v>#VALUE!</v>
      </c>
      <c r="F106" s="42" t="e">
        <f aca="false">'dkp jan 24' B89</f>
        <v>#VALUE!</v>
      </c>
      <c r="G106" s="43" t="e">
        <f aca="false">'dkp jan 24' B89</f>
        <v>#VALUE!</v>
      </c>
      <c r="H106" s="43" t="e">
        <f aca="false">'dkp jan 24' E89</f>
        <v>#VALUE!</v>
      </c>
      <c r="I106" s="44" t="e">
        <f aca="false">F106+G106-H106-J106</f>
        <v>#VALUE!</v>
      </c>
      <c r="J106" s="42" t="e">
        <f aca="false">'dkp feb 24' B84</f>
        <v>#VALUE!</v>
      </c>
      <c r="K106" s="43" t="e">
        <f aca="false">'dkp feb 24' B84</f>
        <v>#VALUE!</v>
      </c>
      <c r="L106" s="43" t="e">
        <f aca="false">'dkp feb 24' E84</f>
        <v>#VALUE!</v>
      </c>
      <c r="M106" s="43"/>
      <c r="N106" s="47"/>
      <c r="O106" s="43"/>
      <c r="P106" s="43"/>
      <c r="Q106" s="43"/>
      <c r="R106" s="47"/>
      <c r="S106" s="43"/>
      <c r="T106" s="43"/>
      <c r="U106" s="43"/>
      <c r="V106" s="47"/>
      <c r="W106" s="45" t="e">
        <f aca="false">array_constrain(arrayformula(IFERROR(INDEX('dkp may 24' C:C,MATCH("*"&amp;A106&amp;"*",'dkp may 24' A:A,0)),"")), 1, 1)</f>
        <v>#VALUE!</v>
      </c>
      <c r="X106" s="45" t="e">
        <f aca="false">array_constrain(arrayformula(IFERROR(INDEX('dkp may 24' E:E,MATCH("*"&amp;A106&amp;"*",'dkp may 24' A:A,0)),"")), 1, 1)</f>
        <v>#VALUE!</v>
      </c>
      <c r="Y106" s="43"/>
      <c r="Z106" s="47"/>
      <c r="AA106" s="43"/>
      <c r="AB106" s="43"/>
      <c r="AC106" s="44"/>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8"/>
      <c r="BC106" s="38"/>
    </row>
    <row r="107" customFormat="false" ht="15.75" hidden="false" customHeight="true" outlineLevel="0" collapsed="false">
      <c r="A107" s="39" t="s">
        <v>198</v>
      </c>
      <c r="B107" s="39" t="e">
        <f aca="false">G107+K107+O107+S107+W107+AA107+AE107+AI107+AM107+AQ107+AU107+AY107</f>
        <v>#VALUE!</v>
      </c>
      <c r="C107" s="39" t="e">
        <f aca="false">H107+L107+P107+T107+X107+AB107+AF107+AJ107+AN107+AR107+AV107+AZ107</f>
        <v>#VALUE!</v>
      </c>
      <c r="D107" s="40" t="e">
        <f aca="false">I107+M107+Q107+U107+Y107+AC107+AG107+AK107+AO107+AS107+AW107+BA107</f>
        <v>#VALUE!</v>
      </c>
      <c r="E107" s="41" t="e">
        <f aca="false">C107/(B107+F107)</f>
        <v>#VALUE!</v>
      </c>
      <c r="F107" s="42" t="e">
        <f aca="false">'dkp jan 24' B65</f>
        <v>#VALUE!</v>
      </c>
      <c r="G107" s="43" t="e">
        <f aca="false">'dkp jan 24' B65</f>
        <v>#VALUE!</v>
      </c>
      <c r="H107" s="43" t="e">
        <f aca="false">'dkp jan 24' E65</f>
        <v>#VALUE!</v>
      </c>
      <c r="I107" s="44" t="e">
        <f aca="false">F107+G107-H107-J107</f>
        <v>#VALUE!</v>
      </c>
      <c r="J107" s="42" t="e">
        <f aca="false">'dkp feb 24' B62</f>
        <v>#VALUE!</v>
      </c>
      <c r="K107" s="43" t="e">
        <f aca="false">'dkp feb 24' B62</f>
        <v>#VALUE!</v>
      </c>
      <c r="L107" s="43" t="e">
        <f aca="false">'dkp feb 24' E62</f>
        <v>#VALUE!</v>
      </c>
      <c r="M107" s="43"/>
      <c r="N107" s="47"/>
      <c r="O107" s="43"/>
      <c r="P107" s="43"/>
      <c r="Q107" s="43"/>
      <c r="R107" s="47"/>
      <c r="S107" s="43"/>
      <c r="T107" s="43"/>
      <c r="U107" s="43"/>
      <c r="V107" s="47"/>
      <c r="W107" s="45" t="e">
        <f aca="false">array_constrain(arrayformula(IFERROR(INDEX('dkp may 24' C:C,MATCH("*"&amp;A107&amp;"*",'dkp may 24' A:A,0)),"")), 1, 1)</f>
        <v>#VALUE!</v>
      </c>
      <c r="X107" s="45" t="e">
        <f aca="false">array_constrain(arrayformula(IFERROR(INDEX('dkp may 24' E:E,MATCH("*"&amp;A107&amp;"*",'dkp may 24' A:A,0)),"")), 1, 1)</f>
        <v>#VALUE!</v>
      </c>
      <c r="Y107" s="43"/>
      <c r="Z107" s="47"/>
      <c r="AA107" s="43"/>
      <c r="AB107" s="43"/>
      <c r="AC107" s="44"/>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8"/>
      <c r="BC107" s="38"/>
    </row>
    <row r="108" customFormat="false" ht="15.75" hidden="false" customHeight="true" outlineLevel="0" collapsed="false">
      <c r="A108" s="39" t="s">
        <v>74</v>
      </c>
      <c r="B108" s="39" t="e">
        <f aca="false">G108+K108+O108+S108+W108+AA108+AE108+AI108+AM108+AQ108+AU108+AY108</f>
        <v>#VALUE!</v>
      </c>
      <c r="C108" s="39" t="e">
        <f aca="false">H108+L108+P108+T108+X108+AB108+AF108+AJ108+AN108+AR108+AV108+AZ108</f>
        <v>#VALUE!</v>
      </c>
      <c r="D108" s="40" t="e">
        <f aca="false">I108+M108+Q108+U108+Y108+AC108+AG108+AK108+AO108+AS108+AW108+BA108</f>
        <v>#VALUE!</v>
      </c>
      <c r="E108" s="41" t="e">
        <f aca="false">C108/(B108+F108)</f>
        <v>#VALUE!</v>
      </c>
      <c r="F108" s="42" t="e">
        <f aca="false">'dkp jan 24' B20</f>
        <v>#VALUE!</v>
      </c>
      <c r="G108" s="43" t="e">
        <f aca="false">'dkp jan 24' B20</f>
        <v>#VALUE!</v>
      </c>
      <c r="H108" s="43" t="e">
        <f aca="false">'dkp jan 24' E20</f>
        <v>#VALUE!</v>
      </c>
      <c r="I108" s="44" t="e">
        <f aca="false">F108+G108-H108-J108</f>
        <v>#VALUE!</v>
      </c>
      <c r="J108" s="42" t="e">
        <f aca="false">'dkp feb 24' B20</f>
        <v>#VALUE!</v>
      </c>
      <c r="K108" s="43" t="e">
        <f aca="false">'dkp feb 24' B20</f>
        <v>#VALUE!</v>
      </c>
      <c r="L108" s="43" t="e">
        <f aca="false">'dkp feb 24' E20</f>
        <v>#VALUE!</v>
      </c>
      <c r="M108" s="43"/>
      <c r="N108" s="47"/>
      <c r="O108" s="43"/>
      <c r="P108" s="43"/>
      <c r="Q108" s="43"/>
      <c r="R108" s="47"/>
      <c r="S108" s="43"/>
      <c r="T108" s="43"/>
      <c r="U108" s="43"/>
      <c r="V108" s="47"/>
      <c r="W108" s="45" t="e">
        <f aca="false">array_constrain(arrayformula(IFERROR(INDEX('dkp may 24' C:C,MATCH("*"&amp;A108&amp;"*",'dkp may 24' A:A,0)),"")), 1, 1)</f>
        <v>#VALUE!</v>
      </c>
      <c r="X108" s="45" t="e">
        <f aca="false">array_constrain(arrayformula(IFERROR(INDEX('dkp may 24' E:E,MATCH("*"&amp;A108&amp;"*",'dkp may 24' A:A,0)),"")), 1, 1)</f>
        <v>#VALUE!</v>
      </c>
      <c r="Y108" s="43"/>
      <c r="Z108" s="47"/>
      <c r="AA108" s="43"/>
      <c r="AB108" s="43"/>
      <c r="AC108" s="44"/>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8"/>
      <c r="BC108" s="38"/>
    </row>
    <row r="109" customFormat="false" ht="15.75" hidden="false" customHeight="true" outlineLevel="0" collapsed="false">
      <c r="A109" s="39" t="s">
        <v>209</v>
      </c>
      <c r="B109" s="39" t="e">
        <f aca="false">G109+K109+O109+S109+W109+AA109+AE109+AI109+AM109+AQ109+AU109+AY109</f>
        <v>#VALUE!</v>
      </c>
      <c r="C109" s="39" t="e">
        <f aca="false">H109+L109+P109+T109+X109+AB109+AF109+AJ109+AN109+AR109+AV109+AZ109</f>
        <v>#VALUE!</v>
      </c>
      <c r="D109" s="40" t="e">
        <f aca="false">I109+M109+Q109+U109+Y109+AC109+AG109+AK109+AO109+AS109+AW109+BA109</f>
        <v>#VALUE!</v>
      </c>
      <c r="E109" s="41" t="e">
        <f aca="false">C109/(B109+F109)</f>
        <v>#VALUE!</v>
      </c>
      <c r="F109" s="42" t="e">
        <f aca="false">'dkp jan 24' B71</f>
        <v>#VALUE!</v>
      </c>
      <c r="G109" s="43" t="e">
        <f aca="false">'dkp jan 24' B71</f>
        <v>#VALUE!</v>
      </c>
      <c r="H109" s="43" t="e">
        <f aca="false">'dkp jan 24' E71</f>
        <v>#VALUE!</v>
      </c>
      <c r="I109" s="44" t="e">
        <f aca="false">F109+G109-H109-J109</f>
        <v>#VALUE!</v>
      </c>
      <c r="J109" s="42" t="e">
        <f aca="false">'dkp feb 24' B68</f>
        <v>#VALUE!</v>
      </c>
      <c r="K109" s="43" t="e">
        <f aca="false">'dkp feb 24' B68</f>
        <v>#VALUE!</v>
      </c>
      <c r="L109" s="43" t="e">
        <f aca="false">'dkp feb 24' E68</f>
        <v>#VALUE!</v>
      </c>
      <c r="M109" s="43"/>
      <c r="N109" s="47"/>
      <c r="O109" s="43"/>
      <c r="P109" s="43"/>
      <c r="Q109" s="43"/>
      <c r="R109" s="47"/>
      <c r="S109" s="43"/>
      <c r="T109" s="43"/>
      <c r="U109" s="43"/>
      <c r="V109" s="47"/>
      <c r="W109" s="45" t="e">
        <f aca="false">array_constrain(arrayformula(IFERROR(INDEX('dkp may 24' C:C,MATCH("*"&amp;A109&amp;"*",'dkp may 24' A:A,0)),"")), 1, 1)</f>
        <v>#VALUE!</v>
      </c>
      <c r="X109" s="45" t="e">
        <f aca="false">array_constrain(arrayformula(IFERROR(INDEX('dkp may 24' E:E,MATCH("*"&amp;A109&amp;"*",'dkp may 24' A:A,0)),"")), 1, 1)</f>
        <v>#VALUE!</v>
      </c>
      <c r="Y109" s="43"/>
      <c r="Z109" s="47"/>
      <c r="AA109" s="43"/>
      <c r="AB109" s="43"/>
      <c r="AC109" s="44"/>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8"/>
      <c r="BC109" s="38"/>
    </row>
    <row r="110" customFormat="false" ht="15.75" hidden="false" customHeight="true" outlineLevel="0" collapsed="false">
      <c r="A110" s="39" t="s">
        <v>160</v>
      </c>
      <c r="B110" s="39" t="e">
        <f aca="false">G110+K110+O110+S110+W110+AA110+AE110+AI110+AM110+AQ110+AU110+AY110</f>
        <v>#VALUE!</v>
      </c>
      <c r="C110" s="39" t="e">
        <f aca="false">H110+L110+P110+T110+X110+AB110+AF110+AJ110+AN110+AR110+AV110+AZ110</f>
        <v>#VALUE!</v>
      </c>
      <c r="D110" s="40" t="e">
        <f aca="false">I110+M110+Q110+U110+Y110+AC110+AG110+AK110+AO110+AS110+AW110+BA110</f>
        <v>#VALUE!</v>
      </c>
      <c r="E110" s="41" t="e">
        <f aca="false">C110/(B110+F110)</f>
        <v>#VALUE!</v>
      </c>
      <c r="F110" s="42" t="e">
        <f aca="false">'dkp jan 24' B51</f>
        <v>#VALUE!</v>
      </c>
      <c r="G110" s="43" t="e">
        <f aca="false">'dkp jan 24' B51</f>
        <v>#VALUE!</v>
      </c>
      <c r="H110" s="43" t="e">
        <f aca="false">'dkp jan 24' E51</f>
        <v>#VALUE!</v>
      </c>
      <c r="I110" s="44" t="e">
        <f aca="false">F110+G110-H110-J110</f>
        <v>#VALUE!</v>
      </c>
      <c r="J110" s="42" t="e">
        <f aca="false">'dkp feb 24' B52</f>
        <v>#VALUE!</v>
      </c>
      <c r="K110" s="43" t="e">
        <f aca="false">'dkp feb 24' B52</f>
        <v>#VALUE!</v>
      </c>
      <c r="L110" s="43" t="e">
        <f aca="false">'dkp feb 24' E52</f>
        <v>#VALUE!</v>
      </c>
      <c r="M110" s="43"/>
      <c r="N110" s="47"/>
      <c r="O110" s="43"/>
      <c r="P110" s="43"/>
      <c r="Q110" s="43"/>
      <c r="R110" s="47"/>
      <c r="S110" s="43"/>
      <c r="T110" s="43"/>
      <c r="U110" s="43"/>
      <c r="V110" s="47"/>
      <c r="W110" s="45" t="e">
        <f aca="false">array_constrain(arrayformula(IFERROR(INDEX('dkp may 24' C:C,MATCH("*"&amp;A110&amp;"*",'dkp may 24' A:A,0)),"")), 1, 1)</f>
        <v>#VALUE!</v>
      </c>
      <c r="X110" s="45" t="e">
        <f aca="false">array_constrain(arrayformula(IFERROR(INDEX('dkp may 24' E:E,MATCH("*"&amp;A110&amp;"*",'dkp may 24' A:A,0)),"")), 1, 1)</f>
        <v>#VALUE!</v>
      </c>
      <c r="Y110" s="43"/>
      <c r="Z110" s="47"/>
      <c r="AA110" s="43"/>
      <c r="AB110" s="43"/>
      <c r="AC110" s="44"/>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8"/>
      <c r="BC110" s="38"/>
    </row>
    <row r="111" customFormat="false" ht="15.75" hidden="false" customHeight="true" outlineLevel="0" collapsed="false">
      <c r="A111" s="39" t="s">
        <v>197</v>
      </c>
      <c r="B111" s="39" t="e">
        <f aca="false">G111+K111+O111+S111+W111+AA111+AE111+AI111+AM111+AQ111+AU111+AY111</f>
        <v>#VALUE!</v>
      </c>
      <c r="C111" s="39" t="e">
        <f aca="false">H111+L111+P111+T111+X111+AB111+AF111+AJ111+AN111+AR111+AV111+AZ111</f>
        <v>#VALUE!</v>
      </c>
      <c r="D111" s="40" t="e">
        <f aca="false">I111+M111+Q111+U111+Y111+AC111+AG111+AK111+AO111+AS111+AW111+BA111</f>
        <v>#VALUE!</v>
      </c>
      <c r="E111" s="41" t="e">
        <f aca="false">C111/(B111+F111)</f>
        <v>#VALUE!</v>
      </c>
      <c r="F111" s="42" t="e">
        <f aca="false">'dkp jan 24' B64</f>
        <v>#VALUE!</v>
      </c>
      <c r="G111" s="43" t="e">
        <f aca="false">'dkp jan 24' B64</f>
        <v>#VALUE!</v>
      </c>
      <c r="H111" s="43" t="e">
        <f aca="false">'dkp jan 24' E64</f>
        <v>#VALUE!</v>
      </c>
      <c r="I111" s="44" t="e">
        <f aca="false">F111+G111-H111-J111</f>
        <v>#VALUE!</v>
      </c>
      <c r="J111" s="42" t="e">
        <f aca="false">'dkp feb 24' B61</f>
        <v>#VALUE!</v>
      </c>
      <c r="K111" s="43" t="e">
        <f aca="false">'dkp feb 24' B61</f>
        <v>#VALUE!</v>
      </c>
      <c r="L111" s="43" t="e">
        <f aca="false">'dkp feb 24' E61</f>
        <v>#VALUE!</v>
      </c>
      <c r="M111" s="43"/>
      <c r="N111" s="47"/>
      <c r="O111" s="43"/>
      <c r="P111" s="43"/>
      <c r="Q111" s="43"/>
      <c r="R111" s="47"/>
      <c r="S111" s="43"/>
      <c r="T111" s="43"/>
      <c r="U111" s="43"/>
      <c r="V111" s="47"/>
      <c r="W111" s="45" t="e">
        <f aca="false">array_constrain(arrayformula(IFERROR(INDEX('dkp may 24' C:C,MATCH("*"&amp;A111&amp;"*",'dkp may 24' A:A,0)),"")), 1, 1)</f>
        <v>#VALUE!</v>
      </c>
      <c r="X111" s="45" t="e">
        <f aca="false">array_constrain(arrayformula(IFERROR(INDEX('dkp may 24' E:E,MATCH("*"&amp;A111&amp;"*",'dkp may 24' A:A,0)),"")), 1, 1)</f>
        <v>#VALUE!</v>
      </c>
      <c r="Y111" s="43"/>
      <c r="Z111" s="47"/>
      <c r="AA111" s="43"/>
      <c r="AB111" s="43"/>
      <c r="AC111" s="44"/>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8"/>
      <c r="BC111" s="38"/>
    </row>
    <row r="112" customFormat="false" ht="15.75" hidden="false" customHeight="true" outlineLevel="0" collapsed="false">
      <c r="A112" s="39" t="s">
        <v>172</v>
      </c>
      <c r="B112" s="39" t="e">
        <f aca="false">G112+K112+O112+S112+W112+AA112+AE112+AI112+AM112+AQ112+AU112+AY112</f>
        <v>#VALUE!</v>
      </c>
      <c r="C112" s="39" t="e">
        <f aca="false">H112+L112+P112+T112+X112+AB112+AF112+AJ112+AN112+AR112+AV112+AZ112</f>
        <v>#VALUE!</v>
      </c>
      <c r="D112" s="40" t="e">
        <f aca="false">I112+M112+Q112+U112+Y112+AC112+AG112+AK112+AO112+AS112+AW112+BA112</f>
        <v>#VALUE!</v>
      </c>
      <c r="E112" s="41" t="e">
        <f aca="false">C112/(B112+F112)</f>
        <v>#VALUE!</v>
      </c>
      <c r="F112" s="42" t="e">
        <f aca="false">'dkp jan 24' B55</f>
        <v>#VALUE!</v>
      </c>
      <c r="G112" s="43" t="e">
        <f aca="false">'dkp jan 24' B55</f>
        <v>#VALUE!</v>
      </c>
      <c r="H112" s="43" t="e">
        <f aca="false">'dkp jan 24' E55</f>
        <v>#VALUE!</v>
      </c>
      <c r="I112" s="44" t="e">
        <f aca="false">F112+G112-H112-J112</f>
        <v>#VALUE!</v>
      </c>
      <c r="J112" s="42" t="e">
        <f aca="false">'dkp feb 24' B53</f>
        <v>#VALUE!</v>
      </c>
      <c r="K112" s="43" t="e">
        <f aca="false">'dkp feb 24' B53</f>
        <v>#VALUE!</v>
      </c>
      <c r="L112" s="43" t="e">
        <f aca="false">'dkp feb 24' E53</f>
        <v>#VALUE!</v>
      </c>
      <c r="M112" s="43"/>
      <c r="N112" s="47"/>
      <c r="O112" s="43"/>
      <c r="P112" s="43"/>
      <c r="Q112" s="43"/>
      <c r="R112" s="47"/>
      <c r="S112" s="43"/>
      <c r="T112" s="43"/>
      <c r="U112" s="43"/>
      <c r="V112" s="47"/>
      <c r="W112" s="45" t="e">
        <f aca="false">array_constrain(arrayformula(IFERROR(INDEX('dkp may 24' C:C,MATCH("*"&amp;A112&amp;"*",'dkp may 24' A:A,0)),"")), 1, 1)</f>
        <v>#VALUE!</v>
      </c>
      <c r="X112" s="45" t="e">
        <f aca="false">array_constrain(arrayformula(IFERROR(INDEX('dkp may 24' E:E,MATCH("*"&amp;A112&amp;"*",'dkp may 24' A:A,0)),"")), 1, 1)</f>
        <v>#VALUE!</v>
      </c>
      <c r="Y112" s="43"/>
      <c r="Z112" s="47"/>
      <c r="AA112" s="43"/>
      <c r="AB112" s="43"/>
      <c r="AC112" s="44"/>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8"/>
      <c r="BC112" s="38"/>
    </row>
    <row r="113" customFormat="false" ht="18" hidden="false" customHeight="true" outlineLevel="0" collapsed="false">
      <c r="A113" s="39" t="s">
        <v>135</v>
      </c>
      <c r="B113" s="39" t="e">
        <f aca="false">G113+K113+O113+S113+W113+AA113+AE113+AI113+AM113+AQ113+AU113+AY113</f>
        <v>#VALUE!</v>
      </c>
      <c r="C113" s="39" t="e">
        <f aca="false">H113+L113+P113+T113+X113+AB113+AF113+AJ113+AN113+AR113+AV113+AZ113</f>
        <v>#VALUE!</v>
      </c>
      <c r="D113" s="40" t="e">
        <f aca="false">I113+M113+Q113+U113+Y113+AC113+AG113+AK113+AO113+AS113+AW113+BA113</f>
        <v>#VALUE!</v>
      </c>
      <c r="E113" s="41" t="e">
        <f aca="false">C113/(B113+F113)</f>
        <v>#VALUE!</v>
      </c>
      <c r="F113" s="42" t="e">
        <f aca="false">'dkp jan 24' B41</f>
        <v>#VALUE!</v>
      </c>
      <c r="G113" s="43" t="e">
        <f aca="false">'dkp jan 24' B41</f>
        <v>#VALUE!</v>
      </c>
      <c r="H113" s="43" t="e">
        <f aca="false">'dkp jan 24' E41</f>
        <v>#VALUE!</v>
      </c>
      <c r="I113" s="44" t="e">
        <f aca="false">F113+G113-H113-J113</f>
        <v>#VALUE!</v>
      </c>
      <c r="J113" s="42" t="e">
        <f aca="false">'dkp feb 24' B43</f>
        <v>#VALUE!</v>
      </c>
      <c r="K113" s="43" t="e">
        <f aca="false">'dkp feb 24' B43</f>
        <v>#VALUE!</v>
      </c>
      <c r="L113" s="43" t="e">
        <f aca="false">'dkp feb 24' E43</f>
        <v>#VALUE!</v>
      </c>
      <c r="M113" s="43"/>
      <c r="N113" s="47"/>
      <c r="O113" s="43"/>
      <c r="P113" s="43"/>
      <c r="Q113" s="43"/>
      <c r="R113" s="47"/>
      <c r="S113" s="43"/>
      <c r="T113" s="43"/>
      <c r="U113" s="43"/>
      <c r="V113" s="47"/>
      <c r="W113" s="45" t="e">
        <f aca="false">array_constrain(arrayformula(IFERROR(INDEX('dkp may 24' C:C,MATCH("*"&amp;A113&amp;"*",'dkp may 24' A:A,0)),"")), 1, 1)</f>
        <v>#VALUE!</v>
      </c>
      <c r="X113" s="45" t="e">
        <f aca="false">array_constrain(arrayformula(IFERROR(INDEX('dkp may 24' E:E,MATCH("*"&amp;A113&amp;"*",'dkp may 24' A:A,0)),"")), 1, 1)</f>
        <v>#VALUE!</v>
      </c>
      <c r="Y113" s="43"/>
      <c r="Z113" s="47"/>
      <c r="AA113" s="43"/>
      <c r="AB113" s="43"/>
      <c r="AC113" s="44"/>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8"/>
      <c r="BC113" s="38"/>
    </row>
    <row r="114" customFormat="false" ht="15.75" hidden="false" customHeight="true" outlineLevel="0" collapsed="false">
      <c r="A114" s="39" t="s">
        <v>69</v>
      </c>
      <c r="B114" s="39" t="e">
        <f aca="false">G114+K114+O114+S114+W114+AA114+AE114+AI114+AM114+AQ114+AU114+AY114</f>
        <v>#VALUE!</v>
      </c>
      <c r="C114" s="39" t="e">
        <f aca="false">H114+L114+P114+T114+X114+AB114+AF114+AJ114+AN114+AR114+AV114+AZ114</f>
        <v>#VALUE!</v>
      </c>
      <c r="D114" s="40" t="n">
        <f aca="false">I114+M114+Q114+U114+Y114+AC114+AG114+AK114+AO114+AS114+AW114+BA114</f>
        <v>0</v>
      </c>
      <c r="E114" s="41" t="e">
        <f aca="false">C114/(B114+F114)</f>
        <v>#VALUE!</v>
      </c>
      <c r="F114" s="42" t="e">
        <f aca="false">'dkp jan 24' B18</f>
        <v>#VALUE!</v>
      </c>
      <c r="G114" s="43" t="e">
        <f aca="false">'dkp jan 24' B18</f>
        <v>#VALUE!</v>
      </c>
      <c r="H114" s="43" t="e">
        <f aca="false">'dkp jan 24' E18</f>
        <v>#VALUE!</v>
      </c>
      <c r="I114" s="43"/>
      <c r="J114" s="47"/>
      <c r="K114" s="43"/>
      <c r="L114" s="43"/>
      <c r="M114" s="43"/>
      <c r="N114" s="47"/>
      <c r="O114" s="43"/>
      <c r="P114" s="43"/>
      <c r="Q114" s="43"/>
      <c r="R114" s="47"/>
      <c r="S114" s="43"/>
      <c r="T114" s="43"/>
      <c r="U114" s="43"/>
      <c r="V114" s="47"/>
      <c r="W114" s="45" t="e">
        <f aca="false">array_constrain(arrayformula(IFERROR(INDEX('dkp may 24' C:C,MATCH("*"&amp;A114&amp;"*",'dkp may 24' A:A,0)),"")), 1, 1)</f>
        <v>#VALUE!</v>
      </c>
      <c r="X114" s="45" t="e">
        <f aca="false">array_constrain(arrayformula(IFERROR(INDEX('dkp may 24' E:E,MATCH("*"&amp;A114&amp;"*",'dkp may 24' A:A,0)),"")), 1, 1)</f>
        <v>#VALUE!</v>
      </c>
      <c r="Y114" s="43"/>
      <c r="Z114" s="47"/>
      <c r="AA114" s="43"/>
      <c r="AB114" s="43"/>
      <c r="AC114" s="44"/>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8"/>
      <c r="BC114" s="38"/>
    </row>
    <row r="115" customFormat="false" ht="15.75" hidden="false" customHeight="true" outlineLevel="0" collapsed="false">
      <c r="A115" s="39" t="s">
        <v>171</v>
      </c>
      <c r="B115" s="39" t="e">
        <f aca="false">G115+K115+O115+S115+W115+AA115+AE115+AI115+AM115+AQ115+AU115+AY115</f>
        <v>#VALUE!</v>
      </c>
      <c r="C115" s="39" t="e">
        <f aca="false">H115+L115+P115+T115+X115+AB115+AF115+AJ115+AN115+AR115+AV115+AZ115</f>
        <v>#VALUE!</v>
      </c>
      <c r="D115" s="40" t="n">
        <f aca="false">I115+M115+Q115+U115+Y115+AC115+AG115+AK115+AO115+AS115+AW115+BA115</f>
        <v>0</v>
      </c>
      <c r="E115" s="41" t="e">
        <f aca="false">C115/(B115+F115)</f>
        <v>#VALUE!</v>
      </c>
      <c r="F115" s="42" t="e">
        <f aca="false">'dkp jan 24' B54</f>
        <v>#VALUE!</v>
      </c>
      <c r="G115" s="43" t="e">
        <f aca="false">'dkp jan 24' B54</f>
        <v>#VALUE!</v>
      </c>
      <c r="H115" s="43" t="e">
        <f aca="false">'dkp jan 24' E54</f>
        <v>#VALUE!</v>
      </c>
      <c r="I115" s="43"/>
      <c r="J115" s="47"/>
      <c r="K115" s="43"/>
      <c r="L115" s="43"/>
      <c r="M115" s="43"/>
      <c r="N115" s="47"/>
      <c r="O115" s="43"/>
      <c r="P115" s="43"/>
      <c r="Q115" s="43"/>
      <c r="R115" s="47"/>
      <c r="S115" s="43"/>
      <c r="T115" s="43"/>
      <c r="U115" s="43"/>
      <c r="V115" s="47"/>
      <c r="W115" s="45" t="e">
        <f aca="false">array_constrain(arrayformula(IFERROR(INDEX('dkp may 24' C:C,MATCH("*"&amp;A115&amp;"*",'dkp may 24' A:A,0)),"")), 1, 1)</f>
        <v>#VALUE!</v>
      </c>
      <c r="X115" s="45" t="e">
        <f aca="false">array_constrain(arrayformula(IFERROR(INDEX('dkp may 24' E:E,MATCH("*"&amp;A115&amp;"*",'dkp may 24' A:A,0)),"")), 1, 1)</f>
        <v>#VALUE!</v>
      </c>
      <c r="Y115" s="43"/>
      <c r="Z115" s="47"/>
      <c r="AA115" s="43"/>
      <c r="AB115" s="43"/>
      <c r="AC115" s="44"/>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8"/>
      <c r="BC115" s="38"/>
    </row>
    <row r="116" customFormat="false" ht="15.75" hidden="false" customHeight="true" outlineLevel="0" collapsed="false">
      <c r="A116" s="39" t="s">
        <v>215</v>
      </c>
      <c r="B116" s="39" t="e">
        <f aca="false">G116+K116+O116+S116+W116+AA116+AE116+AI116+AM116+AQ116+AU116+AY116</f>
        <v>#VALUE!</v>
      </c>
      <c r="C116" s="39" t="e">
        <f aca="false">H116+L116+P116+T116+X116+AB116+AF116+AJ116+AN116+AR116+AV116+AZ116</f>
        <v>#VALUE!</v>
      </c>
      <c r="D116" s="40" t="n">
        <f aca="false">I116+M116+Q116+U116+Y116+AC116+AG116+AK116+AO116+AS116+AW116+BA116</f>
        <v>0</v>
      </c>
      <c r="E116" s="41" t="e">
        <f aca="false">C116/(B116+F116)</f>
        <v>#VALUE!</v>
      </c>
      <c r="F116" s="42" t="e">
        <f aca="false">'dkp jan 24' B72</f>
        <v>#VALUE!</v>
      </c>
      <c r="G116" s="43" t="e">
        <f aca="false">'dkp jan 24' B72</f>
        <v>#VALUE!</v>
      </c>
      <c r="H116" s="43" t="e">
        <f aca="false">'dkp jan 24' E72</f>
        <v>#VALUE!</v>
      </c>
      <c r="I116" s="43"/>
      <c r="J116" s="47"/>
      <c r="K116" s="43"/>
      <c r="L116" s="43"/>
      <c r="M116" s="43"/>
      <c r="N116" s="47"/>
      <c r="O116" s="43"/>
      <c r="P116" s="43"/>
      <c r="Q116" s="43"/>
      <c r="R116" s="47"/>
      <c r="S116" s="43"/>
      <c r="T116" s="43"/>
      <c r="U116" s="43"/>
      <c r="V116" s="47"/>
      <c r="W116" s="45" t="e">
        <f aca="false">array_constrain(arrayformula(IFERROR(INDEX('dkp may 24' C:C,MATCH("*"&amp;A116&amp;"*",'dkp may 24' A:A,0)),"")), 1, 1)</f>
        <v>#VALUE!</v>
      </c>
      <c r="X116" s="45" t="e">
        <f aca="false">array_constrain(arrayformula(IFERROR(INDEX('dkp may 24' E:E,MATCH("*"&amp;A116&amp;"*",'dkp may 24' A:A,0)),"")), 1, 1)</f>
        <v>#VALUE!</v>
      </c>
      <c r="Y116" s="43"/>
      <c r="Z116" s="47"/>
      <c r="AA116" s="43"/>
      <c r="AB116" s="43"/>
      <c r="AC116" s="44"/>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8"/>
      <c r="BC116" s="38"/>
    </row>
    <row r="117" customFormat="false" ht="15.75" hidden="false" customHeight="true" outlineLevel="0" collapsed="false">
      <c r="A117" s="39" t="s">
        <v>236</v>
      </c>
      <c r="B117" s="39" t="e">
        <f aca="false">G117+K117+O117+S117+W117+AA117+AE117+AI117+AM117+AQ117+AU117+AY117</f>
        <v>#VALUE!</v>
      </c>
      <c r="C117" s="39" t="e">
        <f aca="false">H117+L117+P117+T117+X117+AB117+AF117+AJ117+AN117+AR117+AV117+AZ117</f>
        <v>#VALUE!</v>
      </c>
      <c r="D117" s="40" t="n">
        <f aca="false">I117+M117+Q117+U117+Y117+AC117+AG117+AK117+AO117+AS117+AW117+BA117</f>
        <v>0</v>
      </c>
      <c r="E117" s="41" t="e">
        <f aca="false">C117/(B117+F117)</f>
        <v>#VALUE!</v>
      </c>
      <c r="F117" s="42" t="e">
        <f aca="false">'dkp jan 24' B81</f>
        <v>#VALUE!</v>
      </c>
      <c r="G117" s="43" t="e">
        <f aca="false">'dkp jan 24' B81</f>
        <v>#VALUE!</v>
      </c>
      <c r="H117" s="43" t="e">
        <f aca="false">'dkp jan 24' E81</f>
        <v>#VALUE!</v>
      </c>
      <c r="I117" s="43"/>
      <c r="J117" s="47"/>
      <c r="K117" s="43"/>
      <c r="L117" s="43"/>
      <c r="M117" s="43"/>
      <c r="N117" s="47"/>
      <c r="O117" s="43"/>
      <c r="P117" s="43"/>
      <c r="Q117" s="43"/>
      <c r="R117" s="47"/>
      <c r="S117" s="43"/>
      <c r="T117" s="43"/>
      <c r="U117" s="43"/>
      <c r="V117" s="47"/>
      <c r="W117" s="45" t="e">
        <f aca="false">array_constrain(arrayformula(IFERROR(INDEX('dkp may 24' C:C,MATCH("*"&amp;A117&amp;"*",'dkp may 24' A:A,0)),"")), 1, 1)</f>
        <v>#VALUE!</v>
      </c>
      <c r="X117" s="45" t="e">
        <f aca="false">array_constrain(arrayformula(IFERROR(INDEX('dkp may 24' E:E,MATCH("*"&amp;A117&amp;"*",'dkp may 24' A:A,0)),"")), 1, 1)</f>
        <v>#VALUE!</v>
      </c>
      <c r="Y117" s="43"/>
      <c r="Z117" s="47"/>
      <c r="AA117" s="43"/>
      <c r="AB117" s="43"/>
      <c r="AC117" s="44"/>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8"/>
      <c r="BC117" s="38"/>
    </row>
    <row r="118" customFormat="false" ht="15.75" hidden="false" customHeight="true" outlineLevel="0" collapsed="false">
      <c r="A118" s="39" t="s">
        <v>289</v>
      </c>
      <c r="B118" s="39" t="e">
        <f aca="false">G118+K118+O118+S118+W118+AA118+AE118+AI118+AM118+AQ118+AU118+AY118</f>
        <v>#VALUE!</v>
      </c>
      <c r="C118" s="39" t="e">
        <f aca="false">H118+L118+P118+T118+X118+AB118+AF118+AJ118+AN118+AR118+AV118+AZ118</f>
        <v>#VALUE!</v>
      </c>
      <c r="D118" s="40" t="n">
        <f aca="false">I118+M118+Q118+U118+Y118+AC118+AG118+AK118+AO118+AS118+AW118+BA118</f>
        <v>0</v>
      </c>
      <c r="E118" s="41" t="e">
        <f aca="false">C118/(B118+F118)</f>
        <v>#VALUE!</v>
      </c>
      <c r="F118" s="42" t="e">
        <f aca="false">'dkp jan 24' B53</f>
        <v>#VALUE!</v>
      </c>
      <c r="G118" s="43" t="e">
        <f aca="false">'dkp jan 24' B53</f>
        <v>#VALUE!</v>
      </c>
      <c r="H118" s="43" t="e">
        <f aca="false">'dkp jan 24' E53</f>
        <v>#VALUE!</v>
      </c>
      <c r="I118" s="43"/>
      <c r="J118" s="47"/>
      <c r="K118" s="43"/>
      <c r="L118" s="43"/>
      <c r="M118" s="43"/>
      <c r="N118" s="47"/>
      <c r="O118" s="43"/>
      <c r="P118" s="43"/>
      <c r="Q118" s="43"/>
      <c r="R118" s="47"/>
      <c r="S118" s="43"/>
      <c r="T118" s="43"/>
      <c r="U118" s="43"/>
      <c r="V118" s="47"/>
      <c r="W118" s="45" t="e">
        <f aca="false">array_constrain(arrayformula(IFERROR(INDEX('dkp may 24' C:C,MATCH("*"&amp;A118&amp;"*",'dkp may 24' A:A,0)),"")), 1, 1)</f>
        <v>#VALUE!</v>
      </c>
      <c r="X118" s="45" t="e">
        <f aca="false">array_constrain(arrayformula(IFERROR(INDEX('dkp may 24' E:E,MATCH("*"&amp;A118&amp;"*",'dkp may 24' A:A,0)),"")), 1, 1)</f>
        <v>#VALUE!</v>
      </c>
      <c r="Y118" s="43"/>
      <c r="Z118" s="47"/>
      <c r="AA118" s="43"/>
      <c r="AB118" s="43"/>
      <c r="AC118" s="44"/>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8"/>
      <c r="BC118" s="38"/>
    </row>
    <row r="119" customFormat="false" ht="15.75" hidden="false" customHeight="true" outlineLevel="0" collapsed="false">
      <c r="A119" s="39" t="s">
        <v>41</v>
      </c>
      <c r="B119" s="39" t="e">
        <f aca="false">G119+K119+O119+S119+W119+AA119+AE119+AI119+AM119+AQ119+AU119+AY119</f>
        <v>#VALUE!</v>
      </c>
      <c r="C119" s="39" t="e">
        <f aca="false">H119+L119+P119+T119+X119+AB119+AF119+AJ119+AN119+AR119+AV119+AZ119</f>
        <v>#VALUE!</v>
      </c>
      <c r="D119" s="40" t="n">
        <f aca="false">I119+M119+Q119+U119+Y119+AC119+AG119+AK119+AO119+AS119+AW119+BA119</f>
        <v>0</v>
      </c>
      <c r="E119" s="41" t="e">
        <f aca="false">C119/(B119+F119)</f>
        <v>#VALUE!</v>
      </c>
      <c r="F119" s="42" t="e">
        <f aca="false">'dkp jan 24' B10</f>
        <v>#VALUE!</v>
      </c>
      <c r="G119" s="43" t="e">
        <f aca="false">'dkp jan 24' B10</f>
        <v>#VALUE!</v>
      </c>
      <c r="H119" s="43" t="e">
        <f aca="false">'dkp jan 24' E10</f>
        <v>#VALUE!</v>
      </c>
      <c r="I119" s="43"/>
      <c r="J119" s="47"/>
      <c r="K119" s="43"/>
      <c r="L119" s="43"/>
      <c r="M119" s="43"/>
      <c r="N119" s="47"/>
      <c r="O119" s="43"/>
      <c r="P119" s="43"/>
      <c r="Q119" s="43"/>
      <c r="R119" s="47"/>
      <c r="S119" s="43"/>
      <c r="T119" s="43"/>
      <c r="U119" s="43"/>
      <c r="V119" s="47"/>
      <c r="W119" s="45" t="e">
        <f aca="false">array_constrain(arrayformula(IFERROR(INDEX('dkp may 24' C:C,MATCH("*"&amp;A119&amp;"*",'dkp may 24' A:A,0)),"")), 1, 1)</f>
        <v>#VALUE!</v>
      </c>
      <c r="X119" s="45" t="e">
        <f aca="false">array_constrain(arrayformula(IFERROR(INDEX('dkp may 24' E:E,MATCH("*"&amp;A119&amp;"*",'dkp may 24' A:A,0)),"")), 1, 1)</f>
        <v>#VALUE!</v>
      </c>
      <c r="Y119" s="43"/>
      <c r="Z119" s="47"/>
      <c r="AA119" s="43"/>
      <c r="AB119" s="43"/>
      <c r="AC119" s="44"/>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8"/>
      <c r="BC119" s="38"/>
    </row>
    <row r="120" customFormat="false" ht="15.75" hidden="false" customHeight="true" outlineLevel="0" collapsed="false">
      <c r="A120" s="39" t="s">
        <v>184</v>
      </c>
      <c r="B120" s="39" t="e">
        <f aca="false">G120+K120+O120+S120+W120+AA120+AE120+AI120+AM120+AQ120+AU120+AY120</f>
        <v>#VALUE!</v>
      </c>
      <c r="C120" s="39" t="e">
        <f aca="false">H120+L120+P120+T120+X120+AB120+AF120+AJ120+AN120+AR120+AV120+AZ120</f>
        <v>#VALUE!</v>
      </c>
      <c r="D120" s="40" t="n">
        <f aca="false">I120+M120+Q120+U120+Y120+AC120+AG120+AK120+AO120+AS120+AW120+BA120</f>
        <v>0</v>
      </c>
      <c r="E120" s="41" t="e">
        <f aca="false">C120/(B120+F120)</f>
        <v>#VALUE!</v>
      </c>
      <c r="F120" s="42" t="e">
        <f aca="false">'dkp jan 24' B58</f>
        <v>#VALUE!</v>
      </c>
      <c r="G120" s="43" t="e">
        <f aca="false">'dkp jan 24' B58</f>
        <v>#VALUE!</v>
      </c>
      <c r="H120" s="43" t="e">
        <f aca="false">'dkp jan 24' E58</f>
        <v>#VALUE!</v>
      </c>
      <c r="I120" s="43"/>
      <c r="J120" s="47"/>
      <c r="K120" s="43"/>
      <c r="L120" s="43"/>
      <c r="M120" s="43"/>
      <c r="N120" s="47"/>
      <c r="O120" s="43"/>
      <c r="P120" s="43"/>
      <c r="Q120" s="43"/>
      <c r="R120" s="47"/>
      <c r="S120" s="43"/>
      <c r="T120" s="43"/>
      <c r="U120" s="43"/>
      <c r="V120" s="47"/>
      <c r="W120" s="45" t="e">
        <f aca="false">array_constrain(arrayformula(IFERROR(INDEX('dkp may 24' C:C,MATCH("*"&amp;A120&amp;"*",'dkp may 24' A:A,0)),"")), 1, 1)</f>
        <v>#VALUE!</v>
      </c>
      <c r="X120" s="45" t="e">
        <f aca="false">array_constrain(arrayformula(IFERROR(INDEX('dkp may 24' E:E,MATCH("*"&amp;A120&amp;"*",'dkp may 24' A:A,0)),"")), 1, 1)</f>
        <v>#VALUE!</v>
      </c>
      <c r="Y120" s="43"/>
      <c r="Z120" s="47"/>
      <c r="AA120" s="43"/>
      <c r="AB120" s="43"/>
      <c r="AC120" s="44"/>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8"/>
      <c r="BC120" s="38"/>
    </row>
    <row r="121" customFormat="false" ht="15.75" hidden="false" customHeight="true" outlineLevel="0" collapsed="false">
      <c r="A121" s="39" t="s">
        <v>161</v>
      </c>
      <c r="B121" s="39" t="e">
        <f aca="false">G121+K121+O121+S121+W121+AA121+AE121+AI121+AM121+AQ121+AU121+AY121</f>
        <v>#VALUE!</v>
      </c>
      <c r="C121" s="39" t="e">
        <f aca="false">H121+L121+P121+T121+X121+AB121+AF121+AJ121+AN121+AR121+AV121+AZ121</f>
        <v>#VALUE!</v>
      </c>
      <c r="D121" s="40" t="n">
        <f aca="false">I121+M121+Q121+U121+Y121+AC121+AG121+AK121+AO121+AS121+AW121+BA121</f>
        <v>0</v>
      </c>
      <c r="E121" s="41" t="e">
        <f aca="false">C121/(B121+F121)</f>
        <v>#VALUE!</v>
      </c>
      <c r="F121" s="42" t="e">
        <f aca="false">'dkp jan 24' B52</f>
        <v>#VALUE!</v>
      </c>
      <c r="G121" s="43" t="e">
        <f aca="false">'dkp jan 24' B52</f>
        <v>#VALUE!</v>
      </c>
      <c r="H121" s="43" t="e">
        <f aca="false">'dkp jan 24' E52</f>
        <v>#VALUE!</v>
      </c>
      <c r="I121" s="43"/>
      <c r="J121" s="47"/>
      <c r="K121" s="43"/>
      <c r="L121" s="43"/>
      <c r="M121" s="43"/>
      <c r="N121" s="47"/>
      <c r="O121" s="43"/>
      <c r="P121" s="43"/>
      <c r="Q121" s="43"/>
      <c r="R121" s="47"/>
      <c r="S121" s="43"/>
      <c r="T121" s="43"/>
      <c r="U121" s="43"/>
      <c r="V121" s="47"/>
      <c r="W121" s="45" t="e">
        <f aca="false">array_constrain(arrayformula(IFERROR(INDEX('dkp may 24' C:C,MATCH("*"&amp;A121&amp;"*",'dkp may 24' A:A,0)),"")), 1, 1)</f>
        <v>#VALUE!</v>
      </c>
      <c r="X121" s="45" t="e">
        <f aca="false">array_constrain(arrayformula(IFERROR(INDEX('dkp may 24' E:E,MATCH("*"&amp;A121&amp;"*",'dkp may 24' A:A,0)),"")), 1, 1)</f>
        <v>#VALUE!</v>
      </c>
      <c r="Y121" s="43"/>
      <c r="Z121" s="47"/>
      <c r="AA121" s="43"/>
      <c r="AB121" s="43"/>
      <c r="AC121" s="44"/>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8"/>
      <c r="BC121" s="38"/>
    </row>
    <row r="122" customFormat="false" ht="15.75" hidden="false" customHeight="true" outlineLevel="0" collapsed="false">
      <c r="A122" s="39" t="s">
        <v>32</v>
      </c>
      <c r="B122" s="39" t="e">
        <f aca="false">G122+K122+O122+S122+W122+AA122+AE122+AI122+AM122+AQ122+AU122+AY122</f>
        <v>#VALUE!</v>
      </c>
      <c r="C122" s="39" t="e">
        <f aca="false">H122+L122+P122+T122+X122+AB122+AF122+AJ122+AN122+AR122+AV122+AZ122</f>
        <v>#VALUE!</v>
      </c>
      <c r="D122" s="40" t="n">
        <f aca="false">I122+M122+Q122+U122+Y122+AC122+AG122+AK122+AO122+AS122+AW122+BA122</f>
        <v>0</v>
      </c>
      <c r="E122" s="41" t="e">
        <f aca="false">C122/(B122+F122)</f>
        <v>#VALUE!</v>
      </c>
      <c r="F122" s="42" t="e">
        <f aca="false">'dkp jan 24' B7</f>
        <v>#VALUE!</v>
      </c>
      <c r="G122" s="43" t="e">
        <f aca="false">'dkp jan 24' B7</f>
        <v>#VALUE!</v>
      </c>
      <c r="H122" s="43" t="e">
        <f aca="false">'dkp jan 24' E7</f>
        <v>#VALUE!</v>
      </c>
      <c r="I122" s="43"/>
      <c r="J122" s="47"/>
      <c r="K122" s="43"/>
      <c r="L122" s="43"/>
      <c r="M122" s="43"/>
      <c r="N122" s="47"/>
      <c r="O122" s="43"/>
      <c r="P122" s="43"/>
      <c r="Q122" s="43"/>
      <c r="R122" s="47"/>
      <c r="S122" s="43"/>
      <c r="T122" s="43"/>
      <c r="U122" s="43"/>
      <c r="V122" s="47"/>
      <c r="W122" s="45" t="e">
        <f aca="false">array_constrain(arrayformula(IFERROR(INDEX('dkp may 24' C:C,MATCH("*"&amp;A122&amp;"*",'dkp may 24' A:A,0)),"")), 1, 1)</f>
        <v>#VALUE!</v>
      </c>
      <c r="X122" s="45" t="e">
        <f aca="false">array_constrain(arrayformula(IFERROR(INDEX('dkp may 24' E:E,MATCH("*"&amp;A122&amp;"*",'dkp may 24' A:A,0)),"")), 1, 1)</f>
        <v>#VALUE!</v>
      </c>
      <c r="Y122" s="43"/>
      <c r="Z122" s="47"/>
      <c r="AA122" s="43"/>
      <c r="AB122" s="43"/>
      <c r="AC122" s="44"/>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8"/>
      <c r="BC122" s="38"/>
    </row>
    <row r="123" customFormat="false" ht="15.75" hidden="false" customHeight="true" outlineLevel="0" collapsed="false">
      <c r="A123" s="39" t="s">
        <v>77</v>
      </c>
      <c r="B123" s="39" t="e">
        <f aca="false">G123+K123+O123+S123+W123+AA123+AE123+AI123+AM123+AQ123+AU123+AY123</f>
        <v>#VALUE!</v>
      </c>
      <c r="C123" s="39" t="e">
        <f aca="false">H123+L123+P123+T123+X123+AB123+AF123+AJ123+AN123+AR123+AV123+AZ123</f>
        <v>#VALUE!</v>
      </c>
      <c r="D123" s="40" t="n">
        <f aca="false">I123+M123+Q123+U123+Y123+AC123+AG123+AK123+AO123+AS123+AW123+BA123</f>
        <v>0</v>
      </c>
      <c r="E123" s="41" t="e">
        <f aca="false">C123/(B123+F123)</f>
        <v>#VALUE!</v>
      </c>
      <c r="F123" s="42" t="e">
        <f aca="false">'dkp jan 24' B22</f>
        <v>#VALUE!</v>
      </c>
      <c r="G123" s="43" t="e">
        <f aca="false">'dkp jan 24' B22</f>
        <v>#VALUE!</v>
      </c>
      <c r="H123" s="43" t="e">
        <f aca="false">'dkp jan 24' E22</f>
        <v>#VALUE!</v>
      </c>
      <c r="I123" s="43"/>
      <c r="J123" s="47"/>
      <c r="K123" s="43"/>
      <c r="L123" s="43"/>
      <c r="M123" s="43"/>
      <c r="N123" s="47"/>
      <c r="O123" s="43"/>
      <c r="P123" s="43"/>
      <c r="Q123" s="43"/>
      <c r="R123" s="47"/>
      <c r="S123" s="43"/>
      <c r="T123" s="43"/>
      <c r="U123" s="43"/>
      <c r="V123" s="47"/>
      <c r="W123" s="45" t="e">
        <f aca="false">array_constrain(arrayformula(IFERROR(INDEX('dkp may 24' C:C,MATCH("*"&amp;A123&amp;"*",'dkp may 24' A:A,0)),"")), 1, 1)</f>
        <v>#VALUE!</v>
      </c>
      <c r="X123" s="45" t="e">
        <f aca="false">array_constrain(arrayformula(IFERROR(INDEX('dkp may 24' E:E,MATCH("*"&amp;A123&amp;"*",'dkp may 24' A:A,0)),"")), 1, 1)</f>
        <v>#VALUE!</v>
      </c>
      <c r="Y123" s="43"/>
      <c r="Z123" s="47"/>
      <c r="AA123" s="43"/>
      <c r="AB123" s="43"/>
      <c r="AC123" s="44"/>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8"/>
      <c r="BC123" s="38"/>
    </row>
    <row r="124" customFormat="false" ht="15.75" hidden="false" customHeight="true" outlineLevel="0" collapsed="false">
      <c r="A124" s="39" t="s">
        <v>142</v>
      </c>
      <c r="B124" s="39" t="e">
        <f aca="false">G124+K124+O124+S124+W124+AA124+AE124+AI124+AM124+AQ124+AU124+AY124</f>
        <v>#VALUE!</v>
      </c>
      <c r="C124" s="39" t="e">
        <f aca="false">H124+L124+P124+T124+X124+AB124+AF124+AJ124+AN124+AR124+AV124+AZ124</f>
        <v>#VALUE!</v>
      </c>
      <c r="D124" s="40" t="n">
        <f aca="false">I124+M124+Q124+U124+Y124+AC124+AG124+AK124+AO124+AS124+AW124+BA124</f>
        <v>0</v>
      </c>
      <c r="E124" s="41" t="e">
        <f aca="false">C124/(B124+F124)</f>
        <v>#VALUE!</v>
      </c>
      <c r="F124" s="42" t="e">
        <f aca="false">'dkp jan 24' B44</f>
        <v>#VALUE!</v>
      </c>
      <c r="G124" s="43" t="e">
        <f aca="false">'dkp jan 24' B44</f>
        <v>#VALUE!</v>
      </c>
      <c r="H124" s="43" t="e">
        <f aca="false">'dkp jan 24' E44</f>
        <v>#VALUE!</v>
      </c>
      <c r="I124" s="43"/>
      <c r="J124" s="47"/>
      <c r="K124" s="43"/>
      <c r="L124" s="43"/>
      <c r="M124" s="43"/>
      <c r="N124" s="47"/>
      <c r="O124" s="43"/>
      <c r="P124" s="43"/>
      <c r="Q124" s="43"/>
      <c r="R124" s="47"/>
      <c r="S124" s="43"/>
      <c r="T124" s="43"/>
      <c r="U124" s="43"/>
      <c r="V124" s="47"/>
      <c r="W124" s="45" t="e">
        <f aca="false">array_constrain(arrayformula(IFERROR(INDEX('dkp may 24' C:C,MATCH("*"&amp;A124&amp;"*",'dkp may 24' A:A,0)),"")), 1, 1)</f>
        <v>#VALUE!</v>
      </c>
      <c r="X124" s="45" t="e">
        <f aca="false">array_constrain(arrayformula(IFERROR(INDEX('dkp may 24' E:E,MATCH("*"&amp;A124&amp;"*",'dkp may 24' A:A,0)),"")), 1, 1)</f>
        <v>#VALUE!</v>
      </c>
      <c r="Y124" s="43"/>
      <c r="Z124" s="47"/>
      <c r="AA124" s="43"/>
      <c r="AB124" s="43"/>
      <c r="AC124" s="44"/>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8"/>
      <c r="BC124" s="38"/>
    </row>
    <row r="125" customFormat="false" ht="15.75" hidden="false" customHeight="true" outlineLevel="0" collapsed="false">
      <c r="A125" s="39" t="s">
        <v>217</v>
      </c>
      <c r="B125" s="39" t="e">
        <f aca="false">G125+K125+O125+S125+W125+AA125+AE125+AI125+AM125+AQ125+AU125+AY125</f>
        <v>#VALUE!</v>
      </c>
      <c r="C125" s="39" t="e">
        <f aca="false">H125+L125+P125+T125+X125+AB125+AF125+AJ125+AN125+AR125+AV125+AZ125</f>
        <v>#VALUE!</v>
      </c>
      <c r="D125" s="40" t="n">
        <f aca="false">I125+M125+Q125+U125+Y125+AC125+AG125+AK125+AO125+AS125+AW125+BA125</f>
        <v>0</v>
      </c>
      <c r="E125" s="41" t="e">
        <f aca="false">C125/(B125+F125)</f>
        <v>#VALUE!</v>
      </c>
      <c r="F125" s="42" t="e">
        <f aca="false">'dkp jan 24' B73</f>
        <v>#VALUE!</v>
      </c>
      <c r="G125" s="43" t="e">
        <f aca="false">'dkp jan 24' B73</f>
        <v>#VALUE!</v>
      </c>
      <c r="H125" s="43" t="e">
        <f aca="false">'dkp jan 24' E73</f>
        <v>#VALUE!</v>
      </c>
      <c r="I125" s="43"/>
      <c r="J125" s="47"/>
      <c r="K125" s="43"/>
      <c r="L125" s="43"/>
      <c r="M125" s="43"/>
      <c r="N125" s="47"/>
      <c r="O125" s="43"/>
      <c r="P125" s="43"/>
      <c r="Q125" s="43"/>
      <c r="R125" s="47"/>
      <c r="S125" s="43"/>
      <c r="T125" s="43"/>
      <c r="U125" s="43"/>
      <c r="V125" s="47"/>
      <c r="W125" s="45" t="e">
        <f aca="false">array_constrain(arrayformula(IFERROR(INDEX('dkp may 24' C:C,MATCH("*"&amp;A125&amp;"*",'dkp may 24' A:A,0)),"")), 1, 1)</f>
        <v>#VALUE!</v>
      </c>
      <c r="X125" s="45" t="e">
        <f aca="false">array_constrain(arrayformula(IFERROR(INDEX('dkp may 24' E:E,MATCH("*"&amp;A125&amp;"*",'dkp may 24' A:A,0)),"")), 1, 1)</f>
        <v>#VALUE!</v>
      </c>
      <c r="Y125" s="43"/>
      <c r="Z125" s="47"/>
      <c r="AA125" s="43"/>
      <c r="AB125" s="43"/>
      <c r="AC125" s="44"/>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8"/>
      <c r="BC125" s="38"/>
    </row>
    <row r="126" customFormat="false" ht="18" hidden="false" customHeight="true" outlineLevel="0" collapsed="false">
      <c r="A126" s="39" t="s">
        <v>225</v>
      </c>
      <c r="B126" s="39" t="e">
        <f aca="false">G126+K126+O126+S126+W126+AA126+AE126+AI126+AM126+AQ126+AU126+AY126</f>
        <v>#VALUE!</v>
      </c>
      <c r="C126" s="39" t="e">
        <f aca="false">H126+L126+P126+T126+X126+AB126+AF126+AJ126+AN126+AR126+AV126+AZ126</f>
        <v>#VALUE!</v>
      </c>
      <c r="D126" s="40" t="n">
        <f aca="false">I126+M126+Q126+U126+Y126+AC126+AG126+AK126+AO126+AS126+AW126+BA126</f>
        <v>0</v>
      </c>
      <c r="E126" s="41" t="e">
        <f aca="false">C126/(B126+F126)</f>
        <v>#VALUE!</v>
      </c>
      <c r="F126" s="42" t="e">
        <f aca="false">'dkp jan 24' B76</f>
        <v>#VALUE!</v>
      </c>
      <c r="G126" s="43" t="e">
        <f aca="false">'dkp jan 24' B76</f>
        <v>#VALUE!</v>
      </c>
      <c r="H126" s="43" t="e">
        <f aca="false">'dkp jan 24' E76</f>
        <v>#VALUE!</v>
      </c>
      <c r="I126" s="43"/>
      <c r="J126" s="47"/>
      <c r="K126" s="43"/>
      <c r="L126" s="43"/>
      <c r="M126" s="43"/>
      <c r="N126" s="47"/>
      <c r="O126" s="43"/>
      <c r="P126" s="43"/>
      <c r="Q126" s="43"/>
      <c r="R126" s="47"/>
      <c r="S126" s="43"/>
      <c r="T126" s="43"/>
      <c r="U126" s="43"/>
      <c r="V126" s="47"/>
      <c r="W126" s="45" t="e">
        <f aca="false">array_constrain(arrayformula(IFERROR(INDEX('dkp may 24' C:C,MATCH("*"&amp;A126&amp;"*",'dkp may 24' A:A,0)),"")), 1, 1)</f>
        <v>#VALUE!</v>
      </c>
      <c r="X126" s="45" t="e">
        <f aca="false">array_constrain(arrayformula(IFERROR(INDEX('dkp may 24' E:E,MATCH("*"&amp;A126&amp;"*",'dkp may 24' A:A,0)),"")), 1, 1)</f>
        <v>#VALUE!</v>
      </c>
      <c r="Y126" s="43"/>
      <c r="Z126" s="47"/>
      <c r="AA126" s="43"/>
      <c r="AB126" s="43"/>
      <c r="AC126" s="44"/>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8"/>
      <c r="BC126" s="38"/>
    </row>
    <row r="127" customFormat="false" ht="15.75" hidden="false" customHeight="true" outlineLevel="0" collapsed="false">
      <c r="A127" s="39" t="s">
        <v>235</v>
      </c>
      <c r="B127" s="39" t="e">
        <f aca="false">G127+K127+O127+S127+W127+AA127+AE127+AI127+AM127+AQ127+AU127+AY127</f>
        <v>#VALUE!</v>
      </c>
      <c r="C127" s="39" t="e">
        <f aca="false">H127+L127+P127+T127+X127+AB127+AF127+AJ127+AN127+AR127+AV127+AZ127</f>
        <v>#VALUE!</v>
      </c>
      <c r="D127" s="40" t="n">
        <f aca="false">I127+M127+Q127+U127+Y127+AC127+AG127+AK127+AO127+AS127+AW127+BA127</f>
        <v>0</v>
      </c>
      <c r="E127" s="41" t="e">
        <f aca="false">C127/(B127+F127)</f>
        <v>#VALUE!</v>
      </c>
      <c r="F127" s="42" t="e">
        <f aca="false">'dkp jan 24' B80</f>
        <v>#VALUE!</v>
      </c>
      <c r="G127" s="43" t="e">
        <f aca="false">'dkp jan 24' B80</f>
        <v>#VALUE!</v>
      </c>
      <c r="H127" s="43" t="e">
        <f aca="false">'dkp jan 24' E80</f>
        <v>#VALUE!</v>
      </c>
      <c r="I127" s="43"/>
      <c r="J127" s="47"/>
      <c r="K127" s="43"/>
      <c r="L127" s="43"/>
      <c r="M127" s="43"/>
      <c r="N127" s="47"/>
      <c r="O127" s="43"/>
      <c r="P127" s="43"/>
      <c r="Q127" s="43"/>
      <c r="R127" s="47"/>
      <c r="S127" s="43"/>
      <c r="T127" s="43"/>
      <c r="U127" s="43"/>
      <c r="V127" s="47"/>
      <c r="W127" s="45" t="e">
        <f aca="false">array_constrain(arrayformula(IFERROR(INDEX('dkp may 24' C:C,MATCH("*"&amp;A127&amp;"*",'dkp may 24' A:A,0)),"")), 1, 1)</f>
        <v>#VALUE!</v>
      </c>
      <c r="X127" s="45" t="e">
        <f aca="false">array_constrain(arrayformula(IFERROR(INDEX('dkp may 24' E:E,MATCH("*"&amp;A127&amp;"*",'dkp may 24' A:A,0)),"")), 1, 1)</f>
        <v>#VALUE!</v>
      </c>
      <c r="Y127" s="43"/>
      <c r="Z127" s="47"/>
      <c r="AA127" s="43"/>
      <c r="AB127" s="43"/>
      <c r="AC127" s="44"/>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8"/>
      <c r="BC127" s="38"/>
    </row>
    <row r="128" customFormat="false" ht="15.75" hidden="false" customHeight="true" outlineLevel="0" collapsed="false">
      <c r="A128" s="39" t="s">
        <v>94</v>
      </c>
      <c r="B128" s="39" t="e">
        <f aca="false">G128+K128+O128+S128+W128+AA128+AE128+AI128+AM128+AQ128+AU128+AY128</f>
        <v>#VALUE!</v>
      </c>
      <c r="C128" s="39" t="e">
        <f aca="false">H128+L128+P128+T128+X128+AB128+AF128+AJ128+AN128+AR128+AV128+AZ128</f>
        <v>#VALUE!</v>
      </c>
      <c r="D128" s="40" t="n">
        <f aca="false">I128+M128+Q128+U128+Y128+AC128+AG128+AK128+AO128+AS128+AW128+BA128</f>
        <v>0</v>
      </c>
      <c r="E128" s="41" t="e">
        <f aca="false">C128/(B128+F128)</f>
        <v>#VALUE!</v>
      </c>
      <c r="F128" s="47"/>
      <c r="G128" s="43"/>
      <c r="H128" s="43"/>
      <c r="I128" s="43"/>
      <c r="J128" s="47"/>
      <c r="K128" s="43"/>
      <c r="L128" s="43"/>
      <c r="M128" s="43"/>
      <c r="N128" s="47"/>
      <c r="O128" s="43"/>
      <c r="P128" s="43"/>
      <c r="Q128" s="43"/>
      <c r="R128" s="47"/>
      <c r="S128" s="43"/>
      <c r="T128" s="43"/>
      <c r="U128" s="43"/>
      <c r="V128" s="47"/>
      <c r="W128" s="45" t="e">
        <f aca="false">array_constrain(arrayformula(IFERROR(INDEX('dkp may 24' C:C,MATCH("*"&amp;A128&amp;"*",'dkp may 24' A:A,0)),"")), 1, 1)</f>
        <v>#VALUE!</v>
      </c>
      <c r="X128" s="45" t="e">
        <f aca="false">array_constrain(arrayformula(IFERROR(INDEX('dkp may 24' E:E,MATCH("*"&amp;A128&amp;"*",'dkp may 24' A:A,0)),"")), 1, 1)</f>
        <v>#VALUE!</v>
      </c>
      <c r="Y128" s="43"/>
      <c r="Z128" s="47"/>
      <c r="AA128" s="43"/>
      <c r="AB128" s="43"/>
      <c r="AC128" s="44"/>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8"/>
      <c r="BC128" s="38"/>
    </row>
    <row r="129" customFormat="false" ht="15.75" hidden="false" customHeight="true" outlineLevel="0" collapsed="false">
      <c r="A129" s="39"/>
      <c r="B129" s="39" t="n">
        <f aca="false">G129+K129+O129+S129+W129+AA129+AE129+AI129+AM129+AQ129+AU129+AY129</f>
        <v>0</v>
      </c>
      <c r="C129" s="39" t="n">
        <f aca="false">H129+L129+P129+T129+X129+AB129+AF129+AJ129+AN129+AR129+AV129+AZ129</f>
        <v>0</v>
      </c>
      <c r="D129" s="40" t="n">
        <f aca="false">I129+M129+Q129+U129+Y129+AC129+AG129+AK129+AO129+AS129+AW129+BA129</f>
        <v>0</v>
      </c>
      <c r="E129" s="41" t="e">
        <f aca="false">C129/(B129+F129)</f>
        <v>#DIV/0!</v>
      </c>
      <c r="F129" s="47"/>
      <c r="G129" s="43"/>
      <c r="H129" s="43"/>
      <c r="I129" s="43"/>
      <c r="J129" s="47"/>
      <c r="K129" s="43"/>
      <c r="L129" s="43"/>
      <c r="M129" s="43"/>
      <c r="N129" s="47"/>
      <c r="O129" s="43"/>
      <c r="P129" s="43"/>
      <c r="Q129" s="43"/>
      <c r="R129" s="47"/>
      <c r="S129" s="43"/>
      <c r="T129" s="43"/>
      <c r="U129" s="43"/>
      <c r="V129" s="47"/>
      <c r="W129" s="45"/>
      <c r="X129" s="45"/>
      <c r="Y129" s="43"/>
      <c r="Z129" s="47"/>
      <c r="AA129" s="43"/>
      <c r="AB129" s="43"/>
      <c r="AC129" s="44"/>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8"/>
      <c r="BC129" s="38"/>
    </row>
    <row r="130" customFormat="false" ht="15.75" hidden="false" customHeight="true" outlineLevel="0" collapsed="false">
      <c r="A130" s="39"/>
      <c r="B130" s="39" t="n">
        <f aca="false">G130+K130+O130+S130+W130+AA130+AE130+AI130+AM130+AQ130+AU130+AY130</f>
        <v>0</v>
      </c>
      <c r="C130" s="39" t="n">
        <f aca="false">H130+L130+P130+T130+X130+AB130+AF130+AJ130+AN130+AR130+AV130+AZ130</f>
        <v>0</v>
      </c>
      <c r="D130" s="40" t="n">
        <f aca="false">I130+M130+Q130+U130+Y130+AC130+AG130+AK130+AO130+AS130+AW130+BA130</f>
        <v>0</v>
      </c>
      <c r="E130" s="41" t="e">
        <f aca="false">C130/(B130+F130)</f>
        <v>#DIV/0!</v>
      </c>
      <c r="F130" s="47"/>
      <c r="G130" s="43"/>
      <c r="H130" s="43"/>
      <c r="I130" s="43"/>
      <c r="J130" s="47"/>
      <c r="K130" s="43"/>
      <c r="L130" s="43"/>
      <c r="M130" s="43"/>
      <c r="N130" s="47"/>
      <c r="O130" s="43"/>
      <c r="P130" s="43"/>
      <c r="Q130" s="43"/>
      <c r="R130" s="47"/>
      <c r="S130" s="43"/>
      <c r="T130" s="43"/>
      <c r="U130" s="43"/>
      <c r="V130" s="47"/>
      <c r="W130" s="45"/>
      <c r="X130" s="45"/>
      <c r="Y130" s="43"/>
      <c r="Z130" s="47"/>
      <c r="AA130" s="43"/>
      <c r="AB130" s="43"/>
      <c r="AC130" s="44"/>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8"/>
      <c r="BC130" s="38"/>
    </row>
    <row r="131" customFormat="false" ht="15.75" hidden="false" customHeight="true" outlineLevel="0" collapsed="false">
      <c r="A131" s="39"/>
      <c r="B131" s="39" t="n">
        <f aca="false">G131+K131+O131+S131+W131+AA131+AE131+AI131+AM131+AQ131+AU131+AY131</f>
        <v>0</v>
      </c>
      <c r="C131" s="39" t="n">
        <f aca="false">H131+L131+P131+T131+X131+AB131+AF131+AJ131+AN131+AR131+AV131+AZ131</f>
        <v>0</v>
      </c>
      <c r="D131" s="40" t="n">
        <f aca="false">I131+M131+Q131+U131+Y131+AC131+AG131+AK131+AO131+AS131+AW131+BA131</f>
        <v>0</v>
      </c>
      <c r="E131" s="41" t="e">
        <f aca="false">C131/(B131+F131)</f>
        <v>#DIV/0!</v>
      </c>
      <c r="F131" s="47"/>
      <c r="G131" s="43"/>
      <c r="H131" s="43"/>
      <c r="I131" s="43"/>
      <c r="J131" s="47"/>
      <c r="K131" s="43"/>
      <c r="L131" s="43"/>
      <c r="M131" s="43"/>
      <c r="N131" s="47"/>
      <c r="O131" s="43"/>
      <c r="P131" s="43"/>
      <c r="Q131" s="43"/>
      <c r="R131" s="47"/>
      <c r="S131" s="43"/>
      <c r="T131" s="43"/>
      <c r="U131" s="43"/>
      <c r="V131" s="47"/>
      <c r="W131" s="45"/>
      <c r="X131" s="45"/>
      <c r="Y131" s="43"/>
      <c r="Z131" s="47"/>
      <c r="AA131" s="43"/>
      <c r="AB131" s="43"/>
      <c r="AC131" s="44"/>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8"/>
      <c r="BC131" s="38"/>
    </row>
    <row r="132" customFormat="false" ht="15.75" hidden="false" customHeight="true" outlineLevel="0" collapsed="false">
      <c r="A132" s="39"/>
      <c r="B132" s="39" t="n">
        <f aca="false">G132+K132+O132+S132+W132+AA132+AE132+AI132+AM132+AQ132+AU132+AY132</f>
        <v>0</v>
      </c>
      <c r="C132" s="39" t="n">
        <f aca="false">H132+L132+P132+T132+X132+AB132+AF132+AJ132+AN132+AR132+AV132+AZ132</f>
        <v>0</v>
      </c>
      <c r="D132" s="40" t="n">
        <f aca="false">I132+M132+Q132+U132+Y132+AC132+AG132+AK132+AO132+AS132+AW132+BA132</f>
        <v>0</v>
      </c>
      <c r="E132" s="41" t="e">
        <f aca="false">C132/(B132+F132)</f>
        <v>#DIV/0!</v>
      </c>
      <c r="F132" s="47"/>
      <c r="G132" s="43"/>
      <c r="H132" s="43"/>
      <c r="I132" s="43"/>
      <c r="J132" s="47"/>
      <c r="K132" s="43"/>
      <c r="L132" s="43"/>
      <c r="M132" s="43"/>
      <c r="N132" s="47"/>
      <c r="O132" s="43"/>
      <c r="P132" s="43"/>
      <c r="Q132" s="43"/>
      <c r="R132" s="47"/>
      <c r="S132" s="43"/>
      <c r="T132" s="43"/>
      <c r="U132" s="43"/>
      <c r="V132" s="47"/>
      <c r="W132" s="45"/>
      <c r="X132" s="45"/>
      <c r="Y132" s="43"/>
      <c r="Z132" s="47"/>
      <c r="AA132" s="43"/>
      <c r="AB132" s="43"/>
      <c r="AC132" s="44"/>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8"/>
      <c r="BC132" s="38"/>
    </row>
    <row r="133" customFormat="false" ht="15.75" hidden="false" customHeight="true" outlineLevel="0" collapsed="false">
      <c r="A133" s="39"/>
      <c r="B133" s="39" t="n">
        <f aca="false">G133+K133+O133+S133+W133+AA133+AE133+AI133+AM133+AQ133+AU133+AY133</f>
        <v>0</v>
      </c>
      <c r="C133" s="39" t="n">
        <f aca="false">H133+L133+P133+T133+X133+AB133+AF133+AJ133+AN133+AR133+AV133+AZ133</f>
        <v>0</v>
      </c>
      <c r="D133" s="40" t="n">
        <f aca="false">I133+M133+Q133+U133+Y133+AC133+AG133+AK133+AO133+AS133+AW133+BA133</f>
        <v>0</v>
      </c>
      <c r="E133" s="41" t="e">
        <f aca="false">C133/(B133+F133)</f>
        <v>#DIV/0!</v>
      </c>
      <c r="F133" s="47"/>
      <c r="G133" s="43"/>
      <c r="H133" s="43"/>
      <c r="I133" s="43"/>
      <c r="J133" s="47"/>
      <c r="K133" s="43"/>
      <c r="L133" s="43"/>
      <c r="M133" s="43"/>
      <c r="N133" s="47"/>
      <c r="O133" s="43"/>
      <c r="P133" s="43"/>
      <c r="Q133" s="43"/>
      <c r="R133" s="47"/>
      <c r="S133" s="43"/>
      <c r="T133" s="43"/>
      <c r="U133" s="43"/>
      <c r="V133" s="47"/>
      <c r="W133" s="45"/>
      <c r="X133" s="45"/>
      <c r="Y133" s="43"/>
      <c r="Z133" s="47"/>
      <c r="AA133" s="43"/>
      <c r="AB133" s="43"/>
      <c r="AC133" s="44"/>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8"/>
      <c r="BC133" s="38"/>
    </row>
    <row r="134" customFormat="false" ht="15.75" hidden="false" customHeight="true" outlineLevel="0" collapsed="false">
      <c r="A134" s="39"/>
      <c r="B134" s="39" t="n">
        <f aca="false">G134+K134+O134+S134+W134+AA134+AE134+AI134+AM134+AQ134+AU134+AY134</f>
        <v>0</v>
      </c>
      <c r="C134" s="39" t="n">
        <f aca="false">H134+L134+P134+T134+X134+AB134+AF134+AJ134+AN134+AR134+AV134+AZ134</f>
        <v>0</v>
      </c>
      <c r="D134" s="40" t="n">
        <f aca="false">I134+M134+Q134+U134+Y134+AC134+AG134+AK134+AO134+AS134+AW134+BA134</f>
        <v>0</v>
      </c>
      <c r="E134" s="41" t="e">
        <f aca="false">C134/(B134+F134)</f>
        <v>#DIV/0!</v>
      </c>
      <c r="F134" s="47"/>
      <c r="G134" s="43"/>
      <c r="H134" s="43"/>
      <c r="I134" s="43"/>
      <c r="J134" s="47"/>
      <c r="K134" s="43"/>
      <c r="L134" s="43"/>
      <c r="M134" s="43"/>
      <c r="N134" s="47"/>
      <c r="O134" s="43"/>
      <c r="P134" s="43"/>
      <c r="Q134" s="43"/>
      <c r="R134" s="47"/>
      <c r="S134" s="43"/>
      <c r="T134" s="43"/>
      <c r="U134" s="43"/>
      <c r="V134" s="47"/>
      <c r="W134" s="45"/>
      <c r="X134" s="45"/>
      <c r="Y134" s="43"/>
      <c r="Z134" s="47"/>
      <c r="AA134" s="43"/>
      <c r="AB134" s="43"/>
      <c r="AC134" s="44"/>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8"/>
      <c r="BC134" s="38"/>
    </row>
    <row r="135" customFormat="false" ht="15.75" hidden="false" customHeight="true" outlineLevel="0" collapsed="false">
      <c r="A135" s="39"/>
      <c r="B135" s="39" t="n">
        <f aca="false">G135+K135+O135+S135+W135+AA135+AE135+AI135+AM135+AQ135+AU135+AY135</f>
        <v>0</v>
      </c>
      <c r="C135" s="39" t="n">
        <f aca="false">H135+L135+P135+T135+X135+AB135+AF135+AJ135+AN135+AR135+AV135+AZ135</f>
        <v>0</v>
      </c>
      <c r="D135" s="40" t="n">
        <f aca="false">I135+M135+Q135+U135+Y135+AC135+AG135+AK135+AO135+AS135+AW135+BA135</f>
        <v>0</v>
      </c>
      <c r="E135" s="41" t="e">
        <f aca="false">C135/(B135+F135)</f>
        <v>#DIV/0!</v>
      </c>
      <c r="F135" s="47"/>
      <c r="G135" s="43"/>
      <c r="H135" s="43"/>
      <c r="I135" s="43"/>
      <c r="J135" s="47"/>
      <c r="K135" s="43"/>
      <c r="L135" s="43"/>
      <c r="M135" s="43"/>
      <c r="N135" s="47"/>
      <c r="O135" s="43"/>
      <c r="P135" s="43"/>
      <c r="Q135" s="43"/>
      <c r="R135" s="47"/>
      <c r="S135" s="43"/>
      <c r="T135" s="43"/>
      <c r="U135" s="43"/>
      <c r="V135" s="47"/>
      <c r="W135" s="45"/>
      <c r="X135" s="45"/>
      <c r="Y135" s="43"/>
      <c r="Z135" s="47"/>
      <c r="AA135" s="43"/>
      <c r="AB135" s="43"/>
      <c r="AC135" s="44"/>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8"/>
      <c r="BC135" s="38"/>
    </row>
    <row r="136" customFormat="false" ht="15.75" hidden="false" customHeight="true" outlineLevel="0" collapsed="false">
      <c r="A136" s="39"/>
      <c r="B136" s="39" t="n">
        <f aca="false">G136+K136+O136+S136+W136+AA136+AE136+AI136+AM136+AQ136+AU136+AY136</f>
        <v>0</v>
      </c>
      <c r="C136" s="39" t="n">
        <f aca="false">H136+L136+P136+T136+X136+AB136+AF136+AJ136+AN136+AR136+AV136+AZ136</f>
        <v>0</v>
      </c>
      <c r="D136" s="40" t="n">
        <f aca="false">I136+M136+Q136+U136+Y136+AC136+AG136+AK136+AO136+AS136+AW136+BA136</f>
        <v>0</v>
      </c>
      <c r="E136" s="41" t="e">
        <f aca="false">C136/(B136+F136)</f>
        <v>#DIV/0!</v>
      </c>
      <c r="F136" s="47"/>
      <c r="G136" s="43"/>
      <c r="H136" s="43"/>
      <c r="I136" s="43"/>
      <c r="J136" s="47"/>
      <c r="K136" s="43"/>
      <c r="L136" s="43"/>
      <c r="M136" s="43"/>
      <c r="N136" s="47"/>
      <c r="O136" s="43"/>
      <c r="P136" s="43"/>
      <c r="Q136" s="43"/>
      <c r="R136" s="47"/>
      <c r="S136" s="43"/>
      <c r="T136" s="43"/>
      <c r="U136" s="43"/>
      <c r="V136" s="47"/>
      <c r="W136" s="45"/>
      <c r="X136" s="45"/>
      <c r="Y136" s="43"/>
      <c r="Z136" s="47"/>
      <c r="AA136" s="43"/>
      <c r="AB136" s="43"/>
      <c r="AC136" s="44"/>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8"/>
      <c r="BC136" s="38"/>
    </row>
    <row r="137" customFormat="false" ht="15.75" hidden="false" customHeight="true" outlineLevel="0" collapsed="false">
      <c r="A137" s="39"/>
      <c r="B137" s="39" t="n">
        <f aca="false">G137+K137+O137+S137+W137+AA137+AE137+AI137+AM137+AQ137+AU137+AY137</f>
        <v>0</v>
      </c>
      <c r="C137" s="39" t="n">
        <f aca="false">H137+L137+P137+T137+X137+AB137+AF137+AJ137+AN137+AR137+AV137+AZ137</f>
        <v>0</v>
      </c>
      <c r="D137" s="40" t="n">
        <f aca="false">I137+M137+Q137+U137+Y137+AC137+AG137+AK137+AO137+AS137+AW137+BA137</f>
        <v>0</v>
      </c>
      <c r="E137" s="41" t="e">
        <f aca="false">C137/(B137+F137)</f>
        <v>#DIV/0!</v>
      </c>
      <c r="F137" s="47"/>
      <c r="G137" s="43"/>
      <c r="H137" s="43"/>
      <c r="I137" s="43"/>
      <c r="J137" s="47"/>
      <c r="K137" s="43"/>
      <c r="L137" s="43"/>
      <c r="M137" s="43"/>
      <c r="N137" s="47"/>
      <c r="O137" s="43"/>
      <c r="P137" s="43"/>
      <c r="Q137" s="43"/>
      <c r="R137" s="47"/>
      <c r="S137" s="43"/>
      <c r="T137" s="43"/>
      <c r="U137" s="43"/>
      <c r="V137" s="47"/>
      <c r="W137" s="45"/>
      <c r="X137" s="45"/>
      <c r="Y137" s="43"/>
      <c r="Z137" s="47"/>
      <c r="AA137" s="43"/>
      <c r="AB137" s="43"/>
      <c r="AC137" s="44"/>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8"/>
      <c r="BC137" s="38"/>
    </row>
    <row r="138" customFormat="false" ht="18" hidden="false" customHeight="true" outlineLevel="0" collapsed="false">
      <c r="A138" s="39"/>
      <c r="B138" s="39" t="n">
        <f aca="false">G138+K138+O138+S138+W138+AA138+AE138+AI138+AM138+AQ138+AU138+AY138</f>
        <v>0</v>
      </c>
      <c r="C138" s="39" t="n">
        <f aca="false">H138+L138+P138+T138+X138+AB138+AF138+AJ138+AN138+AR138+AV138+AZ138</f>
        <v>0</v>
      </c>
      <c r="D138" s="40" t="n">
        <f aca="false">I138+M138+Q138+U138+Y138+AC138+AG138+AK138+AO138+AS138+AW138+BA138</f>
        <v>0</v>
      </c>
      <c r="E138" s="41" t="e">
        <f aca="false">C138/(B138+F138)</f>
        <v>#DIV/0!</v>
      </c>
      <c r="F138" s="47"/>
      <c r="G138" s="43"/>
      <c r="H138" s="43"/>
      <c r="I138" s="43"/>
      <c r="J138" s="47"/>
      <c r="K138" s="43"/>
      <c r="L138" s="43"/>
      <c r="M138" s="43"/>
      <c r="N138" s="47"/>
      <c r="O138" s="43"/>
      <c r="P138" s="43"/>
      <c r="Q138" s="43"/>
      <c r="R138" s="47"/>
      <c r="S138" s="43"/>
      <c r="T138" s="43"/>
      <c r="U138" s="43"/>
      <c r="V138" s="47"/>
      <c r="W138" s="45"/>
      <c r="X138" s="45"/>
      <c r="Y138" s="43"/>
      <c r="Z138" s="47"/>
      <c r="AA138" s="43"/>
      <c r="AB138" s="43"/>
      <c r="AC138" s="44"/>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8"/>
      <c r="BC138" s="38"/>
    </row>
    <row r="139" customFormat="false" ht="18" hidden="false" customHeight="true" outlineLevel="0" collapsed="false">
      <c r="A139" s="39"/>
      <c r="B139" s="39" t="n">
        <f aca="false">G139+K139+O139+S139+W139+AA139+AE139+AI139+AM139+AQ139+AU139+AY139</f>
        <v>0</v>
      </c>
      <c r="C139" s="39" t="n">
        <f aca="false">H139+L139+P139+T139+X139+AB139+AF139+AJ139+AN139+AR139+AV139+AZ139</f>
        <v>0</v>
      </c>
      <c r="D139" s="40" t="n">
        <f aca="false">I139+M139+Q139+U139+Y139+AC139+AG139+AK139+AO139+AS139+AW139+BA139</f>
        <v>0</v>
      </c>
      <c r="E139" s="41" t="e">
        <f aca="false">C139/(B139+F139)</f>
        <v>#DIV/0!</v>
      </c>
      <c r="F139" s="47"/>
      <c r="G139" s="43"/>
      <c r="H139" s="43"/>
      <c r="I139" s="43"/>
      <c r="J139" s="47"/>
      <c r="K139" s="43"/>
      <c r="L139" s="43"/>
      <c r="M139" s="43"/>
      <c r="N139" s="47"/>
      <c r="O139" s="43"/>
      <c r="P139" s="43"/>
      <c r="Q139" s="43"/>
      <c r="R139" s="47"/>
      <c r="S139" s="43"/>
      <c r="T139" s="43"/>
      <c r="U139" s="43"/>
      <c r="V139" s="47"/>
      <c r="W139" s="45"/>
      <c r="X139" s="45"/>
      <c r="Y139" s="43"/>
      <c r="Z139" s="47"/>
      <c r="AA139" s="43"/>
      <c r="AB139" s="43"/>
      <c r="AC139" s="44"/>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8"/>
      <c r="BC139" s="38"/>
    </row>
    <row r="140" customFormat="false" ht="15.75" hidden="false" customHeight="true" outlineLevel="0" collapsed="false">
      <c r="A140" s="39"/>
      <c r="B140" s="39" t="n">
        <f aca="false">G140+K140+O140+S140+W140+AA140+AE140+AI140+AM140+AQ140+AU140+AY140</f>
        <v>0</v>
      </c>
      <c r="C140" s="39" t="n">
        <f aca="false">H140+L140+P140+T140+X140+AB140+AF140+AJ140+AN140+AR140+AV140+AZ140</f>
        <v>0</v>
      </c>
      <c r="D140" s="40" t="n">
        <f aca="false">I140+M140+Q140+U140+Y140+AC140+AG140+AK140+AO140+AS140+AW140+BA140</f>
        <v>0</v>
      </c>
      <c r="E140" s="41" t="e">
        <f aca="false">C140/(B140+F140)</f>
        <v>#DIV/0!</v>
      </c>
      <c r="F140" s="47"/>
      <c r="G140" s="43"/>
      <c r="H140" s="43"/>
      <c r="I140" s="43"/>
      <c r="J140" s="47"/>
      <c r="K140" s="43"/>
      <c r="L140" s="43"/>
      <c r="M140" s="43"/>
      <c r="N140" s="47"/>
      <c r="O140" s="43"/>
      <c r="P140" s="43"/>
      <c r="Q140" s="43"/>
      <c r="R140" s="47"/>
      <c r="S140" s="43"/>
      <c r="T140" s="43"/>
      <c r="U140" s="43"/>
      <c r="V140" s="47"/>
      <c r="W140" s="45"/>
      <c r="X140" s="45"/>
      <c r="Y140" s="43"/>
      <c r="Z140" s="47"/>
      <c r="AA140" s="43"/>
      <c r="AB140" s="43"/>
      <c r="AC140" s="44"/>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8"/>
      <c r="BC140" s="38"/>
    </row>
    <row r="141" customFormat="false" ht="15.75" hidden="false" customHeight="true" outlineLevel="0" collapsed="false">
      <c r="A141" s="39"/>
      <c r="B141" s="39" t="n">
        <f aca="false">G141+K141+O141+S141+W141+AA141+AE141+AI141+AM141+AQ141+AU141+AY141</f>
        <v>0</v>
      </c>
      <c r="C141" s="39" t="n">
        <f aca="false">H141+L141+P141+T141+X141+AB141+AF141+AJ141+AN141+AR141+AV141+AZ141</f>
        <v>0</v>
      </c>
      <c r="D141" s="40" t="n">
        <f aca="false">I141+M141+Q141+U141+Y141+AC141+AG141+AK141+AO141+AS141+AW141+BA141</f>
        <v>0</v>
      </c>
      <c r="E141" s="41" t="e">
        <f aca="false">C141/(B141+F141)</f>
        <v>#DIV/0!</v>
      </c>
      <c r="F141" s="47"/>
      <c r="G141" s="43"/>
      <c r="H141" s="43"/>
      <c r="I141" s="43"/>
      <c r="J141" s="47"/>
      <c r="K141" s="43"/>
      <c r="L141" s="43"/>
      <c r="M141" s="43"/>
      <c r="N141" s="47"/>
      <c r="O141" s="43"/>
      <c r="P141" s="43"/>
      <c r="Q141" s="43"/>
      <c r="R141" s="47"/>
      <c r="S141" s="43"/>
      <c r="T141" s="43"/>
      <c r="U141" s="43"/>
      <c r="V141" s="47"/>
      <c r="W141" s="45"/>
      <c r="X141" s="45"/>
      <c r="Y141" s="43"/>
      <c r="Z141" s="47"/>
      <c r="AA141" s="43"/>
      <c r="AB141" s="43"/>
      <c r="AC141" s="44"/>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8"/>
      <c r="BC141" s="38"/>
    </row>
    <row r="142" customFormat="false" ht="15.75" hidden="false" customHeight="true" outlineLevel="0" collapsed="false">
      <c r="A142" s="39"/>
      <c r="B142" s="39" t="n">
        <f aca="false">G142+K142+O142+S142+W142+AA142+AE142+AI142+AM142+AQ142+AU142+AY142</f>
        <v>0</v>
      </c>
      <c r="C142" s="39" t="n">
        <f aca="false">H142+L142+P142+T142+X142+AB142+AF142+AJ142+AN142+AR142+AV142+AZ142</f>
        <v>0</v>
      </c>
      <c r="D142" s="40" t="n">
        <f aca="false">I142+M142+Q142+U142+Y142+AC142+AG142+AK142+AO142+AS142+AW142+BA142</f>
        <v>0</v>
      </c>
      <c r="E142" s="41" t="e">
        <f aca="false">C142/(B142+F142)</f>
        <v>#DIV/0!</v>
      </c>
      <c r="F142" s="47"/>
      <c r="G142" s="43"/>
      <c r="H142" s="43"/>
      <c r="I142" s="43"/>
      <c r="J142" s="47"/>
      <c r="K142" s="43"/>
      <c r="L142" s="43"/>
      <c r="M142" s="43"/>
      <c r="N142" s="47"/>
      <c r="O142" s="43"/>
      <c r="P142" s="43"/>
      <c r="Q142" s="43"/>
      <c r="R142" s="47"/>
      <c r="S142" s="43"/>
      <c r="T142" s="43"/>
      <c r="U142" s="43"/>
      <c r="V142" s="47"/>
      <c r="W142" s="45"/>
      <c r="X142" s="45"/>
      <c r="Y142" s="43"/>
      <c r="Z142" s="47"/>
      <c r="AA142" s="43"/>
      <c r="AB142" s="43"/>
      <c r="AC142" s="44"/>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8"/>
      <c r="BC142" s="38"/>
    </row>
    <row r="143" customFormat="false" ht="15.75" hidden="false" customHeight="true" outlineLevel="0" collapsed="false">
      <c r="A143" s="39"/>
      <c r="B143" s="39" t="n">
        <f aca="false">G143+K143+O143+S143+W143+AA143+AE143+AI143+AM143+AQ143+AU143+AY143</f>
        <v>0</v>
      </c>
      <c r="C143" s="39" t="n">
        <f aca="false">H143+L143+P143+T143+X143+AB143+AF143+AJ143+AN143+AR143+AV143+AZ143</f>
        <v>0</v>
      </c>
      <c r="D143" s="40" t="n">
        <f aca="false">I143+M143+Q143+U143+Y143+AC143+AG143+AK143+AO143+AS143+AW143+BA143</f>
        <v>0</v>
      </c>
      <c r="E143" s="41" t="e">
        <f aca="false">C143/(B143+F143)</f>
        <v>#DIV/0!</v>
      </c>
      <c r="F143" s="47"/>
      <c r="G143" s="43"/>
      <c r="H143" s="43"/>
      <c r="I143" s="43"/>
      <c r="J143" s="47"/>
      <c r="K143" s="43"/>
      <c r="L143" s="43"/>
      <c r="M143" s="43"/>
      <c r="N143" s="47"/>
      <c r="O143" s="43"/>
      <c r="P143" s="43"/>
      <c r="Q143" s="43"/>
      <c r="R143" s="47"/>
      <c r="S143" s="43"/>
      <c r="T143" s="43"/>
      <c r="U143" s="43"/>
      <c r="V143" s="47"/>
      <c r="W143" s="45"/>
      <c r="X143" s="45"/>
      <c r="Y143" s="43"/>
      <c r="Z143" s="47"/>
      <c r="AA143" s="43"/>
      <c r="AB143" s="43"/>
      <c r="AC143" s="44"/>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8"/>
      <c r="BC143" s="38"/>
    </row>
    <row r="144" customFormat="false" ht="15.75" hidden="false" customHeight="true" outlineLevel="0" collapsed="false">
      <c r="A144" s="39"/>
      <c r="B144" s="39" t="n">
        <f aca="false">G144+K144+O144+S144+W144+AA144+AE144+AI144+AM144+AQ144+AU144+AY144</f>
        <v>0</v>
      </c>
      <c r="C144" s="39" t="n">
        <f aca="false">H144+L144+P144+T144+X144+AB144+AF144+AJ144+AN144+AR144+AV144+AZ144</f>
        <v>0</v>
      </c>
      <c r="D144" s="40" t="n">
        <f aca="false">I144+M144+Q144+U144+Y144+AC144+AG144+AK144+AO144+AS144+AW144+BA144</f>
        <v>0</v>
      </c>
      <c r="E144" s="41" t="e">
        <f aca="false">C144/(B144+F144)</f>
        <v>#DIV/0!</v>
      </c>
      <c r="F144" s="47"/>
      <c r="G144" s="43"/>
      <c r="H144" s="43"/>
      <c r="I144" s="43"/>
      <c r="J144" s="47"/>
      <c r="K144" s="43"/>
      <c r="L144" s="43"/>
      <c r="M144" s="43"/>
      <c r="N144" s="47"/>
      <c r="O144" s="43"/>
      <c r="P144" s="43"/>
      <c r="Q144" s="43"/>
      <c r="R144" s="47"/>
      <c r="S144" s="43"/>
      <c r="T144" s="43"/>
      <c r="U144" s="43"/>
      <c r="V144" s="47"/>
      <c r="W144" s="45"/>
      <c r="X144" s="45"/>
      <c r="Y144" s="43"/>
      <c r="Z144" s="47"/>
      <c r="AA144" s="43"/>
      <c r="AB144" s="43"/>
      <c r="AC144" s="44"/>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8"/>
      <c r="BC144" s="38"/>
    </row>
    <row r="145" customFormat="false" ht="15.75" hidden="false" customHeight="true" outlineLevel="0" collapsed="false">
      <c r="A145" s="39"/>
      <c r="B145" s="39" t="n">
        <f aca="false">G145+K145+O145+S145+W145+AA145+AE145+AI145+AM145+AQ145+AU145+AY145</f>
        <v>0</v>
      </c>
      <c r="C145" s="39" t="n">
        <f aca="false">H145+L145+P145+T145+X145+AB145+AF145+AJ145+AN145+AR145+AV145+AZ145</f>
        <v>0</v>
      </c>
      <c r="D145" s="40" t="n">
        <f aca="false">I145+M145+Q145+U145+Y145+AC145+AG145+AK145+AO145+AS145+AW145+BA145</f>
        <v>0</v>
      </c>
      <c r="E145" s="41" t="e">
        <f aca="false">C145/(B145+F145)</f>
        <v>#DIV/0!</v>
      </c>
      <c r="F145" s="47"/>
      <c r="G145" s="43"/>
      <c r="H145" s="43"/>
      <c r="I145" s="43"/>
      <c r="J145" s="47"/>
      <c r="K145" s="43"/>
      <c r="L145" s="43"/>
      <c r="M145" s="43"/>
      <c r="N145" s="47"/>
      <c r="O145" s="43"/>
      <c r="P145" s="43"/>
      <c r="Q145" s="43"/>
      <c r="R145" s="47"/>
      <c r="S145" s="43"/>
      <c r="T145" s="43"/>
      <c r="U145" s="43"/>
      <c r="V145" s="47"/>
      <c r="W145" s="45"/>
      <c r="X145" s="45"/>
      <c r="Y145" s="43"/>
      <c r="Z145" s="47"/>
      <c r="AA145" s="43"/>
      <c r="AB145" s="43"/>
      <c r="AC145" s="44"/>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8"/>
      <c r="BC145" s="38"/>
    </row>
    <row r="146" customFormat="false" ht="18" hidden="false" customHeight="true" outlineLevel="0" collapsed="false">
      <c r="A146" s="39"/>
      <c r="B146" s="39" t="n">
        <f aca="false">G146+K146+O146+S146+W146+AA146+AE146+AI146+AM146+AQ146+AU146+AY146</f>
        <v>0</v>
      </c>
      <c r="C146" s="39" t="n">
        <f aca="false">H146+L146+P146+T146+X146+AB146+AF146+AJ146+AN146+AR146+AV146+AZ146</f>
        <v>0</v>
      </c>
      <c r="D146" s="40" t="n">
        <f aca="false">I146+M146+Q146+U146+Y146+AC146+AG146+AK146+AO146+AS146+AW146+BA146</f>
        <v>0</v>
      </c>
      <c r="E146" s="41" t="e">
        <f aca="false">C146/(B146+F146)</f>
        <v>#DIV/0!</v>
      </c>
      <c r="F146" s="47"/>
      <c r="G146" s="43"/>
      <c r="H146" s="43"/>
      <c r="I146" s="43"/>
      <c r="J146" s="47"/>
      <c r="K146" s="43"/>
      <c r="L146" s="43"/>
      <c r="M146" s="43"/>
      <c r="N146" s="47"/>
      <c r="O146" s="43"/>
      <c r="P146" s="43"/>
      <c r="Q146" s="43"/>
      <c r="R146" s="47"/>
      <c r="S146" s="43"/>
      <c r="T146" s="43"/>
      <c r="U146" s="43"/>
      <c r="V146" s="47"/>
      <c r="W146" s="45"/>
      <c r="X146" s="45"/>
      <c r="Y146" s="43"/>
      <c r="Z146" s="47"/>
      <c r="AA146" s="43"/>
      <c r="AB146" s="43"/>
      <c r="AC146" s="44"/>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8"/>
      <c r="BC146" s="38"/>
    </row>
    <row r="147" customFormat="false" ht="15.75" hidden="false" customHeight="true" outlineLevel="0" collapsed="false">
      <c r="A147" s="39"/>
      <c r="B147" s="39" t="n">
        <f aca="false">G147+K147+O147+S147+W147+AA147+AE147+AI147+AM147+AQ147+AU147+AY147</f>
        <v>0</v>
      </c>
      <c r="C147" s="39" t="n">
        <f aca="false">H147+L147+P147+T147+X147+AB147+AF147+AJ147+AN147+AR147+AV147+AZ147</f>
        <v>0</v>
      </c>
      <c r="D147" s="40" t="n">
        <f aca="false">I147+M147+Q147+U147+Y147+AC147+AG147+AK147+AO147+AS147+AW147+BA147</f>
        <v>0</v>
      </c>
      <c r="E147" s="41" t="e">
        <f aca="false">C147/(B147+F147)</f>
        <v>#DIV/0!</v>
      </c>
      <c r="F147" s="47"/>
      <c r="G147" s="43"/>
      <c r="H147" s="43"/>
      <c r="I147" s="43"/>
      <c r="J147" s="47"/>
      <c r="K147" s="43"/>
      <c r="L147" s="43"/>
      <c r="M147" s="43"/>
      <c r="N147" s="47"/>
      <c r="O147" s="43"/>
      <c r="P147" s="43"/>
      <c r="Q147" s="43"/>
      <c r="R147" s="47"/>
      <c r="S147" s="43"/>
      <c r="T147" s="43"/>
      <c r="U147" s="43"/>
      <c r="V147" s="47"/>
      <c r="W147" s="45"/>
      <c r="X147" s="45"/>
      <c r="Y147" s="43"/>
      <c r="Z147" s="47"/>
      <c r="AA147" s="43"/>
      <c r="AB147" s="43"/>
      <c r="AC147" s="44"/>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8"/>
      <c r="BC147" s="38"/>
    </row>
    <row r="148" customFormat="false" ht="15.75" hidden="false" customHeight="true" outlineLevel="0" collapsed="false">
      <c r="A148" s="39"/>
      <c r="B148" s="39" t="n">
        <f aca="false">G148+K148+O148+S148+W148+AA148+AE148+AI148+AM148+AQ148+AU148+AY148</f>
        <v>0</v>
      </c>
      <c r="C148" s="39" t="n">
        <f aca="false">H148+L148+P148+T148+X148+AB148+AF148+AJ148+AN148+AR148+AV148+AZ148</f>
        <v>0</v>
      </c>
      <c r="D148" s="40" t="n">
        <f aca="false">I148+M148+Q148+U148+Y148+AC148+AG148+AK148+AO148+AS148+AW148+BA148</f>
        <v>0</v>
      </c>
      <c r="E148" s="41" t="e">
        <f aca="false">C148/(B148+F148)</f>
        <v>#DIV/0!</v>
      </c>
      <c r="F148" s="47"/>
      <c r="G148" s="43"/>
      <c r="H148" s="43"/>
      <c r="I148" s="43"/>
      <c r="J148" s="47"/>
      <c r="K148" s="43"/>
      <c r="L148" s="43"/>
      <c r="M148" s="43"/>
      <c r="N148" s="47"/>
      <c r="O148" s="43"/>
      <c r="P148" s="43"/>
      <c r="Q148" s="43"/>
      <c r="R148" s="47"/>
      <c r="S148" s="43"/>
      <c r="T148" s="43"/>
      <c r="U148" s="43"/>
      <c r="V148" s="47"/>
      <c r="W148" s="45"/>
      <c r="X148" s="45"/>
      <c r="Y148" s="43"/>
      <c r="Z148" s="47"/>
      <c r="AA148" s="43"/>
      <c r="AB148" s="43"/>
      <c r="AC148" s="44"/>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8"/>
      <c r="BC148" s="38"/>
    </row>
    <row r="149" customFormat="false" ht="15.75" hidden="false" customHeight="true" outlineLevel="0" collapsed="false">
      <c r="A149" s="39"/>
      <c r="B149" s="39" t="n">
        <f aca="false">G149+K149+O149+S149+W149+AA149+AE149+AI149+AM149+AQ149+AU149+AY149</f>
        <v>0</v>
      </c>
      <c r="C149" s="39" t="n">
        <f aca="false">H149+L149+P149+T149+X149+AB149+AF149+AJ149+AN149+AR149+AV149+AZ149</f>
        <v>0</v>
      </c>
      <c r="D149" s="40" t="n">
        <f aca="false">I149+M149+Q149+U149+Y149+AC149+AG149+AK149+AO149+AS149+AW149+BA149</f>
        <v>0</v>
      </c>
      <c r="E149" s="41" t="e">
        <f aca="false">C149/(B149+F149)</f>
        <v>#DIV/0!</v>
      </c>
      <c r="F149" s="47"/>
      <c r="G149" s="43"/>
      <c r="H149" s="43"/>
      <c r="I149" s="43"/>
      <c r="J149" s="47"/>
      <c r="K149" s="43"/>
      <c r="L149" s="43"/>
      <c r="M149" s="43"/>
      <c r="N149" s="47"/>
      <c r="O149" s="43"/>
      <c r="P149" s="43"/>
      <c r="Q149" s="43"/>
      <c r="R149" s="47"/>
      <c r="S149" s="43"/>
      <c r="T149" s="43"/>
      <c r="U149" s="43"/>
      <c r="V149" s="47"/>
      <c r="W149" s="45"/>
      <c r="X149" s="45"/>
      <c r="Y149" s="43"/>
      <c r="Z149" s="47"/>
      <c r="AA149" s="43"/>
      <c r="AB149" s="43"/>
      <c r="AC149" s="44"/>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8"/>
      <c r="BC149" s="38"/>
    </row>
    <row r="150" customFormat="false" ht="15.75" hidden="false" customHeight="true" outlineLevel="0" collapsed="false">
      <c r="A150" s="39"/>
      <c r="B150" s="39" t="n">
        <f aca="false">G150+K150+O150+S150+W150+AA150+AE150+AI150+AM150+AQ150+AU150+AY150</f>
        <v>0</v>
      </c>
      <c r="C150" s="39" t="n">
        <f aca="false">H150+L150+P150+T150+X150+AB150+AF150+AJ150+AN150+AR150+AV150+AZ150</f>
        <v>0</v>
      </c>
      <c r="D150" s="40" t="n">
        <f aca="false">I150+M150+Q150+U150+Y150+AC150+AG150+AK150+AO150+AS150+AW150+BA150</f>
        <v>0</v>
      </c>
      <c r="E150" s="41" t="e">
        <f aca="false">C150/(B150+F150)</f>
        <v>#DIV/0!</v>
      </c>
      <c r="F150" s="47"/>
      <c r="G150" s="43"/>
      <c r="H150" s="43"/>
      <c r="I150" s="43"/>
      <c r="J150" s="47"/>
      <c r="K150" s="43"/>
      <c r="L150" s="43"/>
      <c r="M150" s="43"/>
      <c r="N150" s="47"/>
      <c r="O150" s="43"/>
      <c r="P150" s="43"/>
      <c r="Q150" s="43"/>
      <c r="R150" s="47"/>
      <c r="S150" s="43"/>
      <c r="T150" s="43"/>
      <c r="U150" s="43"/>
      <c r="V150" s="47"/>
      <c r="W150" s="45"/>
      <c r="X150" s="45"/>
      <c r="Y150" s="43"/>
      <c r="Z150" s="47"/>
      <c r="AA150" s="43"/>
      <c r="AB150" s="43"/>
      <c r="AC150" s="44"/>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8"/>
      <c r="BC150" s="38"/>
    </row>
    <row r="151" customFormat="false" ht="15.75" hidden="false" customHeight="true" outlineLevel="0" collapsed="false">
      <c r="A151" s="39"/>
      <c r="B151" s="39" t="n">
        <f aca="false">G151+K151+O151+S151+W151+AA151+AE151+AI151+AM151+AQ151+AU151+AY151</f>
        <v>0</v>
      </c>
      <c r="C151" s="39" t="n">
        <f aca="false">H151+L151+P151+T151+X151+AB151+AF151+AJ151+AN151+AR151+AV151+AZ151</f>
        <v>0</v>
      </c>
      <c r="D151" s="40" t="n">
        <f aca="false">I151+M151+Q151+U151+Y151+AC151+AG151+AK151+AO151+AS151+AW151+BA151</f>
        <v>0</v>
      </c>
      <c r="E151" s="41" t="e">
        <f aca="false">C151/(B151+F151)</f>
        <v>#DIV/0!</v>
      </c>
      <c r="F151" s="47"/>
      <c r="G151" s="43"/>
      <c r="H151" s="43"/>
      <c r="I151" s="43"/>
      <c r="J151" s="47"/>
      <c r="K151" s="43"/>
      <c r="L151" s="43"/>
      <c r="M151" s="43"/>
      <c r="N151" s="47"/>
      <c r="O151" s="43"/>
      <c r="P151" s="43"/>
      <c r="Q151" s="43"/>
      <c r="R151" s="47"/>
      <c r="S151" s="43"/>
      <c r="T151" s="43"/>
      <c r="U151" s="43"/>
      <c r="V151" s="47"/>
      <c r="W151" s="45"/>
      <c r="X151" s="45"/>
      <c r="Y151" s="43"/>
      <c r="Z151" s="47"/>
      <c r="AA151" s="43"/>
      <c r="AB151" s="43"/>
      <c r="AC151" s="44"/>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8"/>
      <c r="BC151" s="38"/>
    </row>
    <row r="152" customFormat="false" ht="18" hidden="false" customHeight="true" outlineLevel="0" collapsed="false">
      <c r="A152" s="39"/>
      <c r="B152" s="39" t="n">
        <f aca="false">G152+K152+O152+S152+W152+AA152+AE152+AI152+AM152+AQ152+AU152+AY152</f>
        <v>0</v>
      </c>
      <c r="C152" s="39" t="n">
        <f aca="false">H152+L152+P152+T152+X152+AB152+AF152+AJ152+AN152+AR152+AV152+AZ152</f>
        <v>0</v>
      </c>
      <c r="D152" s="40" t="n">
        <f aca="false">I152+M152+Q152+U152+Y152+AC152+AG152+AK152+AO152+AS152+AW152+BA152</f>
        <v>0</v>
      </c>
      <c r="E152" s="41" t="e">
        <f aca="false">C152/(B152+F152)</f>
        <v>#DIV/0!</v>
      </c>
      <c r="F152" s="47"/>
      <c r="G152" s="43"/>
      <c r="H152" s="43"/>
      <c r="I152" s="43"/>
      <c r="J152" s="47"/>
      <c r="K152" s="43"/>
      <c r="L152" s="43"/>
      <c r="M152" s="43"/>
      <c r="N152" s="47"/>
      <c r="O152" s="43"/>
      <c r="P152" s="43"/>
      <c r="Q152" s="43"/>
      <c r="R152" s="47"/>
      <c r="S152" s="43"/>
      <c r="T152" s="43"/>
      <c r="U152" s="43"/>
      <c r="V152" s="47"/>
      <c r="W152" s="45"/>
      <c r="X152" s="45"/>
      <c r="Y152" s="43"/>
      <c r="Z152" s="47"/>
      <c r="AA152" s="43"/>
      <c r="AB152" s="43"/>
      <c r="AC152" s="44"/>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8"/>
      <c r="BC152" s="38"/>
    </row>
    <row r="153" customFormat="false" ht="15.75" hidden="false" customHeight="true" outlineLevel="0" collapsed="false">
      <c r="A153" s="39"/>
      <c r="B153" s="39" t="n">
        <f aca="false">G153+K153+O153+S153+W153+AA153+AE153+AI153+AM153+AQ153+AU153+AY153</f>
        <v>0</v>
      </c>
      <c r="C153" s="39" t="n">
        <f aca="false">H153+L153+P153+T153+X153+AB153+AF153+AJ153+AN153+AR153+AV153+AZ153</f>
        <v>0</v>
      </c>
      <c r="D153" s="40" t="n">
        <f aca="false">I153+M153+Q153+U153+Y153+AC153+AG153+AK153+AO153+AS153+AW153+BA153</f>
        <v>0</v>
      </c>
      <c r="E153" s="41" t="e">
        <f aca="false">C153/(B153+F153)</f>
        <v>#DIV/0!</v>
      </c>
      <c r="F153" s="47"/>
      <c r="G153" s="43"/>
      <c r="H153" s="43"/>
      <c r="I153" s="43"/>
      <c r="J153" s="47"/>
      <c r="K153" s="43"/>
      <c r="L153" s="43"/>
      <c r="M153" s="43"/>
      <c r="N153" s="47"/>
      <c r="O153" s="43"/>
      <c r="P153" s="43"/>
      <c r="Q153" s="43"/>
      <c r="R153" s="47"/>
      <c r="S153" s="43"/>
      <c r="T153" s="43"/>
      <c r="U153" s="43"/>
      <c r="V153" s="47"/>
      <c r="W153" s="45"/>
      <c r="X153" s="45"/>
      <c r="Y153" s="43"/>
      <c r="Z153" s="47"/>
      <c r="AA153" s="43"/>
      <c r="AB153" s="43"/>
      <c r="AC153" s="44"/>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8"/>
      <c r="BC153" s="38"/>
    </row>
    <row r="154" customFormat="false" ht="15.75" hidden="false" customHeight="true" outlineLevel="0" collapsed="false">
      <c r="A154" s="39"/>
      <c r="B154" s="39" t="n">
        <f aca="false">G154+K154+O154+S154+W154+AA154+AE154+AI154+AM154+AQ154+AU154+AY154</f>
        <v>0</v>
      </c>
      <c r="C154" s="39" t="n">
        <f aca="false">H154+L154+P154+T154+X154+AB154+AF154+AJ154+AN154+AR154+AV154+AZ154</f>
        <v>0</v>
      </c>
      <c r="D154" s="40" t="n">
        <f aca="false">I154+M154+Q154+U154+Y154+AC154+AG154+AK154+AO154+AS154+AW154+BA154</f>
        <v>0</v>
      </c>
      <c r="E154" s="41" t="e">
        <f aca="false">C154/(B154+F154)</f>
        <v>#DIV/0!</v>
      </c>
      <c r="F154" s="47"/>
      <c r="G154" s="43"/>
      <c r="H154" s="43"/>
      <c r="I154" s="43"/>
      <c r="J154" s="47"/>
      <c r="K154" s="43"/>
      <c r="L154" s="43"/>
      <c r="M154" s="43"/>
      <c r="N154" s="47"/>
      <c r="O154" s="43"/>
      <c r="P154" s="43"/>
      <c r="Q154" s="43"/>
      <c r="R154" s="47"/>
      <c r="S154" s="43"/>
      <c r="T154" s="43"/>
      <c r="U154" s="43"/>
      <c r="V154" s="47"/>
      <c r="W154" s="45"/>
      <c r="X154" s="45"/>
      <c r="Y154" s="43"/>
      <c r="Z154" s="47"/>
      <c r="AA154" s="43"/>
      <c r="AB154" s="43"/>
      <c r="AC154" s="44"/>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8"/>
      <c r="BC154" s="38"/>
    </row>
    <row r="155" customFormat="false" ht="15.75" hidden="false" customHeight="true" outlineLevel="0" collapsed="false">
      <c r="A155" s="39"/>
      <c r="B155" s="39" t="n">
        <f aca="false">G155+K155+O155+S155+W155+AA155+AE155+AI155+AM155+AQ155+AU155+AY155</f>
        <v>0</v>
      </c>
      <c r="C155" s="39" t="n">
        <f aca="false">H155+L155+P155+T155+X155+AB155+AF155+AJ155+AN155+AR155+AV155+AZ155</f>
        <v>0</v>
      </c>
      <c r="D155" s="40" t="n">
        <f aca="false">I155+M155+Q155+U155+Y155+AC155+AG155+AK155+AO155+AS155+AW155+BA155</f>
        <v>0</v>
      </c>
      <c r="E155" s="41" t="e">
        <f aca="false">C155/(B155+F155)</f>
        <v>#DIV/0!</v>
      </c>
      <c r="F155" s="47"/>
      <c r="G155" s="43"/>
      <c r="H155" s="43"/>
      <c r="I155" s="43"/>
      <c r="J155" s="47"/>
      <c r="K155" s="43"/>
      <c r="L155" s="43"/>
      <c r="M155" s="43"/>
      <c r="N155" s="47"/>
      <c r="O155" s="43"/>
      <c r="P155" s="43"/>
      <c r="Q155" s="43"/>
      <c r="R155" s="47"/>
      <c r="S155" s="43"/>
      <c r="T155" s="43"/>
      <c r="U155" s="43"/>
      <c r="V155" s="47"/>
      <c r="W155" s="45"/>
      <c r="X155" s="45"/>
      <c r="Y155" s="43"/>
      <c r="Z155" s="47"/>
      <c r="AA155" s="43"/>
      <c r="AB155" s="43"/>
      <c r="AC155" s="44"/>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8"/>
      <c r="BC155" s="38"/>
    </row>
    <row r="156" customFormat="false" ht="15.75" hidden="false" customHeight="true" outlineLevel="0" collapsed="false">
      <c r="A156" s="39"/>
      <c r="B156" s="39" t="n">
        <f aca="false">G156+K156+O156+S156+W156+AA156+AE156+AI156+AM156+AQ156+AU156+AY156</f>
        <v>0</v>
      </c>
      <c r="C156" s="39" t="n">
        <f aca="false">H156+L156+P156+T156+X156+AB156+AF156+AJ156+AN156+AR156+AV156+AZ156</f>
        <v>0</v>
      </c>
      <c r="D156" s="40" t="n">
        <f aca="false">I156+M156+Q156+U156+Y156+AC156+AG156+AK156+AO156+AS156+AW156+BA156</f>
        <v>0</v>
      </c>
      <c r="E156" s="41" t="e">
        <f aca="false">C156/(B156+F156)</f>
        <v>#DIV/0!</v>
      </c>
      <c r="F156" s="47"/>
      <c r="G156" s="43"/>
      <c r="H156" s="43"/>
      <c r="I156" s="43"/>
      <c r="J156" s="47"/>
      <c r="K156" s="43"/>
      <c r="L156" s="43"/>
      <c r="M156" s="43"/>
      <c r="N156" s="47"/>
      <c r="O156" s="43"/>
      <c r="P156" s="43"/>
      <c r="Q156" s="43"/>
      <c r="R156" s="47"/>
      <c r="S156" s="43"/>
      <c r="T156" s="43"/>
      <c r="U156" s="43"/>
      <c r="V156" s="47"/>
      <c r="W156" s="45"/>
      <c r="X156" s="45"/>
      <c r="Y156" s="43"/>
      <c r="Z156" s="47"/>
      <c r="AA156" s="43"/>
      <c r="AB156" s="43"/>
      <c r="AC156" s="44"/>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8"/>
      <c r="BC156" s="38"/>
    </row>
    <row r="157" customFormat="false" ht="15.75" hidden="false" customHeight="true" outlineLevel="0" collapsed="false">
      <c r="A157" s="39"/>
      <c r="B157" s="39" t="n">
        <f aca="false">G157+K157+O157+S157+W157+AA157+AE157+AI157+AM157+AQ157+AU157+AY157</f>
        <v>0</v>
      </c>
      <c r="C157" s="39" t="n">
        <f aca="false">H157+L157+P157+T157+X157+AB157+AF157+AJ157+AN157+AR157+AV157+AZ157</f>
        <v>0</v>
      </c>
      <c r="D157" s="40" t="n">
        <f aca="false">I157+M157+Q157+U157+Y157+AC157+AG157+AK157+AO157+AS157+AW157+BA157</f>
        <v>0</v>
      </c>
      <c r="E157" s="41" t="e">
        <f aca="false">C157/(B157+F157)</f>
        <v>#DIV/0!</v>
      </c>
      <c r="F157" s="47"/>
      <c r="G157" s="43"/>
      <c r="H157" s="43"/>
      <c r="I157" s="43"/>
      <c r="J157" s="47"/>
      <c r="K157" s="43"/>
      <c r="L157" s="43"/>
      <c r="M157" s="43"/>
      <c r="N157" s="47"/>
      <c r="O157" s="43"/>
      <c r="P157" s="43"/>
      <c r="Q157" s="43"/>
      <c r="R157" s="47"/>
      <c r="S157" s="43"/>
      <c r="T157" s="43"/>
      <c r="U157" s="43"/>
      <c r="V157" s="47"/>
      <c r="W157" s="45"/>
      <c r="X157" s="45"/>
      <c r="Y157" s="43"/>
      <c r="Z157" s="47"/>
      <c r="AA157" s="43"/>
      <c r="AB157" s="43"/>
      <c r="AC157" s="44"/>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8"/>
      <c r="BC157" s="38"/>
    </row>
    <row r="158" customFormat="false" ht="15.75" hidden="false" customHeight="true" outlineLevel="0" collapsed="false">
      <c r="A158" s="39"/>
      <c r="B158" s="39" t="n">
        <f aca="false">G158+K158+O158+S158+W158+AA158+AE158+AI158+AM158+AQ158+AU158+AY158</f>
        <v>0</v>
      </c>
      <c r="C158" s="39" t="n">
        <f aca="false">H158+L158+P158+T158+X158+AB158+AF158+AJ158+AN158+AR158+AV158+AZ158</f>
        <v>0</v>
      </c>
      <c r="D158" s="40" t="n">
        <f aca="false">I158+M158+Q158+U158+Y158+AC158+AG158+AK158+AO158+AS158+AW158+BA158</f>
        <v>0</v>
      </c>
      <c r="E158" s="41" t="e">
        <f aca="false">C158/(B158+F158)</f>
        <v>#DIV/0!</v>
      </c>
      <c r="F158" s="47"/>
      <c r="G158" s="43"/>
      <c r="H158" s="43"/>
      <c r="I158" s="43"/>
      <c r="J158" s="47"/>
      <c r="K158" s="43"/>
      <c r="L158" s="43"/>
      <c r="M158" s="43"/>
      <c r="N158" s="47"/>
      <c r="O158" s="43"/>
      <c r="P158" s="43"/>
      <c r="Q158" s="43"/>
      <c r="R158" s="47"/>
      <c r="S158" s="43"/>
      <c r="T158" s="43"/>
      <c r="U158" s="43"/>
      <c r="V158" s="47"/>
      <c r="W158" s="45"/>
      <c r="X158" s="45"/>
      <c r="Y158" s="43"/>
      <c r="Z158" s="47"/>
      <c r="AA158" s="43"/>
      <c r="AB158" s="43"/>
      <c r="AC158" s="44"/>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8"/>
      <c r="BC158" s="38"/>
    </row>
    <row r="159" customFormat="false" ht="15.75" hidden="false" customHeight="true" outlineLevel="0" collapsed="false">
      <c r="A159" s="39"/>
      <c r="B159" s="39" t="n">
        <f aca="false">G159+K159+O159+S159+W159+AA159+AE159+AI159+AM159+AQ159+AU159+AY159</f>
        <v>0</v>
      </c>
      <c r="C159" s="39" t="n">
        <f aca="false">H159+L159+P159+T159+X159+AB159+AF159+AJ159+AN159+AR159+AV159+AZ159</f>
        <v>0</v>
      </c>
      <c r="D159" s="40" t="n">
        <f aca="false">I159+M159+Q159+U159+Y159+AC159+AG159+AK159+AO159+AS159+AW159+BA159</f>
        <v>0</v>
      </c>
      <c r="E159" s="41" t="e">
        <f aca="false">C159/(B159+F159)</f>
        <v>#DIV/0!</v>
      </c>
      <c r="F159" s="47"/>
      <c r="G159" s="43"/>
      <c r="H159" s="43"/>
      <c r="I159" s="43"/>
      <c r="J159" s="47"/>
      <c r="K159" s="43"/>
      <c r="L159" s="43"/>
      <c r="M159" s="43"/>
      <c r="N159" s="47"/>
      <c r="O159" s="43"/>
      <c r="P159" s="43"/>
      <c r="Q159" s="43"/>
      <c r="R159" s="47"/>
      <c r="S159" s="43"/>
      <c r="T159" s="43"/>
      <c r="U159" s="43"/>
      <c r="V159" s="47"/>
      <c r="W159" s="45"/>
      <c r="X159" s="45"/>
      <c r="Y159" s="43"/>
      <c r="Z159" s="47"/>
      <c r="AA159" s="43"/>
      <c r="AB159" s="43"/>
      <c r="AC159" s="44"/>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8"/>
      <c r="BC159" s="38"/>
    </row>
    <row r="160" customFormat="false" ht="15.75" hidden="false" customHeight="true" outlineLevel="0" collapsed="false">
      <c r="A160" s="39"/>
      <c r="B160" s="39" t="n">
        <f aca="false">G160+K160+O160+S160+W160+AA160+AE160+AI160+AM160+AQ160+AU160+AY160</f>
        <v>0</v>
      </c>
      <c r="C160" s="39" t="n">
        <f aca="false">H160+L160+P160+T160+X160+AB160+AF160+AJ160+AN160+AR160+AV160+AZ160</f>
        <v>0</v>
      </c>
      <c r="D160" s="40" t="n">
        <f aca="false">I160+M160+Q160+U160+Y160+AC160+AG160+AK160+AO160+AS160+AW160+BA160</f>
        <v>0</v>
      </c>
      <c r="E160" s="41" t="e">
        <f aca="false">C160/(B160+F160)</f>
        <v>#DIV/0!</v>
      </c>
      <c r="F160" s="47"/>
      <c r="G160" s="43"/>
      <c r="H160" s="43"/>
      <c r="I160" s="43"/>
      <c r="J160" s="47"/>
      <c r="K160" s="43"/>
      <c r="L160" s="43"/>
      <c r="M160" s="43"/>
      <c r="N160" s="47"/>
      <c r="O160" s="43"/>
      <c r="P160" s="43"/>
      <c r="Q160" s="43"/>
      <c r="R160" s="47"/>
      <c r="S160" s="43"/>
      <c r="T160" s="43"/>
      <c r="U160" s="43"/>
      <c r="V160" s="47"/>
      <c r="W160" s="45"/>
      <c r="X160" s="45"/>
      <c r="Y160" s="43"/>
      <c r="Z160" s="47"/>
      <c r="AA160" s="43"/>
      <c r="AB160" s="43"/>
      <c r="AC160" s="44"/>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8"/>
      <c r="BC160" s="38"/>
    </row>
    <row r="161" customFormat="false" ht="18" hidden="false" customHeight="true" outlineLevel="0" collapsed="false">
      <c r="A161" s="39"/>
      <c r="B161" s="39" t="n">
        <f aca="false">G161+K161+O161+S161+W161+AA161+AE161+AI161+AM161+AQ161+AU161+AY161</f>
        <v>0</v>
      </c>
      <c r="C161" s="39" t="n">
        <f aca="false">H161+L161+P161+T161+X161+AB161+AF161+AJ161+AN161+AR161+AV161+AZ161</f>
        <v>0</v>
      </c>
      <c r="D161" s="40" t="n">
        <f aca="false">I161+M161+Q161+U161+Y161+AC161+AG161+AK161+AO161+AS161+AW161+BA161</f>
        <v>0</v>
      </c>
      <c r="E161" s="41" t="e">
        <f aca="false">C161/(B161+F161)</f>
        <v>#DIV/0!</v>
      </c>
      <c r="F161" s="47"/>
      <c r="G161" s="43"/>
      <c r="H161" s="43"/>
      <c r="I161" s="43"/>
      <c r="J161" s="47"/>
      <c r="K161" s="43"/>
      <c r="L161" s="43"/>
      <c r="M161" s="43"/>
      <c r="N161" s="47"/>
      <c r="O161" s="43"/>
      <c r="P161" s="43"/>
      <c r="Q161" s="43"/>
      <c r="R161" s="47"/>
      <c r="S161" s="43"/>
      <c r="T161" s="43"/>
      <c r="U161" s="43"/>
      <c r="V161" s="47"/>
      <c r="W161" s="45"/>
      <c r="X161" s="45"/>
      <c r="Y161" s="43"/>
      <c r="Z161" s="47"/>
      <c r="AA161" s="43"/>
      <c r="AB161" s="43"/>
      <c r="AC161" s="44"/>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8"/>
      <c r="BC161" s="38"/>
    </row>
    <row r="162" customFormat="false" ht="15.75" hidden="false" customHeight="true" outlineLevel="0" collapsed="false">
      <c r="A162" s="39"/>
      <c r="B162" s="39" t="n">
        <f aca="false">G162+K162+O162+S162+W162+AA162+AE162+AI162+AM162+AQ162+AU162+AY162</f>
        <v>0</v>
      </c>
      <c r="C162" s="39" t="n">
        <f aca="false">H162+L162+P162+T162+X162+AB162+AF162+AJ162+AN162+AR162+AV162+AZ162</f>
        <v>0</v>
      </c>
      <c r="D162" s="40" t="n">
        <f aca="false">I162+M162+Q162+U162+Y162+AC162+AG162+AK162+AO162+AS162+AW162+BA162</f>
        <v>0</v>
      </c>
      <c r="E162" s="41" t="e">
        <f aca="false">C162/(B162+F162)</f>
        <v>#DIV/0!</v>
      </c>
      <c r="F162" s="47"/>
      <c r="G162" s="43"/>
      <c r="H162" s="43"/>
      <c r="I162" s="43"/>
      <c r="J162" s="47"/>
      <c r="K162" s="43"/>
      <c r="L162" s="43"/>
      <c r="M162" s="43"/>
      <c r="N162" s="47"/>
      <c r="O162" s="43"/>
      <c r="P162" s="43"/>
      <c r="Q162" s="43"/>
      <c r="R162" s="47"/>
      <c r="S162" s="43"/>
      <c r="T162" s="43"/>
      <c r="U162" s="43"/>
      <c r="V162" s="47"/>
      <c r="W162" s="45"/>
      <c r="X162" s="45"/>
      <c r="Y162" s="43"/>
      <c r="Z162" s="47"/>
      <c r="AA162" s="43"/>
      <c r="AB162" s="43"/>
      <c r="AC162" s="44"/>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8"/>
      <c r="BC162" s="38"/>
    </row>
    <row r="163" customFormat="false" ht="18" hidden="false" customHeight="true" outlineLevel="0" collapsed="false">
      <c r="A163" s="39"/>
      <c r="B163" s="39" t="n">
        <f aca="false">G163+K163+O163+S163+W163+AA163+AE163+AI163+AM163+AQ163+AU163+AY163</f>
        <v>0</v>
      </c>
      <c r="C163" s="39" t="n">
        <f aca="false">H163+L163+P163+T163+X163+AB163+AF163+AJ163+AN163+AR163+AV163+AZ163</f>
        <v>0</v>
      </c>
      <c r="D163" s="40" t="n">
        <f aca="false">I163+M163+Q163+U163+Y163+AC163+AG163+AK163+AO163+AS163+AW163+BA163</f>
        <v>0</v>
      </c>
      <c r="E163" s="41" t="e">
        <f aca="false">C163/(B163+F163)</f>
        <v>#DIV/0!</v>
      </c>
      <c r="F163" s="47"/>
      <c r="G163" s="43"/>
      <c r="H163" s="43"/>
      <c r="I163" s="43"/>
      <c r="J163" s="47"/>
      <c r="K163" s="43"/>
      <c r="L163" s="43"/>
      <c r="M163" s="43"/>
      <c r="N163" s="47"/>
      <c r="O163" s="43"/>
      <c r="P163" s="43"/>
      <c r="Q163" s="43"/>
      <c r="R163" s="47"/>
      <c r="S163" s="43"/>
      <c r="T163" s="43"/>
      <c r="U163" s="43"/>
      <c r="V163" s="47"/>
      <c r="W163" s="45"/>
      <c r="X163" s="45"/>
      <c r="Y163" s="43"/>
      <c r="Z163" s="47"/>
      <c r="AA163" s="43"/>
      <c r="AB163" s="43"/>
      <c r="AC163" s="44"/>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8"/>
      <c r="BC163" s="38"/>
    </row>
    <row r="164" customFormat="false" ht="15.75" hidden="false" customHeight="true" outlineLevel="0" collapsed="false">
      <c r="A164" s="39"/>
      <c r="B164" s="39" t="n">
        <f aca="false">G164+K164+O164+S164+W164+AA164+AE164+AI164+AM164+AQ164+AU164+AY164</f>
        <v>0</v>
      </c>
      <c r="C164" s="39" t="n">
        <f aca="false">H164+L164+P164+T164+X164+AB164+AF164+AJ164+AN164+AR164+AV164+AZ164</f>
        <v>0</v>
      </c>
      <c r="D164" s="40" t="n">
        <f aca="false">I164+M164+Q164+U164+Y164+AC164+AG164+AK164+AO164+AS164+AW164+BA164</f>
        <v>0</v>
      </c>
      <c r="E164" s="41" t="e">
        <f aca="false">C164/(B164+F164)</f>
        <v>#DIV/0!</v>
      </c>
      <c r="F164" s="47"/>
      <c r="G164" s="43"/>
      <c r="H164" s="43"/>
      <c r="I164" s="43"/>
      <c r="J164" s="47"/>
      <c r="K164" s="43"/>
      <c r="L164" s="43"/>
      <c r="M164" s="43"/>
      <c r="N164" s="47"/>
      <c r="O164" s="43"/>
      <c r="P164" s="43"/>
      <c r="Q164" s="43"/>
      <c r="R164" s="47"/>
      <c r="S164" s="43"/>
      <c r="T164" s="43"/>
      <c r="U164" s="43"/>
      <c r="V164" s="47"/>
      <c r="W164" s="45"/>
      <c r="X164" s="45"/>
      <c r="Y164" s="43"/>
      <c r="Z164" s="47"/>
      <c r="AA164" s="43"/>
      <c r="AB164" s="43"/>
      <c r="AC164" s="44"/>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8"/>
      <c r="BC164" s="38"/>
    </row>
    <row r="165" customFormat="false" ht="15.75" hidden="false" customHeight="true" outlineLevel="0" collapsed="false">
      <c r="A165" s="39"/>
      <c r="B165" s="39" t="n">
        <f aca="false">G165+K165+O165+S165+W165+AA165+AE165+AI165+AM165+AQ165+AU165+AY165</f>
        <v>0</v>
      </c>
      <c r="C165" s="39" t="n">
        <f aca="false">H165+L165+P165+T165+X165+AB165+AF165+AJ165+AN165+AR165+AV165+AZ165</f>
        <v>0</v>
      </c>
      <c r="D165" s="40" t="n">
        <f aca="false">I165+M165+Q165+U165+Y165+AC165+AG165+AK165+AO165+AS165+AW165+BA165</f>
        <v>0</v>
      </c>
      <c r="E165" s="41" t="e">
        <f aca="false">C165/(B165+F165)</f>
        <v>#DIV/0!</v>
      </c>
      <c r="F165" s="47"/>
      <c r="G165" s="43"/>
      <c r="H165" s="43"/>
      <c r="I165" s="43"/>
      <c r="J165" s="47"/>
      <c r="K165" s="43"/>
      <c r="L165" s="43"/>
      <c r="M165" s="43"/>
      <c r="N165" s="47"/>
      <c r="O165" s="43"/>
      <c r="P165" s="43"/>
      <c r="Q165" s="43"/>
      <c r="R165" s="47"/>
      <c r="S165" s="43"/>
      <c r="T165" s="43"/>
      <c r="U165" s="43"/>
      <c r="V165" s="47"/>
      <c r="W165" s="45"/>
      <c r="X165" s="45"/>
      <c r="Y165" s="43"/>
      <c r="Z165" s="47"/>
      <c r="AA165" s="43"/>
      <c r="AB165" s="43"/>
      <c r="AC165" s="44"/>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8"/>
      <c r="BC165" s="38"/>
    </row>
    <row r="166" customFormat="false" ht="15.75" hidden="false" customHeight="true" outlineLevel="0" collapsed="false">
      <c r="A166" s="39"/>
      <c r="B166" s="39" t="n">
        <f aca="false">G166+K166+O166+S166+W166+AA166+AE166+AI166+AM166+AQ166+AU166+AY166</f>
        <v>0</v>
      </c>
      <c r="C166" s="39" t="n">
        <f aca="false">H166+L166+P166+T166+X166+AB166+AF166+AJ166+AN166+AR166+AV166+AZ166</f>
        <v>0</v>
      </c>
      <c r="D166" s="40" t="n">
        <f aca="false">I166+M166+Q166+U166+Y166+AC166+AG166+AK166+AO166+AS166+AW166+BA166</f>
        <v>0</v>
      </c>
      <c r="E166" s="41" t="e">
        <f aca="false">C166/(B166+F166)</f>
        <v>#DIV/0!</v>
      </c>
      <c r="F166" s="47"/>
      <c r="G166" s="43"/>
      <c r="H166" s="43"/>
      <c r="I166" s="43"/>
      <c r="J166" s="47"/>
      <c r="K166" s="43"/>
      <c r="L166" s="43"/>
      <c r="M166" s="43"/>
      <c r="N166" s="47"/>
      <c r="O166" s="43"/>
      <c r="P166" s="43"/>
      <c r="Q166" s="43"/>
      <c r="R166" s="47"/>
      <c r="S166" s="43"/>
      <c r="T166" s="43"/>
      <c r="U166" s="43"/>
      <c r="V166" s="47"/>
      <c r="W166" s="45"/>
      <c r="X166" s="45"/>
      <c r="Y166" s="43"/>
      <c r="Z166" s="47"/>
      <c r="AA166" s="43"/>
      <c r="AB166" s="43"/>
      <c r="AC166" s="44"/>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8"/>
      <c r="BC166" s="38"/>
    </row>
    <row r="167" customFormat="false" ht="18" hidden="false" customHeight="true" outlineLevel="0" collapsed="false">
      <c r="A167" s="39"/>
      <c r="B167" s="39" t="n">
        <f aca="false">G167+K167+O167+S167+W167+AA167+AE167+AI167+AM167+AQ167+AU167+AY167</f>
        <v>0</v>
      </c>
      <c r="C167" s="39" t="n">
        <f aca="false">H167+L167+P167+T167+X167+AB167+AF167+AJ167+AN167+AR167+AV167+AZ167</f>
        <v>0</v>
      </c>
      <c r="D167" s="40" t="n">
        <f aca="false">I167+M167+Q167+U167+Y167+AC167+AG167+AK167+AO167+AS167+AW167+BA167</f>
        <v>0</v>
      </c>
      <c r="E167" s="41" t="e">
        <f aca="false">C167/(B167+F167)</f>
        <v>#DIV/0!</v>
      </c>
      <c r="F167" s="47"/>
      <c r="G167" s="43"/>
      <c r="H167" s="43"/>
      <c r="I167" s="43"/>
      <c r="J167" s="47"/>
      <c r="K167" s="43"/>
      <c r="L167" s="43"/>
      <c r="M167" s="43"/>
      <c r="N167" s="47"/>
      <c r="O167" s="43"/>
      <c r="P167" s="43"/>
      <c r="Q167" s="43"/>
      <c r="R167" s="47"/>
      <c r="S167" s="43"/>
      <c r="T167" s="43"/>
      <c r="U167" s="43"/>
      <c r="V167" s="47"/>
      <c r="W167" s="45"/>
      <c r="X167" s="45"/>
      <c r="Y167" s="43"/>
      <c r="Z167" s="47"/>
      <c r="AA167" s="43"/>
      <c r="AB167" s="43"/>
      <c r="AC167" s="44"/>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8"/>
      <c r="BC167" s="38"/>
    </row>
    <row r="168" customFormat="false" ht="15.75" hidden="false" customHeight="true" outlineLevel="0" collapsed="false">
      <c r="A168" s="39"/>
      <c r="B168" s="39" t="n">
        <f aca="false">G168+K168+O168+S168+W168+AA168+AE168+AI168+AM168+AQ168+AU168+AY168</f>
        <v>0</v>
      </c>
      <c r="C168" s="39" t="n">
        <f aca="false">H168+L168+P168+T168+X168+AB168+AF168+AJ168+AN168+AR168+AV168+AZ168</f>
        <v>0</v>
      </c>
      <c r="D168" s="40" t="n">
        <f aca="false">I168+M168+Q168+U168+Y168+AC168+AG168+AK168+AO168+AS168+AW168+BA168</f>
        <v>0</v>
      </c>
      <c r="E168" s="41" t="e">
        <f aca="false">C168/(B168+F168)</f>
        <v>#DIV/0!</v>
      </c>
      <c r="F168" s="47"/>
      <c r="G168" s="43"/>
      <c r="H168" s="43"/>
      <c r="I168" s="43"/>
      <c r="J168" s="47"/>
      <c r="K168" s="43"/>
      <c r="L168" s="43"/>
      <c r="M168" s="43"/>
      <c r="N168" s="47"/>
      <c r="O168" s="43"/>
      <c r="P168" s="43"/>
      <c r="Q168" s="43"/>
      <c r="R168" s="47"/>
      <c r="S168" s="43"/>
      <c r="T168" s="43"/>
      <c r="U168" s="43"/>
      <c r="V168" s="47"/>
      <c r="W168" s="45"/>
      <c r="X168" s="45"/>
      <c r="Y168" s="43"/>
      <c r="Z168" s="47"/>
      <c r="AA168" s="43"/>
      <c r="AB168" s="43"/>
      <c r="AC168" s="44"/>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8"/>
      <c r="BC168" s="38"/>
    </row>
    <row r="169" customFormat="false" ht="15.75" hidden="false" customHeight="true" outlineLevel="0" collapsed="false">
      <c r="A169" s="39"/>
      <c r="B169" s="39" t="n">
        <f aca="false">G169+K169+O169+S169+W169+AA169+AE169+AI169+AM169+AQ169+AU169+AY169</f>
        <v>0</v>
      </c>
      <c r="C169" s="39" t="n">
        <f aca="false">H169+L169+P169+T169+X169+AB169+AF169+AJ169+AN169+AR169+AV169+AZ169</f>
        <v>0</v>
      </c>
      <c r="D169" s="40" t="n">
        <f aca="false">I169+M169+Q169+U169+Y169+AC169+AG169+AK169+AO169+AS169+AW169+BA169</f>
        <v>0</v>
      </c>
      <c r="E169" s="41" t="e">
        <f aca="false">C169/(B169+F169)</f>
        <v>#DIV/0!</v>
      </c>
      <c r="F169" s="47"/>
      <c r="G169" s="43"/>
      <c r="H169" s="43"/>
      <c r="I169" s="43"/>
      <c r="J169" s="47"/>
      <c r="K169" s="43"/>
      <c r="L169" s="43"/>
      <c r="M169" s="43"/>
      <c r="N169" s="47"/>
      <c r="O169" s="43"/>
      <c r="P169" s="43"/>
      <c r="Q169" s="43"/>
      <c r="R169" s="47"/>
      <c r="S169" s="43"/>
      <c r="T169" s="43"/>
      <c r="U169" s="43"/>
      <c r="V169" s="47"/>
      <c r="W169" s="45"/>
      <c r="X169" s="45"/>
      <c r="Y169" s="43"/>
      <c r="Z169" s="47"/>
      <c r="AA169" s="43"/>
      <c r="AB169" s="43"/>
      <c r="AC169" s="44"/>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8"/>
      <c r="BC169" s="38"/>
    </row>
    <row r="170" customFormat="false" ht="15.75" hidden="false" customHeight="true" outlineLevel="0" collapsed="false">
      <c r="A170" s="39"/>
      <c r="B170" s="39" t="n">
        <f aca="false">G170+K170+O170+S170+W170+AA170+AE170+AI170+AM170+AQ170+AU170+AY170</f>
        <v>0</v>
      </c>
      <c r="C170" s="39" t="n">
        <f aca="false">H170+L170+P170+T170+X170+AB170+AF170+AJ170+AN170+AR170+AV170+AZ170</f>
        <v>0</v>
      </c>
      <c r="D170" s="40" t="n">
        <f aca="false">I170+M170+Q170+U170+Y170+AC170+AG170+AK170+AO170+AS170+AW170+BA170</f>
        <v>0</v>
      </c>
      <c r="E170" s="41" t="e">
        <f aca="false">C170/(B170+F170)</f>
        <v>#DIV/0!</v>
      </c>
      <c r="F170" s="47"/>
      <c r="G170" s="43"/>
      <c r="H170" s="43"/>
      <c r="I170" s="43"/>
      <c r="J170" s="47"/>
      <c r="K170" s="43"/>
      <c r="L170" s="43"/>
      <c r="M170" s="43"/>
      <c r="N170" s="47"/>
      <c r="O170" s="43"/>
      <c r="P170" s="43"/>
      <c r="Q170" s="43"/>
      <c r="R170" s="47"/>
      <c r="S170" s="43"/>
      <c r="T170" s="43"/>
      <c r="U170" s="43"/>
      <c r="V170" s="47"/>
      <c r="W170" s="45"/>
      <c r="X170" s="45"/>
      <c r="Y170" s="43"/>
      <c r="Z170" s="47"/>
      <c r="AA170" s="43"/>
      <c r="AB170" s="43"/>
      <c r="AC170" s="44"/>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8"/>
      <c r="BC170" s="38"/>
    </row>
    <row r="171" customFormat="false" ht="15.75" hidden="false" customHeight="true" outlineLevel="0" collapsed="false">
      <c r="A171" s="39"/>
      <c r="B171" s="39" t="n">
        <f aca="false">G171+K171+O171+S171+W171+AA171+AE171+AI171+AM171+AQ171+AU171+AY171</f>
        <v>0</v>
      </c>
      <c r="C171" s="39" t="n">
        <f aca="false">H171+L171+P171+T171+X171+AB171+AF171+AJ171+AN171+AR171+AV171+AZ171</f>
        <v>0</v>
      </c>
      <c r="D171" s="40" t="n">
        <f aca="false">I171+M171+Q171+U171+Y171+AC171+AG171+AK171+AO171+AS171+AW171+BA171</f>
        <v>0</v>
      </c>
      <c r="E171" s="41" t="e">
        <f aca="false">C171/(B171+F171)</f>
        <v>#DIV/0!</v>
      </c>
      <c r="F171" s="47"/>
      <c r="G171" s="43"/>
      <c r="H171" s="43"/>
      <c r="I171" s="43"/>
      <c r="J171" s="47"/>
      <c r="K171" s="43"/>
      <c r="L171" s="43"/>
      <c r="M171" s="43"/>
      <c r="N171" s="47"/>
      <c r="O171" s="43"/>
      <c r="P171" s="43"/>
      <c r="Q171" s="43"/>
      <c r="R171" s="47"/>
      <c r="S171" s="43"/>
      <c r="T171" s="43"/>
      <c r="U171" s="43"/>
      <c r="V171" s="47"/>
      <c r="W171" s="45"/>
      <c r="X171" s="45"/>
      <c r="Y171" s="43"/>
      <c r="Z171" s="47"/>
      <c r="AA171" s="43"/>
      <c r="AB171" s="43"/>
      <c r="AC171" s="44"/>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8"/>
      <c r="BC171" s="38"/>
    </row>
    <row r="172" customFormat="false" ht="15.75" hidden="false" customHeight="true" outlineLevel="0" collapsed="false">
      <c r="A172" s="39"/>
      <c r="B172" s="39" t="n">
        <f aca="false">G172+K172+O172+S172+W172+AA172+AE172+AI172+AM172+AQ172+AU172+AY172</f>
        <v>0</v>
      </c>
      <c r="C172" s="39" t="n">
        <f aca="false">H172+L172+P172+T172+X172+AB172+AF172+AJ172+AN172+AR172+AV172+AZ172</f>
        <v>0</v>
      </c>
      <c r="D172" s="40" t="n">
        <f aca="false">I172+M172+Q172+U172+Y172+AC172+AG172+AK172+AO172+AS172+AW172+BA172</f>
        <v>0</v>
      </c>
      <c r="E172" s="41" t="e">
        <f aca="false">C172/(B172+F172)</f>
        <v>#DIV/0!</v>
      </c>
      <c r="F172" s="47"/>
      <c r="G172" s="43"/>
      <c r="H172" s="43"/>
      <c r="I172" s="43"/>
      <c r="J172" s="47"/>
      <c r="K172" s="43"/>
      <c r="L172" s="43"/>
      <c r="M172" s="43"/>
      <c r="N172" s="47"/>
      <c r="O172" s="43"/>
      <c r="P172" s="43"/>
      <c r="Q172" s="43"/>
      <c r="R172" s="47"/>
      <c r="S172" s="43"/>
      <c r="T172" s="43"/>
      <c r="U172" s="43"/>
      <c r="V172" s="47"/>
      <c r="W172" s="45"/>
      <c r="X172" s="45"/>
      <c r="Y172" s="43"/>
      <c r="Z172" s="47"/>
      <c r="AA172" s="43"/>
      <c r="AB172" s="43"/>
      <c r="AC172" s="44"/>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8"/>
      <c r="BC172" s="38"/>
    </row>
    <row r="173" customFormat="false" ht="15.75" hidden="false" customHeight="true" outlineLevel="0" collapsed="false">
      <c r="A173" s="39"/>
      <c r="B173" s="39" t="n">
        <f aca="false">G173+K173+O173+S173+W173+AA173+AE173+AI173+AM173+AQ173+AU173+AY173</f>
        <v>0</v>
      </c>
      <c r="C173" s="39" t="n">
        <f aca="false">H173+L173+P173+T173+X173+AB173+AF173+AJ173+AN173+AR173+AV173+AZ173</f>
        <v>0</v>
      </c>
      <c r="D173" s="40" t="n">
        <f aca="false">I173+M173+Q173+U173+Y173+AC173+AG173+AK173+AO173+AS173+AW173+BA173</f>
        <v>0</v>
      </c>
      <c r="E173" s="41" t="e">
        <f aca="false">C173/(B173+F173)</f>
        <v>#DIV/0!</v>
      </c>
      <c r="F173" s="47"/>
      <c r="G173" s="43"/>
      <c r="H173" s="43"/>
      <c r="I173" s="43"/>
      <c r="J173" s="47"/>
      <c r="K173" s="43"/>
      <c r="L173" s="43"/>
      <c r="M173" s="43"/>
      <c r="N173" s="47"/>
      <c r="O173" s="43"/>
      <c r="P173" s="43"/>
      <c r="Q173" s="43"/>
      <c r="R173" s="47"/>
      <c r="S173" s="43"/>
      <c r="T173" s="43"/>
      <c r="U173" s="43"/>
      <c r="V173" s="47"/>
      <c r="W173" s="45"/>
      <c r="X173" s="45"/>
      <c r="Y173" s="43"/>
      <c r="Z173" s="47"/>
      <c r="AA173" s="43"/>
      <c r="AB173" s="43"/>
      <c r="AC173" s="44"/>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8"/>
      <c r="BC173" s="38"/>
    </row>
    <row r="174" customFormat="false" ht="15.75" hidden="false" customHeight="true" outlineLevel="0" collapsed="false">
      <c r="A174" s="39"/>
      <c r="B174" s="39" t="n">
        <f aca="false">G174+K174+O174+S174+W174+AA174+AE174+AI174+AM174+AQ174+AU174+AY174</f>
        <v>0</v>
      </c>
      <c r="C174" s="39" t="n">
        <f aca="false">H174+L174+P174+T174+X174+AB174+AF174+AJ174+AN174+AR174+AV174+AZ174</f>
        <v>0</v>
      </c>
      <c r="D174" s="40" t="n">
        <f aca="false">I174+M174+Q174+U174+Y174+AC174+AG174+AK174+AO174+AS174+AW174+BA174</f>
        <v>0</v>
      </c>
      <c r="E174" s="41" t="e">
        <f aca="false">C174/(B174+F174)</f>
        <v>#DIV/0!</v>
      </c>
      <c r="F174" s="47"/>
      <c r="G174" s="43"/>
      <c r="H174" s="43"/>
      <c r="I174" s="43"/>
      <c r="J174" s="47"/>
      <c r="K174" s="43"/>
      <c r="L174" s="43"/>
      <c r="M174" s="43"/>
      <c r="N174" s="47"/>
      <c r="O174" s="43"/>
      <c r="P174" s="43"/>
      <c r="Q174" s="43"/>
      <c r="R174" s="47"/>
      <c r="S174" s="43"/>
      <c r="T174" s="43"/>
      <c r="U174" s="43"/>
      <c r="V174" s="47"/>
      <c r="W174" s="45"/>
      <c r="X174" s="45"/>
      <c r="Y174" s="43"/>
      <c r="Z174" s="47"/>
      <c r="AA174" s="43"/>
      <c r="AB174" s="43"/>
      <c r="AC174" s="44"/>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8"/>
      <c r="BC174" s="38"/>
    </row>
    <row r="175" customFormat="false" ht="15.75" hidden="false" customHeight="true" outlineLevel="0" collapsed="false">
      <c r="A175" s="39"/>
      <c r="B175" s="39" t="n">
        <f aca="false">G175+K175+O175+S175+W175+AA175+AE175+AI175+AM175+AQ175+AU175+AY175</f>
        <v>0</v>
      </c>
      <c r="C175" s="39" t="n">
        <f aca="false">H175+L175+P175+T175+X175+AB175+AF175+AJ175+AN175+AR175+AV175+AZ175</f>
        <v>0</v>
      </c>
      <c r="D175" s="40" t="n">
        <f aca="false">I175+M175+Q175+U175+Y175+AC175+AG175+AK175+AO175+AS175+AW175+BA175</f>
        <v>0</v>
      </c>
      <c r="E175" s="41" t="e">
        <f aca="false">C175/(B175+F175)</f>
        <v>#DIV/0!</v>
      </c>
      <c r="F175" s="47"/>
      <c r="G175" s="43"/>
      <c r="H175" s="43"/>
      <c r="I175" s="43"/>
      <c r="J175" s="47"/>
      <c r="K175" s="43"/>
      <c r="L175" s="43"/>
      <c r="M175" s="43"/>
      <c r="N175" s="47"/>
      <c r="O175" s="43"/>
      <c r="P175" s="43"/>
      <c r="Q175" s="43"/>
      <c r="R175" s="47"/>
      <c r="S175" s="43"/>
      <c r="T175" s="43"/>
      <c r="U175" s="43"/>
      <c r="V175" s="47"/>
      <c r="W175" s="45"/>
      <c r="X175" s="45"/>
      <c r="Y175" s="43"/>
      <c r="Z175" s="47"/>
      <c r="AA175" s="43"/>
      <c r="AB175" s="43"/>
      <c r="AC175" s="44"/>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8"/>
      <c r="BC175" s="38"/>
    </row>
    <row r="176" customFormat="false" ht="15.75" hidden="false" customHeight="true" outlineLevel="0" collapsed="false">
      <c r="A176" s="39"/>
      <c r="B176" s="39" t="n">
        <f aca="false">G176+K176+O176+S176+W176+AA176+AE176+AI176+AM176+AQ176+AU176+AY176</f>
        <v>0</v>
      </c>
      <c r="C176" s="39" t="n">
        <f aca="false">H176+L176+P176+T176+X176+AB176+AF176+AJ176+AN176+AR176+AV176+AZ176</f>
        <v>0</v>
      </c>
      <c r="D176" s="40" t="n">
        <f aca="false">I176+M176+Q176+U176+Y176+AC176+AG176+AK176+AO176+AS176+AW176+BA176</f>
        <v>0</v>
      </c>
      <c r="E176" s="41" t="e">
        <f aca="false">C176/(B176+F176)</f>
        <v>#DIV/0!</v>
      </c>
      <c r="F176" s="47"/>
      <c r="G176" s="43"/>
      <c r="H176" s="43"/>
      <c r="I176" s="43"/>
      <c r="J176" s="47"/>
      <c r="K176" s="43"/>
      <c r="L176" s="43"/>
      <c r="M176" s="43"/>
      <c r="N176" s="47"/>
      <c r="O176" s="43"/>
      <c r="P176" s="43"/>
      <c r="Q176" s="43"/>
      <c r="R176" s="47"/>
      <c r="S176" s="43"/>
      <c r="T176" s="43"/>
      <c r="U176" s="43"/>
      <c r="V176" s="47"/>
      <c r="W176" s="45"/>
      <c r="X176" s="45"/>
      <c r="Y176" s="43"/>
      <c r="Z176" s="47"/>
      <c r="AA176" s="43"/>
      <c r="AB176" s="43"/>
      <c r="AC176" s="44"/>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8"/>
      <c r="BC176" s="38"/>
    </row>
    <row r="177" customFormat="false" ht="15.75" hidden="false" customHeight="true" outlineLevel="0" collapsed="false">
      <c r="A177" s="39"/>
      <c r="B177" s="39" t="n">
        <f aca="false">G177+K177+O177+S177+W177+AA177+AE177+AI177+AM177+AQ177+AU177+AY177</f>
        <v>0</v>
      </c>
      <c r="C177" s="39" t="n">
        <f aca="false">H177+L177+P177+T177+X177+AB177+AF177+AJ177+AN177+AR177+AV177+AZ177</f>
        <v>0</v>
      </c>
      <c r="D177" s="40" t="n">
        <f aca="false">I177+M177+Q177+U177+Y177+AC177+AG177+AK177+AO177+AS177+AW177+BA177</f>
        <v>0</v>
      </c>
      <c r="E177" s="41" t="e">
        <f aca="false">C177/(B177+F177)</f>
        <v>#DIV/0!</v>
      </c>
      <c r="F177" s="47"/>
      <c r="G177" s="43"/>
      <c r="H177" s="43"/>
      <c r="I177" s="43"/>
      <c r="J177" s="47"/>
      <c r="K177" s="43"/>
      <c r="L177" s="43"/>
      <c r="M177" s="43"/>
      <c r="N177" s="47"/>
      <c r="O177" s="43"/>
      <c r="P177" s="43"/>
      <c r="Q177" s="43"/>
      <c r="R177" s="47"/>
      <c r="S177" s="43"/>
      <c r="T177" s="43"/>
      <c r="U177" s="43"/>
      <c r="V177" s="47"/>
      <c r="W177" s="45"/>
      <c r="X177" s="45"/>
      <c r="Y177" s="43"/>
      <c r="Z177" s="47"/>
      <c r="AA177" s="43"/>
      <c r="AB177" s="43"/>
      <c r="AC177" s="44"/>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8"/>
      <c r="BC177" s="38"/>
    </row>
    <row r="178" customFormat="false" ht="15.75" hidden="false" customHeight="true" outlineLevel="0" collapsed="false">
      <c r="A178" s="39"/>
      <c r="B178" s="39" t="n">
        <f aca="false">G178+K178+O178+S178+W178+AA178+AE178+AI178+AM178+AQ178+AU178+AY178</f>
        <v>0</v>
      </c>
      <c r="C178" s="39" t="n">
        <f aca="false">H178+L178+P178+T178+X178+AB178+AF178+AJ178+AN178+AR178+AV178+AZ178</f>
        <v>0</v>
      </c>
      <c r="D178" s="40" t="n">
        <f aca="false">I178+M178+Q178+U178+Y178+AC178+AG178+AK178+AO178+AS178+AW178+BA178</f>
        <v>0</v>
      </c>
      <c r="E178" s="41" t="e">
        <f aca="false">C178/(B178+F178)</f>
        <v>#DIV/0!</v>
      </c>
      <c r="F178" s="47"/>
      <c r="G178" s="43"/>
      <c r="H178" s="43"/>
      <c r="I178" s="43"/>
      <c r="J178" s="47"/>
      <c r="K178" s="43"/>
      <c r="L178" s="43"/>
      <c r="M178" s="43"/>
      <c r="N178" s="47"/>
      <c r="O178" s="43"/>
      <c r="P178" s="43"/>
      <c r="Q178" s="43"/>
      <c r="R178" s="47"/>
      <c r="S178" s="43"/>
      <c r="T178" s="43"/>
      <c r="U178" s="43"/>
      <c r="V178" s="47"/>
      <c r="W178" s="45"/>
      <c r="X178" s="45"/>
      <c r="Y178" s="43"/>
      <c r="Z178" s="47"/>
      <c r="AA178" s="43"/>
      <c r="AB178" s="43"/>
      <c r="AC178" s="44"/>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8"/>
      <c r="BC178" s="38"/>
    </row>
    <row r="179" customFormat="false" ht="15.75" hidden="false" customHeight="true" outlineLevel="0" collapsed="false">
      <c r="A179" s="39"/>
      <c r="B179" s="39" t="n">
        <f aca="false">G179+K179+O179+S179+W179+AA179+AE179+AI179+AM179+AQ179+AU179+AY179</f>
        <v>0</v>
      </c>
      <c r="C179" s="39" t="n">
        <f aca="false">H179+L179+P179+T179+X179+AB179+AF179+AJ179+AN179+AR179+AV179+AZ179</f>
        <v>0</v>
      </c>
      <c r="D179" s="40" t="n">
        <f aca="false">I179+M179+Q179+U179+Y179+AC179+AG179+AK179+AO179+AS179+AW179+BA179</f>
        <v>0</v>
      </c>
      <c r="E179" s="41" t="e">
        <f aca="false">C179/(B179+F179)</f>
        <v>#DIV/0!</v>
      </c>
      <c r="F179" s="47"/>
      <c r="G179" s="43"/>
      <c r="H179" s="43"/>
      <c r="I179" s="43"/>
      <c r="J179" s="47"/>
      <c r="K179" s="43"/>
      <c r="L179" s="43"/>
      <c r="M179" s="43"/>
      <c r="N179" s="47"/>
      <c r="O179" s="43"/>
      <c r="P179" s="43"/>
      <c r="Q179" s="43"/>
      <c r="R179" s="47"/>
      <c r="S179" s="43"/>
      <c r="T179" s="43"/>
      <c r="U179" s="43"/>
      <c r="V179" s="47"/>
      <c r="W179" s="45"/>
      <c r="X179" s="45"/>
      <c r="Y179" s="43"/>
      <c r="Z179" s="47"/>
      <c r="AA179" s="43"/>
      <c r="AB179" s="43"/>
      <c r="AC179" s="44"/>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8"/>
      <c r="BC179" s="38"/>
    </row>
    <row r="180" customFormat="false" ht="15.75" hidden="false" customHeight="true" outlineLevel="0" collapsed="false">
      <c r="A180" s="39"/>
      <c r="B180" s="39" t="n">
        <f aca="false">G180+K180+O180+S180+W180+AA180+AE180+AI180+AM180+AQ180+AU180+AY180</f>
        <v>0</v>
      </c>
      <c r="C180" s="39" t="n">
        <f aca="false">H180+L180+P180+T180+X180+AB180+AF180+AJ180+AN180+AR180+AV180+AZ180</f>
        <v>0</v>
      </c>
      <c r="D180" s="40" t="n">
        <f aca="false">I180+M180+Q180+U180+Y180+AC180+AG180+AK180+AO180+AS180+AW180+BA180</f>
        <v>0</v>
      </c>
      <c r="E180" s="41" t="e">
        <f aca="false">C180/(B180+F180)</f>
        <v>#DIV/0!</v>
      </c>
      <c r="F180" s="47"/>
      <c r="G180" s="43"/>
      <c r="H180" s="43"/>
      <c r="I180" s="43"/>
      <c r="J180" s="47"/>
      <c r="K180" s="43"/>
      <c r="L180" s="43"/>
      <c r="M180" s="43"/>
      <c r="N180" s="47"/>
      <c r="O180" s="43"/>
      <c r="P180" s="43"/>
      <c r="Q180" s="43"/>
      <c r="R180" s="47"/>
      <c r="S180" s="43"/>
      <c r="T180" s="43"/>
      <c r="U180" s="43"/>
      <c r="V180" s="47"/>
      <c r="W180" s="45"/>
      <c r="X180" s="45"/>
      <c r="Y180" s="43"/>
      <c r="Z180" s="47"/>
      <c r="AA180" s="43"/>
      <c r="AB180" s="43"/>
      <c r="AC180" s="44"/>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8"/>
      <c r="BC180" s="38"/>
    </row>
    <row r="181" customFormat="false" ht="15.75" hidden="false" customHeight="true" outlineLevel="0" collapsed="false">
      <c r="A181" s="39"/>
      <c r="B181" s="39" t="n">
        <f aca="false">G181+K181+O181+S181+W181+AA181+AE181+AI181+AM181+AQ181+AU181+AY181</f>
        <v>0</v>
      </c>
      <c r="C181" s="39" t="n">
        <f aca="false">H181+L181+P181+T181+X181+AB181+AF181+AJ181+AN181+AR181+AV181+AZ181</f>
        <v>0</v>
      </c>
      <c r="D181" s="40" t="n">
        <f aca="false">I181+M181+Q181+U181+Y181+AC181+AG181+AK181+AO181+AS181+AW181+BA181</f>
        <v>0</v>
      </c>
      <c r="E181" s="41" t="e">
        <f aca="false">C181/(B181+F181)</f>
        <v>#DIV/0!</v>
      </c>
      <c r="F181" s="47"/>
      <c r="G181" s="43"/>
      <c r="H181" s="43"/>
      <c r="I181" s="43"/>
      <c r="J181" s="47"/>
      <c r="K181" s="43"/>
      <c r="L181" s="43"/>
      <c r="M181" s="43"/>
      <c r="N181" s="47"/>
      <c r="O181" s="43"/>
      <c r="P181" s="43"/>
      <c r="Q181" s="43"/>
      <c r="R181" s="47"/>
      <c r="S181" s="43"/>
      <c r="T181" s="43"/>
      <c r="U181" s="43"/>
      <c r="V181" s="47"/>
      <c r="W181" s="45"/>
      <c r="X181" s="45"/>
      <c r="Y181" s="43"/>
      <c r="Z181" s="47"/>
      <c r="AA181" s="43"/>
      <c r="AB181" s="43"/>
      <c r="AC181" s="44"/>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8"/>
      <c r="BC181" s="38"/>
    </row>
    <row r="182" customFormat="false" ht="15.75" hidden="false" customHeight="true" outlineLevel="0" collapsed="false">
      <c r="A182" s="39"/>
      <c r="B182" s="39" t="n">
        <f aca="false">G182+K182+O182+S182+W182+AA182+AE182+AI182+AM182+AQ182+AU182+AY182</f>
        <v>0</v>
      </c>
      <c r="C182" s="39" t="n">
        <f aca="false">H182+L182+P182+T182+X182+AB182+AF182+AJ182+AN182+AR182+AV182+AZ182</f>
        <v>0</v>
      </c>
      <c r="D182" s="40" t="n">
        <f aca="false">I182+M182+Q182+U182+Y182+AC182+AG182+AK182+AO182+AS182+AW182+BA182</f>
        <v>0</v>
      </c>
      <c r="E182" s="41" t="e">
        <f aca="false">C182/(B182+F182)</f>
        <v>#DIV/0!</v>
      </c>
      <c r="F182" s="47"/>
      <c r="G182" s="43"/>
      <c r="H182" s="43"/>
      <c r="I182" s="43"/>
      <c r="J182" s="47"/>
      <c r="K182" s="43"/>
      <c r="L182" s="43"/>
      <c r="M182" s="43"/>
      <c r="N182" s="47"/>
      <c r="O182" s="43"/>
      <c r="P182" s="43"/>
      <c r="Q182" s="43"/>
      <c r="R182" s="47"/>
      <c r="S182" s="43"/>
      <c r="T182" s="43"/>
      <c r="U182" s="43"/>
      <c r="V182" s="47"/>
      <c r="W182" s="45"/>
      <c r="X182" s="45"/>
      <c r="Y182" s="43"/>
      <c r="Z182" s="47"/>
      <c r="AA182" s="43"/>
      <c r="AB182" s="43"/>
      <c r="AC182" s="44"/>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8"/>
      <c r="BC182" s="38"/>
    </row>
    <row r="183" customFormat="false" ht="15.75" hidden="false" customHeight="true" outlineLevel="0" collapsed="false">
      <c r="A183" s="39"/>
      <c r="B183" s="39" t="n">
        <f aca="false">G183+K183+O183+S183+W183+AA183+AE183+AI183+AM183+AQ183+AU183+AY183</f>
        <v>0</v>
      </c>
      <c r="C183" s="39" t="n">
        <f aca="false">H183+L183+P183+T183+X183+AB183+AF183+AJ183+AN183+AR183+AV183+AZ183</f>
        <v>0</v>
      </c>
      <c r="D183" s="40" t="n">
        <f aca="false">I183+M183+Q183+U183+Y183+AC183+AG183+AK183+AO183+AS183+AW183+BA183</f>
        <v>0</v>
      </c>
      <c r="E183" s="41" t="e">
        <f aca="false">C183/(B183+F183)</f>
        <v>#DIV/0!</v>
      </c>
      <c r="F183" s="47"/>
      <c r="G183" s="43"/>
      <c r="H183" s="43"/>
      <c r="I183" s="43"/>
      <c r="J183" s="47"/>
      <c r="K183" s="43"/>
      <c r="L183" s="43"/>
      <c r="M183" s="43"/>
      <c r="N183" s="47"/>
      <c r="O183" s="43"/>
      <c r="P183" s="43"/>
      <c r="Q183" s="43"/>
      <c r="R183" s="47"/>
      <c r="S183" s="43"/>
      <c r="T183" s="43"/>
      <c r="U183" s="43"/>
      <c r="V183" s="47"/>
      <c r="W183" s="45"/>
      <c r="X183" s="45"/>
      <c r="Y183" s="43"/>
      <c r="Z183" s="47"/>
      <c r="AA183" s="43"/>
      <c r="AB183" s="43"/>
      <c r="AC183" s="44"/>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8"/>
      <c r="BC183" s="38"/>
    </row>
    <row r="184" customFormat="false" ht="15.75" hidden="false" customHeight="true" outlineLevel="0" collapsed="false">
      <c r="A184" s="39"/>
      <c r="B184" s="39" t="n">
        <f aca="false">G184+K184+O184+S184+W184+AA184+AE184+AI184+AM184+AQ184+AU184+AY184</f>
        <v>0</v>
      </c>
      <c r="C184" s="39" t="n">
        <f aca="false">H184+L184+P184+T184+X184+AB184+AF184+AJ184+AN184+AR184+AV184+AZ184</f>
        <v>0</v>
      </c>
      <c r="D184" s="40" t="n">
        <f aca="false">I184+M184+Q184+U184+Y184+AC184+AG184+AK184+AO184+AS184+AW184+BA184</f>
        <v>0</v>
      </c>
      <c r="E184" s="41" t="e">
        <f aca="false">C184/(B184+F184)</f>
        <v>#DIV/0!</v>
      </c>
      <c r="F184" s="47"/>
      <c r="G184" s="43"/>
      <c r="H184" s="43"/>
      <c r="I184" s="43"/>
      <c r="J184" s="47"/>
      <c r="K184" s="43"/>
      <c r="L184" s="43"/>
      <c r="M184" s="43"/>
      <c r="N184" s="47"/>
      <c r="O184" s="43"/>
      <c r="P184" s="43"/>
      <c r="Q184" s="43"/>
      <c r="R184" s="47"/>
      <c r="S184" s="43"/>
      <c r="T184" s="43"/>
      <c r="U184" s="43"/>
      <c r="V184" s="47"/>
      <c r="W184" s="45"/>
      <c r="X184" s="45"/>
      <c r="Y184" s="43"/>
      <c r="Z184" s="47"/>
      <c r="AA184" s="43"/>
      <c r="AB184" s="43"/>
      <c r="AC184" s="44"/>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8"/>
      <c r="BC184" s="38"/>
    </row>
    <row r="185" customFormat="false" ht="18" hidden="false" customHeight="true" outlineLevel="0" collapsed="false">
      <c r="A185" s="39"/>
      <c r="B185" s="39" t="n">
        <f aca="false">G185+K185+O185+S185+W185+AA185+AE185+AI185+AM185+AQ185+AU185+AY185</f>
        <v>0</v>
      </c>
      <c r="C185" s="39" t="n">
        <f aca="false">H185+L185+P185+T185+X185+AB185+AF185+AJ185+AN185+AR185+AV185+AZ185</f>
        <v>0</v>
      </c>
      <c r="D185" s="40" t="n">
        <f aca="false">I185+M185+Q185+U185+Y185+AC185+AG185+AK185+AO185+AS185+AW185+BA185</f>
        <v>0</v>
      </c>
      <c r="E185" s="41" t="e">
        <f aca="false">C185/(B185+F185)</f>
        <v>#DIV/0!</v>
      </c>
      <c r="F185" s="47"/>
      <c r="G185" s="43"/>
      <c r="H185" s="43"/>
      <c r="I185" s="43"/>
      <c r="J185" s="47"/>
      <c r="K185" s="43"/>
      <c r="L185" s="43"/>
      <c r="M185" s="43"/>
      <c r="N185" s="47"/>
      <c r="O185" s="43"/>
      <c r="P185" s="43"/>
      <c r="Q185" s="43"/>
      <c r="R185" s="47"/>
      <c r="S185" s="43"/>
      <c r="T185" s="43"/>
      <c r="U185" s="43"/>
      <c r="V185" s="47"/>
      <c r="W185" s="45"/>
      <c r="X185" s="45"/>
      <c r="Y185" s="43"/>
      <c r="Z185" s="47"/>
      <c r="AA185" s="43"/>
      <c r="AB185" s="43"/>
      <c r="AC185" s="44"/>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8"/>
      <c r="BC185" s="38"/>
    </row>
    <row r="186" customFormat="false" ht="15.75" hidden="false" customHeight="true" outlineLevel="0" collapsed="false">
      <c r="A186" s="39"/>
      <c r="B186" s="39" t="n">
        <f aca="false">G186+K186+O186+S186+W186+AA186+AE186+AI186+AM186+AQ186+AU186+AY186</f>
        <v>0</v>
      </c>
      <c r="C186" s="39" t="n">
        <f aca="false">H186+L186+P186+T186+X186+AB186+AF186+AJ186+AN186+AR186+AV186+AZ186</f>
        <v>0</v>
      </c>
      <c r="D186" s="40" t="n">
        <f aca="false">I186+M186+Q186+U186+Y186+AC186+AG186+AK186+AO186+AS186+AW186+BA186</f>
        <v>0</v>
      </c>
      <c r="E186" s="41" t="e">
        <f aca="false">C186/(B186+F186)</f>
        <v>#DIV/0!</v>
      </c>
      <c r="F186" s="47"/>
      <c r="G186" s="43"/>
      <c r="H186" s="43"/>
      <c r="I186" s="43"/>
      <c r="J186" s="47"/>
      <c r="K186" s="43"/>
      <c r="L186" s="43"/>
      <c r="M186" s="43"/>
      <c r="N186" s="47"/>
      <c r="O186" s="43"/>
      <c r="P186" s="43"/>
      <c r="Q186" s="43"/>
      <c r="R186" s="47"/>
      <c r="S186" s="43"/>
      <c r="T186" s="43"/>
      <c r="U186" s="43"/>
      <c r="V186" s="47"/>
      <c r="W186" s="45"/>
      <c r="X186" s="45"/>
      <c r="Y186" s="43"/>
      <c r="Z186" s="47"/>
      <c r="AA186" s="43"/>
      <c r="AB186" s="43"/>
      <c r="AC186" s="44"/>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8"/>
      <c r="BC186" s="38"/>
    </row>
    <row r="187" customFormat="false" ht="18" hidden="false" customHeight="true" outlineLevel="0" collapsed="false">
      <c r="A187" s="39"/>
      <c r="B187" s="39" t="n">
        <f aca="false">G187+K187+O187+S187+W187+AA187+AE187+AI187+AM187+AQ187+AU187+AY187</f>
        <v>0</v>
      </c>
      <c r="C187" s="39" t="n">
        <f aca="false">H187+L187+P187+T187+X187+AB187+AF187+AJ187+AN187+AR187+AV187+AZ187</f>
        <v>0</v>
      </c>
      <c r="D187" s="40" t="n">
        <f aca="false">I187+M187+Q187+U187+Y187+AC187+AG187+AK187+AO187+AS187+AW187+BA187</f>
        <v>0</v>
      </c>
      <c r="E187" s="41" t="e">
        <f aca="false">C187/(B187+F187)</f>
        <v>#DIV/0!</v>
      </c>
      <c r="F187" s="47"/>
      <c r="G187" s="43"/>
      <c r="H187" s="43"/>
      <c r="I187" s="43"/>
      <c r="J187" s="47"/>
      <c r="K187" s="43"/>
      <c r="L187" s="43"/>
      <c r="M187" s="43"/>
      <c r="N187" s="47"/>
      <c r="O187" s="43"/>
      <c r="P187" s="43"/>
      <c r="Q187" s="43"/>
      <c r="R187" s="47"/>
      <c r="S187" s="43"/>
      <c r="T187" s="43"/>
      <c r="U187" s="43"/>
      <c r="V187" s="47"/>
      <c r="W187" s="45"/>
      <c r="X187" s="45"/>
      <c r="Y187" s="43"/>
      <c r="Z187" s="47"/>
      <c r="AA187" s="43"/>
      <c r="AB187" s="43"/>
      <c r="AC187" s="44"/>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8"/>
      <c r="BC187" s="38"/>
    </row>
    <row r="188" customFormat="false" ht="18" hidden="false" customHeight="true" outlineLevel="0" collapsed="false">
      <c r="A188" s="39"/>
      <c r="B188" s="39" t="n">
        <f aca="false">G188+K188+O188+S188+W188+AA188+AE188+AI188+AM188+AQ188+AU188+AY188</f>
        <v>0</v>
      </c>
      <c r="C188" s="39" t="n">
        <f aca="false">H188+L188+P188+T188+X188+AB188+AF188+AJ188+AN188+AR188+AV188+AZ188</f>
        <v>0</v>
      </c>
      <c r="D188" s="40" t="n">
        <f aca="false">I188+M188+Q188+U188+Y188+AC188+AG188+AK188+AO188+AS188+AW188+BA188</f>
        <v>0</v>
      </c>
      <c r="E188" s="41" t="e">
        <f aca="false">C188/(B188+F188)</f>
        <v>#DIV/0!</v>
      </c>
      <c r="F188" s="47"/>
      <c r="G188" s="43"/>
      <c r="H188" s="43"/>
      <c r="I188" s="43"/>
      <c r="J188" s="47"/>
      <c r="K188" s="43"/>
      <c r="L188" s="43"/>
      <c r="M188" s="43"/>
      <c r="N188" s="47"/>
      <c r="O188" s="43"/>
      <c r="P188" s="43"/>
      <c r="Q188" s="43"/>
      <c r="R188" s="47"/>
      <c r="S188" s="43"/>
      <c r="T188" s="43"/>
      <c r="U188" s="43"/>
      <c r="V188" s="47"/>
      <c r="W188" s="45"/>
      <c r="X188" s="45"/>
      <c r="Y188" s="43"/>
      <c r="Z188" s="47"/>
      <c r="AA188" s="43"/>
      <c r="AB188" s="43"/>
      <c r="AC188" s="44"/>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8"/>
      <c r="BC188" s="38"/>
    </row>
    <row r="189" customFormat="false" ht="18" hidden="false" customHeight="true" outlineLevel="0" collapsed="false">
      <c r="A189" s="39"/>
      <c r="B189" s="39" t="n">
        <f aca="false">G189+K189+O189+S189+W189+AA189+AE189+AI189+AM189+AQ189+AU189+AY189</f>
        <v>0</v>
      </c>
      <c r="C189" s="39" t="n">
        <f aca="false">H189+L189+P189+T189+X189+AB189+AF189+AJ189+AN189+AR189+AV189+AZ189</f>
        <v>0</v>
      </c>
      <c r="D189" s="40" t="n">
        <f aca="false">I189+M189+Q189+U189+Y189+AC189+AG189+AK189+AO189+AS189+AW189+BA189</f>
        <v>0</v>
      </c>
      <c r="E189" s="41" t="e">
        <f aca="false">C189/(B189+F189)</f>
        <v>#DIV/0!</v>
      </c>
      <c r="F189" s="47"/>
      <c r="G189" s="43"/>
      <c r="H189" s="43"/>
      <c r="I189" s="43"/>
      <c r="J189" s="47"/>
      <c r="K189" s="43"/>
      <c r="L189" s="43"/>
      <c r="M189" s="43"/>
      <c r="N189" s="47"/>
      <c r="O189" s="43"/>
      <c r="P189" s="43"/>
      <c r="Q189" s="43"/>
      <c r="R189" s="47"/>
      <c r="S189" s="43"/>
      <c r="T189" s="43"/>
      <c r="U189" s="43"/>
      <c r="V189" s="47"/>
      <c r="W189" s="45"/>
      <c r="X189" s="45"/>
      <c r="Y189" s="43"/>
      <c r="Z189" s="47"/>
      <c r="AA189" s="43"/>
      <c r="AB189" s="43"/>
      <c r="AC189" s="44"/>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8"/>
      <c r="BC189" s="38"/>
    </row>
    <row r="190" customFormat="false" ht="15.75" hidden="false" customHeight="true" outlineLevel="0" collapsed="false">
      <c r="A190" s="39"/>
      <c r="B190" s="39" t="n">
        <f aca="false">G190+K190+O190+S190+W190+AA190+AE190+AI190+AM190+AQ190+AU190+AY190</f>
        <v>0</v>
      </c>
      <c r="C190" s="39" t="n">
        <f aca="false">H190+L190+P190+T190+X190+AB190+AF190+AJ190+AN190+AR190+AV190+AZ190</f>
        <v>0</v>
      </c>
      <c r="D190" s="40" t="n">
        <f aca="false">I190+M190+Q190+U190+Y190+AC190+AG190+AK190+AO190+AS190+AW190+BA190</f>
        <v>0</v>
      </c>
      <c r="E190" s="41" t="e">
        <f aca="false">C190/(B190+F190)</f>
        <v>#DIV/0!</v>
      </c>
      <c r="F190" s="47"/>
      <c r="G190" s="43"/>
      <c r="H190" s="43"/>
      <c r="I190" s="43"/>
      <c r="J190" s="47"/>
      <c r="K190" s="43"/>
      <c r="L190" s="43"/>
      <c r="M190" s="43"/>
      <c r="N190" s="47"/>
      <c r="O190" s="43"/>
      <c r="P190" s="43"/>
      <c r="Q190" s="43"/>
      <c r="R190" s="47"/>
      <c r="S190" s="43"/>
      <c r="T190" s="43"/>
      <c r="U190" s="43"/>
      <c r="V190" s="47"/>
      <c r="W190" s="45"/>
      <c r="X190" s="45"/>
      <c r="Y190" s="43"/>
      <c r="Z190" s="47"/>
      <c r="AA190" s="43"/>
      <c r="AB190" s="43"/>
      <c r="AC190" s="44"/>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8"/>
      <c r="BC190" s="38"/>
    </row>
    <row r="191" customFormat="false" ht="15.75" hidden="false" customHeight="true" outlineLevel="0" collapsed="false">
      <c r="A191" s="39"/>
      <c r="B191" s="39" t="n">
        <f aca="false">G191+K191+O191+S191+W191+AA191+AE191+AI191+AM191+AQ191+AU191+AY191</f>
        <v>0</v>
      </c>
      <c r="C191" s="39" t="n">
        <f aca="false">H191+L191+P191+T191+X191+AB191+AF191+AJ191+AN191+AR191+AV191+AZ191</f>
        <v>0</v>
      </c>
      <c r="D191" s="40" t="n">
        <f aca="false">I191+M191+Q191+U191+Y191+AC191+AG191+AK191+AO191+AS191+AW191+BA191</f>
        <v>0</v>
      </c>
      <c r="E191" s="41" t="e">
        <f aca="false">C191/(B191+F191)</f>
        <v>#DIV/0!</v>
      </c>
      <c r="F191" s="47"/>
      <c r="G191" s="43"/>
      <c r="H191" s="43"/>
      <c r="I191" s="43"/>
      <c r="J191" s="47"/>
      <c r="K191" s="43"/>
      <c r="L191" s="43"/>
      <c r="M191" s="43"/>
      <c r="N191" s="47"/>
      <c r="O191" s="43"/>
      <c r="P191" s="43"/>
      <c r="Q191" s="43"/>
      <c r="R191" s="47"/>
      <c r="S191" s="43"/>
      <c r="T191" s="43"/>
      <c r="U191" s="43"/>
      <c r="V191" s="47"/>
      <c r="W191" s="45"/>
      <c r="X191" s="45"/>
      <c r="Y191" s="43"/>
      <c r="Z191" s="47"/>
      <c r="AA191" s="43"/>
      <c r="AB191" s="43"/>
      <c r="AC191" s="44"/>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8"/>
      <c r="BC191" s="38"/>
    </row>
    <row r="192" customFormat="false" ht="18" hidden="false" customHeight="true" outlineLevel="0" collapsed="false">
      <c r="A192" s="39"/>
      <c r="B192" s="39" t="n">
        <f aca="false">G192+K192+O192+S192+W192+AA192+AE192+AI192+AM192+AQ192+AU192+AY192</f>
        <v>0</v>
      </c>
      <c r="C192" s="39" t="n">
        <f aca="false">H192+L192+P192+T192+X192+AB192+AF192+AJ192+AN192+AR192+AV192+AZ192</f>
        <v>0</v>
      </c>
      <c r="D192" s="40" t="n">
        <f aca="false">I192+M192+Q192+U192+Y192+AC192+AG192+AK192+AO192+AS192+AW192+BA192</f>
        <v>0</v>
      </c>
      <c r="E192" s="41" t="e">
        <f aca="false">C192/(B192+F192)</f>
        <v>#DIV/0!</v>
      </c>
      <c r="F192" s="47"/>
      <c r="G192" s="43"/>
      <c r="H192" s="43"/>
      <c r="I192" s="43"/>
      <c r="J192" s="47"/>
      <c r="K192" s="43"/>
      <c r="L192" s="43"/>
      <c r="M192" s="43"/>
      <c r="N192" s="47"/>
      <c r="O192" s="43"/>
      <c r="P192" s="43"/>
      <c r="Q192" s="43"/>
      <c r="R192" s="47"/>
      <c r="S192" s="43"/>
      <c r="T192" s="43"/>
      <c r="U192" s="43"/>
      <c r="V192" s="47"/>
      <c r="W192" s="45"/>
      <c r="X192" s="45"/>
      <c r="Y192" s="43"/>
      <c r="Z192" s="47"/>
      <c r="AA192" s="43"/>
      <c r="AB192" s="43"/>
      <c r="AC192" s="44"/>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8"/>
      <c r="BC192" s="38"/>
    </row>
    <row r="193" customFormat="false" ht="15.75" hidden="false" customHeight="true" outlineLevel="0" collapsed="false">
      <c r="A193" s="39"/>
      <c r="B193" s="39" t="n">
        <f aca="false">G193+K193+O193+S193+W193+AA193+AE193+AI193+AM193+AQ193+AU193+AY193</f>
        <v>0</v>
      </c>
      <c r="C193" s="39" t="n">
        <f aca="false">H193+L193+P193+T193+X193+AB193+AF193+AJ193+AN193+AR193+AV193+AZ193</f>
        <v>0</v>
      </c>
      <c r="D193" s="40" t="n">
        <f aca="false">I193+M193+Q193+U193+Y193+AC193+AG193+AK193+AO193+AS193+AW193+BA193</f>
        <v>0</v>
      </c>
      <c r="E193" s="41" t="e">
        <f aca="false">C193/(B193+F193)</f>
        <v>#DIV/0!</v>
      </c>
      <c r="F193" s="47"/>
      <c r="G193" s="43"/>
      <c r="H193" s="43"/>
      <c r="I193" s="43"/>
      <c r="J193" s="47"/>
      <c r="K193" s="43"/>
      <c r="L193" s="43"/>
      <c r="M193" s="43"/>
      <c r="N193" s="47"/>
      <c r="O193" s="43"/>
      <c r="P193" s="43"/>
      <c r="Q193" s="43"/>
      <c r="R193" s="47"/>
      <c r="S193" s="43"/>
      <c r="T193" s="43"/>
      <c r="U193" s="43"/>
      <c r="V193" s="47"/>
      <c r="W193" s="45"/>
      <c r="X193" s="45"/>
      <c r="Y193" s="43"/>
      <c r="Z193" s="47"/>
      <c r="AA193" s="43"/>
      <c r="AB193" s="43"/>
      <c r="AC193" s="44"/>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8"/>
      <c r="BC193" s="38"/>
    </row>
    <row r="194" customFormat="false" ht="15.75" hidden="false" customHeight="true" outlineLevel="0" collapsed="false">
      <c r="A194" s="39"/>
      <c r="B194" s="39" t="n">
        <f aca="false">G194+K194+O194+S194+W194+AA194+AE194+AI194+AM194+AQ194+AU194+AY194</f>
        <v>0</v>
      </c>
      <c r="C194" s="39" t="n">
        <f aca="false">H194+L194+P194+T194+X194+AB194+AF194+AJ194+AN194+AR194+AV194+AZ194</f>
        <v>0</v>
      </c>
      <c r="D194" s="40" t="n">
        <f aca="false">I194+M194+Q194+U194+Y194+AC194+AG194+AK194+AO194+AS194+AW194+BA194</f>
        <v>0</v>
      </c>
      <c r="E194" s="41" t="e">
        <f aca="false">C194/(B194+F194)</f>
        <v>#DIV/0!</v>
      </c>
      <c r="F194" s="47"/>
      <c r="G194" s="43"/>
      <c r="H194" s="43"/>
      <c r="I194" s="43"/>
      <c r="J194" s="47"/>
      <c r="K194" s="43"/>
      <c r="L194" s="43"/>
      <c r="M194" s="43"/>
      <c r="N194" s="47"/>
      <c r="O194" s="43"/>
      <c r="P194" s="43"/>
      <c r="Q194" s="43"/>
      <c r="R194" s="47"/>
      <c r="S194" s="43"/>
      <c r="T194" s="43"/>
      <c r="U194" s="43"/>
      <c r="V194" s="47"/>
      <c r="W194" s="45"/>
      <c r="X194" s="45"/>
      <c r="Y194" s="43"/>
      <c r="Z194" s="47"/>
      <c r="AA194" s="43"/>
      <c r="AB194" s="43"/>
      <c r="AC194" s="44"/>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8"/>
      <c r="BC194" s="38"/>
    </row>
    <row r="195" customFormat="false" ht="15.75" hidden="false" customHeight="true" outlineLevel="0" collapsed="false">
      <c r="A195" s="39"/>
      <c r="B195" s="39" t="n">
        <f aca="false">G195+K195+O195+S195+W195+AA195+AE195+AI195+AM195+AQ195+AU195+AY195</f>
        <v>0</v>
      </c>
      <c r="C195" s="39" t="n">
        <f aca="false">H195+L195+P195+T195+X195+AB195+AF195+AJ195+AN195+AR195+AV195+AZ195</f>
        <v>0</v>
      </c>
      <c r="D195" s="40" t="n">
        <f aca="false">I195+M195+Q195+U195+Y195+AC195+AG195+AK195+AO195+AS195+AW195+BA195</f>
        <v>0</v>
      </c>
      <c r="E195" s="41" t="e">
        <f aca="false">C195/(B195+F195)</f>
        <v>#DIV/0!</v>
      </c>
      <c r="F195" s="47"/>
      <c r="G195" s="43"/>
      <c r="H195" s="43"/>
      <c r="I195" s="43"/>
      <c r="J195" s="47"/>
      <c r="K195" s="43"/>
      <c r="L195" s="43"/>
      <c r="M195" s="43"/>
      <c r="N195" s="47"/>
      <c r="O195" s="43"/>
      <c r="P195" s="43"/>
      <c r="Q195" s="43"/>
      <c r="R195" s="47"/>
      <c r="S195" s="43"/>
      <c r="T195" s="43"/>
      <c r="U195" s="43"/>
      <c r="V195" s="47"/>
      <c r="W195" s="45"/>
      <c r="X195" s="45"/>
      <c r="Y195" s="43"/>
      <c r="Z195" s="47"/>
      <c r="AA195" s="43"/>
      <c r="AB195" s="43"/>
      <c r="AC195" s="44"/>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8"/>
      <c r="BC195" s="38"/>
    </row>
    <row r="196" customFormat="false" ht="15.75" hidden="false" customHeight="true" outlineLevel="0" collapsed="false">
      <c r="A196" s="39"/>
      <c r="B196" s="39" t="n">
        <f aca="false">G196+K196+O196+S196+W196+AA196+AE196+AI196+AM196+AQ196+AU196+AY196</f>
        <v>0</v>
      </c>
      <c r="C196" s="39" t="n">
        <f aca="false">H196+L196+P196+T196+X196+AB196+AF196+AJ196+AN196+AR196+AV196+AZ196</f>
        <v>0</v>
      </c>
      <c r="D196" s="40" t="n">
        <f aca="false">I196+M196+Q196+U196+Y196+AC196+AG196+AK196+AO196+AS196+AW196+BA196</f>
        <v>0</v>
      </c>
      <c r="E196" s="41" t="e">
        <f aca="false">C196/(B196+F196)</f>
        <v>#DIV/0!</v>
      </c>
      <c r="F196" s="47"/>
      <c r="G196" s="43"/>
      <c r="H196" s="43"/>
      <c r="I196" s="43"/>
      <c r="J196" s="47"/>
      <c r="K196" s="43"/>
      <c r="L196" s="43"/>
      <c r="M196" s="43"/>
      <c r="N196" s="47"/>
      <c r="O196" s="43"/>
      <c r="P196" s="43"/>
      <c r="Q196" s="43"/>
      <c r="R196" s="47"/>
      <c r="S196" s="43"/>
      <c r="T196" s="43"/>
      <c r="U196" s="43"/>
      <c r="V196" s="47"/>
      <c r="W196" s="45"/>
      <c r="X196" s="45"/>
      <c r="Y196" s="43"/>
      <c r="Z196" s="47"/>
      <c r="AA196" s="43"/>
      <c r="AB196" s="43"/>
      <c r="AC196" s="44"/>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8"/>
      <c r="BC196" s="38"/>
    </row>
    <row r="197" customFormat="false" ht="15.75" hidden="false" customHeight="true" outlineLevel="0" collapsed="false">
      <c r="A197" s="39"/>
      <c r="B197" s="39" t="n">
        <f aca="false">G197+K197+O197+S197+W197+AA197+AE197+AI197+AM197+AQ197+AU197+AY197</f>
        <v>0</v>
      </c>
      <c r="C197" s="39" t="n">
        <f aca="false">H197+L197+P197+T197+X197+AB197+AF197+AJ197+AN197+AR197+AV197+AZ197</f>
        <v>0</v>
      </c>
      <c r="D197" s="40" t="n">
        <f aca="false">I197+M197+Q197+U197+Y197+AC197+AG197+AK197+AO197+AS197+AW197+BA197</f>
        <v>0</v>
      </c>
      <c r="E197" s="41" t="e">
        <f aca="false">C197/(B197+F197)</f>
        <v>#DIV/0!</v>
      </c>
      <c r="F197" s="47"/>
      <c r="G197" s="43"/>
      <c r="H197" s="43"/>
      <c r="I197" s="43"/>
      <c r="J197" s="47"/>
      <c r="K197" s="43"/>
      <c r="L197" s="43"/>
      <c r="M197" s="43"/>
      <c r="N197" s="47"/>
      <c r="O197" s="43"/>
      <c r="P197" s="43"/>
      <c r="Q197" s="43"/>
      <c r="R197" s="47"/>
      <c r="S197" s="43"/>
      <c r="T197" s="43"/>
      <c r="U197" s="43"/>
      <c r="V197" s="47"/>
      <c r="W197" s="45"/>
      <c r="X197" s="45"/>
      <c r="Y197" s="43"/>
      <c r="Z197" s="47"/>
      <c r="AA197" s="43"/>
      <c r="AB197" s="43"/>
      <c r="AC197" s="44"/>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8"/>
      <c r="BC197" s="38"/>
    </row>
    <row r="198" customFormat="false" ht="15.75" hidden="false" customHeight="true" outlineLevel="0" collapsed="false">
      <c r="A198" s="39"/>
      <c r="B198" s="39" t="n">
        <f aca="false">G198+K198+O198+S198+W198+AA198+AE198+AI198+AM198+AQ198+AU198+AY198</f>
        <v>0</v>
      </c>
      <c r="C198" s="39" t="n">
        <f aca="false">H198+L198+P198+T198+X198+AB198+AF198+AJ198+AN198+AR198+AV198+AZ198</f>
        <v>0</v>
      </c>
      <c r="D198" s="40" t="n">
        <f aca="false">I198+M198+Q198+U198+Y198+AC198+AG198+AK198+AO198+AS198+AW198+BA198</f>
        <v>0</v>
      </c>
      <c r="E198" s="41" t="e">
        <f aca="false">C198/(B198+F198)</f>
        <v>#DIV/0!</v>
      </c>
      <c r="F198" s="47"/>
      <c r="G198" s="43"/>
      <c r="H198" s="43"/>
      <c r="I198" s="43"/>
      <c r="J198" s="47"/>
      <c r="K198" s="43"/>
      <c r="L198" s="43"/>
      <c r="M198" s="43"/>
      <c r="N198" s="47"/>
      <c r="O198" s="43"/>
      <c r="P198" s="43"/>
      <c r="Q198" s="43"/>
      <c r="R198" s="47"/>
      <c r="S198" s="43"/>
      <c r="T198" s="43"/>
      <c r="U198" s="43"/>
      <c r="V198" s="47"/>
      <c r="W198" s="45"/>
      <c r="X198" s="45"/>
      <c r="Y198" s="43"/>
      <c r="Z198" s="47"/>
      <c r="AA198" s="43"/>
      <c r="AB198" s="43"/>
      <c r="AC198" s="44"/>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8"/>
      <c r="BC198" s="38"/>
    </row>
    <row r="199" customFormat="false" ht="18" hidden="false" customHeight="true" outlineLevel="0" collapsed="false">
      <c r="A199" s="39"/>
      <c r="B199" s="39" t="n">
        <f aca="false">G199+K199+O199+S199+W199+AA199+AE199+AI199+AM199+AQ199+AU199+AY199</f>
        <v>0</v>
      </c>
      <c r="C199" s="39" t="n">
        <f aca="false">H199+L199+P199+T199+X199+AB199+AF199+AJ199+AN199+AR199+AV199+AZ199</f>
        <v>0</v>
      </c>
      <c r="D199" s="40" t="n">
        <f aca="false">I199+M199+Q199+U199+Y199+AC199+AG199+AK199+AO199+AS199+AW199+BA199</f>
        <v>0</v>
      </c>
      <c r="E199" s="41" t="e">
        <f aca="false">C199/(B199+F199)</f>
        <v>#DIV/0!</v>
      </c>
      <c r="F199" s="47"/>
      <c r="G199" s="43"/>
      <c r="H199" s="43"/>
      <c r="I199" s="43"/>
      <c r="J199" s="47"/>
      <c r="K199" s="43"/>
      <c r="L199" s="43"/>
      <c r="M199" s="43"/>
      <c r="N199" s="47"/>
      <c r="O199" s="43"/>
      <c r="P199" s="43"/>
      <c r="Q199" s="43"/>
      <c r="R199" s="47"/>
      <c r="S199" s="43"/>
      <c r="T199" s="43"/>
      <c r="U199" s="43"/>
      <c r="V199" s="47"/>
      <c r="W199" s="45"/>
      <c r="X199" s="45"/>
      <c r="Y199" s="43"/>
      <c r="Z199" s="47"/>
      <c r="AA199" s="43"/>
      <c r="AB199" s="43"/>
      <c r="AC199" s="44"/>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8"/>
      <c r="BC199" s="38"/>
    </row>
    <row r="200" customFormat="false" ht="15.75" hidden="false" customHeight="true" outlineLevel="0" collapsed="false">
      <c r="A200" s="39"/>
      <c r="B200" s="39" t="n">
        <f aca="false">G200+K200+O200+S200+W200+AA200+AE200+AI200+AM200+AQ200+AU200+AY200</f>
        <v>0</v>
      </c>
      <c r="C200" s="39" t="n">
        <f aca="false">H200+L200+P200+T200+X200+AB200+AF200+AJ200+AN200+AR200+AV200+AZ200</f>
        <v>0</v>
      </c>
      <c r="D200" s="40" t="n">
        <f aca="false">I200+M200+Q200+U200+Y200+AC200+AG200+AK200+AO200+AS200+AW200+BA200</f>
        <v>0</v>
      </c>
      <c r="E200" s="41" t="e">
        <f aca="false">C200/(B200+F200)</f>
        <v>#DIV/0!</v>
      </c>
      <c r="F200" s="47"/>
      <c r="G200" s="43"/>
      <c r="H200" s="43"/>
      <c r="I200" s="43"/>
      <c r="J200" s="47"/>
      <c r="K200" s="43"/>
      <c r="L200" s="43"/>
      <c r="M200" s="43"/>
      <c r="N200" s="47"/>
      <c r="O200" s="43"/>
      <c r="P200" s="43"/>
      <c r="Q200" s="43"/>
      <c r="R200" s="47"/>
      <c r="S200" s="43"/>
      <c r="T200" s="43"/>
      <c r="U200" s="43"/>
      <c r="V200" s="47"/>
      <c r="W200" s="45"/>
      <c r="X200" s="45"/>
      <c r="Y200" s="43"/>
      <c r="Z200" s="47"/>
      <c r="AA200" s="43"/>
      <c r="AB200" s="43"/>
      <c r="AC200" s="44"/>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8"/>
      <c r="BC200" s="38"/>
    </row>
    <row r="201" customFormat="false" ht="15.75" hidden="false" customHeight="true" outlineLevel="0" collapsed="false">
      <c r="A201" s="39"/>
      <c r="B201" s="39" t="n">
        <f aca="false">G201+K201+O201+S201+W201+AA201+AE201+AI201+AM201+AQ201+AU201+AY201</f>
        <v>0</v>
      </c>
      <c r="C201" s="39" t="n">
        <f aca="false">H201+L201+P201+T201+X201+AB201+AF201+AJ201+AN201+AR201+AV201+AZ201</f>
        <v>0</v>
      </c>
      <c r="D201" s="40" t="n">
        <f aca="false">I201+M201+Q201+U201+Y201+AC201+AG201+AK201+AO201+AS201+AW201+BA201</f>
        <v>0</v>
      </c>
      <c r="E201" s="41" t="e">
        <f aca="false">C201/(B201+F201)</f>
        <v>#DIV/0!</v>
      </c>
      <c r="F201" s="47"/>
      <c r="G201" s="43"/>
      <c r="H201" s="43"/>
      <c r="I201" s="43"/>
      <c r="J201" s="47"/>
      <c r="K201" s="43"/>
      <c r="L201" s="43"/>
      <c r="M201" s="43"/>
      <c r="N201" s="47"/>
      <c r="O201" s="43"/>
      <c r="P201" s="43"/>
      <c r="Q201" s="43"/>
      <c r="R201" s="47"/>
      <c r="S201" s="43"/>
      <c r="T201" s="43"/>
      <c r="U201" s="43"/>
      <c r="V201" s="47"/>
      <c r="W201" s="45"/>
      <c r="X201" s="45"/>
      <c r="Y201" s="43"/>
      <c r="Z201" s="47"/>
      <c r="AA201" s="43"/>
      <c r="AB201" s="43"/>
      <c r="AC201" s="44"/>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8"/>
      <c r="BC201" s="38"/>
    </row>
    <row r="202" customFormat="false" ht="15.75" hidden="false" customHeight="true" outlineLevel="0" collapsed="false">
      <c r="A202" s="39"/>
      <c r="B202" s="39" t="n">
        <f aca="false">G202+K202+O202+S202+W202+AA202+AE202+AI202+AM202+AQ202+AU202+AY202</f>
        <v>0</v>
      </c>
      <c r="C202" s="39" t="n">
        <f aca="false">H202+L202+P202+T202+X202+AB202+AF202+AJ202+AN202+AR202+AV202+AZ202</f>
        <v>0</v>
      </c>
      <c r="D202" s="40" t="n">
        <f aca="false">I202+M202+Q202+U202+Y202+AC202+AG202+AK202+AO202+AS202+AW202+BA202</f>
        <v>0</v>
      </c>
      <c r="E202" s="41" t="e">
        <f aca="false">C202/(B202+F202)</f>
        <v>#DIV/0!</v>
      </c>
      <c r="F202" s="47"/>
      <c r="G202" s="43"/>
      <c r="H202" s="43"/>
      <c r="I202" s="43"/>
      <c r="J202" s="47"/>
      <c r="K202" s="43"/>
      <c r="L202" s="43"/>
      <c r="M202" s="43"/>
      <c r="N202" s="47"/>
      <c r="O202" s="43"/>
      <c r="P202" s="43"/>
      <c r="Q202" s="43"/>
      <c r="R202" s="47"/>
      <c r="S202" s="43"/>
      <c r="T202" s="43"/>
      <c r="U202" s="43"/>
      <c r="V202" s="47"/>
      <c r="W202" s="45"/>
      <c r="X202" s="45"/>
      <c r="Y202" s="43"/>
      <c r="Z202" s="47"/>
      <c r="AA202" s="43"/>
      <c r="AB202" s="43"/>
      <c r="AC202" s="44"/>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8"/>
      <c r="BC202" s="38"/>
    </row>
    <row r="203" customFormat="false" ht="15.75" hidden="false" customHeight="true" outlineLevel="0" collapsed="false">
      <c r="A203" s="39"/>
      <c r="B203" s="39" t="n">
        <f aca="false">G203+K203+O203+S203+W203+AA203+AE203+AI203+AM203+AQ203+AU203+AY203</f>
        <v>0</v>
      </c>
      <c r="C203" s="39" t="n">
        <f aca="false">H203+L203+P203+T203+X203+AB203+AF203+AJ203+AN203+AR203+AV203+AZ203</f>
        <v>0</v>
      </c>
      <c r="D203" s="40" t="n">
        <f aca="false">I203+M203+Q203+U203+Y203+AC203+AG203+AK203+AO203+AS203+AW203+BA203</f>
        <v>0</v>
      </c>
      <c r="E203" s="41" t="e">
        <f aca="false">C203/(B203+F203)</f>
        <v>#DIV/0!</v>
      </c>
      <c r="F203" s="47"/>
      <c r="G203" s="43"/>
      <c r="H203" s="43"/>
      <c r="I203" s="43"/>
      <c r="J203" s="47"/>
      <c r="K203" s="43"/>
      <c r="L203" s="43"/>
      <c r="M203" s="43"/>
      <c r="N203" s="47"/>
      <c r="O203" s="43"/>
      <c r="P203" s="43"/>
      <c r="Q203" s="43"/>
      <c r="R203" s="47"/>
      <c r="S203" s="43"/>
      <c r="T203" s="43"/>
      <c r="U203" s="43"/>
      <c r="V203" s="47"/>
      <c r="W203" s="45"/>
      <c r="X203" s="45"/>
      <c r="Y203" s="43"/>
      <c r="Z203" s="47"/>
      <c r="AA203" s="43"/>
      <c r="AB203" s="43"/>
      <c r="AC203" s="44"/>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8"/>
      <c r="BC203" s="38"/>
    </row>
    <row r="204" customFormat="false" ht="15.75" hidden="false" customHeight="true" outlineLevel="0" collapsed="false">
      <c r="A204" s="39"/>
      <c r="B204" s="39" t="n">
        <f aca="false">G204+K204+O204+S204+W204+AA204+AE204+AI204+AM204+AQ204+AU204+AY204</f>
        <v>0</v>
      </c>
      <c r="C204" s="39" t="n">
        <f aca="false">H204+L204+P204+T204+X204+AB204+AF204+AJ204+AN204+AR204+AV204+AZ204</f>
        <v>0</v>
      </c>
      <c r="D204" s="40" t="n">
        <f aca="false">I204+M204+Q204+U204+Y204+AC204+AG204+AK204+AO204+AS204+AW204+BA204</f>
        <v>0</v>
      </c>
      <c r="E204" s="41" t="e">
        <f aca="false">C204/(B204+F204)</f>
        <v>#DIV/0!</v>
      </c>
      <c r="F204" s="47"/>
      <c r="G204" s="43"/>
      <c r="H204" s="43"/>
      <c r="I204" s="43"/>
      <c r="J204" s="47"/>
      <c r="K204" s="43"/>
      <c r="L204" s="43"/>
      <c r="M204" s="43"/>
      <c r="N204" s="47"/>
      <c r="O204" s="43"/>
      <c r="P204" s="43"/>
      <c r="Q204" s="43"/>
      <c r="R204" s="47"/>
      <c r="S204" s="43"/>
      <c r="T204" s="43"/>
      <c r="U204" s="43"/>
      <c r="V204" s="47"/>
      <c r="W204" s="45"/>
      <c r="X204" s="45"/>
      <c r="Y204" s="43"/>
      <c r="Z204" s="47"/>
      <c r="AA204" s="43"/>
      <c r="AB204" s="43"/>
      <c r="AC204" s="44"/>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8"/>
      <c r="BC204" s="38"/>
    </row>
    <row r="205" customFormat="false" ht="15.75" hidden="false" customHeight="true" outlineLevel="0" collapsed="false">
      <c r="A205" s="39"/>
      <c r="B205" s="39" t="n">
        <f aca="false">G205+K205+O205+S205+W205+AA205+AE205+AI205+AM205+AQ205+AU205+AY205</f>
        <v>0</v>
      </c>
      <c r="C205" s="39" t="n">
        <f aca="false">H205+L205+P205+T205+X205+AB205+AF205+AJ205+AN205+AR205+AV205+AZ205</f>
        <v>0</v>
      </c>
      <c r="D205" s="40" t="n">
        <f aca="false">I205+M205+Q205+U205+Y205+AC205+AG205+AK205+AO205+AS205+AW205+BA205</f>
        <v>0</v>
      </c>
      <c r="E205" s="41" t="e">
        <f aca="false">C205/(B205+F205)</f>
        <v>#DIV/0!</v>
      </c>
      <c r="F205" s="47"/>
      <c r="G205" s="43"/>
      <c r="H205" s="43"/>
      <c r="I205" s="43"/>
      <c r="J205" s="47"/>
      <c r="K205" s="43"/>
      <c r="L205" s="43"/>
      <c r="M205" s="43"/>
      <c r="N205" s="47"/>
      <c r="O205" s="43"/>
      <c r="P205" s="43"/>
      <c r="Q205" s="43"/>
      <c r="R205" s="47"/>
      <c r="S205" s="43"/>
      <c r="T205" s="43"/>
      <c r="U205" s="43"/>
      <c r="V205" s="47"/>
      <c r="W205" s="45"/>
      <c r="X205" s="45"/>
      <c r="Y205" s="43"/>
      <c r="Z205" s="47"/>
      <c r="AA205" s="43"/>
      <c r="AB205" s="43"/>
      <c r="AC205" s="44"/>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8"/>
      <c r="BC205" s="38"/>
    </row>
    <row r="206" customFormat="false" ht="15.75" hidden="false" customHeight="true" outlineLevel="0" collapsed="false">
      <c r="A206" s="39"/>
      <c r="B206" s="39" t="n">
        <f aca="false">G206+K206+O206+S206+W206+AA206+AE206+AI206+AM206+AQ206+AU206+AY206</f>
        <v>0</v>
      </c>
      <c r="C206" s="39" t="n">
        <f aca="false">H206+L206+P206+T206+X206+AB206+AF206+AJ206+AN206+AR206+AV206+AZ206</f>
        <v>0</v>
      </c>
      <c r="D206" s="40" t="n">
        <f aca="false">I206+M206+Q206+U206+Y206+AC206+AG206+AK206+AO206+AS206+AW206+BA206</f>
        <v>0</v>
      </c>
      <c r="E206" s="41" t="e">
        <f aca="false">C206/(B206+F206)</f>
        <v>#DIV/0!</v>
      </c>
      <c r="F206" s="47"/>
      <c r="G206" s="43"/>
      <c r="H206" s="43"/>
      <c r="I206" s="43"/>
      <c r="J206" s="47"/>
      <c r="K206" s="43"/>
      <c r="L206" s="43"/>
      <c r="M206" s="43"/>
      <c r="N206" s="47"/>
      <c r="O206" s="43"/>
      <c r="P206" s="43"/>
      <c r="Q206" s="43"/>
      <c r="R206" s="47"/>
      <c r="S206" s="43"/>
      <c r="T206" s="43"/>
      <c r="U206" s="43"/>
      <c r="V206" s="47"/>
      <c r="W206" s="45"/>
      <c r="X206" s="45"/>
      <c r="Y206" s="43"/>
      <c r="Z206" s="47"/>
      <c r="AA206" s="43"/>
      <c r="AB206" s="43"/>
      <c r="AC206" s="44"/>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8"/>
      <c r="BC206" s="38"/>
    </row>
    <row r="207" customFormat="false" ht="15.75" hidden="false" customHeight="true" outlineLevel="0" collapsed="false">
      <c r="A207" s="39"/>
      <c r="B207" s="39" t="n">
        <f aca="false">G207+K207+O207+S207+W207+AA207+AE207+AI207+AM207+AQ207+AU207+AY207</f>
        <v>0</v>
      </c>
      <c r="C207" s="39" t="n">
        <f aca="false">H207+L207+P207+T207+X207+AB207+AF207+AJ207+AN207+AR207+AV207+AZ207</f>
        <v>0</v>
      </c>
      <c r="D207" s="40" t="n">
        <f aca="false">I207+M207+Q207+U207+Y207+AC207+AG207+AK207+AO207+AS207+AW207+BA207</f>
        <v>0</v>
      </c>
      <c r="E207" s="41" t="e">
        <f aca="false">C207/(B207+F207)</f>
        <v>#DIV/0!</v>
      </c>
      <c r="F207" s="47"/>
      <c r="G207" s="43"/>
      <c r="H207" s="43"/>
      <c r="I207" s="43"/>
      <c r="J207" s="47"/>
      <c r="K207" s="43"/>
      <c r="L207" s="43"/>
      <c r="M207" s="43"/>
      <c r="N207" s="47"/>
      <c r="O207" s="43"/>
      <c r="P207" s="43"/>
      <c r="Q207" s="43"/>
      <c r="R207" s="47"/>
      <c r="S207" s="43"/>
      <c r="T207" s="43"/>
      <c r="U207" s="43"/>
      <c r="V207" s="47"/>
      <c r="W207" s="45"/>
      <c r="X207" s="45"/>
      <c r="Y207" s="43"/>
      <c r="Z207" s="47"/>
      <c r="AA207" s="43"/>
      <c r="AB207" s="43"/>
      <c r="AC207" s="44"/>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8"/>
      <c r="BC207" s="38"/>
    </row>
    <row r="208" customFormat="false" ht="18" hidden="false" customHeight="true" outlineLevel="0" collapsed="false">
      <c r="A208" s="39"/>
      <c r="B208" s="39" t="n">
        <f aca="false">G208+K208+O208+S208+W208+AA208+AE208+AI208+AM208+AQ208+AU208+AY208</f>
        <v>0</v>
      </c>
      <c r="C208" s="39" t="n">
        <f aca="false">H208+L208+P208+T208+X208+AB208+AF208+AJ208+AN208+AR208+AV208+AZ208</f>
        <v>0</v>
      </c>
      <c r="D208" s="40" t="n">
        <f aca="false">I208+M208+Q208+U208+Y208+AC208+AG208+AK208+AO208+AS208+AW208+BA208</f>
        <v>0</v>
      </c>
      <c r="E208" s="41" t="e">
        <f aca="false">C208/(B208+F208)</f>
        <v>#DIV/0!</v>
      </c>
      <c r="F208" s="47"/>
      <c r="G208" s="43"/>
      <c r="H208" s="43"/>
      <c r="I208" s="43"/>
      <c r="J208" s="47"/>
      <c r="K208" s="43"/>
      <c r="L208" s="43"/>
      <c r="M208" s="43"/>
      <c r="N208" s="47"/>
      <c r="O208" s="43"/>
      <c r="P208" s="43"/>
      <c r="Q208" s="43"/>
      <c r="R208" s="47"/>
      <c r="S208" s="43"/>
      <c r="T208" s="43"/>
      <c r="U208" s="43"/>
      <c r="V208" s="47"/>
      <c r="W208" s="45"/>
      <c r="X208" s="45"/>
      <c r="Y208" s="43"/>
      <c r="Z208" s="47"/>
      <c r="AA208" s="43"/>
      <c r="AB208" s="43"/>
      <c r="AC208" s="44"/>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8"/>
      <c r="BC208" s="38"/>
    </row>
    <row r="209" customFormat="false" ht="15.75" hidden="false" customHeight="true" outlineLevel="0" collapsed="false">
      <c r="A209" s="39"/>
      <c r="B209" s="39" t="n">
        <f aca="false">G209+K209+O209+S209+W209+AA209+AE209+AI209+AM209+AQ209+AU209+AY209</f>
        <v>0</v>
      </c>
      <c r="C209" s="39" t="n">
        <f aca="false">H209+L209+P209+T209+X209+AB209+AF209+AJ209+AN209+AR209+AV209+AZ209</f>
        <v>0</v>
      </c>
      <c r="D209" s="40" t="n">
        <f aca="false">I209+M209+Q209+U209+Y209+AC209+AG209+AK209+AO209+AS209+AW209+BA209</f>
        <v>0</v>
      </c>
      <c r="E209" s="41" t="e">
        <f aca="false">C209/(B209+F209)</f>
        <v>#DIV/0!</v>
      </c>
      <c r="F209" s="47"/>
      <c r="G209" s="43"/>
      <c r="H209" s="43"/>
      <c r="I209" s="43"/>
      <c r="J209" s="47"/>
      <c r="K209" s="43"/>
      <c r="L209" s="43"/>
      <c r="M209" s="43"/>
      <c r="N209" s="47"/>
      <c r="O209" s="43"/>
      <c r="P209" s="43"/>
      <c r="Q209" s="43"/>
      <c r="R209" s="47"/>
      <c r="S209" s="43"/>
      <c r="T209" s="43"/>
      <c r="U209" s="43"/>
      <c r="V209" s="47"/>
      <c r="W209" s="45"/>
      <c r="X209" s="45"/>
      <c r="Y209" s="43"/>
      <c r="Z209" s="47"/>
      <c r="AA209" s="43"/>
      <c r="AB209" s="43"/>
      <c r="AC209" s="44"/>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8"/>
      <c r="BC209" s="38"/>
    </row>
    <row r="210" customFormat="false" ht="15.75" hidden="false" customHeight="true" outlineLevel="0" collapsed="false">
      <c r="A210" s="39"/>
      <c r="B210" s="39" t="n">
        <f aca="false">G210+K210+O210+S210+W210+AA210+AE210+AI210+AM210+AQ210+AU210+AY210</f>
        <v>0</v>
      </c>
      <c r="C210" s="39" t="n">
        <f aca="false">H210+L210+P210+T210+X210+AB210+AF210+AJ210+AN210+AR210+AV210+AZ210</f>
        <v>0</v>
      </c>
      <c r="D210" s="40" t="n">
        <f aca="false">I210+M210+Q210+U210+Y210+AC210+AG210+AK210+AO210+AS210+AW210+BA210</f>
        <v>0</v>
      </c>
      <c r="E210" s="41" t="e">
        <f aca="false">C210/(B210+F210)</f>
        <v>#DIV/0!</v>
      </c>
      <c r="F210" s="47"/>
      <c r="G210" s="43"/>
      <c r="H210" s="43"/>
      <c r="I210" s="43"/>
      <c r="J210" s="47"/>
      <c r="K210" s="43"/>
      <c r="L210" s="43"/>
      <c r="M210" s="43"/>
      <c r="N210" s="47"/>
      <c r="O210" s="43"/>
      <c r="P210" s="43"/>
      <c r="Q210" s="43"/>
      <c r="R210" s="47"/>
      <c r="S210" s="43"/>
      <c r="T210" s="43"/>
      <c r="U210" s="43"/>
      <c r="V210" s="47"/>
      <c r="W210" s="45"/>
      <c r="X210" s="45"/>
      <c r="Y210" s="43"/>
      <c r="Z210" s="47"/>
      <c r="AA210" s="43"/>
      <c r="AB210" s="43"/>
      <c r="AC210" s="44"/>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8"/>
      <c r="BC210" s="38"/>
    </row>
    <row r="211" customFormat="false" ht="15.75" hidden="false" customHeight="true" outlineLevel="0" collapsed="false">
      <c r="A211" s="39"/>
      <c r="B211" s="39" t="n">
        <f aca="false">G211+K211+O211+S211+W211+AA211+AE211+AI211+AM211+AQ211+AU211+AY211</f>
        <v>0</v>
      </c>
      <c r="C211" s="39" t="n">
        <f aca="false">H211+L211+P211+T211+X211+AB211+AF211+AJ211+AN211+AR211+AV211+AZ211</f>
        <v>0</v>
      </c>
      <c r="D211" s="40" t="n">
        <f aca="false">I211+M211+Q211+U211+Y211+AC211+AG211+AK211+AO211+AS211+AW211+BA211</f>
        <v>0</v>
      </c>
      <c r="E211" s="41" t="e">
        <f aca="false">C211/(B211+F211)</f>
        <v>#DIV/0!</v>
      </c>
      <c r="F211" s="47"/>
      <c r="G211" s="43"/>
      <c r="H211" s="43"/>
      <c r="I211" s="43"/>
      <c r="J211" s="47"/>
      <c r="K211" s="43"/>
      <c r="L211" s="43"/>
      <c r="M211" s="43"/>
      <c r="N211" s="47"/>
      <c r="O211" s="43"/>
      <c r="P211" s="43"/>
      <c r="Q211" s="43"/>
      <c r="R211" s="47"/>
      <c r="S211" s="43"/>
      <c r="T211" s="43"/>
      <c r="U211" s="43"/>
      <c r="V211" s="47"/>
      <c r="W211" s="45"/>
      <c r="X211" s="45"/>
      <c r="Y211" s="43"/>
      <c r="Z211" s="47"/>
      <c r="AA211" s="43"/>
      <c r="AB211" s="43"/>
      <c r="AC211" s="44"/>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8"/>
      <c r="BC211" s="38"/>
    </row>
    <row r="212" customFormat="false" ht="15.75" hidden="false" customHeight="true" outlineLevel="0" collapsed="false">
      <c r="A212" s="39"/>
      <c r="B212" s="39" t="n">
        <f aca="false">G212+K212+O212+S212+W212+AA212+AE212+AI212+AM212+AQ212+AU212+AY212</f>
        <v>0</v>
      </c>
      <c r="C212" s="39" t="n">
        <f aca="false">H212+L212+P212+T212+X212+AB212+AF212+AJ212+AN212+AR212+AV212+AZ212</f>
        <v>0</v>
      </c>
      <c r="D212" s="40" t="n">
        <f aca="false">I212+M212+Q212+U212+Y212+AC212+AG212+AK212+AO212+AS212+AW212+BA212</f>
        <v>0</v>
      </c>
      <c r="E212" s="41" t="e">
        <f aca="false">C212/(B212+F212)</f>
        <v>#DIV/0!</v>
      </c>
      <c r="F212" s="47"/>
      <c r="G212" s="43"/>
      <c r="H212" s="43"/>
      <c r="I212" s="43"/>
      <c r="J212" s="47"/>
      <c r="K212" s="43"/>
      <c r="L212" s="43"/>
      <c r="M212" s="43"/>
      <c r="N212" s="47"/>
      <c r="O212" s="43"/>
      <c r="P212" s="43"/>
      <c r="Q212" s="43"/>
      <c r="R212" s="47"/>
      <c r="S212" s="43"/>
      <c r="T212" s="43"/>
      <c r="U212" s="43"/>
      <c r="V212" s="47"/>
      <c r="W212" s="45"/>
      <c r="X212" s="45"/>
      <c r="Y212" s="43"/>
      <c r="Z212" s="47"/>
      <c r="AA212" s="43"/>
      <c r="AB212" s="43"/>
      <c r="AC212" s="44"/>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8"/>
      <c r="BC212" s="38"/>
    </row>
    <row r="213" customFormat="false" ht="15.75" hidden="false" customHeight="true" outlineLevel="0" collapsed="false">
      <c r="A213" s="39"/>
      <c r="B213" s="39" t="n">
        <f aca="false">G213+K213+O213+S213+W213+AA213+AE213+AI213+AM213+AQ213+AU213+AY213</f>
        <v>0</v>
      </c>
      <c r="C213" s="39" t="n">
        <f aca="false">H213+L213+P213+T213+X213+AB213+AF213+AJ213+AN213+AR213+AV213+AZ213</f>
        <v>0</v>
      </c>
      <c r="D213" s="40" t="n">
        <f aca="false">I213+M213+Q213+U213+Y213+AC213+AG213+AK213+AO213+AS213+AW213+BA213</f>
        <v>0</v>
      </c>
      <c r="E213" s="41" t="e">
        <f aca="false">C213/(B213+F213)</f>
        <v>#DIV/0!</v>
      </c>
      <c r="F213" s="47"/>
      <c r="G213" s="43"/>
      <c r="H213" s="43"/>
      <c r="I213" s="43"/>
      <c r="J213" s="47"/>
      <c r="K213" s="43"/>
      <c r="L213" s="43"/>
      <c r="M213" s="43"/>
      <c r="N213" s="47"/>
      <c r="O213" s="43"/>
      <c r="P213" s="43"/>
      <c r="Q213" s="43"/>
      <c r="R213" s="47"/>
      <c r="S213" s="43"/>
      <c r="T213" s="43"/>
      <c r="U213" s="43"/>
      <c r="V213" s="47"/>
      <c r="W213" s="45"/>
      <c r="X213" s="45"/>
      <c r="Y213" s="43"/>
      <c r="Z213" s="47"/>
      <c r="AA213" s="43"/>
      <c r="AB213" s="43"/>
      <c r="AC213" s="44"/>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8"/>
      <c r="BC213" s="38"/>
    </row>
    <row r="214" customFormat="false" ht="15.75" hidden="false" customHeight="true" outlineLevel="0" collapsed="false">
      <c r="A214" s="39"/>
      <c r="B214" s="39" t="n">
        <f aca="false">G214+K214+O214+S214+W214+AA214+AE214+AI214+AM214+AQ214+AU214+AY214</f>
        <v>0</v>
      </c>
      <c r="C214" s="39" t="n">
        <f aca="false">H214+L214+P214+T214+X214+AB214+AF214+AJ214+AN214+AR214+AV214+AZ214</f>
        <v>0</v>
      </c>
      <c r="D214" s="40" t="n">
        <f aca="false">I214+M214+Q214+U214+Y214+AC214+AG214+AK214+AO214+AS214+AW214+BA214</f>
        <v>0</v>
      </c>
      <c r="E214" s="41" t="e">
        <f aca="false">C214/(B214+F214)</f>
        <v>#DIV/0!</v>
      </c>
      <c r="F214" s="47"/>
      <c r="G214" s="43"/>
      <c r="H214" s="43"/>
      <c r="I214" s="43"/>
      <c r="J214" s="47"/>
      <c r="K214" s="43"/>
      <c r="L214" s="43"/>
      <c r="M214" s="43"/>
      <c r="N214" s="47"/>
      <c r="O214" s="43"/>
      <c r="P214" s="43"/>
      <c r="Q214" s="43"/>
      <c r="R214" s="47"/>
      <c r="S214" s="43"/>
      <c r="T214" s="43"/>
      <c r="U214" s="43"/>
      <c r="V214" s="47"/>
      <c r="W214" s="45"/>
      <c r="X214" s="45"/>
      <c r="Y214" s="43"/>
      <c r="Z214" s="47"/>
      <c r="AA214" s="43"/>
      <c r="AB214" s="43"/>
      <c r="AC214" s="44"/>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8"/>
      <c r="BC214" s="38"/>
    </row>
    <row r="215" customFormat="false" ht="15.75" hidden="false" customHeight="true" outlineLevel="0" collapsed="false">
      <c r="A215" s="39"/>
      <c r="B215" s="39" t="n">
        <f aca="false">G215+K215+O215+S215+W215+AA215+AE215+AI215+AM215+AQ215+AU215+AY215</f>
        <v>0</v>
      </c>
      <c r="C215" s="39" t="n">
        <f aca="false">H215+L215+P215+T215+X215+AB215+AF215+AJ215+AN215+AR215+AV215+AZ215</f>
        <v>0</v>
      </c>
      <c r="D215" s="40" t="n">
        <f aca="false">I215+M215+Q215+U215+Y215+AC215+AG215+AK215+AO215+AS215+AW215+BA215</f>
        <v>0</v>
      </c>
      <c r="E215" s="41" t="e">
        <f aca="false">C215/(B215+F215)</f>
        <v>#DIV/0!</v>
      </c>
      <c r="F215" s="47"/>
      <c r="G215" s="43"/>
      <c r="H215" s="43"/>
      <c r="I215" s="43"/>
      <c r="J215" s="47"/>
      <c r="K215" s="43"/>
      <c r="L215" s="43"/>
      <c r="M215" s="43"/>
      <c r="N215" s="47"/>
      <c r="O215" s="43"/>
      <c r="P215" s="43"/>
      <c r="Q215" s="43"/>
      <c r="R215" s="47"/>
      <c r="S215" s="43"/>
      <c r="T215" s="43"/>
      <c r="U215" s="43"/>
      <c r="V215" s="47"/>
      <c r="W215" s="45"/>
      <c r="X215" s="45"/>
      <c r="Y215" s="43"/>
      <c r="Z215" s="47"/>
      <c r="AA215" s="43"/>
      <c r="AB215" s="43"/>
      <c r="AC215" s="44"/>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8"/>
      <c r="BC215" s="38"/>
    </row>
    <row r="216" customFormat="false" ht="18" hidden="false" customHeight="true" outlineLevel="0" collapsed="false">
      <c r="A216" s="39"/>
      <c r="B216" s="39" t="n">
        <f aca="false">G216+K216+O216+S216+W216+AA216+AE216+AI216+AM216+AQ216+AU216+AY216</f>
        <v>0</v>
      </c>
      <c r="C216" s="39" t="n">
        <f aca="false">H216+L216+P216+T216+X216+AB216+AF216+AJ216+AN216+AR216+AV216+AZ216</f>
        <v>0</v>
      </c>
      <c r="D216" s="40" t="n">
        <f aca="false">I216+M216+Q216+U216+Y216+AC216+AG216+AK216+AO216+AS216+AW216+BA216</f>
        <v>0</v>
      </c>
      <c r="E216" s="41" t="e">
        <f aca="false">C216/(B216+F216)</f>
        <v>#DIV/0!</v>
      </c>
      <c r="F216" s="47"/>
      <c r="G216" s="43"/>
      <c r="H216" s="43"/>
      <c r="I216" s="43"/>
      <c r="J216" s="47"/>
      <c r="K216" s="43"/>
      <c r="L216" s="43"/>
      <c r="M216" s="43"/>
      <c r="N216" s="47"/>
      <c r="O216" s="43"/>
      <c r="P216" s="43"/>
      <c r="Q216" s="43"/>
      <c r="R216" s="47"/>
      <c r="S216" s="43"/>
      <c r="T216" s="43"/>
      <c r="U216" s="43"/>
      <c r="V216" s="47"/>
      <c r="W216" s="45"/>
      <c r="X216" s="45"/>
      <c r="Y216" s="43"/>
      <c r="Z216" s="47"/>
      <c r="AA216" s="43"/>
      <c r="AB216" s="43"/>
      <c r="AC216" s="44"/>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8"/>
      <c r="BC216" s="38"/>
    </row>
    <row r="217" customFormat="false" ht="18" hidden="false" customHeight="true" outlineLevel="0" collapsed="false">
      <c r="A217" s="39"/>
      <c r="B217" s="39" t="n">
        <f aca="false">G217+K217+O217+S217+W217+AA217+AE217+AI217+AM217+AQ217+AU217+AY217</f>
        <v>0</v>
      </c>
      <c r="C217" s="39" t="n">
        <f aca="false">H217+L217+P217+T217+X217+AB217+AF217+AJ217+AN217+AR217+AV217+AZ217</f>
        <v>0</v>
      </c>
      <c r="D217" s="40" t="n">
        <f aca="false">I217+M217+Q217+U217+Y217+AC217+AG217+AK217+AO217+AS217+AW217+BA217</f>
        <v>0</v>
      </c>
      <c r="E217" s="41" t="e">
        <f aca="false">C217/(B217+F217)</f>
        <v>#DIV/0!</v>
      </c>
      <c r="F217" s="47"/>
      <c r="G217" s="43"/>
      <c r="H217" s="43"/>
      <c r="I217" s="43"/>
      <c r="J217" s="47"/>
      <c r="K217" s="43"/>
      <c r="L217" s="43"/>
      <c r="M217" s="43"/>
      <c r="N217" s="47"/>
      <c r="O217" s="43"/>
      <c r="P217" s="43"/>
      <c r="Q217" s="43"/>
      <c r="R217" s="47"/>
      <c r="S217" s="43"/>
      <c r="T217" s="43"/>
      <c r="U217" s="43"/>
      <c r="V217" s="47"/>
      <c r="W217" s="45"/>
      <c r="X217" s="45"/>
      <c r="Y217" s="43"/>
      <c r="Z217" s="47"/>
      <c r="AA217" s="43"/>
      <c r="AB217" s="43"/>
      <c r="AC217" s="44"/>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8"/>
      <c r="BC217" s="38"/>
    </row>
    <row r="218" customFormat="false" ht="18" hidden="false" customHeight="true" outlineLevel="0" collapsed="false">
      <c r="A218" s="39"/>
      <c r="B218" s="39" t="n">
        <f aca="false">G218+K218+O218+S218+W218+AA218+AE218+AI218+AM218+AQ218+AU218+AY218</f>
        <v>0</v>
      </c>
      <c r="C218" s="39" t="n">
        <f aca="false">H218+L218+P218+T218+X218+AB218+AF218+AJ218+AN218+AR218+AV218+AZ218</f>
        <v>0</v>
      </c>
      <c r="D218" s="40" t="n">
        <f aca="false">I218+M218+Q218+U218+Y218+AC218+AG218+AK218+AO218+AS218+AW218+BA218</f>
        <v>0</v>
      </c>
      <c r="E218" s="41" t="e">
        <f aca="false">C218/(B218+F218)</f>
        <v>#DIV/0!</v>
      </c>
      <c r="F218" s="47"/>
      <c r="G218" s="43"/>
      <c r="H218" s="43"/>
      <c r="I218" s="43"/>
      <c r="J218" s="47"/>
      <c r="K218" s="43"/>
      <c r="L218" s="43"/>
      <c r="M218" s="43"/>
      <c r="N218" s="47"/>
      <c r="O218" s="43"/>
      <c r="P218" s="43"/>
      <c r="Q218" s="43"/>
      <c r="R218" s="47"/>
      <c r="S218" s="43"/>
      <c r="T218" s="43"/>
      <c r="U218" s="43"/>
      <c r="V218" s="47"/>
      <c r="W218" s="45"/>
      <c r="X218" s="45"/>
      <c r="Y218" s="43"/>
      <c r="Z218" s="47"/>
      <c r="AA218" s="43"/>
      <c r="AB218" s="43"/>
      <c r="AC218" s="44"/>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8"/>
      <c r="BC218" s="38"/>
    </row>
    <row r="219" customFormat="false" ht="15.75" hidden="false" customHeight="true" outlineLevel="0" collapsed="false">
      <c r="A219" s="39"/>
      <c r="B219" s="39" t="n">
        <f aca="false">G219+K219+O219+S219+W219+AA219+AE219+AI219+AM219+AQ219+AU219+AY219</f>
        <v>0</v>
      </c>
      <c r="C219" s="39" t="n">
        <f aca="false">H219+L219+P219+T219+X219+AB219+AF219+AJ219+AN219+AR219+AV219+AZ219</f>
        <v>0</v>
      </c>
      <c r="D219" s="40" t="n">
        <f aca="false">I219+M219+Q219+U219+Y219+AC219+AG219+AK219+AO219+AS219+AW219+BA219</f>
        <v>0</v>
      </c>
      <c r="E219" s="41" t="e">
        <f aca="false">C219/(B219+F219)</f>
        <v>#DIV/0!</v>
      </c>
      <c r="F219" s="47"/>
      <c r="G219" s="43"/>
      <c r="H219" s="43"/>
      <c r="I219" s="43"/>
      <c r="J219" s="47"/>
      <c r="K219" s="43"/>
      <c r="L219" s="43"/>
      <c r="M219" s="43"/>
      <c r="N219" s="47"/>
      <c r="O219" s="43"/>
      <c r="P219" s="43"/>
      <c r="Q219" s="43"/>
      <c r="R219" s="47"/>
      <c r="S219" s="43"/>
      <c r="T219" s="43"/>
      <c r="U219" s="43"/>
      <c r="V219" s="47"/>
      <c r="W219" s="45"/>
      <c r="X219" s="45"/>
      <c r="Y219" s="43"/>
      <c r="Z219" s="47"/>
      <c r="AA219" s="43"/>
      <c r="AB219" s="43"/>
      <c r="AC219" s="44"/>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8"/>
      <c r="BC219" s="38"/>
    </row>
    <row r="220" customFormat="false" ht="15.75" hidden="false" customHeight="true" outlineLevel="0" collapsed="false">
      <c r="A220" s="39"/>
      <c r="B220" s="39" t="n">
        <f aca="false">G220+K220+O220+S220+W220+AA220+AE220+AI220+AM220+AQ220+AU220+AY220</f>
        <v>0</v>
      </c>
      <c r="C220" s="39" t="n">
        <f aca="false">H220+L220+P220+T220+X220+AB220+AF220+AJ220+AN220+AR220+AV220+AZ220</f>
        <v>0</v>
      </c>
      <c r="D220" s="40" t="n">
        <f aca="false">I220+M220+Q220+U220+Y220+AC220+AG220+AK220+AO220+AS220+AW220+BA220</f>
        <v>0</v>
      </c>
      <c r="E220" s="41" t="e">
        <f aca="false">C220/(B220+F220)</f>
        <v>#DIV/0!</v>
      </c>
      <c r="F220" s="47"/>
      <c r="G220" s="43"/>
      <c r="H220" s="43"/>
      <c r="I220" s="43"/>
      <c r="J220" s="47"/>
      <c r="K220" s="43"/>
      <c r="L220" s="43"/>
      <c r="M220" s="43"/>
      <c r="N220" s="47"/>
      <c r="O220" s="43"/>
      <c r="P220" s="43"/>
      <c r="Q220" s="43"/>
      <c r="R220" s="47"/>
      <c r="S220" s="43"/>
      <c r="T220" s="43"/>
      <c r="U220" s="43"/>
      <c r="V220" s="47"/>
      <c r="W220" s="45"/>
      <c r="X220" s="45"/>
      <c r="Y220" s="43"/>
      <c r="Z220" s="47"/>
      <c r="AA220" s="43"/>
      <c r="AB220" s="43"/>
      <c r="AC220" s="44"/>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8"/>
      <c r="BC220" s="38"/>
    </row>
    <row r="221" customFormat="false" ht="15.75" hidden="false" customHeight="true" outlineLevel="0" collapsed="false">
      <c r="A221" s="39"/>
      <c r="B221" s="39" t="n">
        <f aca="false">G221+K221+O221+S221+W221+AA221+AE221+AI221+AM221+AQ221+AU221+AY221</f>
        <v>0</v>
      </c>
      <c r="C221" s="39" t="n">
        <f aca="false">H221+L221+P221+T221+X221+AB221+AF221+AJ221+AN221+AR221+AV221+AZ221</f>
        <v>0</v>
      </c>
      <c r="D221" s="40" t="n">
        <f aca="false">I221+M221+Q221+U221+Y221+AC221+AG221+AK221+AO221+AS221+AW221+BA221</f>
        <v>0</v>
      </c>
      <c r="E221" s="41" t="e">
        <f aca="false">C221/(B221+F221)</f>
        <v>#DIV/0!</v>
      </c>
      <c r="F221" s="47"/>
      <c r="G221" s="43"/>
      <c r="H221" s="43"/>
      <c r="I221" s="43"/>
      <c r="J221" s="47"/>
      <c r="K221" s="43"/>
      <c r="L221" s="43"/>
      <c r="M221" s="43"/>
      <c r="N221" s="47"/>
      <c r="O221" s="43"/>
      <c r="P221" s="43"/>
      <c r="Q221" s="43"/>
      <c r="R221" s="47"/>
      <c r="S221" s="43"/>
      <c r="T221" s="43"/>
      <c r="U221" s="43"/>
      <c r="V221" s="47"/>
      <c r="W221" s="45"/>
      <c r="X221" s="45"/>
      <c r="Y221" s="43"/>
      <c r="Z221" s="47"/>
      <c r="AA221" s="43"/>
      <c r="AB221" s="43"/>
      <c r="AC221" s="44"/>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8"/>
      <c r="BC221" s="38"/>
    </row>
    <row r="222" customFormat="false" ht="15.75" hidden="false" customHeight="true" outlineLevel="0" collapsed="false">
      <c r="A222" s="39"/>
      <c r="B222" s="39" t="n">
        <f aca="false">G222+K222+O222+S222+W222+AA222+AE222+AI222+AM222+AQ222+AU222+AY222</f>
        <v>0</v>
      </c>
      <c r="C222" s="39" t="n">
        <f aca="false">H222+L222+P222+T222+X222+AB222+AF222+AJ222+AN222+AR222+AV222+AZ222</f>
        <v>0</v>
      </c>
      <c r="D222" s="40" t="n">
        <f aca="false">I222+M222+Q222+U222+Y222+AC222+AG222+AK222+AO222+AS222+AW222+BA222</f>
        <v>0</v>
      </c>
      <c r="E222" s="41" t="e">
        <f aca="false">C222/(B222+F222)</f>
        <v>#DIV/0!</v>
      </c>
      <c r="F222" s="47"/>
      <c r="G222" s="43"/>
      <c r="H222" s="43"/>
      <c r="I222" s="43"/>
      <c r="J222" s="47"/>
      <c r="K222" s="43"/>
      <c r="L222" s="43"/>
      <c r="M222" s="43"/>
      <c r="N222" s="47"/>
      <c r="O222" s="43"/>
      <c r="P222" s="43"/>
      <c r="Q222" s="43"/>
      <c r="R222" s="47"/>
      <c r="S222" s="43"/>
      <c r="T222" s="43"/>
      <c r="U222" s="43"/>
      <c r="V222" s="47"/>
      <c r="W222" s="45"/>
      <c r="X222" s="45"/>
      <c r="Y222" s="43"/>
      <c r="Z222" s="47"/>
      <c r="AA222" s="43"/>
      <c r="AB222" s="43"/>
      <c r="AC222" s="44"/>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8"/>
      <c r="BC222" s="38"/>
    </row>
    <row r="223" customFormat="false" ht="18" hidden="false" customHeight="true" outlineLevel="0" collapsed="false">
      <c r="A223" s="39"/>
      <c r="B223" s="39" t="n">
        <f aca="false">G223+K223+O223+S223+W223+AA223+AE223+AI223+AM223+AQ223+AU223+AY223</f>
        <v>0</v>
      </c>
      <c r="C223" s="39" t="n">
        <f aca="false">H223+L223+P223+T223+X223+AB223+AF223+AJ223+AN223+AR223+AV223+AZ223</f>
        <v>0</v>
      </c>
      <c r="D223" s="40" t="n">
        <f aca="false">I223+M223+Q223+U223+Y223+AC223+AG223+AK223+AO223+AS223+AW223+BA223</f>
        <v>0</v>
      </c>
      <c r="E223" s="41" t="e">
        <f aca="false">C223/(B223+F223)</f>
        <v>#DIV/0!</v>
      </c>
      <c r="F223" s="47"/>
      <c r="G223" s="43"/>
      <c r="H223" s="43"/>
      <c r="I223" s="43"/>
      <c r="J223" s="47"/>
      <c r="K223" s="43"/>
      <c r="L223" s="43"/>
      <c r="M223" s="43"/>
      <c r="N223" s="47"/>
      <c r="O223" s="43"/>
      <c r="P223" s="43"/>
      <c r="Q223" s="43"/>
      <c r="R223" s="47"/>
      <c r="S223" s="43"/>
      <c r="T223" s="43"/>
      <c r="U223" s="43"/>
      <c r="V223" s="47"/>
      <c r="W223" s="45"/>
      <c r="X223" s="45"/>
      <c r="Y223" s="43"/>
      <c r="Z223" s="47"/>
      <c r="AA223" s="43"/>
      <c r="AB223" s="43"/>
      <c r="AC223" s="44"/>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8"/>
      <c r="BC223" s="38"/>
    </row>
    <row r="224" customFormat="false" ht="15.75" hidden="false" customHeight="true" outlineLevel="0" collapsed="false">
      <c r="A224" s="39"/>
      <c r="B224" s="39" t="n">
        <f aca="false">G224+K224+O224+S224+W224+AA224+AE224+AI224+AM224+AQ224+AU224+AY224</f>
        <v>0</v>
      </c>
      <c r="C224" s="39" t="n">
        <f aca="false">H224+L224+P224+T224+X224+AB224+AF224+AJ224+AN224+AR224+AV224+AZ224</f>
        <v>0</v>
      </c>
      <c r="D224" s="40" t="n">
        <f aca="false">I224+M224+Q224+U224+Y224+AC224+AG224+AK224+AO224+AS224+AW224+BA224</f>
        <v>0</v>
      </c>
      <c r="E224" s="41" t="e">
        <f aca="false">C224/(B224+F224)</f>
        <v>#DIV/0!</v>
      </c>
      <c r="F224" s="47"/>
      <c r="G224" s="43"/>
      <c r="H224" s="43"/>
      <c r="I224" s="43"/>
      <c r="J224" s="47"/>
      <c r="K224" s="43"/>
      <c r="L224" s="43"/>
      <c r="M224" s="43"/>
      <c r="N224" s="47"/>
      <c r="O224" s="43"/>
      <c r="P224" s="43"/>
      <c r="Q224" s="43"/>
      <c r="R224" s="47"/>
      <c r="S224" s="43"/>
      <c r="T224" s="43"/>
      <c r="U224" s="43"/>
      <c r="V224" s="47"/>
      <c r="W224" s="45"/>
      <c r="X224" s="45"/>
      <c r="Y224" s="43"/>
      <c r="Z224" s="47"/>
      <c r="AA224" s="43"/>
      <c r="AB224" s="43"/>
      <c r="AC224" s="44"/>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8"/>
      <c r="BC224" s="38"/>
    </row>
    <row r="225" customFormat="false" ht="18" hidden="false" customHeight="true" outlineLevel="0" collapsed="false">
      <c r="A225" s="39"/>
      <c r="B225" s="39" t="n">
        <f aca="false">G225+K225+O225+S225+W225+AA225+AE225+AI225+AM225+AQ225+AU225+AY225</f>
        <v>0</v>
      </c>
      <c r="C225" s="39" t="n">
        <f aca="false">H225+L225+P225+T225+X225+AB225+AF225+AJ225+AN225+AR225+AV225+AZ225</f>
        <v>0</v>
      </c>
      <c r="D225" s="40" t="n">
        <f aca="false">I225+M225+Q225+U225+Y225+AC225+AG225+AK225+AO225+AS225+AW225+BA225</f>
        <v>0</v>
      </c>
      <c r="E225" s="41" t="e">
        <f aca="false">C225/(B225+F225)</f>
        <v>#DIV/0!</v>
      </c>
      <c r="F225" s="47"/>
      <c r="G225" s="43"/>
      <c r="H225" s="43"/>
      <c r="I225" s="43"/>
      <c r="J225" s="47"/>
      <c r="K225" s="43"/>
      <c r="L225" s="43"/>
      <c r="M225" s="43"/>
      <c r="N225" s="47"/>
      <c r="O225" s="43"/>
      <c r="P225" s="43"/>
      <c r="Q225" s="43"/>
      <c r="R225" s="47"/>
      <c r="S225" s="43"/>
      <c r="T225" s="43"/>
      <c r="U225" s="43"/>
      <c r="V225" s="47"/>
      <c r="W225" s="45"/>
      <c r="X225" s="45"/>
      <c r="Y225" s="43"/>
      <c r="Z225" s="47"/>
      <c r="AA225" s="43"/>
      <c r="AB225" s="43"/>
      <c r="AC225" s="44"/>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8"/>
      <c r="BC225" s="38"/>
    </row>
    <row r="226" customFormat="false" ht="15.75" hidden="false" customHeight="true" outlineLevel="0" collapsed="false">
      <c r="A226" s="39"/>
      <c r="B226" s="39" t="n">
        <f aca="false">G226+K226+O226+S226+W226+AA226+AE226+AI226+AM226+AQ226+AU226+AY226</f>
        <v>0</v>
      </c>
      <c r="C226" s="39" t="n">
        <f aca="false">H226+L226+P226+T226+X226+AB226+AF226+AJ226+AN226+AR226+AV226+AZ226</f>
        <v>0</v>
      </c>
      <c r="D226" s="40" t="n">
        <f aca="false">I226+M226+Q226+U226+Y226+AC226+AG226+AK226+AO226+AS226+AW226+BA226</f>
        <v>0</v>
      </c>
      <c r="E226" s="41" t="e">
        <f aca="false">C226/(B226+F226)</f>
        <v>#DIV/0!</v>
      </c>
      <c r="F226" s="47"/>
      <c r="G226" s="43"/>
      <c r="H226" s="43"/>
      <c r="I226" s="43"/>
      <c r="J226" s="47"/>
      <c r="K226" s="43"/>
      <c r="L226" s="43"/>
      <c r="M226" s="43"/>
      <c r="N226" s="47"/>
      <c r="O226" s="43"/>
      <c r="P226" s="43"/>
      <c r="Q226" s="43"/>
      <c r="R226" s="47"/>
      <c r="S226" s="43"/>
      <c r="T226" s="43"/>
      <c r="U226" s="43"/>
      <c r="V226" s="47"/>
      <c r="W226" s="45"/>
      <c r="X226" s="45"/>
      <c r="Y226" s="43"/>
      <c r="Z226" s="47"/>
      <c r="AA226" s="43"/>
      <c r="AB226" s="43"/>
      <c r="AC226" s="44"/>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8"/>
      <c r="BC226" s="38"/>
    </row>
    <row r="227" customFormat="false" ht="15.75" hidden="false" customHeight="true" outlineLevel="0" collapsed="false">
      <c r="A227" s="39"/>
      <c r="B227" s="39" t="n">
        <f aca="false">G227+K227+O227+S227+W227+AA227+AE227+AI227+AM227+AQ227+AU227+AY227</f>
        <v>0</v>
      </c>
      <c r="C227" s="39" t="n">
        <f aca="false">H227+L227+P227+T227+X227+AB227+AF227+AJ227+AN227+AR227+AV227+AZ227</f>
        <v>0</v>
      </c>
      <c r="D227" s="40" t="n">
        <f aca="false">I227+M227+Q227+U227+Y227+AC227+AG227+AK227+AO227+AS227+AW227+BA227</f>
        <v>0</v>
      </c>
      <c r="E227" s="41" t="e">
        <f aca="false">C227/(B227+F227)</f>
        <v>#DIV/0!</v>
      </c>
      <c r="F227" s="47"/>
      <c r="G227" s="43"/>
      <c r="H227" s="43"/>
      <c r="I227" s="43"/>
      <c r="J227" s="47"/>
      <c r="K227" s="43"/>
      <c r="L227" s="43"/>
      <c r="M227" s="43"/>
      <c r="N227" s="47"/>
      <c r="O227" s="43"/>
      <c r="P227" s="43"/>
      <c r="Q227" s="43"/>
      <c r="R227" s="47"/>
      <c r="S227" s="43"/>
      <c r="T227" s="43"/>
      <c r="U227" s="43"/>
      <c r="V227" s="47"/>
      <c r="W227" s="45"/>
      <c r="X227" s="45"/>
      <c r="Y227" s="43"/>
      <c r="Z227" s="47"/>
      <c r="AA227" s="43"/>
      <c r="AB227" s="43"/>
      <c r="AC227" s="44"/>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8"/>
      <c r="BC227" s="38"/>
    </row>
    <row r="228" customFormat="false" ht="15.75" hidden="false" customHeight="true" outlineLevel="0" collapsed="false">
      <c r="A228" s="39"/>
      <c r="B228" s="39" t="n">
        <f aca="false">G228+K228+O228+S228+W228+AA228+AE228+AI228+AM228+AQ228+AU228+AY228</f>
        <v>0</v>
      </c>
      <c r="C228" s="39" t="n">
        <f aca="false">H228+L228+P228+T228+X228+AB228+AF228+AJ228+AN228+AR228+AV228+AZ228</f>
        <v>0</v>
      </c>
      <c r="D228" s="40" t="n">
        <f aca="false">I228+M228+Q228+U228+Y228+AC228+AG228+AK228+AO228+AS228+AW228+BA228</f>
        <v>0</v>
      </c>
      <c r="E228" s="41" t="e">
        <f aca="false">C228/(B228+F228)</f>
        <v>#DIV/0!</v>
      </c>
      <c r="F228" s="47"/>
      <c r="G228" s="43"/>
      <c r="H228" s="43"/>
      <c r="I228" s="43"/>
      <c r="J228" s="47"/>
      <c r="K228" s="43"/>
      <c r="L228" s="43"/>
      <c r="M228" s="43"/>
      <c r="N228" s="47"/>
      <c r="O228" s="43"/>
      <c r="P228" s="43"/>
      <c r="Q228" s="43"/>
      <c r="R228" s="47"/>
      <c r="S228" s="43"/>
      <c r="T228" s="43"/>
      <c r="U228" s="43"/>
      <c r="V228" s="47"/>
      <c r="W228" s="45"/>
      <c r="X228" s="45"/>
      <c r="Y228" s="43"/>
      <c r="Z228" s="47"/>
      <c r="AA228" s="43"/>
      <c r="AB228" s="43"/>
      <c r="AC228" s="44"/>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8"/>
      <c r="BC228" s="38"/>
    </row>
    <row r="229" customFormat="false" ht="18" hidden="false" customHeight="true" outlineLevel="0" collapsed="false">
      <c r="A229" s="39"/>
      <c r="B229" s="39" t="n">
        <f aca="false">G229+K229+O229+S229+W229+AA229+AE229+AI229+AM229+AQ229+AU229+AY229</f>
        <v>0</v>
      </c>
      <c r="C229" s="39" t="n">
        <f aca="false">H229+L229+P229+T229+X229+AB229+AF229+AJ229+AN229+AR229+AV229+AZ229</f>
        <v>0</v>
      </c>
      <c r="D229" s="40" t="n">
        <f aca="false">I229+M229+Q229+U229+Y229+AC229+AG229+AK229+AO229+AS229+AW229+BA229</f>
        <v>0</v>
      </c>
      <c r="E229" s="41" t="e">
        <f aca="false">C229/(B229+F229)</f>
        <v>#DIV/0!</v>
      </c>
      <c r="F229" s="47"/>
      <c r="G229" s="43"/>
      <c r="H229" s="43"/>
      <c r="I229" s="43"/>
      <c r="J229" s="47"/>
      <c r="K229" s="43"/>
      <c r="L229" s="43"/>
      <c r="M229" s="43"/>
      <c r="N229" s="47"/>
      <c r="O229" s="43"/>
      <c r="P229" s="43"/>
      <c r="Q229" s="43"/>
      <c r="R229" s="47"/>
      <c r="S229" s="43"/>
      <c r="T229" s="43"/>
      <c r="U229" s="43"/>
      <c r="V229" s="47"/>
      <c r="W229" s="45"/>
      <c r="X229" s="45"/>
      <c r="Y229" s="43"/>
      <c r="Z229" s="47"/>
      <c r="AA229" s="43"/>
      <c r="AB229" s="43"/>
      <c r="AC229" s="44"/>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8"/>
      <c r="BC229" s="38"/>
    </row>
    <row r="230" customFormat="false" ht="15.75" hidden="false" customHeight="true" outlineLevel="0" collapsed="false">
      <c r="A230" s="39"/>
      <c r="B230" s="39" t="n">
        <f aca="false">G230+K230+O230+S230+W230+AA230+AE230+AI230+AM230+AQ230+AU230+AY230</f>
        <v>0</v>
      </c>
      <c r="C230" s="39" t="n">
        <f aca="false">H230+L230+P230+T230+X230+AB230+AF230+AJ230+AN230+AR230+AV230+AZ230</f>
        <v>0</v>
      </c>
      <c r="D230" s="40" t="n">
        <f aca="false">I230+M230+Q230+U230+Y230+AC230+AG230+AK230+AO230+AS230+AW230+BA230</f>
        <v>0</v>
      </c>
      <c r="E230" s="41" t="e">
        <f aca="false">C230/(B230+F230)</f>
        <v>#DIV/0!</v>
      </c>
      <c r="F230" s="47"/>
      <c r="G230" s="43"/>
      <c r="H230" s="43"/>
      <c r="I230" s="43"/>
      <c r="J230" s="47"/>
      <c r="K230" s="43"/>
      <c r="L230" s="43"/>
      <c r="M230" s="43"/>
      <c r="N230" s="47"/>
      <c r="O230" s="43"/>
      <c r="P230" s="43"/>
      <c r="Q230" s="43"/>
      <c r="R230" s="47"/>
      <c r="S230" s="43"/>
      <c r="T230" s="43"/>
      <c r="U230" s="43"/>
      <c r="V230" s="47"/>
      <c r="W230" s="45"/>
      <c r="X230" s="45"/>
      <c r="Y230" s="43"/>
      <c r="Z230" s="47"/>
      <c r="AA230" s="43"/>
      <c r="AB230" s="43"/>
      <c r="AC230" s="44"/>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8"/>
      <c r="BC230" s="38"/>
    </row>
    <row r="231" customFormat="false" ht="15.75" hidden="false" customHeight="true" outlineLevel="0" collapsed="false">
      <c r="A231" s="39"/>
      <c r="B231" s="39" t="n">
        <f aca="false">G231+K231+O231+S231+W231+AA231+AE231+AI231+AM231+AQ231+AU231+AY231</f>
        <v>0</v>
      </c>
      <c r="C231" s="39" t="n">
        <f aca="false">H231+L231+P231+T231+X231+AB231+AF231+AJ231+AN231+AR231+AV231+AZ231</f>
        <v>0</v>
      </c>
      <c r="D231" s="40" t="n">
        <f aca="false">I231+M231+Q231+U231+Y231+AC231+AG231+AK231+AO231+AS231+AW231+BA231</f>
        <v>0</v>
      </c>
      <c r="E231" s="41" t="e">
        <f aca="false">C231/(B231+F231)</f>
        <v>#DIV/0!</v>
      </c>
      <c r="F231" s="47"/>
      <c r="G231" s="43"/>
      <c r="H231" s="43"/>
      <c r="I231" s="43"/>
      <c r="J231" s="47"/>
      <c r="K231" s="43"/>
      <c r="L231" s="43"/>
      <c r="M231" s="43"/>
      <c r="N231" s="47"/>
      <c r="O231" s="43"/>
      <c r="P231" s="43"/>
      <c r="Q231" s="43"/>
      <c r="R231" s="47"/>
      <c r="S231" s="43"/>
      <c r="T231" s="43"/>
      <c r="U231" s="43"/>
      <c r="V231" s="47"/>
      <c r="W231" s="45"/>
      <c r="X231" s="45"/>
      <c r="Y231" s="43"/>
      <c r="Z231" s="47"/>
      <c r="AA231" s="43"/>
      <c r="AB231" s="43"/>
      <c r="AC231" s="44"/>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8"/>
      <c r="BC231" s="38"/>
    </row>
    <row r="232" customFormat="false" ht="15.75" hidden="false" customHeight="true" outlineLevel="0" collapsed="false">
      <c r="A232" s="39"/>
      <c r="B232" s="39" t="n">
        <f aca="false">G232+K232+O232+S232+W232+AA232+AE232+AI232+AM232+AQ232+AU232+AY232</f>
        <v>0</v>
      </c>
      <c r="C232" s="39" t="n">
        <f aca="false">H232+L232+P232+T232+X232+AB232+AF232+AJ232+AN232+AR232+AV232+AZ232</f>
        <v>0</v>
      </c>
      <c r="D232" s="40" t="n">
        <f aca="false">I232+M232+Q232+U232+Y232+AC232+AG232+AK232+AO232+AS232+AW232+BA232</f>
        <v>0</v>
      </c>
      <c r="E232" s="41" t="e">
        <f aca="false">C232/(B232+F232)</f>
        <v>#DIV/0!</v>
      </c>
      <c r="F232" s="47"/>
      <c r="G232" s="43"/>
      <c r="H232" s="43"/>
      <c r="I232" s="43"/>
      <c r="J232" s="47"/>
      <c r="K232" s="43"/>
      <c r="L232" s="43"/>
      <c r="M232" s="43"/>
      <c r="N232" s="47"/>
      <c r="O232" s="43"/>
      <c r="P232" s="43"/>
      <c r="Q232" s="43"/>
      <c r="R232" s="47"/>
      <c r="S232" s="43"/>
      <c r="T232" s="43"/>
      <c r="U232" s="43"/>
      <c r="V232" s="47"/>
      <c r="W232" s="45"/>
      <c r="X232" s="45"/>
      <c r="Y232" s="43"/>
      <c r="Z232" s="47"/>
      <c r="AA232" s="43"/>
      <c r="AB232" s="43"/>
      <c r="AC232" s="44"/>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8"/>
      <c r="BC232" s="38"/>
    </row>
    <row r="233" customFormat="false" ht="15.75" hidden="false" customHeight="true" outlineLevel="0" collapsed="false">
      <c r="A233" s="39"/>
      <c r="B233" s="39" t="n">
        <f aca="false">G233+K233+O233+S233+W233+AA233+AE233+AI233+AM233+AQ233+AU233+AY233</f>
        <v>0</v>
      </c>
      <c r="C233" s="39" t="n">
        <f aca="false">H233+L233+P233+T233+X233+AB233+AF233+AJ233+AN233+AR233+AV233+AZ233</f>
        <v>0</v>
      </c>
      <c r="D233" s="40" t="n">
        <f aca="false">I233+M233+Q233+U233+Y233+AC233+AG233+AK233+AO233+AS233+AW233+BA233</f>
        <v>0</v>
      </c>
      <c r="E233" s="41" t="e">
        <f aca="false">C233/(B233+F233)</f>
        <v>#DIV/0!</v>
      </c>
      <c r="F233" s="47"/>
      <c r="G233" s="43"/>
      <c r="H233" s="43"/>
      <c r="I233" s="43"/>
      <c r="J233" s="47"/>
      <c r="K233" s="43"/>
      <c r="L233" s="43"/>
      <c r="M233" s="43"/>
      <c r="N233" s="47"/>
      <c r="O233" s="43"/>
      <c r="P233" s="43"/>
      <c r="Q233" s="43"/>
      <c r="R233" s="47"/>
      <c r="S233" s="43"/>
      <c r="T233" s="43"/>
      <c r="U233" s="43"/>
      <c r="V233" s="47"/>
      <c r="W233" s="45"/>
      <c r="X233" s="45"/>
      <c r="Y233" s="43"/>
      <c r="Z233" s="47"/>
      <c r="AA233" s="43"/>
      <c r="AB233" s="43"/>
      <c r="AC233" s="44"/>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8"/>
      <c r="BC233" s="38"/>
    </row>
    <row r="234" customFormat="false" ht="15.75" hidden="false" customHeight="true" outlineLevel="0" collapsed="false">
      <c r="A234" s="39"/>
      <c r="B234" s="39" t="n">
        <f aca="false">G234+K234+O234+S234+W234+AA234+AE234+AI234+AM234+AQ234+AU234+AY234</f>
        <v>0</v>
      </c>
      <c r="C234" s="39" t="n">
        <f aca="false">H234+L234+P234+T234+X234+AB234+AF234+AJ234+AN234+AR234+AV234+AZ234</f>
        <v>0</v>
      </c>
      <c r="D234" s="40" t="n">
        <f aca="false">I234+M234+Q234+U234+Y234+AC234+AG234+AK234+AO234+AS234+AW234+BA234</f>
        <v>0</v>
      </c>
      <c r="E234" s="41" t="e">
        <f aca="false">C234/(B234+F234)</f>
        <v>#DIV/0!</v>
      </c>
      <c r="F234" s="47"/>
      <c r="G234" s="43"/>
      <c r="H234" s="43"/>
      <c r="I234" s="43"/>
      <c r="J234" s="47"/>
      <c r="K234" s="43"/>
      <c r="L234" s="43"/>
      <c r="M234" s="43"/>
      <c r="N234" s="47"/>
      <c r="O234" s="43"/>
      <c r="P234" s="43"/>
      <c r="Q234" s="43"/>
      <c r="R234" s="47"/>
      <c r="S234" s="43"/>
      <c r="T234" s="43"/>
      <c r="U234" s="43"/>
      <c r="V234" s="47"/>
      <c r="W234" s="45"/>
      <c r="X234" s="45"/>
      <c r="Y234" s="43"/>
      <c r="Z234" s="47"/>
      <c r="AA234" s="43"/>
      <c r="AB234" s="43"/>
      <c r="AC234" s="44"/>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8"/>
      <c r="BC234" s="38"/>
    </row>
    <row r="235" customFormat="false" ht="18" hidden="false" customHeight="true" outlineLevel="0" collapsed="false">
      <c r="A235" s="39"/>
      <c r="B235" s="39" t="n">
        <f aca="false">G235+K235+O235+S235+W235+AA235+AE235+AI235+AM235+AQ235+AU235+AY235</f>
        <v>0</v>
      </c>
      <c r="C235" s="39" t="n">
        <f aca="false">H235+L235+P235+T235+X235+AB235+AF235+AJ235+AN235+AR235+AV235+AZ235</f>
        <v>0</v>
      </c>
      <c r="D235" s="40" t="n">
        <f aca="false">I235+M235+Q235+U235+Y235+AC235+AG235+AK235+AO235+AS235+AW235+BA235</f>
        <v>0</v>
      </c>
      <c r="E235" s="41" t="e">
        <f aca="false">C235/(B235+F235)</f>
        <v>#DIV/0!</v>
      </c>
      <c r="F235" s="47"/>
      <c r="G235" s="43"/>
      <c r="H235" s="43"/>
      <c r="I235" s="43"/>
      <c r="J235" s="47"/>
      <c r="K235" s="43"/>
      <c r="L235" s="43"/>
      <c r="M235" s="43"/>
      <c r="N235" s="47"/>
      <c r="O235" s="43"/>
      <c r="P235" s="43"/>
      <c r="Q235" s="43"/>
      <c r="R235" s="47"/>
      <c r="S235" s="43"/>
      <c r="T235" s="43"/>
      <c r="U235" s="43"/>
      <c r="V235" s="47"/>
      <c r="W235" s="45"/>
      <c r="X235" s="45"/>
      <c r="Y235" s="43"/>
      <c r="Z235" s="47"/>
      <c r="AA235" s="43"/>
      <c r="AB235" s="43"/>
      <c r="AC235" s="44"/>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8"/>
      <c r="BC235" s="38"/>
    </row>
    <row r="236" customFormat="false" ht="15.75" hidden="false" customHeight="true" outlineLevel="0" collapsed="false">
      <c r="A236" s="39"/>
      <c r="B236" s="39" t="n">
        <f aca="false">G236+K236+O236+S236+W236+AA236+AE236+AI236+AM236+AQ236+AU236+AY236</f>
        <v>0</v>
      </c>
      <c r="C236" s="39" t="n">
        <f aca="false">H236+L236+P236+T236+X236+AB236+AF236+AJ236+AN236+AR236+AV236+AZ236</f>
        <v>0</v>
      </c>
      <c r="D236" s="40" t="n">
        <f aca="false">I236+M236+Q236+U236+Y236+AC236+AG236+AK236+AO236+AS236+AW236+BA236</f>
        <v>0</v>
      </c>
      <c r="E236" s="41" t="e">
        <f aca="false">C236/(B236+F236)</f>
        <v>#DIV/0!</v>
      </c>
      <c r="F236" s="47"/>
      <c r="G236" s="43"/>
      <c r="H236" s="43"/>
      <c r="I236" s="43"/>
      <c r="J236" s="47"/>
      <c r="K236" s="43"/>
      <c r="L236" s="43"/>
      <c r="M236" s="43"/>
      <c r="N236" s="47"/>
      <c r="O236" s="43"/>
      <c r="P236" s="43"/>
      <c r="Q236" s="43"/>
      <c r="R236" s="47"/>
      <c r="S236" s="43"/>
      <c r="T236" s="43"/>
      <c r="U236" s="43"/>
      <c r="V236" s="47"/>
      <c r="W236" s="45"/>
      <c r="X236" s="45"/>
      <c r="Y236" s="43"/>
      <c r="Z236" s="47"/>
      <c r="AA236" s="43"/>
      <c r="AB236" s="43"/>
      <c r="AC236" s="44"/>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8"/>
      <c r="BC236" s="38"/>
    </row>
    <row r="237" customFormat="false" ht="15.75" hidden="false" customHeight="true" outlineLevel="0" collapsed="false">
      <c r="A237" s="39"/>
      <c r="B237" s="39" t="n">
        <f aca="false">G237+K237+O237+S237+W237+AA237+AE237+AI237+AM237+AQ237+AU237+AY237</f>
        <v>0</v>
      </c>
      <c r="C237" s="39" t="n">
        <f aca="false">H237+L237+P237+T237+X237+AB237+AF237+AJ237+AN237+AR237+AV237+AZ237</f>
        <v>0</v>
      </c>
      <c r="D237" s="40" t="n">
        <f aca="false">I237+M237+Q237+U237+Y237+AC237+AG237+AK237+AO237+AS237+AW237+BA237</f>
        <v>0</v>
      </c>
      <c r="E237" s="41" t="e">
        <f aca="false">C237/(B237+F237)</f>
        <v>#DIV/0!</v>
      </c>
      <c r="F237" s="47"/>
      <c r="G237" s="43"/>
      <c r="H237" s="43"/>
      <c r="I237" s="43"/>
      <c r="J237" s="47"/>
      <c r="K237" s="43"/>
      <c r="L237" s="43"/>
      <c r="M237" s="43"/>
      <c r="N237" s="47"/>
      <c r="O237" s="43"/>
      <c r="P237" s="43"/>
      <c r="Q237" s="43"/>
      <c r="R237" s="47"/>
      <c r="S237" s="43"/>
      <c r="T237" s="43"/>
      <c r="U237" s="43"/>
      <c r="V237" s="47"/>
      <c r="W237" s="45"/>
      <c r="X237" s="45"/>
      <c r="Y237" s="43"/>
      <c r="Z237" s="47"/>
      <c r="AA237" s="43"/>
      <c r="AB237" s="43"/>
      <c r="AC237" s="44"/>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8"/>
      <c r="BC237" s="38"/>
    </row>
    <row r="238" customFormat="false" ht="15.75" hidden="false" customHeight="true" outlineLevel="0" collapsed="false">
      <c r="A238" s="39"/>
      <c r="B238" s="39" t="n">
        <f aca="false">G238+K238+O238+S238+W238+AA238+AE238+AI238+AM238+AQ238+AU238+AY238</f>
        <v>0</v>
      </c>
      <c r="C238" s="39" t="n">
        <f aca="false">H238+L238+P238+T238+X238+AB238+AF238+AJ238+AN238+AR238+AV238+AZ238</f>
        <v>0</v>
      </c>
      <c r="D238" s="40" t="n">
        <f aca="false">I238+M238+Q238+U238+Y238+AC238+AG238+AK238+AO238+AS238+AW238+BA238</f>
        <v>0</v>
      </c>
      <c r="E238" s="41" t="e">
        <f aca="false">C238/(B238+F238)</f>
        <v>#DIV/0!</v>
      </c>
      <c r="F238" s="47"/>
      <c r="G238" s="43"/>
      <c r="H238" s="43"/>
      <c r="I238" s="43"/>
      <c r="J238" s="47"/>
      <c r="K238" s="43"/>
      <c r="L238" s="43"/>
      <c r="M238" s="43"/>
      <c r="N238" s="47"/>
      <c r="O238" s="43"/>
      <c r="P238" s="43"/>
      <c r="Q238" s="43"/>
      <c r="R238" s="47"/>
      <c r="S238" s="43"/>
      <c r="T238" s="43"/>
      <c r="U238" s="43"/>
      <c r="V238" s="47"/>
      <c r="W238" s="45"/>
      <c r="X238" s="45"/>
      <c r="Y238" s="43"/>
      <c r="Z238" s="47"/>
      <c r="AA238" s="43"/>
      <c r="AB238" s="43"/>
      <c r="AC238" s="44"/>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8"/>
      <c r="BC238" s="38"/>
    </row>
    <row r="239" customFormat="false" ht="15.75" hidden="false" customHeight="true" outlineLevel="0" collapsed="false">
      <c r="A239" s="39"/>
      <c r="B239" s="39" t="n">
        <f aca="false">G239+K239+O239+S239+W239+AA239+AE239+AI239+AM239+AQ239+AU239+AY239</f>
        <v>0</v>
      </c>
      <c r="C239" s="39" t="n">
        <f aca="false">H239+L239+P239+T239+X239+AB239+AF239+AJ239+AN239+AR239+AV239+AZ239</f>
        <v>0</v>
      </c>
      <c r="D239" s="40" t="n">
        <f aca="false">I239+M239+Q239+U239+Y239+AC239+AG239+AK239+AO239+AS239+AW239+BA239</f>
        <v>0</v>
      </c>
      <c r="E239" s="41" t="e">
        <f aca="false">C239/(B239+F239)</f>
        <v>#DIV/0!</v>
      </c>
      <c r="F239" s="47"/>
      <c r="G239" s="43"/>
      <c r="H239" s="43"/>
      <c r="I239" s="43"/>
      <c r="J239" s="47"/>
      <c r="K239" s="43"/>
      <c r="L239" s="43"/>
      <c r="M239" s="43"/>
      <c r="N239" s="47"/>
      <c r="O239" s="43"/>
      <c r="P239" s="43"/>
      <c r="Q239" s="43"/>
      <c r="R239" s="47"/>
      <c r="S239" s="43"/>
      <c r="T239" s="43"/>
      <c r="U239" s="43"/>
      <c r="V239" s="47"/>
      <c r="W239" s="45"/>
      <c r="X239" s="45"/>
      <c r="Y239" s="43"/>
      <c r="Z239" s="47"/>
      <c r="AA239" s="43"/>
      <c r="AB239" s="43"/>
      <c r="AC239" s="44"/>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8"/>
      <c r="BC239" s="38"/>
    </row>
    <row r="240" customFormat="false" ht="15.75" hidden="false" customHeight="true" outlineLevel="0" collapsed="false">
      <c r="A240" s="39"/>
      <c r="B240" s="39" t="n">
        <f aca="false">G240+K240+O240+S240+W240+AA240+AE240+AI240+AM240+AQ240+AU240+AY240</f>
        <v>0</v>
      </c>
      <c r="C240" s="39" t="n">
        <f aca="false">H240+L240+P240+T240+X240+AB240+AF240+AJ240+AN240+AR240+AV240+AZ240</f>
        <v>0</v>
      </c>
      <c r="D240" s="40" t="n">
        <f aca="false">I240+M240+Q240+U240+Y240+AC240+AG240+AK240+AO240+AS240+AW240+BA240</f>
        <v>0</v>
      </c>
      <c r="E240" s="41" t="e">
        <f aca="false">C240/(B240+F240)</f>
        <v>#DIV/0!</v>
      </c>
      <c r="F240" s="47"/>
      <c r="G240" s="43"/>
      <c r="H240" s="43"/>
      <c r="I240" s="43"/>
      <c r="J240" s="47"/>
      <c r="K240" s="43"/>
      <c r="L240" s="43"/>
      <c r="M240" s="43"/>
      <c r="N240" s="47"/>
      <c r="O240" s="43"/>
      <c r="P240" s="43"/>
      <c r="Q240" s="43"/>
      <c r="R240" s="47"/>
      <c r="S240" s="43"/>
      <c r="T240" s="43"/>
      <c r="U240" s="43"/>
      <c r="V240" s="47"/>
      <c r="W240" s="45"/>
      <c r="X240" s="45"/>
      <c r="Y240" s="43"/>
      <c r="Z240" s="47"/>
      <c r="AA240" s="43"/>
      <c r="AB240" s="43"/>
      <c r="AC240" s="44"/>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8"/>
      <c r="BC240" s="38"/>
    </row>
    <row r="241" customFormat="false" ht="18" hidden="false" customHeight="true" outlineLevel="0" collapsed="false">
      <c r="A241" s="39"/>
      <c r="B241" s="39" t="n">
        <f aca="false">G241+K241+O241+S241+W241+AA241+AE241+AI241+AM241+AQ241+AU241+AY241</f>
        <v>0</v>
      </c>
      <c r="C241" s="39" t="n">
        <f aca="false">H241+L241+P241+T241+X241+AB241+AF241+AJ241+AN241+AR241+AV241+AZ241</f>
        <v>0</v>
      </c>
      <c r="D241" s="40" t="n">
        <f aca="false">I241+M241+Q241+U241+Y241+AC241+AG241+AK241+AO241+AS241+AW241+BA241</f>
        <v>0</v>
      </c>
      <c r="E241" s="41" t="e">
        <f aca="false">C241/(B241+F241)</f>
        <v>#DIV/0!</v>
      </c>
      <c r="F241" s="47"/>
      <c r="G241" s="43"/>
      <c r="H241" s="43"/>
      <c r="I241" s="43"/>
      <c r="J241" s="47"/>
      <c r="K241" s="43"/>
      <c r="L241" s="43"/>
      <c r="M241" s="43"/>
      <c r="N241" s="47"/>
      <c r="O241" s="43"/>
      <c r="P241" s="43"/>
      <c r="Q241" s="43"/>
      <c r="R241" s="47"/>
      <c r="S241" s="43"/>
      <c r="T241" s="43"/>
      <c r="U241" s="43"/>
      <c r="V241" s="47"/>
      <c r="W241" s="45"/>
      <c r="X241" s="45"/>
      <c r="Y241" s="43"/>
      <c r="Z241" s="47"/>
      <c r="AA241" s="43"/>
      <c r="AB241" s="43"/>
      <c r="AC241" s="44"/>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8"/>
      <c r="BC241" s="38"/>
    </row>
    <row r="242" customFormat="false" ht="18" hidden="false" customHeight="true" outlineLevel="0" collapsed="false">
      <c r="A242" s="39"/>
      <c r="B242" s="39" t="n">
        <f aca="false">G242+K242+O242+S242+W242+AA242+AE242+AI242+AM242+AQ242+AU242+AY242</f>
        <v>0</v>
      </c>
      <c r="C242" s="39" t="n">
        <f aca="false">H242+L242+P242+T242+X242+AB242+AF242+AJ242+AN242+AR242+AV242+AZ242</f>
        <v>0</v>
      </c>
      <c r="D242" s="40" t="n">
        <f aca="false">I242+M242+Q242+U242+Y242+AC242+AG242+AK242+AO242+AS242+AW242+BA242</f>
        <v>0</v>
      </c>
      <c r="E242" s="41" t="e">
        <f aca="false">C242/(B242+F242)</f>
        <v>#DIV/0!</v>
      </c>
      <c r="F242" s="47"/>
      <c r="G242" s="43"/>
      <c r="H242" s="43"/>
      <c r="I242" s="43"/>
      <c r="J242" s="47"/>
      <c r="K242" s="43"/>
      <c r="L242" s="43"/>
      <c r="M242" s="43"/>
      <c r="N242" s="47"/>
      <c r="O242" s="43"/>
      <c r="P242" s="43"/>
      <c r="Q242" s="43"/>
      <c r="R242" s="47"/>
      <c r="S242" s="43"/>
      <c r="T242" s="43"/>
      <c r="U242" s="43"/>
      <c r="V242" s="47"/>
      <c r="W242" s="45"/>
      <c r="X242" s="45"/>
      <c r="Y242" s="43"/>
      <c r="Z242" s="47"/>
      <c r="AA242" s="43"/>
      <c r="AB242" s="43"/>
      <c r="AC242" s="44"/>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8"/>
      <c r="BC242" s="38"/>
    </row>
    <row r="243" customFormat="false" ht="15.75" hidden="false" customHeight="true" outlineLevel="0" collapsed="false">
      <c r="A243" s="39"/>
      <c r="B243" s="39" t="n">
        <f aca="false">G243+K243+O243+S243+W243+AA243+AE243+AI243+AM243+AQ243+AU243+AY243</f>
        <v>0</v>
      </c>
      <c r="C243" s="39" t="n">
        <f aca="false">H243+L243+P243+T243+X243+AB243+AF243+AJ243+AN243+AR243+AV243+AZ243</f>
        <v>0</v>
      </c>
      <c r="D243" s="40" t="n">
        <f aca="false">I243+M243+Q243+U243+Y243+AC243+AG243+AK243+AO243+AS243+AW243+BA243</f>
        <v>0</v>
      </c>
      <c r="E243" s="41" t="e">
        <f aca="false">C243/(B243+F243)</f>
        <v>#DIV/0!</v>
      </c>
      <c r="F243" s="47"/>
      <c r="G243" s="43"/>
      <c r="H243" s="43"/>
      <c r="I243" s="43"/>
      <c r="J243" s="47"/>
      <c r="K243" s="43"/>
      <c r="L243" s="43"/>
      <c r="M243" s="43"/>
      <c r="N243" s="47"/>
      <c r="O243" s="43"/>
      <c r="P243" s="43"/>
      <c r="Q243" s="43"/>
      <c r="R243" s="47"/>
      <c r="S243" s="43"/>
      <c r="T243" s="43"/>
      <c r="U243" s="43"/>
      <c r="V243" s="47"/>
      <c r="W243" s="45"/>
      <c r="X243" s="45"/>
      <c r="Y243" s="43"/>
      <c r="Z243" s="47"/>
      <c r="AA243" s="43"/>
      <c r="AB243" s="43"/>
      <c r="AC243" s="44"/>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8"/>
      <c r="BC243" s="38"/>
    </row>
    <row r="244" customFormat="false" ht="15.75" hidden="false" customHeight="true" outlineLevel="0" collapsed="false">
      <c r="A244" s="39"/>
      <c r="B244" s="39" t="n">
        <f aca="false">G244+K244+O244+S244+W244+AA244+AE244+AI244+AM244+AQ244+AU244+AY244</f>
        <v>0</v>
      </c>
      <c r="C244" s="39" t="n">
        <f aca="false">H244+L244+P244+T244+X244+AB244+AF244+AJ244+AN244+AR244+AV244+AZ244</f>
        <v>0</v>
      </c>
      <c r="D244" s="40" t="n">
        <f aca="false">I244+M244+Q244+U244+Y244+AC244+AG244+AK244+AO244+AS244+AW244+BA244</f>
        <v>0</v>
      </c>
      <c r="E244" s="41" t="e">
        <f aca="false">C244/(B244+F244)</f>
        <v>#DIV/0!</v>
      </c>
      <c r="F244" s="47"/>
      <c r="G244" s="43"/>
      <c r="H244" s="43"/>
      <c r="I244" s="43"/>
      <c r="J244" s="47"/>
      <c r="K244" s="43"/>
      <c r="L244" s="43"/>
      <c r="M244" s="43"/>
      <c r="N244" s="47"/>
      <c r="O244" s="43"/>
      <c r="P244" s="43"/>
      <c r="Q244" s="43"/>
      <c r="R244" s="47"/>
      <c r="S244" s="43"/>
      <c r="T244" s="43"/>
      <c r="U244" s="43"/>
      <c r="V244" s="47"/>
      <c r="W244" s="45"/>
      <c r="X244" s="45"/>
      <c r="Y244" s="43"/>
      <c r="Z244" s="47"/>
      <c r="AA244" s="43"/>
      <c r="AB244" s="43"/>
      <c r="AC244" s="44"/>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8"/>
      <c r="BC244" s="38"/>
    </row>
    <row r="245" customFormat="false" ht="18" hidden="false" customHeight="true" outlineLevel="0" collapsed="false">
      <c r="A245" s="39"/>
      <c r="B245" s="39" t="n">
        <f aca="false">G245+K245+O245+S245+W245+AA245+AE245+AI245+AM245+AQ245+AU245+AY245</f>
        <v>0</v>
      </c>
      <c r="C245" s="39" t="n">
        <f aca="false">H245+L245+P245+T245+X245+AB245+AF245+AJ245+AN245+AR245+AV245+AZ245</f>
        <v>0</v>
      </c>
      <c r="D245" s="40" t="n">
        <f aca="false">I245+M245+Q245+U245+Y245+AC245+AG245+AK245+AO245+AS245+AW245+BA245</f>
        <v>0</v>
      </c>
      <c r="E245" s="41" t="e">
        <f aca="false">C245/(B245+F245)</f>
        <v>#DIV/0!</v>
      </c>
      <c r="F245" s="47"/>
      <c r="G245" s="43"/>
      <c r="H245" s="43"/>
      <c r="I245" s="43"/>
      <c r="J245" s="47"/>
      <c r="K245" s="43"/>
      <c r="L245" s="43"/>
      <c r="M245" s="43"/>
      <c r="N245" s="47"/>
      <c r="O245" s="43"/>
      <c r="P245" s="43"/>
      <c r="Q245" s="43"/>
      <c r="R245" s="47"/>
      <c r="S245" s="43"/>
      <c r="T245" s="43"/>
      <c r="U245" s="43"/>
      <c r="V245" s="47"/>
      <c r="W245" s="45"/>
      <c r="X245" s="45"/>
      <c r="Y245" s="43"/>
      <c r="Z245" s="47"/>
      <c r="AA245" s="43"/>
      <c r="AB245" s="43"/>
      <c r="AC245" s="44"/>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8"/>
      <c r="BC245" s="38"/>
    </row>
    <row r="246" customFormat="false" ht="15.75" hidden="false" customHeight="true" outlineLevel="0" collapsed="false">
      <c r="A246" s="39"/>
      <c r="B246" s="39" t="n">
        <f aca="false">G246+K246+O246+S246+W246+AA246+AE246+AI246+AM246+AQ246+AU246+AY246</f>
        <v>0</v>
      </c>
      <c r="C246" s="39" t="n">
        <f aca="false">H246+L246+P246+T246+X246+AB246+AF246+AJ246+AN246+AR246+AV246+AZ246</f>
        <v>0</v>
      </c>
      <c r="D246" s="40" t="n">
        <f aca="false">I246+M246+Q246+U246+Y246+AC246+AG246+AK246+AO246+AS246+AW246+BA246</f>
        <v>0</v>
      </c>
      <c r="E246" s="41" t="e">
        <f aca="false">C246/(B246+F246)</f>
        <v>#DIV/0!</v>
      </c>
      <c r="F246" s="47"/>
      <c r="G246" s="43"/>
      <c r="H246" s="43"/>
      <c r="I246" s="43"/>
      <c r="J246" s="47"/>
      <c r="K246" s="43"/>
      <c r="L246" s="43"/>
      <c r="M246" s="43"/>
      <c r="N246" s="47"/>
      <c r="O246" s="43"/>
      <c r="P246" s="43"/>
      <c r="Q246" s="43"/>
      <c r="R246" s="47"/>
      <c r="S246" s="43"/>
      <c r="T246" s="43"/>
      <c r="U246" s="43"/>
      <c r="V246" s="47"/>
      <c r="W246" s="45"/>
      <c r="X246" s="45"/>
      <c r="Y246" s="43"/>
      <c r="Z246" s="47"/>
      <c r="AA246" s="43"/>
      <c r="AB246" s="43"/>
      <c r="AC246" s="44"/>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8"/>
      <c r="BC246" s="38"/>
    </row>
    <row r="247" customFormat="false" ht="15.75" hidden="false" customHeight="true" outlineLevel="0" collapsed="false">
      <c r="A247" s="39"/>
      <c r="B247" s="39" t="n">
        <f aca="false">G247+K247+O247+S247+W247+AA247+AE247+AI247+AM247+AQ247+AU247+AY247</f>
        <v>0</v>
      </c>
      <c r="C247" s="39" t="n">
        <f aca="false">H247+L247+P247+T247+X247+AB247+AF247+AJ247+AN247+AR247+AV247+AZ247</f>
        <v>0</v>
      </c>
      <c r="D247" s="40" t="n">
        <f aca="false">I247+M247+Q247+U247+Y247+AC247+AG247+AK247+AO247+AS247+AW247+BA247</f>
        <v>0</v>
      </c>
      <c r="E247" s="41" t="e">
        <f aca="false">C247/(B247+F247)</f>
        <v>#DIV/0!</v>
      </c>
      <c r="F247" s="47"/>
      <c r="G247" s="43"/>
      <c r="H247" s="43"/>
      <c r="I247" s="43"/>
      <c r="J247" s="47"/>
      <c r="K247" s="43"/>
      <c r="L247" s="43"/>
      <c r="M247" s="43"/>
      <c r="N247" s="47"/>
      <c r="O247" s="43"/>
      <c r="P247" s="43"/>
      <c r="Q247" s="43"/>
      <c r="R247" s="47"/>
      <c r="S247" s="43"/>
      <c r="T247" s="43"/>
      <c r="U247" s="43"/>
      <c r="V247" s="47"/>
      <c r="W247" s="45"/>
      <c r="X247" s="45"/>
      <c r="Y247" s="43"/>
      <c r="Z247" s="47"/>
      <c r="AA247" s="43"/>
      <c r="AB247" s="43"/>
      <c r="AC247" s="44"/>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8"/>
      <c r="BC247" s="38"/>
    </row>
    <row r="248" customFormat="false" ht="18" hidden="false" customHeight="true" outlineLevel="0" collapsed="false">
      <c r="A248" s="39"/>
      <c r="B248" s="39" t="n">
        <f aca="false">G248+K248+O248+S248+W248+AA248+AE248+AI248+AM248+AQ248+AU248+AY248</f>
        <v>0</v>
      </c>
      <c r="C248" s="39" t="n">
        <f aca="false">H248+L248+P248+T248+X248+AB248+AF248+AJ248+AN248+AR248+AV248+AZ248</f>
        <v>0</v>
      </c>
      <c r="D248" s="40" t="n">
        <f aca="false">I248+M248+Q248+U248+Y248+AC248+AG248+AK248+AO248+AS248+AW248+BA248</f>
        <v>0</v>
      </c>
      <c r="E248" s="41" t="e">
        <f aca="false">C248/(B248+F248)</f>
        <v>#DIV/0!</v>
      </c>
      <c r="F248" s="47"/>
      <c r="G248" s="43"/>
      <c r="H248" s="43"/>
      <c r="I248" s="43"/>
      <c r="J248" s="47"/>
      <c r="K248" s="43"/>
      <c r="L248" s="43"/>
      <c r="M248" s="43"/>
      <c r="N248" s="47"/>
      <c r="O248" s="43"/>
      <c r="P248" s="43"/>
      <c r="Q248" s="43"/>
      <c r="R248" s="47"/>
      <c r="S248" s="43"/>
      <c r="T248" s="43"/>
      <c r="U248" s="43"/>
      <c r="V248" s="47"/>
      <c r="W248" s="45"/>
      <c r="X248" s="45"/>
      <c r="Y248" s="43"/>
      <c r="Z248" s="47"/>
      <c r="AA248" s="43"/>
      <c r="AB248" s="43"/>
      <c r="AC248" s="44"/>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8"/>
      <c r="BC248" s="38"/>
    </row>
    <row r="249" customFormat="false" ht="15.75" hidden="false" customHeight="true" outlineLevel="0" collapsed="false">
      <c r="A249" s="39"/>
      <c r="B249" s="39" t="n">
        <f aca="false">G249+K249+O249+S249+W249+AA249+AE249+AI249+AM249+AQ249+AU249+AY249</f>
        <v>0</v>
      </c>
      <c r="C249" s="39" t="n">
        <f aca="false">H249+L249+P249+T249+X249+AB249+AF249+AJ249+AN249+AR249+AV249+AZ249</f>
        <v>0</v>
      </c>
      <c r="D249" s="40" t="n">
        <f aca="false">I249+M249+Q249+U249+Y249+AC249+AG249+AK249+AO249+AS249+AW249+BA249</f>
        <v>0</v>
      </c>
      <c r="E249" s="41" t="e">
        <f aca="false">C249/(B249+F249)</f>
        <v>#DIV/0!</v>
      </c>
      <c r="F249" s="47"/>
      <c r="G249" s="43"/>
      <c r="H249" s="43"/>
      <c r="I249" s="43"/>
      <c r="J249" s="47"/>
      <c r="K249" s="43"/>
      <c r="L249" s="43"/>
      <c r="M249" s="43"/>
      <c r="N249" s="47"/>
      <c r="O249" s="43"/>
      <c r="P249" s="43"/>
      <c r="Q249" s="43"/>
      <c r="R249" s="47"/>
      <c r="S249" s="43"/>
      <c r="T249" s="43"/>
      <c r="U249" s="43"/>
      <c r="V249" s="47"/>
      <c r="W249" s="45"/>
      <c r="X249" s="45"/>
      <c r="Y249" s="43"/>
      <c r="Z249" s="47"/>
      <c r="AA249" s="43"/>
      <c r="AB249" s="43"/>
      <c r="AC249" s="44"/>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8"/>
      <c r="BC249" s="38"/>
    </row>
    <row r="250" customFormat="false" ht="15.75" hidden="false" customHeight="true" outlineLevel="0" collapsed="false">
      <c r="A250" s="39"/>
      <c r="B250" s="39" t="n">
        <f aca="false">G250+K250+O250+S250+W250+AA250+AE250+AI250+AM250+AQ250+AU250+AY250</f>
        <v>0</v>
      </c>
      <c r="C250" s="39" t="n">
        <f aca="false">H250+L250+P250+T250+X250+AB250+AF250+AJ250+AN250+AR250+AV250+AZ250</f>
        <v>0</v>
      </c>
      <c r="D250" s="40" t="n">
        <f aca="false">I250+M250+Q250+U250+Y250+AC250+AG250+AK250+AO250+AS250+AW250+BA250</f>
        <v>0</v>
      </c>
      <c r="E250" s="41" t="e">
        <f aca="false">C250/(B250+F250)</f>
        <v>#DIV/0!</v>
      </c>
      <c r="F250" s="47"/>
      <c r="G250" s="43"/>
      <c r="H250" s="43"/>
      <c r="I250" s="43"/>
      <c r="J250" s="47"/>
      <c r="K250" s="43"/>
      <c r="L250" s="43"/>
      <c r="M250" s="43"/>
      <c r="N250" s="47"/>
      <c r="O250" s="43"/>
      <c r="P250" s="43"/>
      <c r="Q250" s="43"/>
      <c r="R250" s="47"/>
      <c r="S250" s="43"/>
      <c r="T250" s="43"/>
      <c r="U250" s="43"/>
      <c r="V250" s="47"/>
      <c r="W250" s="45"/>
      <c r="X250" s="45"/>
      <c r="Y250" s="43"/>
      <c r="Z250" s="47"/>
      <c r="AA250" s="43"/>
      <c r="AB250" s="43"/>
      <c r="AC250" s="44"/>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8"/>
      <c r="BC250" s="38"/>
    </row>
    <row r="251" customFormat="false" ht="18" hidden="false" customHeight="true" outlineLevel="0" collapsed="false">
      <c r="A251" s="39"/>
      <c r="B251" s="39" t="n">
        <f aca="false">G251+K251+O251+S251+W251+AA251+AE251+AI251+AM251+AQ251+AU251+AY251</f>
        <v>0</v>
      </c>
      <c r="C251" s="39" t="n">
        <f aca="false">H251+L251+P251+T251+X251+AB251+AF251+AJ251+AN251+AR251+AV251+AZ251</f>
        <v>0</v>
      </c>
      <c r="D251" s="40" t="n">
        <f aca="false">I251+M251+Q251+U251+Y251+AC251+AG251+AK251+AO251+AS251+AW251+BA251</f>
        <v>0</v>
      </c>
      <c r="E251" s="41" t="e">
        <f aca="false">C251/(B251+F251)</f>
        <v>#DIV/0!</v>
      </c>
      <c r="F251" s="47"/>
      <c r="G251" s="43"/>
      <c r="H251" s="43"/>
      <c r="I251" s="43"/>
      <c r="J251" s="47"/>
      <c r="K251" s="43"/>
      <c r="L251" s="43"/>
      <c r="M251" s="43"/>
      <c r="N251" s="47"/>
      <c r="O251" s="43"/>
      <c r="P251" s="43"/>
      <c r="Q251" s="43"/>
      <c r="R251" s="47"/>
      <c r="S251" s="43"/>
      <c r="T251" s="43"/>
      <c r="U251" s="43"/>
      <c r="V251" s="47"/>
      <c r="W251" s="45"/>
      <c r="X251" s="45"/>
      <c r="Y251" s="43"/>
      <c r="Z251" s="47"/>
      <c r="AA251" s="43"/>
      <c r="AB251" s="43"/>
      <c r="AC251" s="44"/>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8"/>
      <c r="BC251" s="38"/>
    </row>
    <row r="252" customFormat="false" ht="15.75" hidden="false" customHeight="true" outlineLevel="0" collapsed="false">
      <c r="A252" s="39"/>
      <c r="B252" s="39" t="n">
        <f aca="false">G252+K252+O252+S252+W252+AA252+AE252+AI252+AM252+AQ252+AU252+AY252</f>
        <v>0</v>
      </c>
      <c r="C252" s="39" t="n">
        <f aca="false">H252+L252+P252+T252+X252+AB252+AF252+AJ252+AN252+AR252+AV252+AZ252</f>
        <v>0</v>
      </c>
      <c r="D252" s="40" t="n">
        <f aca="false">I252+M252+Q252+U252+Y252+AC252+AG252+AK252+AO252+AS252+AW252+BA252</f>
        <v>0</v>
      </c>
      <c r="E252" s="41" t="e">
        <f aca="false">C252/(B252+F252)</f>
        <v>#DIV/0!</v>
      </c>
      <c r="F252" s="47"/>
      <c r="G252" s="43"/>
      <c r="H252" s="43"/>
      <c r="I252" s="43"/>
      <c r="J252" s="47"/>
      <c r="K252" s="43"/>
      <c r="L252" s="43"/>
      <c r="M252" s="43"/>
      <c r="N252" s="47"/>
      <c r="O252" s="43"/>
      <c r="P252" s="43"/>
      <c r="Q252" s="43"/>
      <c r="R252" s="47"/>
      <c r="S252" s="43"/>
      <c r="T252" s="43"/>
      <c r="U252" s="43"/>
      <c r="V252" s="47"/>
      <c r="W252" s="45"/>
      <c r="X252" s="45"/>
      <c r="Y252" s="43"/>
      <c r="Z252" s="47"/>
      <c r="AA252" s="43"/>
      <c r="AB252" s="43"/>
      <c r="AC252" s="44"/>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8"/>
      <c r="BC252" s="38"/>
    </row>
    <row r="253" customFormat="false" ht="18" hidden="false" customHeight="true" outlineLevel="0" collapsed="false">
      <c r="A253" s="39"/>
      <c r="B253" s="39" t="n">
        <f aca="false">G253+K253+O253+S253+W253+AA253+AE253+AI253+AM253+AQ253+AU253+AY253</f>
        <v>0</v>
      </c>
      <c r="C253" s="39" t="n">
        <f aca="false">H253+L253+P253+T253+X253+AB253+AF253+AJ253+AN253+AR253+AV253+AZ253</f>
        <v>0</v>
      </c>
      <c r="D253" s="40" t="n">
        <f aca="false">I253+M253+Q253+U253+Y253+AC253+AG253+AK253+AO253+AS253+AW253+BA253</f>
        <v>0</v>
      </c>
      <c r="E253" s="41" t="e">
        <f aca="false">C253/(B253+F253)</f>
        <v>#DIV/0!</v>
      </c>
      <c r="F253" s="47"/>
      <c r="G253" s="43"/>
      <c r="H253" s="43"/>
      <c r="I253" s="43"/>
      <c r="J253" s="47"/>
      <c r="K253" s="43"/>
      <c r="L253" s="43"/>
      <c r="M253" s="43"/>
      <c r="N253" s="47"/>
      <c r="O253" s="43"/>
      <c r="P253" s="43"/>
      <c r="Q253" s="43"/>
      <c r="R253" s="47"/>
      <c r="S253" s="43"/>
      <c r="T253" s="43"/>
      <c r="U253" s="43"/>
      <c r="V253" s="47"/>
      <c r="W253" s="45"/>
      <c r="X253" s="45"/>
      <c r="Y253" s="43"/>
      <c r="Z253" s="47"/>
      <c r="AA253" s="43"/>
      <c r="AB253" s="43"/>
      <c r="AC253" s="44"/>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8"/>
      <c r="BC253" s="38"/>
    </row>
    <row r="254" customFormat="false" ht="18" hidden="false" customHeight="true" outlineLevel="0" collapsed="false">
      <c r="A254" s="39"/>
      <c r="B254" s="39" t="n">
        <f aca="false">G254+K254+O254+S254+W254+AA254+AE254+AI254+AM254+AQ254+AU254+AY254</f>
        <v>0</v>
      </c>
      <c r="C254" s="39" t="n">
        <f aca="false">H254+L254+P254+T254+X254+AB254+AF254+AJ254+AN254+AR254+AV254+AZ254</f>
        <v>0</v>
      </c>
      <c r="D254" s="40" t="n">
        <f aca="false">I254+M254+Q254+U254+Y254+AC254+AG254+AK254+AO254+AS254+AW254+BA254</f>
        <v>0</v>
      </c>
      <c r="E254" s="41" t="e">
        <f aca="false">C254/(B254+F254)</f>
        <v>#DIV/0!</v>
      </c>
      <c r="F254" s="47"/>
      <c r="G254" s="43"/>
      <c r="H254" s="43"/>
      <c r="I254" s="43"/>
      <c r="J254" s="47"/>
      <c r="K254" s="43"/>
      <c r="L254" s="43"/>
      <c r="M254" s="43"/>
      <c r="N254" s="47"/>
      <c r="O254" s="43"/>
      <c r="P254" s="43"/>
      <c r="Q254" s="43"/>
      <c r="R254" s="47"/>
      <c r="S254" s="43"/>
      <c r="T254" s="43"/>
      <c r="U254" s="43"/>
      <c r="V254" s="47"/>
      <c r="W254" s="45"/>
      <c r="X254" s="45"/>
      <c r="Y254" s="43"/>
      <c r="Z254" s="47"/>
      <c r="AA254" s="43"/>
      <c r="AB254" s="43"/>
      <c r="AC254" s="44"/>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8"/>
      <c r="BC254" s="38"/>
    </row>
    <row r="255" customFormat="false" ht="18" hidden="false" customHeight="true" outlineLevel="0" collapsed="false">
      <c r="A255" s="39"/>
      <c r="B255" s="39" t="n">
        <f aca="false">G255+K255+O255+S255+W255+AA255+AE255+AI255+AM255+AQ255+AU255+AY255</f>
        <v>0</v>
      </c>
      <c r="C255" s="39" t="n">
        <f aca="false">H255+L255+P255+T255+X255+AB255+AF255+AJ255+AN255+AR255+AV255+AZ255</f>
        <v>0</v>
      </c>
      <c r="D255" s="40" t="n">
        <f aca="false">I255+M255+Q255+U255+Y255+AC255+AG255+AK255+AO255+AS255+AW255+BA255</f>
        <v>0</v>
      </c>
      <c r="E255" s="41" t="e">
        <f aca="false">C255/(B255+F255)</f>
        <v>#DIV/0!</v>
      </c>
      <c r="F255" s="47"/>
      <c r="G255" s="43"/>
      <c r="H255" s="43"/>
      <c r="I255" s="43"/>
      <c r="J255" s="47"/>
      <c r="K255" s="43"/>
      <c r="L255" s="43"/>
      <c r="M255" s="43"/>
      <c r="N255" s="47"/>
      <c r="O255" s="43"/>
      <c r="P255" s="43"/>
      <c r="Q255" s="43"/>
      <c r="R255" s="47"/>
      <c r="S255" s="43"/>
      <c r="T255" s="43"/>
      <c r="U255" s="43"/>
      <c r="V255" s="47"/>
      <c r="W255" s="45"/>
      <c r="X255" s="45"/>
      <c r="Y255" s="43"/>
      <c r="Z255" s="47"/>
      <c r="AA255" s="43"/>
      <c r="AB255" s="43"/>
      <c r="AC255" s="44"/>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8"/>
      <c r="BC255" s="38"/>
    </row>
    <row r="256" customFormat="false" ht="15.75" hidden="false" customHeight="true" outlineLevel="0" collapsed="false">
      <c r="A256" s="39"/>
      <c r="B256" s="39" t="n">
        <f aca="false">G256+K256+O256+S256+W256+AA256+AE256+AI256+AM256+AQ256+AU256+AY256</f>
        <v>0</v>
      </c>
      <c r="C256" s="39" t="n">
        <f aca="false">H256+L256+P256+T256+X256+AB256+AF256+AJ256+AN256+AR256+AV256+AZ256</f>
        <v>0</v>
      </c>
      <c r="D256" s="40" t="n">
        <f aca="false">I256+M256+Q256+U256+Y256+AC256+AG256+AK256+AO256+AS256+AW256+BA256</f>
        <v>0</v>
      </c>
      <c r="E256" s="41" t="e">
        <f aca="false">C256/(B256+F256)</f>
        <v>#DIV/0!</v>
      </c>
      <c r="F256" s="47"/>
      <c r="G256" s="43"/>
      <c r="H256" s="43"/>
      <c r="I256" s="43"/>
      <c r="J256" s="47"/>
      <c r="K256" s="43"/>
      <c r="L256" s="43"/>
      <c r="M256" s="43"/>
      <c r="N256" s="47"/>
      <c r="O256" s="43"/>
      <c r="P256" s="43"/>
      <c r="Q256" s="43"/>
      <c r="R256" s="47"/>
      <c r="S256" s="43"/>
      <c r="T256" s="43"/>
      <c r="U256" s="43"/>
      <c r="V256" s="47"/>
      <c r="W256" s="45"/>
      <c r="X256" s="45"/>
      <c r="Y256" s="43"/>
      <c r="Z256" s="47"/>
      <c r="AA256" s="43"/>
      <c r="AB256" s="43"/>
      <c r="AC256" s="44"/>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8"/>
      <c r="BC256" s="38"/>
    </row>
    <row r="257" customFormat="false" ht="15.75" hidden="false" customHeight="true" outlineLevel="0" collapsed="false">
      <c r="A257" s="39"/>
      <c r="B257" s="39" t="n">
        <f aca="false">G257+K257+O257+S257+W257+AA257+AE257+AI257+AM257+AQ257+AU257+AY257</f>
        <v>0</v>
      </c>
      <c r="C257" s="39" t="n">
        <f aca="false">H257+L257+P257+T257+X257+AB257+AF257+AJ257+AN257+AR257+AV257+AZ257</f>
        <v>0</v>
      </c>
      <c r="D257" s="40" t="n">
        <f aca="false">I257+M257+Q257+U257+Y257+AC257+AG257+AK257+AO257+AS257+AW257+BA257</f>
        <v>0</v>
      </c>
      <c r="E257" s="41" t="e">
        <f aca="false">C257/(B257+F257)</f>
        <v>#DIV/0!</v>
      </c>
      <c r="F257" s="47"/>
      <c r="G257" s="43"/>
      <c r="H257" s="43"/>
      <c r="I257" s="43"/>
      <c r="J257" s="47"/>
      <c r="K257" s="43"/>
      <c r="L257" s="43"/>
      <c r="M257" s="43"/>
      <c r="N257" s="47"/>
      <c r="O257" s="43"/>
      <c r="P257" s="43"/>
      <c r="Q257" s="43"/>
      <c r="R257" s="47"/>
      <c r="S257" s="43"/>
      <c r="T257" s="43"/>
      <c r="U257" s="43"/>
      <c r="V257" s="47"/>
      <c r="W257" s="45"/>
      <c r="X257" s="45"/>
      <c r="Y257" s="43"/>
      <c r="Z257" s="47"/>
      <c r="AA257" s="43"/>
      <c r="AB257" s="43"/>
      <c r="AC257" s="44"/>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8"/>
      <c r="BC257" s="38"/>
    </row>
    <row r="258" customFormat="false" ht="15.75" hidden="false" customHeight="true" outlineLevel="0" collapsed="false">
      <c r="A258" s="39"/>
      <c r="B258" s="39" t="n">
        <f aca="false">G258+K258+O258+S258+W258+AA258+AE258+AI258+AM258+AQ258+AU258+AY258</f>
        <v>0</v>
      </c>
      <c r="C258" s="39" t="n">
        <f aca="false">H258+L258+P258+T258+X258+AB258+AF258+AJ258+AN258+AR258+AV258+AZ258</f>
        <v>0</v>
      </c>
      <c r="D258" s="40" t="n">
        <f aca="false">I258+M258+Q258+U258+Y258+AC258+AG258+AK258+AO258+AS258+AW258+BA258</f>
        <v>0</v>
      </c>
      <c r="E258" s="41" t="e">
        <f aca="false">C258/(B258+F258)</f>
        <v>#DIV/0!</v>
      </c>
      <c r="F258" s="47"/>
      <c r="G258" s="43"/>
      <c r="H258" s="43"/>
      <c r="I258" s="43"/>
      <c r="J258" s="47"/>
      <c r="K258" s="43"/>
      <c r="L258" s="43"/>
      <c r="M258" s="43"/>
      <c r="N258" s="47"/>
      <c r="O258" s="43"/>
      <c r="P258" s="43"/>
      <c r="Q258" s="43"/>
      <c r="R258" s="47"/>
      <c r="S258" s="43"/>
      <c r="T258" s="43"/>
      <c r="U258" s="43"/>
      <c r="V258" s="47"/>
      <c r="W258" s="45"/>
      <c r="X258" s="45"/>
      <c r="Y258" s="43"/>
      <c r="Z258" s="47"/>
      <c r="AA258" s="43"/>
      <c r="AB258" s="43"/>
      <c r="AC258" s="44"/>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8"/>
      <c r="BC258" s="38"/>
    </row>
    <row r="259" customFormat="false" ht="15.75" hidden="false" customHeight="true" outlineLevel="0" collapsed="false">
      <c r="A259" s="39"/>
      <c r="B259" s="39" t="n">
        <f aca="false">G259+K259+O259+S259+W259+AA259+AE259+AI259+AM259+AQ259+AU259+AY259</f>
        <v>0</v>
      </c>
      <c r="C259" s="39" t="n">
        <f aca="false">H259+L259+P259+T259+X259+AB259+AF259+AJ259+AN259+AR259+AV259+AZ259</f>
        <v>0</v>
      </c>
      <c r="D259" s="40" t="n">
        <f aca="false">I259+M259+Q259+U259+Y259+AC259+AG259+AK259+AO259+AS259+AW259+BA259</f>
        <v>0</v>
      </c>
      <c r="E259" s="41" t="e">
        <f aca="false">C259/(B259+F259)</f>
        <v>#DIV/0!</v>
      </c>
      <c r="F259" s="47"/>
      <c r="G259" s="43"/>
      <c r="H259" s="43"/>
      <c r="I259" s="43"/>
      <c r="J259" s="47"/>
      <c r="K259" s="43"/>
      <c r="L259" s="43"/>
      <c r="M259" s="43"/>
      <c r="N259" s="47"/>
      <c r="O259" s="43"/>
      <c r="P259" s="43"/>
      <c r="Q259" s="43"/>
      <c r="R259" s="47"/>
      <c r="S259" s="43"/>
      <c r="T259" s="43"/>
      <c r="U259" s="43"/>
      <c r="V259" s="47"/>
      <c r="W259" s="45"/>
      <c r="X259" s="45"/>
      <c r="Y259" s="43"/>
      <c r="Z259" s="47"/>
      <c r="AA259" s="43"/>
      <c r="AB259" s="43"/>
      <c r="AC259" s="44"/>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8"/>
      <c r="BC259" s="38"/>
    </row>
    <row r="260" customFormat="false" ht="15.75" hidden="false" customHeight="true" outlineLevel="0" collapsed="false">
      <c r="A260" s="39"/>
      <c r="B260" s="39" t="n">
        <f aca="false">G260+K260+O260+S260+W260+AA260+AE260+AI260+AM260+AQ260+AU260+AY260</f>
        <v>0</v>
      </c>
      <c r="C260" s="39" t="n">
        <f aca="false">H260+L260+P260+T260+X260+AB260+AF260+AJ260+AN260+AR260+AV260+AZ260</f>
        <v>0</v>
      </c>
      <c r="D260" s="40" t="n">
        <f aca="false">I260+M260+Q260+U260+Y260+AC260+AG260+AK260+AO260+AS260+AW260+BA260</f>
        <v>0</v>
      </c>
      <c r="E260" s="41" t="e">
        <f aca="false">C260/(B260+F260)</f>
        <v>#DIV/0!</v>
      </c>
      <c r="F260" s="47"/>
      <c r="G260" s="43"/>
      <c r="H260" s="43"/>
      <c r="I260" s="43"/>
      <c r="J260" s="47"/>
      <c r="K260" s="43"/>
      <c r="L260" s="43"/>
      <c r="M260" s="43"/>
      <c r="N260" s="47"/>
      <c r="O260" s="43"/>
      <c r="P260" s="43"/>
      <c r="Q260" s="43"/>
      <c r="R260" s="47"/>
      <c r="S260" s="43"/>
      <c r="T260" s="43"/>
      <c r="U260" s="43"/>
      <c r="V260" s="47"/>
      <c r="W260" s="45"/>
      <c r="X260" s="45"/>
      <c r="Y260" s="43"/>
      <c r="Z260" s="47"/>
      <c r="AA260" s="43"/>
      <c r="AB260" s="43"/>
      <c r="AC260" s="44"/>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8"/>
      <c r="BC260" s="38"/>
    </row>
    <row r="261" customFormat="false" ht="15.75" hidden="false" customHeight="true" outlineLevel="0" collapsed="false">
      <c r="A261" s="39"/>
      <c r="B261" s="39" t="n">
        <f aca="false">G261+K261+O261+S261+W261+AA261+AE261+AI261+AM261+AQ261+AU261+AY261</f>
        <v>0</v>
      </c>
      <c r="C261" s="39" t="n">
        <f aca="false">H261+L261+P261+T261+X261+AB261+AF261+AJ261+AN261+AR261+AV261+AZ261</f>
        <v>0</v>
      </c>
      <c r="D261" s="40" t="n">
        <f aca="false">I261+M261+Q261+U261+Y261+AC261+AG261+AK261+AO261+AS261+AW261+BA261</f>
        <v>0</v>
      </c>
      <c r="E261" s="41" t="e">
        <f aca="false">C261/(B261+F261)</f>
        <v>#DIV/0!</v>
      </c>
      <c r="F261" s="47"/>
      <c r="G261" s="43"/>
      <c r="H261" s="43"/>
      <c r="I261" s="43"/>
      <c r="J261" s="47"/>
      <c r="K261" s="43"/>
      <c r="L261" s="43"/>
      <c r="M261" s="43"/>
      <c r="N261" s="47"/>
      <c r="O261" s="43"/>
      <c r="P261" s="43"/>
      <c r="Q261" s="43"/>
      <c r="R261" s="47"/>
      <c r="S261" s="43"/>
      <c r="T261" s="43"/>
      <c r="U261" s="43"/>
      <c r="V261" s="47"/>
      <c r="W261" s="45"/>
      <c r="X261" s="45"/>
      <c r="Y261" s="43"/>
      <c r="Z261" s="47"/>
      <c r="AA261" s="43"/>
      <c r="AB261" s="43"/>
      <c r="AC261" s="44"/>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8"/>
      <c r="BC261" s="38"/>
    </row>
    <row r="262" customFormat="false" ht="18" hidden="false" customHeight="true" outlineLevel="0" collapsed="false">
      <c r="A262" s="39"/>
      <c r="B262" s="39" t="n">
        <f aca="false">G262+K262+O262+S262+W262+AA262+AE262+AI262+AM262+AQ262+AU262+AY262</f>
        <v>0</v>
      </c>
      <c r="C262" s="39" t="n">
        <f aca="false">H262+L262+P262+T262+X262+AB262+AF262+AJ262+AN262+AR262+AV262+AZ262</f>
        <v>0</v>
      </c>
      <c r="D262" s="40" t="n">
        <f aca="false">I262+M262+Q262+U262+Y262+AC262+AG262+AK262+AO262+AS262+AW262+BA262</f>
        <v>0</v>
      </c>
      <c r="E262" s="41" t="e">
        <f aca="false">C262/(B262+F262)</f>
        <v>#DIV/0!</v>
      </c>
      <c r="F262" s="47"/>
      <c r="G262" s="43"/>
      <c r="H262" s="43"/>
      <c r="I262" s="43"/>
      <c r="J262" s="47"/>
      <c r="K262" s="43"/>
      <c r="L262" s="43"/>
      <c r="M262" s="43"/>
      <c r="N262" s="47"/>
      <c r="O262" s="43"/>
      <c r="P262" s="43"/>
      <c r="Q262" s="43"/>
      <c r="R262" s="47"/>
      <c r="S262" s="43"/>
      <c r="T262" s="43"/>
      <c r="U262" s="43"/>
      <c r="V262" s="47"/>
      <c r="W262" s="45"/>
      <c r="X262" s="45"/>
      <c r="Y262" s="43"/>
      <c r="Z262" s="47"/>
      <c r="AA262" s="43"/>
      <c r="AB262" s="43"/>
      <c r="AC262" s="44"/>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8"/>
      <c r="BC262" s="38"/>
    </row>
    <row r="263" customFormat="false" ht="15.75" hidden="false" customHeight="true" outlineLevel="0" collapsed="false">
      <c r="A263" s="39"/>
      <c r="B263" s="39" t="n">
        <f aca="false">G263+K263+O263+S263+W263+AA263+AE263+AI263+AM263+AQ263+AU263+AY263</f>
        <v>0</v>
      </c>
      <c r="C263" s="39" t="n">
        <f aca="false">H263+L263+P263+T263+X263+AB263+AF263+AJ263+AN263+AR263+AV263+AZ263</f>
        <v>0</v>
      </c>
      <c r="D263" s="40" t="n">
        <f aca="false">I263+M263+Q263+U263+Y263+AC263+AG263+AK263+AO263+AS263+AW263+BA263</f>
        <v>0</v>
      </c>
      <c r="E263" s="41" t="e">
        <f aca="false">C263/(B263+F263)</f>
        <v>#DIV/0!</v>
      </c>
      <c r="F263" s="47"/>
      <c r="G263" s="43"/>
      <c r="H263" s="43"/>
      <c r="I263" s="43"/>
      <c r="J263" s="47"/>
      <c r="K263" s="43"/>
      <c r="L263" s="43"/>
      <c r="M263" s="43"/>
      <c r="N263" s="47"/>
      <c r="O263" s="43"/>
      <c r="P263" s="43"/>
      <c r="Q263" s="43"/>
      <c r="R263" s="47"/>
      <c r="S263" s="43"/>
      <c r="T263" s="43"/>
      <c r="U263" s="43"/>
      <c r="V263" s="47"/>
      <c r="W263" s="45"/>
      <c r="X263" s="45"/>
      <c r="Y263" s="43"/>
      <c r="Z263" s="47"/>
      <c r="AA263" s="43"/>
      <c r="AB263" s="43"/>
      <c r="AC263" s="44"/>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8"/>
      <c r="BC263" s="38"/>
    </row>
    <row r="264" customFormat="false" ht="15.75" hidden="false" customHeight="true" outlineLevel="0" collapsed="false">
      <c r="A264" s="39"/>
      <c r="B264" s="39" t="n">
        <f aca="false">G264+K264+O264+S264+W264+AA264+AE264+AI264+AM264+AQ264+AU264+AY264</f>
        <v>0</v>
      </c>
      <c r="C264" s="39" t="n">
        <f aca="false">H264+L264+P264+T264+X264+AB264+AF264+AJ264+AN264+AR264+AV264+AZ264</f>
        <v>0</v>
      </c>
      <c r="D264" s="40" t="n">
        <f aca="false">I264+M264+Q264+U264+Y264+AC264+AG264+AK264+AO264+AS264+AW264+BA264</f>
        <v>0</v>
      </c>
      <c r="E264" s="41" t="e">
        <f aca="false">C264/(B264+F264)</f>
        <v>#DIV/0!</v>
      </c>
      <c r="F264" s="47"/>
      <c r="G264" s="43"/>
      <c r="H264" s="43"/>
      <c r="I264" s="43"/>
      <c r="J264" s="47"/>
      <c r="K264" s="43"/>
      <c r="L264" s="43"/>
      <c r="M264" s="43"/>
      <c r="N264" s="47"/>
      <c r="O264" s="43"/>
      <c r="P264" s="43"/>
      <c r="Q264" s="43"/>
      <c r="R264" s="47"/>
      <c r="S264" s="43"/>
      <c r="T264" s="43"/>
      <c r="U264" s="43"/>
      <c r="V264" s="47"/>
      <c r="W264" s="45"/>
      <c r="X264" s="45"/>
      <c r="Y264" s="43"/>
      <c r="Z264" s="47"/>
      <c r="AA264" s="43"/>
      <c r="AB264" s="43"/>
      <c r="AC264" s="44"/>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8"/>
      <c r="BC264" s="38"/>
    </row>
    <row r="265" customFormat="false" ht="15.75" hidden="false" customHeight="true" outlineLevel="0" collapsed="false">
      <c r="A265" s="39"/>
      <c r="B265" s="39" t="n">
        <f aca="false">G265+K265+O265+S265+W265+AA265+AE265+AI265+AM265+AQ265+AU265+AY265</f>
        <v>0</v>
      </c>
      <c r="C265" s="39" t="n">
        <f aca="false">H265+L265+P265+T265+X265+AB265+AF265+AJ265+AN265+AR265+AV265+AZ265</f>
        <v>0</v>
      </c>
      <c r="D265" s="40" t="n">
        <f aca="false">I265+M265+Q265+U265+Y265+AC265+AG265+AK265+AO265+AS265+AW265+BA265</f>
        <v>0</v>
      </c>
      <c r="E265" s="41" t="e">
        <f aca="false">C265/(B265+F265)</f>
        <v>#DIV/0!</v>
      </c>
      <c r="F265" s="47"/>
      <c r="G265" s="43"/>
      <c r="H265" s="43"/>
      <c r="I265" s="43"/>
      <c r="J265" s="47"/>
      <c r="K265" s="43"/>
      <c r="L265" s="43"/>
      <c r="M265" s="43"/>
      <c r="N265" s="47"/>
      <c r="O265" s="43"/>
      <c r="P265" s="43"/>
      <c r="Q265" s="43"/>
      <c r="R265" s="47"/>
      <c r="S265" s="43"/>
      <c r="T265" s="43"/>
      <c r="U265" s="43"/>
      <c r="V265" s="47"/>
      <c r="W265" s="45"/>
      <c r="X265" s="45"/>
      <c r="Y265" s="43"/>
      <c r="Z265" s="47"/>
      <c r="AA265" s="43"/>
      <c r="AB265" s="43"/>
      <c r="AC265" s="44"/>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8"/>
      <c r="BC265" s="38"/>
    </row>
    <row r="266" customFormat="false" ht="15.75" hidden="false" customHeight="true" outlineLevel="0" collapsed="false">
      <c r="A266" s="39"/>
      <c r="B266" s="39" t="n">
        <f aca="false">G266+K266+O266+S266+W266+AA266+AE266+AI266+AM266+AQ266+AU266+AY266</f>
        <v>0</v>
      </c>
      <c r="C266" s="39" t="n">
        <f aca="false">H266+L266+P266+T266+X266+AB266+AF266+AJ266+AN266+AR266+AV266+AZ266</f>
        <v>0</v>
      </c>
      <c r="D266" s="40" t="n">
        <f aca="false">I266+M266+Q266+U266+Y266+AC266+AG266+AK266+AO266+AS266+AW266+BA266</f>
        <v>0</v>
      </c>
      <c r="E266" s="41" t="e">
        <f aca="false">C266/(B266+F266)</f>
        <v>#DIV/0!</v>
      </c>
      <c r="F266" s="47"/>
      <c r="G266" s="43"/>
      <c r="H266" s="43"/>
      <c r="I266" s="43"/>
      <c r="J266" s="47"/>
      <c r="K266" s="43"/>
      <c r="L266" s="43"/>
      <c r="M266" s="43"/>
      <c r="N266" s="47"/>
      <c r="O266" s="43"/>
      <c r="P266" s="43"/>
      <c r="Q266" s="43"/>
      <c r="R266" s="47"/>
      <c r="S266" s="43"/>
      <c r="T266" s="43"/>
      <c r="U266" s="43"/>
      <c r="V266" s="47"/>
      <c r="W266" s="45"/>
      <c r="X266" s="45"/>
      <c r="Y266" s="43"/>
      <c r="Z266" s="47"/>
      <c r="AA266" s="43"/>
      <c r="AB266" s="43"/>
      <c r="AC266" s="44"/>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8"/>
      <c r="BC266" s="38"/>
    </row>
    <row r="267" customFormat="false" ht="15.75" hidden="false" customHeight="true" outlineLevel="0" collapsed="false">
      <c r="A267" s="39"/>
      <c r="B267" s="39" t="n">
        <f aca="false">G267+K267+O267+S267+W267+AA267+AE267+AI267+AM267+AQ267+AU267+AY267</f>
        <v>0</v>
      </c>
      <c r="C267" s="39" t="n">
        <f aca="false">H267+L267+P267+T267+X267+AB267+AF267+AJ267+AN267+AR267+AV267+AZ267</f>
        <v>0</v>
      </c>
      <c r="D267" s="40" t="n">
        <f aca="false">I267+M267+Q267+U267+Y267+AC267+AG267+AK267+AO267+AS267+AW267+BA267</f>
        <v>0</v>
      </c>
      <c r="E267" s="41" t="e">
        <f aca="false">C267/(B267+F267)</f>
        <v>#DIV/0!</v>
      </c>
      <c r="F267" s="47"/>
      <c r="G267" s="43"/>
      <c r="H267" s="43"/>
      <c r="I267" s="43"/>
      <c r="J267" s="47"/>
      <c r="K267" s="43"/>
      <c r="L267" s="43"/>
      <c r="M267" s="43"/>
      <c r="N267" s="47"/>
      <c r="O267" s="43"/>
      <c r="P267" s="43"/>
      <c r="Q267" s="43"/>
      <c r="R267" s="47"/>
      <c r="S267" s="43"/>
      <c r="T267" s="43"/>
      <c r="U267" s="43"/>
      <c r="V267" s="47"/>
      <c r="W267" s="45"/>
      <c r="X267" s="45"/>
      <c r="Y267" s="43"/>
      <c r="Z267" s="47"/>
      <c r="AA267" s="43"/>
      <c r="AB267" s="43"/>
      <c r="AC267" s="44"/>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8"/>
      <c r="BC267" s="38"/>
    </row>
    <row r="268" customFormat="false" ht="15.75" hidden="false" customHeight="true" outlineLevel="0" collapsed="false">
      <c r="A268" s="39"/>
      <c r="B268" s="39" t="n">
        <f aca="false">G268+K268+O268+S268+W268+AA268+AE268+AI268+AM268+AQ268+AU268+AY268</f>
        <v>0</v>
      </c>
      <c r="C268" s="39" t="n">
        <f aca="false">H268+L268+P268+T268+X268+AB268+AF268+AJ268+AN268+AR268+AV268+AZ268</f>
        <v>0</v>
      </c>
      <c r="D268" s="40" t="n">
        <f aca="false">I268+M268+Q268+U268+Y268+AC268+AG268+AK268+AO268+AS268+AW268+BA268</f>
        <v>0</v>
      </c>
      <c r="E268" s="41" t="e">
        <f aca="false">C268/(B268+F268)</f>
        <v>#DIV/0!</v>
      </c>
      <c r="F268" s="47"/>
      <c r="G268" s="43"/>
      <c r="H268" s="43"/>
      <c r="I268" s="43"/>
      <c r="J268" s="47"/>
      <c r="K268" s="43"/>
      <c r="L268" s="43"/>
      <c r="M268" s="43"/>
      <c r="N268" s="47"/>
      <c r="O268" s="43"/>
      <c r="P268" s="43"/>
      <c r="Q268" s="43"/>
      <c r="R268" s="47"/>
      <c r="S268" s="43"/>
      <c r="T268" s="43"/>
      <c r="U268" s="43"/>
      <c r="V268" s="47"/>
      <c r="W268" s="45"/>
      <c r="X268" s="45"/>
      <c r="Y268" s="43"/>
      <c r="Z268" s="47"/>
      <c r="AA268" s="43"/>
      <c r="AB268" s="43"/>
      <c r="AC268" s="44"/>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8"/>
      <c r="BC268" s="38"/>
    </row>
    <row r="269" customFormat="false" ht="15.75" hidden="false" customHeight="true" outlineLevel="0" collapsed="false">
      <c r="A269" s="39"/>
      <c r="B269" s="39" t="n">
        <f aca="false">G269+K269+O269+S269+W269+AA269+AE269+AI269+AM269+AQ269+AU269+AY269</f>
        <v>0</v>
      </c>
      <c r="C269" s="39" t="n">
        <f aca="false">H269+L269+P269+T269+X269+AB269+AF269+AJ269+AN269+AR269+AV269+AZ269</f>
        <v>0</v>
      </c>
      <c r="D269" s="40" t="n">
        <f aca="false">I269+M269+Q269+U269+Y269+AC269+AG269+AK269+AO269+AS269+AW269+BA269</f>
        <v>0</v>
      </c>
      <c r="E269" s="41" t="e">
        <f aca="false">C269/(B269+F269)</f>
        <v>#DIV/0!</v>
      </c>
      <c r="F269" s="47"/>
      <c r="G269" s="43"/>
      <c r="H269" s="43"/>
      <c r="I269" s="43"/>
      <c r="J269" s="47"/>
      <c r="K269" s="43"/>
      <c r="L269" s="43"/>
      <c r="M269" s="43"/>
      <c r="N269" s="47"/>
      <c r="O269" s="43"/>
      <c r="P269" s="43"/>
      <c r="Q269" s="43"/>
      <c r="R269" s="47"/>
      <c r="S269" s="43"/>
      <c r="T269" s="43"/>
      <c r="U269" s="43"/>
      <c r="V269" s="47"/>
      <c r="W269" s="45"/>
      <c r="X269" s="45"/>
      <c r="Y269" s="43"/>
      <c r="Z269" s="47"/>
      <c r="AA269" s="43"/>
      <c r="AB269" s="43"/>
      <c r="AC269" s="44"/>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8"/>
      <c r="BC269" s="38"/>
    </row>
    <row r="270" customFormat="false" ht="15.75" hidden="false" customHeight="true" outlineLevel="0" collapsed="false">
      <c r="A270" s="39"/>
      <c r="B270" s="39" t="n">
        <f aca="false">G270+K270+O270+S270+W270+AA270+AE270+AI270+AM270+AQ270+AU270+AY270</f>
        <v>0</v>
      </c>
      <c r="C270" s="39" t="n">
        <f aca="false">H270+L270+P270+T270+X270+AB270+AF270+AJ270+AN270+AR270+AV270+AZ270</f>
        <v>0</v>
      </c>
      <c r="D270" s="40" t="n">
        <f aca="false">I270+M270+Q270+U270+Y270+AC270+AG270+AK270+AO270+AS270+AW270+BA270</f>
        <v>0</v>
      </c>
      <c r="E270" s="41" t="e">
        <f aca="false">C270/(B270+F270)</f>
        <v>#DIV/0!</v>
      </c>
      <c r="F270" s="47"/>
      <c r="G270" s="43"/>
      <c r="H270" s="43"/>
      <c r="I270" s="43"/>
      <c r="J270" s="47"/>
      <c r="K270" s="43"/>
      <c r="L270" s="43"/>
      <c r="M270" s="43"/>
      <c r="N270" s="47"/>
      <c r="O270" s="43"/>
      <c r="P270" s="43"/>
      <c r="Q270" s="43"/>
      <c r="R270" s="47"/>
      <c r="S270" s="43"/>
      <c r="T270" s="43"/>
      <c r="U270" s="43"/>
      <c r="V270" s="47"/>
      <c r="W270" s="45"/>
      <c r="X270" s="45"/>
      <c r="Y270" s="43"/>
      <c r="Z270" s="47"/>
      <c r="AA270" s="43"/>
      <c r="AB270" s="43"/>
      <c r="AC270" s="44"/>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8"/>
      <c r="BC270" s="38"/>
    </row>
    <row r="271" customFormat="false" ht="15.75" hidden="false" customHeight="true" outlineLevel="0" collapsed="false">
      <c r="A271" s="39"/>
      <c r="B271" s="39" t="n">
        <f aca="false">G271+K271+O271+S271+W271+AA271+AE271+AI271+AM271+AQ271+AU271+AY271</f>
        <v>0</v>
      </c>
      <c r="C271" s="39" t="n">
        <f aca="false">H271+L271+P271+T271+X271+AB271+AF271+AJ271+AN271+AR271+AV271+AZ271</f>
        <v>0</v>
      </c>
      <c r="D271" s="40" t="n">
        <f aca="false">I271+M271+Q271+U271+Y271+AC271+AG271+AK271+AO271+AS271+AW271+BA271</f>
        <v>0</v>
      </c>
      <c r="E271" s="41" t="e">
        <f aca="false">C271/(B271+F271)</f>
        <v>#DIV/0!</v>
      </c>
      <c r="F271" s="47"/>
      <c r="G271" s="43"/>
      <c r="H271" s="43"/>
      <c r="I271" s="43"/>
      <c r="J271" s="47"/>
      <c r="K271" s="43"/>
      <c r="L271" s="43"/>
      <c r="M271" s="43"/>
      <c r="N271" s="47"/>
      <c r="O271" s="43"/>
      <c r="P271" s="43"/>
      <c r="Q271" s="43"/>
      <c r="R271" s="47"/>
      <c r="S271" s="43"/>
      <c r="T271" s="43"/>
      <c r="U271" s="43"/>
      <c r="V271" s="47"/>
      <c r="W271" s="45"/>
      <c r="X271" s="45"/>
      <c r="Y271" s="43"/>
      <c r="Z271" s="47"/>
      <c r="AA271" s="43"/>
      <c r="AB271" s="43"/>
      <c r="AC271" s="44"/>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8"/>
      <c r="BC271" s="38"/>
    </row>
    <row r="272" customFormat="false" ht="18" hidden="false" customHeight="true" outlineLevel="0" collapsed="false">
      <c r="A272" s="39"/>
      <c r="B272" s="39" t="n">
        <f aca="false">G272+K272+O272+S272+W272+AA272+AE272+AI272+AM272+AQ272+AU272+AY272</f>
        <v>0</v>
      </c>
      <c r="C272" s="39" t="n">
        <f aca="false">H272+L272+P272+T272+X272+AB272+AF272+AJ272+AN272+AR272+AV272+AZ272</f>
        <v>0</v>
      </c>
      <c r="D272" s="40" t="n">
        <f aca="false">I272+M272+Q272+U272+Y272+AC272+AG272+AK272+AO272+AS272+AW272+BA272</f>
        <v>0</v>
      </c>
      <c r="E272" s="41" t="e">
        <f aca="false">C272/(B272+F272)</f>
        <v>#DIV/0!</v>
      </c>
      <c r="F272" s="47"/>
      <c r="G272" s="43"/>
      <c r="H272" s="43"/>
      <c r="I272" s="43"/>
      <c r="J272" s="47"/>
      <c r="K272" s="43"/>
      <c r="L272" s="43"/>
      <c r="M272" s="43"/>
      <c r="N272" s="47"/>
      <c r="O272" s="43"/>
      <c r="P272" s="43"/>
      <c r="Q272" s="43"/>
      <c r="R272" s="47"/>
      <c r="S272" s="43"/>
      <c r="T272" s="43"/>
      <c r="U272" s="43"/>
      <c r="V272" s="47"/>
      <c r="W272" s="45"/>
      <c r="X272" s="45"/>
      <c r="Y272" s="43"/>
      <c r="Z272" s="47"/>
      <c r="AA272" s="43"/>
      <c r="AB272" s="43"/>
      <c r="AC272" s="44"/>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8"/>
      <c r="BC272" s="38"/>
    </row>
    <row r="273" customFormat="false" ht="18" hidden="false" customHeight="true" outlineLevel="0" collapsed="false">
      <c r="A273" s="39"/>
      <c r="B273" s="39" t="n">
        <f aca="false">G273+K273+O273+S273+W273+AA273+AE273+AI273+AM273+AQ273+AU273+AY273</f>
        <v>0</v>
      </c>
      <c r="C273" s="39" t="n">
        <f aca="false">H273+L273+P273+T273+X273+AB273+AF273+AJ273+AN273+AR273+AV273+AZ273</f>
        <v>0</v>
      </c>
      <c r="D273" s="40" t="n">
        <f aca="false">I273+M273+Q273+U273+Y273+AC273+AG273+AK273+AO273+AS273+AW273+BA273</f>
        <v>0</v>
      </c>
      <c r="E273" s="41" t="e">
        <f aca="false">C273/(B273+F273)</f>
        <v>#DIV/0!</v>
      </c>
      <c r="F273" s="47"/>
      <c r="G273" s="43"/>
      <c r="H273" s="43"/>
      <c r="I273" s="43"/>
      <c r="J273" s="47"/>
      <c r="K273" s="43"/>
      <c r="L273" s="43"/>
      <c r="M273" s="43"/>
      <c r="N273" s="47"/>
      <c r="O273" s="43"/>
      <c r="P273" s="43"/>
      <c r="Q273" s="43"/>
      <c r="R273" s="47"/>
      <c r="S273" s="43"/>
      <c r="T273" s="43"/>
      <c r="U273" s="43"/>
      <c r="V273" s="47"/>
      <c r="W273" s="45"/>
      <c r="X273" s="45"/>
      <c r="Y273" s="43"/>
      <c r="Z273" s="47"/>
      <c r="AA273" s="43"/>
      <c r="AB273" s="43"/>
      <c r="AC273" s="44"/>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8"/>
      <c r="BC273" s="38"/>
    </row>
    <row r="274" customFormat="false" ht="18" hidden="false" customHeight="true" outlineLevel="0" collapsed="false">
      <c r="A274" s="39"/>
      <c r="B274" s="39" t="n">
        <f aca="false">G274+K274+O274+S274+W274+AA274+AE274+AI274+AM274+AQ274+AU274+AY274</f>
        <v>0</v>
      </c>
      <c r="C274" s="39" t="n">
        <f aca="false">H274+L274+P274+T274+X274+AB274+AF274+AJ274+AN274+AR274+AV274+AZ274</f>
        <v>0</v>
      </c>
      <c r="D274" s="40" t="n">
        <f aca="false">I274+M274+Q274+U274+Y274+AC274+AG274+AK274+AO274+AS274+AW274+BA274</f>
        <v>0</v>
      </c>
      <c r="E274" s="41" t="e">
        <f aca="false">C274/(B274+F274)</f>
        <v>#DIV/0!</v>
      </c>
      <c r="F274" s="47"/>
      <c r="G274" s="43"/>
      <c r="H274" s="43"/>
      <c r="I274" s="43"/>
      <c r="J274" s="47"/>
      <c r="K274" s="43"/>
      <c r="L274" s="43"/>
      <c r="M274" s="43"/>
      <c r="N274" s="47"/>
      <c r="O274" s="43"/>
      <c r="P274" s="43"/>
      <c r="Q274" s="43"/>
      <c r="R274" s="47"/>
      <c r="S274" s="43"/>
      <c r="T274" s="43"/>
      <c r="U274" s="43"/>
      <c r="V274" s="47"/>
      <c r="W274" s="45"/>
      <c r="X274" s="45"/>
      <c r="Y274" s="43"/>
      <c r="Z274" s="47"/>
      <c r="AA274" s="43"/>
      <c r="AB274" s="43"/>
      <c r="AC274" s="44"/>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8"/>
      <c r="BC274" s="38"/>
    </row>
    <row r="275" customFormat="false" ht="15.75" hidden="false" customHeight="true" outlineLevel="0" collapsed="false">
      <c r="A275" s="39"/>
      <c r="B275" s="39" t="n">
        <f aca="false">G275+K275+O275+S275+W275+AA275+AE275+AI275+AM275+AQ275+AU275+AY275</f>
        <v>0</v>
      </c>
      <c r="C275" s="39" t="n">
        <f aca="false">H275+L275+P275+T275+X275+AB275+AF275+AJ275+AN275+AR275+AV275+AZ275</f>
        <v>0</v>
      </c>
      <c r="D275" s="40" t="n">
        <f aca="false">I275+M275+Q275+U275+Y275+AC275+AG275+AK275+AO275+AS275+AW275+BA275</f>
        <v>0</v>
      </c>
      <c r="E275" s="41" t="e">
        <f aca="false">C275/(B275+F275)</f>
        <v>#DIV/0!</v>
      </c>
      <c r="F275" s="47"/>
      <c r="G275" s="43"/>
      <c r="H275" s="43"/>
      <c r="I275" s="43"/>
      <c r="J275" s="47"/>
      <c r="K275" s="43"/>
      <c r="L275" s="43"/>
      <c r="M275" s="43"/>
      <c r="N275" s="47"/>
      <c r="O275" s="43"/>
      <c r="P275" s="43"/>
      <c r="Q275" s="43"/>
      <c r="R275" s="47"/>
      <c r="S275" s="43"/>
      <c r="T275" s="43"/>
      <c r="U275" s="43"/>
      <c r="V275" s="47"/>
      <c r="W275" s="45"/>
      <c r="X275" s="45"/>
      <c r="Y275" s="43"/>
      <c r="Z275" s="47"/>
      <c r="AA275" s="43"/>
      <c r="AB275" s="43"/>
      <c r="AC275" s="44"/>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8"/>
      <c r="BC275" s="38"/>
    </row>
    <row r="276" customFormat="false" ht="15.75" hidden="false" customHeight="true" outlineLevel="0" collapsed="false">
      <c r="A276" s="39"/>
      <c r="B276" s="39" t="n">
        <f aca="false">G276+K276+O276+S276+W276+AA276+AE276+AI276+AM276+AQ276+AU276+AY276</f>
        <v>0</v>
      </c>
      <c r="C276" s="39" t="n">
        <f aca="false">H276+L276+P276+T276+X276+AB276+AF276+AJ276+AN276+AR276+AV276+AZ276</f>
        <v>0</v>
      </c>
      <c r="D276" s="40" t="n">
        <f aca="false">I276+M276+Q276+U276+Y276+AC276+AG276+AK276+AO276+AS276+AW276+BA276</f>
        <v>0</v>
      </c>
      <c r="E276" s="41" t="e">
        <f aca="false">C276/(B276+F276)</f>
        <v>#DIV/0!</v>
      </c>
      <c r="F276" s="47"/>
      <c r="G276" s="43"/>
      <c r="H276" s="43"/>
      <c r="I276" s="43"/>
      <c r="J276" s="47"/>
      <c r="K276" s="43"/>
      <c r="L276" s="43"/>
      <c r="M276" s="43"/>
      <c r="N276" s="47"/>
      <c r="O276" s="43"/>
      <c r="P276" s="43"/>
      <c r="Q276" s="43"/>
      <c r="R276" s="47"/>
      <c r="S276" s="43"/>
      <c r="T276" s="43"/>
      <c r="U276" s="43"/>
      <c r="V276" s="47"/>
      <c r="W276" s="45"/>
      <c r="X276" s="45"/>
      <c r="Y276" s="43"/>
      <c r="Z276" s="47"/>
      <c r="AA276" s="43"/>
      <c r="AB276" s="43"/>
      <c r="AC276" s="44"/>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8"/>
      <c r="BC276" s="38"/>
    </row>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sheetData>
  <conditionalFormatting sqref="E1:E476">
    <cfRule type="cellIs" priority="2" operator="lessThanOrEqual" aboveAverage="0" equalAverage="0" bottom="0" percent="0" rank="0" text="" dxfId="4">
      <formula>"0%"</formula>
    </cfRule>
  </conditionalFormatting>
  <conditionalFormatting sqref="E1:E476">
    <cfRule type="cellIs" priority="3" operator="greaterThanOrEqual" aboveAverage="0" equalAverage="0" bottom="0" percent="0" rank="0" text="" dxfId="5">
      <formula>"100%"</formula>
    </cfRule>
  </conditionalFormatting>
  <conditionalFormatting sqref="F1:BB476">
    <cfRule type="cellIs" priority="4" operator="lessThan" aboveAverage="0" equalAverage="0" bottom="0" percent="0" rank="0" text="" dxfId="6">
      <formula>0</formula>
    </cfRule>
  </conditionalFormatting>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true">
    <pageSetUpPr fitToPage="false"/>
  </sheetPr>
  <dimension ref="A1:AW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0" width="33.41"/>
    <col collapsed="false" customWidth="true" hidden="false" outlineLevel="0" max="2" min="2" style="0" width="26.77"/>
    <col collapsed="false" customWidth="true" hidden="false" outlineLevel="0" max="1024" min="3" style="0" width="12.64"/>
  </cols>
  <sheetData>
    <row r="1" customFormat="false" ht="15.75" hidden="false" customHeight="true" outlineLevel="0" collapsed="false">
      <c r="A1" s="50" t="s">
        <v>290</v>
      </c>
      <c r="B1" s="51" t="s">
        <v>264</v>
      </c>
      <c r="C1" s="52" t="s">
        <v>291</v>
      </c>
      <c r="D1" s="53" t="n">
        <v>45809</v>
      </c>
      <c r="E1" s="52" t="s">
        <v>292</v>
      </c>
      <c r="F1" s="52" t="s">
        <v>293</v>
      </c>
      <c r="G1" s="54" t="s">
        <v>294</v>
      </c>
      <c r="H1" s="55" t="s">
        <v>295</v>
      </c>
      <c r="I1" s="56" t="s">
        <v>296</v>
      </c>
      <c r="J1" s="57" t="s">
        <v>297</v>
      </c>
      <c r="K1" s="57" t="s">
        <v>298</v>
      </c>
      <c r="L1" s="57" t="s">
        <v>299</v>
      </c>
      <c r="M1" s="57" t="s">
        <v>300</v>
      </c>
      <c r="N1" s="57" t="s">
        <v>296</v>
      </c>
      <c r="O1" s="57" t="s">
        <v>297</v>
      </c>
      <c r="P1" s="57" t="s">
        <v>298</v>
      </c>
      <c r="Q1" s="57" t="s">
        <v>299</v>
      </c>
      <c r="R1" s="57" t="s">
        <v>300</v>
      </c>
      <c r="S1" s="57" t="s">
        <v>296</v>
      </c>
      <c r="T1" s="57" t="s">
        <v>297</v>
      </c>
      <c r="U1" s="57" t="s">
        <v>298</v>
      </c>
      <c r="V1" s="57" t="s">
        <v>299</v>
      </c>
      <c r="W1" s="57" t="s">
        <v>300</v>
      </c>
      <c r="X1" s="57" t="s">
        <v>296</v>
      </c>
      <c r="Y1" s="57" t="s">
        <v>297</v>
      </c>
      <c r="Z1" s="57" t="s">
        <v>298</v>
      </c>
      <c r="AA1" s="57" t="s">
        <v>299</v>
      </c>
      <c r="AB1" s="57" t="s">
        <v>300</v>
      </c>
      <c r="AC1" s="57" t="s">
        <v>296</v>
      </c>
      <c r="AD1" s="57"/>
      <c r="AE1" s="57"/>
      <c r="AF1" s="58"/>
      <c r="AG1" s="58"/>
      <c r="AH1" s="59" t="s">
        <v>301</v>
      </c>
      <c r="AI1" s="60"/>
      <c r="AJ1" s="60"/>
      <c r="AK1" s="59"/>
      <c r="AL1" s="59"/>
      <c r="AM1" s="59"/>
      <c r="AN1" s="59"/>
      <c r="AO1" s="59"/>
      <c r="AP1" s="59"/>
      <c r="AQ1" s="59"/>
      <c r="AR1" s="59"/>
      <c r="AS1" s="59"/>
      <c r="AT1" s="59"/>
      <c r="AU1" s="59"/>
      <c r="AV1" s="59"/>
      <c r="AW1" s="59"/>
    </row>
    <row r="2" customFormat="false" ht="15.75" hidden="true" customHeight="true" outlineLevel="0" collapsed="false">
      <c r="A2" s="61" t="s">
        <v>302</v>
      </c>
      <c r="B2" s="62" t="e">
        <f aca="false">array_constrain(arrayformula(xlookup(A2,'dkp jun 25' A:A,'dkp jun 25' A:A)), 1, 1)</f>
        <v>#VALUE!</v>
      </c>
      <c r="C2" s="63"/>
      <c r="D2" s="63" t="n">
        <v>179</v>
      </c>
      <c r="E2" s="63" t="n">
        <v>51</v>
      </c>
      <c r="F2" s="63" t="n">
        <v>230</v>
      </c>
      <c r="G2" s="63" t="n">
        <v>0</v>
      </c>
      <c r="H2" s="63" t="n">
        <v>230</v>
      </c>
      <c r="I2" s="63" t="n">
        <v>6</v>
      </c>
      <c r="J2" s="64"/>
      <c r="K2" s="64"/>
      <c r="L2" s="63" t="n">
        <v>3</v>
      </c>
      <c r="M2" s="63" t="n">
        <v>6</v>
      </c>
      <c r="N2" s="63" t="n">
        <v>6</v>
      </c>
      <c r="O2" s="63" t="n">
        <v>6</v>
      </c>
      <c r="P2" s="64"/>
      <c r="Q2" s="64"/>
      <c r="R2" s="63" t="n">
        <v>6</v>
      </c>
      <c r="S2" s="63" t="n">
        <v>6</v>
      </c>
      <c r="T2" s="63" t="n">
        <v>12</v>
      </c>
      <c r="U2" s="64"/>
      <c r="V2" s="64"/>
      <c r="W2" s="64"/>
      <c r="X2" s="64"/>
      <c r="Y2" s="64"/>
      <c r="Z2" s="64"/>
      <c r="AA2" s="64"/>
      <c r="AB2" s="64"/>
      <c r="AC2" s="64"/>
      <c r="AD2" s="64"/>
      <c r="AE2" s="64"/>
      <c r="AF2" s="64"/>
      <c r="AG2" s="65"/>
      <c r="AH2" s="66" t="n">
        <v>12</v>
      </c>
      <c r="AI2" s="67"/>
      <c r="AJ2" s="67"/>
      <c r="AK2" s="67"/>
      <c r="AL2" s="67"/>
      <c r="AM2" s="67"/>
      <c r="AN2" s="67"/>
      <c r="AO2" s="67"/>
      <c r="AP2" s="67"/>
      <c r="AQ2" s="67"/>
      <c r="AR2" s="67"/>
      <c r="AS2" s="67"/>
      <c r="AT2" s="67"/>
      <c r="AU2" s="59"/>
      <c r="AV2" s="59"/>
      <c r="AW2" s="59"/>
    </row>
    <row r="3" customFormat="false" ht="15.75" hidden="true" customHeight="true" outlineLevel="0" collapsed="false">
      <c r="A3" s="68" t="s">
        <v>138</v>
      </c>
      <c r="B3" s="69" t="e">
        <f aca="false">array_constrain(arrayformula(xlookup(A3,'dkp jun 25' A:A,'dkp jun 25' A:A)), 1, 1)</f>
        <v>#VALUE!</v>
      </c>
      <c r="C3" s="70"/>
      <c r="D3" s="70" t="n">
        <v>161</v>
      </c>
      <c r="E3" s="70" t="n">
        <v>51</v>
      </c>
      <c r="F3" s="70" t="n">
        <v>212</v>
      </c>
      <c r="G3" s="70" t="n">
        <v>9</v>
      </c>
      <c r="H3" s="70" t="n">
        <v>203</v>
      </c>
      <c r="I3" s="70" t="n">
        <v>1</v>
      </c>
      <c r="J3" s="70" t="n">
        <v>11</v>
      </c>
      <c r="K3" s="70" t="n">
        <v>1</v>
      </c>
      <c r="L3" s="70" t="n">
        <v>7</v>
      </c>
      <c r="M3" s="71"/>
      <c r="N3" s="71"/>
      <c r="O3" s="70" t="n">
        <v>6</v>
      </c>
      <c r="P3" s="70" t="n">
        <v>6</v>
      </c>
      <c r="Q3" s="71"/>
      <c r="R3" s="70" t="n">
        <v>6</v>
      </c>
      <c r="S3" s="70" t="n">
        <v>1</v>
      </c>
      <c r="T3" s="70" t="n">
        <v>12</v>
      </c>
      <c r="U3" s="71"/>
      <c r="V3" s="71"/>
      <c r="W3" s="71"/>
      <c r="X3" s="71"/>
      <c r="Y3" s="71"/>
      <c r="Z3" s="71"/>
      <c r="AA3" s="71"/>
      <c r="AB3" s="71"/>
      <c r="AC3" s="71"/>
      <c r="AD3" s="71"/>
      <c r="AE3" s="71"/>
      <c r="AF3" s="71"/>
      <c r="AG3" s="72"/>
      <c r="AH3" s="73" t="n">
        <v>12</v>
      </c>
      <c r="AI3" s="74"/>
      <c r="AJ3" s="74"/>
      <c r="AK3" s="74"/>
      <c r="AL3" s="74"/>
      <c r="AM3" s="74"/>
      <c r="AN3" s="74"/>
      <c r="AO3" s="74"/>
      <c r="AP3" s="74"/>
      <c r="AQ3" s="74"/>
      <c r="AR3" s="74"/>
      <c r="AS3" s="74"/>
      <c r="AT3" s="74"/>
      <c r="AU3" s="59"/>
      <c r="AV3" s="59"/>
      <c r="AW3" s="59"/>
    </row>
    <row r="4" customFormat="false" ht="15.75" hidden="true" customHeight="true" outlineLevel="0" collapsed="false">
      <c r="A4" s="61" t="s">
        <v>303</v>
      </c>
      <c r="B4" s="62" t="e">
        <f aca="false">array_constrain(arrayformula(xlookup(A4,'dkp jun 25' A:A,'dkp jun 25' A:A)), 1, 1)</f>
        <v>#VALUE!</v>
      </c>
      <c r="C4" s="63"/>
      <c r="D4" s="63" t="n">
        <v>111</v>
      </c>
      <c r="E4" s="63" t="n">
        <v>69</v>
      </c>
      <c r="F4" s="63" t="n">
        <v>180</v>
      </c>
      <c r="G4" s="63" t="n">
        <v>0</v>
      </c>
      <c r="H4" s="63" t="n">
        <v>180</v>
      </c>
      <c r="I4" s="63" t="n">
        <v>3</v>
      </c>
      <c r="J4" s="63" t="n">
        <v>11</v>
      </c>
      <c r="K4" s="63" t="n">
        <v>6</v>
      </c>
      <c r="L4" s="63" t="n">
        <v>6</v>
      </c>
      <c r="M4" s="63" t="n">
        <v>6</v>
      </c>
      <c r="N4" s="64"/>
      <c r="O4" s="63" t="n">
        <v>6</v>
      </c>
      <c r="P4" s="63" t="n">
        <v>6</v>
      </c>
      <c r="Q4" s="63" t="n">
        <v>7</v>
      </c>
      <c r="R4" s="63" t="n">
        <v>6</v>
      </c>
      <c r="S4" s="64"/>
      <c r="T4" s="63" t="n">
        <v>12</v>
      </c>
      <c r="U4" s="64"/>
      <c r="V4" s="64"/>
      <c r="W4" s="64"/>
      <c r="X4" s="64"/>
      <c r="Y4" s="64"/>
      <c r="Z4" s="64"/>
      <c r="AA4" s="64"/>
      <c r="AB4" s="64"/>
      <c r="AC4" s="64"/>
      <c r="AD4" s="64"/>
      <c r="AE4" s="64"/>
      <c r="AF4" s="64"/>
      <c r="AG4" s="65"/>
      <c r="AH4" s="66" t="n">
        <v>12</v>
      </c>
      <c r="AI4" s="67"/>
      <c r="AJ4" s="67"/>
      <c r="AK4" s="67"/>
      <c r="AL4" s="67"/>
      <c r="AM4" s="67"/>
      <c r="AN4" s="67"/>
      <c r="AO4" s="67"/>
      <c r="AP4" s="67"/>
      <c r="AQ4" s="67"/>
      <c r="AR4" s="67"/>
      <c r="AS4" s="67"/>
      <c r="AT4" s="67"/>
      <c r="AU4" s="59"/>
      <c r="AV4" s="59"/>
      <c r="AW4" s="59"/>
    </row>
    <row r="5" customFormat="false" ht="15.75" hidden="true" customHeight="true" outlineLevel="0" collapsed="false">
      <c r="A5" s="68" t="s">
        <v>185</v>
      </c>
      <c r="B5" s="69" t="e">
        <f aca="false">array_constrain(arrayformula(xlookup(A5,'dkp jun 25' A:A,'dkp jun 25' A:A)), 1, 1)</f>
        <v>#VALUE!</v>
      </c>
      <c r="C5" s="70"/>
      <c r="D5" s="70" t="n">
        <v>156</v>
      </c>
      <c r="E5" s="70" t="n">
        <v>30</v>
      </c>
      <c r="F5" s="70" t="n">
        <v>186</v>
      </c>
      <c r="G5" s="70" t="n">
        <v>9</v>
      </c>
      <c r="H5" s="70" t="n">
        <v>177</v>
      </c>
      <c r="I5" s="71"/>
      <c r="J5" s="71"/>
      <c r="K5" s="70" t="n">
        <v>6</v>
      </c>
      <c r="L5" s="71"/>
      <c r="M5" s="71"/>
      <c r="N5" s="71"/>
      <c r="O5" s="70" t="n">
        <v>6</v>
      </c>
      <c r="P5" s="70" t="n">
        <v>6</v>
      </c>
      <c r="Q5" s="71"/>
      <c r="R5" s="71"/>
      <c r="S5" s="71"/>
      <c r="T5" s="70" t="n">
        <v>12</v>
      </c>
      <c r="U5" s="71"/>
      <c r="V5" s="71"/>
      <c r="W5" s="71"/>
      <c r="X5" s="71"/>
      <c r="Y5" s="71"/>
      <c r="Z5" s="71"/>
      <c r="AA5" s="71"/>
      <c r="AB5" s="71"/>
      <c r="AC5" s="71"/>
      <c r="AD5" s="71"/>
      <c r="AE5" s="71"/>
      <c r="AF5" s="71"/>
      <c r="AG5" s="72"/>
      <c r="AH5" s="73" t="n">
        <v>12</v>
      </c>
      <c r="AI5" s="74"/>
      <c r="AJ5" s="74"/>
      <c r="AK5" s="74"/>
      <c r="AL5" s="74"/>
      <c r="AM5" s="74"/>
      <c r="AN5" s="74"/>
      <c r="AO5" s="74"/>
      <c r="AP5" s="74"/>
      <c r="AQ5" s="74"/>
      <c r="AR5" s="74"/>
      <c r="AS5" s="74"/>
      <c r="AT5" s="74"/>
      <c r="AU5" s="59"/>
      <c r="AV5" s="59"/>
      <c r="AW5" s="59"/>
    </row>
    <row r="6" customFormat="false" ht="15.75" hidden="true" customHeight="true" outlineLevel="0" collapsed="false">
      <c r="A6" s="61" t="s">
        <v>304</v>
      </c>
      <c r="B6" s="62" t="e">
        <f aca="false">array_constrain(arrayformula(xlookup(A6,'dkp jun 25' A:A,'dkp jun 25' A:A)), 1, 1)</f>
        <v>#VALUE!</v>
      </c>
      <c r="C6" s="63"/>
      <c r="D6" s="63" t="n">
        <v>87</v>
      </c>
      <c r="E6" s="63" t="n">
        <v>89</v>
      </c>
      <c r="F6" s="63" t="n">
        <v>176</v>
      </c>
      <c r="G6" s="63" t="n">
        <v>0</v>
      </c>
      <c r="H6" s="63" t="n">
        <v>176</v>
      </c>
      <c r="I6" s="63" t="n">
        <v>8</v>
      </c>
      <c r="J6" s="63" t="n">
        <v>11</v>
      </c>
      <c r="K6" s="63" t="n">
        <v>6</v>
      </c>
      <c r="L6" s="63" t="n">
        <v>7</v>
      </c>
      <c r="M6" s="63" t="n">
        <v>6</v>
      </c>
      <c r="N6" s="63" t="n">
        <v>6</v>
      </c>
      <c r="O6" s="63" t="n">
        <v>6</v>
      </c>
      <c r="P6" s="63" t="n">
        <v>7</v>
      </c>
      <c r="Q6" s="63" t="n">
        <v>7</v>
      </c>
      <c r="R6" s="63" t="n">
        <v>6</v>
      </c>
      <c r="S6" s="63" t="n">
        <v>7</v>
      </c>
      <c r="T6" s="63" t="n">
        <v>12</v>
      </c>
      <c r="U6" s="64"/>
      <c r="V6" s="64"/>
      <c r="W6" s="64"/>
      <c r="X6" s="64"/>
      <c r="Y6" s="64"/>
      <c r="Z6" s="64"/>
      <c r="AA6" s="64"/>
      <c r="AB6" s="64"/>
      <c r="AC6" s="64"/>
      <c r="AD6" s="64"/>
      <c r="AE6" s="64"/>
      <c r="AF6" s="64"/>
      <c r="AG6" s="65"/>
      <c r="AH6" s="66" t="n">
        <v>12</v>
      </c>
      <c r="AI6" s="67"/>
      <c r="AJ6" s="67"/>
      <c r="AK6" s="67"/>
      <c r="AL6" s="67"/>
      <c r="AM6" s="67"/>
      <c r="AN6" s="67"/>
      <c r="AO6" s="67"/>
      <c r="AP6" s="67"/>
      <c r="AQ6" s="67"/>
      <c r="AR6" s="67"/>
      <c r="AS6" s="67"/>
      <c r="AT6" s="67"/>
      <c r="AU6" s="59"/>
      <c r="AV6" s="59"/>
      <c r="AW6" s="59"/>
    </row>
    <row r="7" customFormat="false" ht="15.75" hidden="true" customHeight="true" outlineLevel="0" collapsed="false">
      <c r="A7" s="68" t="s">
        <v>85</v>
      </c>
      <c r="B7" s="69" t="e">
        <f aca="false">array_constrain(arrayformula(xlookup(A7,'dkp jun 25' A:A,'dkp jun 25' A:A)), 1, 1)</f>
        <v>#VALUE!</v>
      </c>
      <c r="C7" s="70"/>
      <c r="D7" s="70" t="n">
        <v>139</v>
      </c>
      <c r="E7" s="70" t="n">
        <v>35</v>
      </c>
      <c r="F7" s="70" t="n">
        <v>174</v>
      </c>
      <c r="G7" s="70" t="n">
        <v>4</v>
      </c>
      <c r="H7" s="70" t="n">
        <v>170</v>
      </c>
      <c r="I7" s="71"/>
      <c r="J7" s="70" t="n">
        <v>11</v>
      </c>
      <c r="K7" s="71"/>
      <c r="L7" s="71"/>
      <c r="M7" s="71"/>
      <c r="N7" s="71"/>
      <c r="O7" s="70" t="n">
        <v>5</v>
      </c>
      <c r="P7" s="71"/>
      <c r="Q7" s="71"/>
      <c r="R7" s="70" t="n">
        <v>6</v>
      </c>
      <c r="S7" s="70" t="n">
        <v>1</v>
      </c>
      <c r="T7" s="70" t="n">
        <v>12</v>
      </c>
      <c r="U7" s="71"/>
      <c r="V7" s="71"/>
      <c r="W7" s="71"/>
      <c r="X7" s="71"/>
      <c r="Y7" s="71"/>
      <c r="Z7" s="71"/>
      <c r="AA7" s="71"/>
      <c r="AB7" s="71"/>
      <c r="AC7" s="71"/>
      <c r="AD7" s="71"/>
      <c r="AE7" s="71"/>
      <c r="AF7" s="71"/>
      <c r="AG7" s="72"/>
      <c r="AH7" s="73" t="n">
        <v>12</v>
      </c>
      <c r="AI7" s="74"/>
      <c r="AJ7" s="74"/>
      <c r="AK7" s="74"/>
      <c r="AL7" s="74"/>
      <c r="AM7" s="74"/>
      <c r="AN7" s="74"/>
      <c r="AO7" s="74"/>
      <c r="AP7" s="74"/>
      <c r="AQ7" s="74"/>
      <c r="AR7" s="74"/>
      <c r="AS7" s="74"/>
      <c r="AT7" s="74"/>
      <c r="AU7" s="59"/>
      <c r="AV7" s="59"/>
      <c r="AW7" s="59"/>
    </row>
    <row r="8" customFormat="false" ht="15.75" hidden="true" customHeight="true" outlineLevel="0" collapsed="false">
      <c r="A8" s="61" t="s">
        <v>305</v>
      </c>
      <c r="B8" s="75" t="e">
        <f aca="false">array_constrain(arrayformula(xlookup(A8,'dkp jun 25' A:A,'dkp jun 25' A:A)), 1, 1)</f>
        <v>#VALUE!</v>
      </c>
      <c r="C8" s="63"/>
      <c r="D8" s="63" t="n">
        <v>136</v>
      </c>
      <c r="E8" s="63" t="n">
        <v>57</v>
      </c>
      <c r="F8" s="63" t="n">
        <v>193</v>
      </c>
      <c r="G8" s="63" t="n">
        <v>23</v>
      </c>
      <c r="H8" s="63" t="n">
        <v>170</v>
      </c>
      <c r="I8" s="63" t="n">
        <v>9</v>
      </c>
      <c r="J8" s="63" t="n">
        <v>11</v>
      </c>
      <c r="K8" s="63" t="n">
        <v>6</v>
      </c>
      <c r="L8" s="63" t="n">
        <v>7</v>
      </c>
      <c r="M8" s="63" t="n">
        <v>6</v>
      </c>
      <c r="N8" s="64"/>
      <c r="O8" s="63" t="n">
        <v>6</v>
      </c>
      <c r="P8" s="63" t="n">
        <v>6</v>
      </c>
      <c r="Q8" s="63" t="n">
        <v>6</v>
      </c>
      <c r="R8" s="64"/>
      <c r="S8" s="64"/>
      <c r="T8" s="64"/>
      <c r="U8" s="64"/>
      <c r="V8" s="64"/>
      <c r="W8" s="64"/>
      <c r="X8" s="64"/>
      <c r="Y8" s="64"/>
      <c r="Z8" s="64"/>
      <c r="AA8" s="64"/>
      <c r="AB8" s="64"/>
      <c r="AC8" s="64"/>
      <c r="AD8" s="64"/>
      <c r="AE8" s="64"/>
      <c r="AF8" s="64"/>
      <c r="AG8" s="65"/>
      <c r="AH8" s="65"/>
      <c r="AI8" s="67"/>
      <c r="AJ8" s="67"/>
      <c r="AK8" s="67"/>
      <c r="AL8" s="67"/>
      <c r="AM8" s="67"/>
      <c r="AN8" s="67"/>
      <c r="AO8" s="67"/>
      <c r="AP8" s="67"/>
      <c r="AQ8" s="67"/>
      <c r="AR8" s="67"/>
      <c r="AS8" s="67"/>
      <c r="AT8" s="67"/>
      <c r="AU8" s="59"/>
      <c r="AV8" s="59"/>
      <c r="AW8" s="59"/>
    </row>
    <row r="9" customFormat="false" ht="15.75" hidden="true" customHeight="true" outlineLevel="0" collapsed="false">
      <c r="A9" s="68" t="s">
        <v>306</v>
      </c>
      <c r="B9" s="69" t="e">
        <f aca="false">array_constrain(arrayformula(xlookup(A9,'dkp jun 25' A:A,'dkp jun 25' A:A)), 1, 1)</f>
        <v>#VALUE!</v>
      </c>
      <c r="C9" s="70"/>
      <c r="D9" s="70" t="n">
        <v>135</v>
      </c>
      <c r="E9" s="70" t="n">
        <v>32</v>
      </c>
      <c r="F9" s="70" t="n">
        <v>167</v>
      </c>
      <c r="G9" s="70" t="n">
        <v>0</v>
      </c>
      <c r="H9" s="70" t="n">
        <v>167</v>
      </c>
      <c r="I9" s="71"/>
      <c r="J9" s="70" t="n">
        <v>11</v>
      </c>
      <c r="K9" s="70" t="n">
        <v>6</v>
      </c>
      <c r="L9" s="70" t="n">
        <v>3</v>
      </c>
      <c r="M9" s="71"/>
      <c r="N9" s="71"/>
      <c r="O9" s="70" t="n">
        <v>6</v>
      </c>
      <c r="P9" s="70" t="n">
        <v>6</v>
      </c>
      <c r="Q9" s="71"/>
      <c r="R9" s="71"/>
      <c r="S9" s="71"/>
      <c r="T9" s="71"/>
      <c r="U9" s="71"/>
      <c r="V9" s="71"/>
      <c r="W9" s="71"/>
      <c r="X9" s="71"/>
      <c r="Y9" s="71"/>
      <c r="Z9" s="71"/>
      <c r="AA9" s="71"/>
      <c r="AB9" s="71"/>
      <c r="AC9" s="71"/>
      <c r="AD9" s="71"/>
      <c r="AE9" s="71"/>
      <c r="AF9" s="71"/>
      <c r="AG9" s="72"/>
      <c r="AH9" s="72"/>
      <c r="AI9" s="74"/>
      <c r="AJ9" s="74"/>
      <c r="AK9" s="74"/>
      <c r="AL9" s="74"/>
      <c r="AM9" s="74"/>
      <c r="AN9" s="74"/>
      <c r="AO9" s="74"/>
      <c r="AP9" s="74"/>
      <c r="AQ9" s="74"/>
      <c r="AR9" s="74"/>
      <c r="AS9" s="74"/>
      <c r="AT9" s="74"/>
      <c r="AU9" s="59"/>
      <c r="AV9" s="59"/>
      <c r="AW9" s="59"/>
    </row>
    <row r="10" customFormat="false" ht="15.75" hidden="true" customHeight="true" outlineLevel="0" collapsed="false">
      <c r="A10" s="61" t="s">
        <v>116</v>
      </c>
      <c r="B10" s="75" t="e">
        <f aca="false">array_constrain(arrayformula(xlookup(A10,'dkp jun 25' A:A,'dkp jun 25' A:A)), 1, 1)</f>
        <v>#VALUE!</v>
      </c>
      <c r="C10" s="63" t="e">
        <f aca="false">array_constrain(arrayformula(xlookup(A10,'dkp may 25' A:A,'dkp may 25' C:C)), 1, 1)</f>
        <v>#VALUE!</v>
      </c>
      <c r="D10" s="63" t="n">
        <v>166</v>
      </c>
      <c r="E10" s="63" t="n">
        <v>0</v>
      </c>
      <c r="F10" s="63" t="n">
        <v>166</v>
      </c>
      <c r="G10" s="63" t="n">
        <v>0</v>
      </c>
      <c r="H10" s="63" t="n">
        <v>166</v>
      </c>
      <c r="I10" s="64"/>
      <c r="J10" s="64"/>
      <c r="K10" s="64"/>
      <c r="L10" s="64"/>
      <c r="M10" s="64"/>
      <c r="N10" s="64"/>
      <c r="O10" s="64"/>
      <c r="P10" s="64"/>
      <c r="Q10" s="64"/>
      <c r="R10" s="64"/>
      <c r="S10" s="64"/>
      <c r="T10" s="64"/>
      <c r="U10" s="64"/>
      <c r="V10" s="64"/>
      <c r="W10" s="64"/>
      <c r="X10" s="64"/>
      <c r="Y10" s="64"/>
      <c r="Z10" s="64"/>
      <c r="AA10" s="64"/>
      <c r="AB10" s="64"/>
      <c r="AC10" s="64"/>
      <c r="AD10" s="64"/>
      <c r="AE10" s="64"/>
      <c r="AF10" s="64"/>
      <c r="AG10" s="65"/>
      <c r="AH10" s="65"/>
      <c r="AI10" s="67"/>
      <c r="AJ10" s="67"/>
      <c r="AK10" s="67"/>
      <c r="AL10" s="67"/>
      <c r="AM10" s="67"/>
      <c r="AN10" s="67"/>
      <c r="AO10" s="67"/>
      <c r="AP10" s="67"/>
      <c r="AQ10" s="67"/>
      <c r="AR10" s="67"/>
      <c r="AS10" s="67"/>
      <c r="AT10" s="67"/>
      <c r="AU10" s="59"/>
      <c r="AV10" s="59"/>
      <c r="AW10" s="59"/>
    </row>
    <row r="11" customFormat="false" ht="15.75" hidden="true" customHeight="true" outlineLevel="0" collapsed="false">
      <c r="A11" s="68" t="s">
        <v>307</v>
      </c>
      <c r="B11" s="69" t="e">
        <f aca="false">array_constrain(arrayformula(xlookup(A11,'dkp jun 25' A:A,'dkp jun 25' A:A)), 1, 1)</f>
        <v>#VALUE!</v>
      </c>
      <c r="C11" s="70"/>
      <c r="D11" s="70" t="n">
        <v>115</v>
      </c>
      <c r="E11" s="70" t="n">
        <v>47</v>
      </c>
      <c r="F11" s="70" t="n">
        <v>162</v>
      </c>
      <c r="G11" s="70" t="n">
        <v>0</v>
      </c>
      <c r="H11" s="70" t="n">
        <v>162</v>
      </c>
      <c r="I11" s="70" t="n">
        <v>6</v>
      </c>
      <c r="J11" s="70" t="n">
        <v>11</v>
      </c>
      <c r="K11" s="70" t="n">
        <v>6</v>
      </c>
      <c r="L11" s="71"/>
      <c r="M11" s="71"/>
      <c r="N11" s="70" t="n">
        <v>6</v>
      </c>
      <c r="O11" s="71"/>
      <c r="P11" s="71"/>
      <c r="Q11" s="71"/>
      <c r="R11" s="71"/>
      <c r="S11" s="70" t="n">
        <v>6</v>
      </c>
      <c r="T11" s="70" t="n">
        <v>12</v>
      </c>
      <c r="U11" s="71"/>
      <c r="V11" s="71"/>
      <c r="W11" s="71"/>
      <c r="X11" s="71"/>
      <c r="Y11" s="71"/>
      <c r="Z11" s="71"/>
      <c r="AA11" s="71"/>
      <c r="AB11" s="71"/>
      <c r="AC11" s="71"/>
      <c r="AD11" s="71"/>
      <c r="AE11" s="71"/>
      <c r="AF11" s="71"/>
      <c r="AG11" s="72"/>
      <c r="AH11" s="73" t="n">
        <v>12</v>
      </c>
      <c r="AI11" s="74"/>
      <c r="AJ11" s="74"/>
      <c r="AK11" s="74"/>
      <c r="AL11" s="74"/>
      <c r="AM11" s="74"/>
      <c r="AN11" s="74"/>
      <c r="AO11" s="74"/>
      <c r="AP11" s="74"/>
      <c r="AQ11" s="74"/>
      <c r="AR11" s="74"/>
      <c r="AS11" s="74"/>
      <c r="AT11" s="74"/>
      <c r="AU11" s="59"/>
      <c r="AV11" s="59"/>
      <c r="AW11" s="59"/>
    </row>
    <row r="12" customFormat="false" ht="15.75" hidden="true" customHeight="true" outlineLevel="0" collapsed="false">
      <c r="A12" s="61" t="s">
        <v>199</v>
      </c>
      <c r="B12" s="62" t="e">
        <f aca="false">array_constrain(arrayformula(xlookup(A12,'dkp jun 25' A:A,'dkp jun 25' A:A)), 1, 1)</f>
        <v>#VALUE!</v>
      </c>
      <c r="C12" s="63"/>
      <c r="D12" s="63" t="n">
        <v>94</v>
      </c>
      <c r="E12" s="63" t="n">
        <v>59</v>
      </c>
      <c r="F12" s="63" t="n">
        <v>153</v>
      </c>
      <c r="G12" s="63" t="n">
        <v>0</v>
      </c>
      <c r="H12" s="63" t="n">
        <v>153</v>
      </c>
      <c r="I12" s="64"/>
      <c r="J12" s="63" t="n">
        <v>11</v>
      </c>
      <c r="K12" s="63" t="n">
        <v>6</v>
      </c>
      <c r="L12" s="64"/>
      <c r="M12" s="63" t="n">
        <v>6</v>
      </c>
      <c r="N12" s="64"/>
      <c r="O12" s="63" t="n">
        <v>6</v>
      </c>
      <c r="P12" s="63" t="n">
        <v>6</v>
      </c>
      <c r="Q12" s="64"/>
      <c r="R12" s="63" t="n">
        <v>6</v>
      </c>
      <c r="S12" s="63" t="n">
        <v>6</v>
      </c>
      <c r="T12" s="63" t="n">
        <v>12</v>
      </c>
      <c r="U12" s="64"/>
      <c r="V12" s="64"/>
      <c r="W12" s="64"/>
      <c r="X12" s="64"/>
      <c r="Y12" s="64"/>
      <c r="Z12" s="64"/>
      <c r="AA12" s="64"/>
      <c r="AB12" s="64"/>
      <c r="AC12" s="64"/>
      <c r="AD12" s="64"/>
      <c r="AE12" s="64"/>
      <c r="AF12" s="64"/>
      <c r="AG12" s="65"/>
      <c r="AH12" s="66" t="n">
        <v>12</v>
      </c>
      <c r="AI12" s="67"/>
      <c r="AJ12" s="67"/>
      <c r="AK12" s="67"/>
      <c r="AL12" s="67"/>
      <c r="AM12" s="67"/>
      <c r="AN12" s="67"/>
      <c r="AO12" s="67"/>
      <c r="AP12" s="67"/>
      <c r="AQ12" s="67"/>
      <c r="AR12" s="67"/>
      <c r="AS12" s="67"/>
      <c r="AT12" s="67"/>
      <c r="AU12" s="59"/>
      <c r="AV12" s="59"/>
      <c r="AW12" s="59"/>
    </row>
    <row r="13" customFormat="false" ht="15.75" hidden="true" customHeight="true" outlineLevel="0" collapsed="false">
      <c r="A13" s="76" t="s">
        <v>308</v>
      </c>
      <c r="B13" s="69" t="e">
        <f aca="false">array_constrain(arrayformula(xlookup(A13,'dkp jun 25' A:A,'dkp jun 25' A:A)), 1, 1)</f>
        <v>#VALUE!</v>
      </c>
      <c r="C13" s="70"/>
      <c r="D13" s="70" t="n">
        <v>107</v>
      </c>
      <c r="E13" s="70" t="n">
        <v>37</v>
      </c>
      <c r="F13" s="70" t="n">
        <v>144</v>
      </c>
      <c r="G13" s="70" t="n">
        <v>0</v>
      </c>
      <c r="H13" s="70" t="n">
        <v>144</v>
      </c>
      <c r="I13" s="71"/>
      <c r="J13" s="71"/>
      <c r="K13" s="70" t="n">
        <v>6</v>
      </c>
      <c r="L13" s="71"/>
      <c r="M13" s="71"/>
      <c r="N13" s="71"/>
      <c r="O13" s="70" t="n">
        <v>6</v>
      </c>
      <c r="P13" s="70" t="n">
        <v>6</v>
      </c>
      <c r="Q13" s="70" t="n">
        <v>7</v>
      </c>
      <c r="R13" s="71"/>
      <c r="S13" s="71"/>
      <c r="T13" s="70" t="n">
        <v>12</v>
      </c>
      <c r="U13" s="71"/>
      <c r="V13" s="71"/>
      <c r="W13" s="71"/>
      <c r="X13" s="71"/>
      <c r="Y13" s="71"/>
      <c r="Z13" s="71"/>
      <c r="AA13" s="71"/>
      <c r="AB13" s="71"/>
      <c r="AC13" s="71"/>
      <c r="AD13" s="71"/>
      <c r="AE13" s="71"/>
      <c r="AF13" s="71"/>
      <c r="AG13" s="72"/>
      <c r="AH13" s="73" t="n">
        <v>12</v>
      </c>
      <c r="AI13" s="74"/>
      <c r="AJ13" s="74"/>
      <c r="AK13" s="74"/>
      <c r="AL13" s="74"/>
      <c r="AM13" s="74"/>
      <c r="AN13" s="74"/>
      <c r="AO13" s="74"/>
      <c r="AP13" s="74"/>
      <c r="AQ13" s="74"/>
      <c r="AR13" s="74"/>
      <c r="AS13" s="74"/>
      <c r="AT13" s="74"/>
      <c r="AU13" s="59"/>
      <c r="AV13" s="59"/>
      <c r="AW13" s="59"/>
    </row>
    <row r="14" customFormat="false" ht="15.75" hidden="true" customHeight="true" outlineLevel="0" collapsed="false">
      <c r="A14" s="61" t="s">
        <v>309</v>
      </c>
      <c r="B14" s="62" t="e">
        <f aca="false">array_constrain(arrayformula(xlookup(A14,'dkp jun 25' A:A,'dkp jun 25' A:A)), 1, 1)</f>
        <v>#VALUE!</v>
      </c>
      <c r="C14" s="63"/>
      <c r="D14" s="63" t="n">
        <v>102</v>
      </c>
      <c r="E14" s="63" t="n">
        <v>40</v>
      </c>
      <c r="F14" s="63" t="n">
        <v>142</v>
      </c>
      <c r="G14" s="63" t="n">
        <v>0</v>
      </c>
      <c r="H14" s="63" t="n">
        <v>142</v>
      </c>
      <c r="I14" s="64"/>
      <c r="J14" s="63" t="n">
        <v>11</v>
      </c>
      <c r="K14" s="63" t="n">
        <v>5</v>
      </c>
      <c r="L14" s="64"/>
      <c r="M14" s="64"/>
      <c r="N14" s="64"/>
      <c r="O14" s="63" t="n">
        <v>5</v>
      </c>
      <c r="P14" s="63" t="n">
        <v>6</v>
      </c>
      <c r="Q14" s="64"/>
      <c r="R14" s="64"/>
      <c r="S14" s="63" t="n">
        <v>1</v>
      </c>
      <c r="T14" s="63" t="n">
        <v>12</v>
      </c>
      <c r="U14" s="64"/>
      <c r="V14" s="64"/>
      <c r="W14" s="64"/>
      <c r="X14" s="64"/>
      <c r="Y14" s="64"/>
      <c r="Z14" s="64"/>
      <c r="AA14" s="64"/>
      <c r="AB14" s="64"/>
      <c r="AC14" s="64"/>
      <c r="AD14" s="64"/>
      <c r="AE14" s="64"/>
      <c r="AF14" s="64"/>
      <c r="AG14" s="65"/>
      <c r="AH14" s="66" t="n">
        <v>12</v>
      </c>
      <c r="AI14" s="67"/>
      <c r="AJ14" s="67"/>
      <c r="AK14" s="67"/>
      <c r="AL14" s="67"/>
      <c r="AM14" s="67"/>
      <c r="AN14" s="67"/>
      <c r="AO14" s="67"/>
      <c r="AP14" s="67"/>
      <c r="AQ14" s="67"/>
      <c r="AR14" s="67"/>
      <c r="AS14" s="67"/>
      <c r="AT14" s="67"/>
      <c r="AU14" s="59"/>
      <c r="AV14" s="59"/>
      <c r="AW14" s="59"/>
    </row>
    <row r="15" customFormat="false" ht="15.75" hidden="true" customHeight="true" outlineLevel="0" collapsed="false">
      <c r="A15" s="76" t="s">
        <v>310</v>
      </c>
      <c r="B15" s="69" t="e">
        <f aca="false">array_constrain(arrayformula(xlookup(A15,'dkp jun 25' A:A,'dkp jun 25' A:A)), 1, 1)</f>
        <v>#VALUE!</v>
      </c>
      <c r="C15" s="70"/>
      <c r="D15" s="70" t="n">
        <v>117</v>
      </c>
      <c r="E15" s="70" t="n">
        <v>21</v>
      </c>
      <c r="F15" s="70" t="n">
        <v>138</v>
      </c>
      <c r="G15" s="70" t="n">
        <v>0</v>
      </c>
      <c r="H15" s="70" t="n">
        <v>138</v>
      </c>
      <c r="I15" s="71"/>
      <c r="J15" s="70" t="n">
        <v>9</v>
      </c>
      <c r="K15" s="71"/>
      <c r="L15" s="71"/>
      <c r="M15" s="71"/>
      <c r="N15" s="71"/>
      <c r="O15" s="71"/>
      <c r="P15" s="71"/>
      <c r="Q15" s="71"/>
      <c r="R15" s="71"/>
      <c r="S15" s="71"/>
      <c r="T15" s="70" t="n">
        <v>12</v>
      </c>
      <c r="U15" s="71"/>
      <c r="V15" s="71"/>
      <c r="W15" s="71"/>
      <c r="X15" s="71"/>
      <c r="Y15" s="71"/>
      <c r="Z15" s="71"/>
      <c r="AA15" s="71"/>
      <c r="AB15" s="71"/>
      <c r="AC15" s="71"/>
      <c r="AD15" s="71"/>
      <c r="AE15" s="71"/>
      <c r="AF15" s="71"/>
      <c r="AG15" s="72"/>
      <c r="AH15" s="73" t="n">
        <v>12</v>
      </c>
      <c r="AI15" s="74"/>
      <c r="AJ15" s="74"/>
      <c r="AK15" s="74"/>
      <c r="AL15" s="74"/>
      <c r="AM15" s="74"/>
      <c r="AN15" s="74"/>
      <c r="AO15" s="74"/>
      <c r="AP15" s="74"/>
      <c r="AQ15" s="74"/>
      <c r="AR15" s="74"/>
      <c r="AS15" s="74"/>
      <c r="AT15" s="74"/>
      <c r="AU15" s="59"/>
      <c r="AV15" s="59"/>
      <c r="AW15" s="59"/>
    </row>
    <row r="16" customFormat="false" ht="15.75" hidden="true" customHeight="true" outlineLevel="0" collapsed="false">
      <c r="A16" s="61" t="s">
        <v>311</v>
      </c>
      <c r="B16" s="62" t="e">
        <f aca="false">array_constrain(arrayformula(xlookup(A16,'dkp jun 25' A:A,'dkp jun 25' A:A)), 1, 1)</f>
        <v>#VALUE!</v>
      </c>
      <c r="C16" s="63"/>
      <c r="D16" s="63" t="n">
        <v>102</v>
      </c>
      <c r="E16" s="63" t="n">
        <v>51</v>
      </c>
      <c r="F16" s="63" t="n">
        <v>153</v>
      </c>
      <c r="G16" s="63" t="n">
        <v>20</v>
      </c>
      <c r="H16" s="63" t="n">
        <v>133</v>
      </c>
      <c r="I16" s="63" t="n">
        <v>6</v>
      </c>
      <c r="J16" s="63" t="n">
        <v>11</v>
      </c>
      <c r="K16" s="64"/>
      <c r="L16" s="64"/>
      <c r="M16" s="63" t="n">
        <v>6</v>
      </c>
      <c r="N16" s="64"/>
      <c r="O16" s="63" t="n">
        <v>6</v>
      </c>
      <c r="P16" s="64"/>
      <c r="Q16" s="64"/>
      <c r="R16" s="63" t="n">
        <v>6</v>
      </c>
      <c r="S16" s="63" t="n">
        <v>4</v>
      </c>
      <c r="T16" s="63" t="n">
        <v>12</v>
      </c>
      <c r="U16" s="64"/>
      <c r="V16" s="64"/>
      <c r="W16" s="64"/>
      <c r="X16" s="64"/>
      <c r="Y16" s="64"/>
      <c r="Z16" s="64"/>
      <c r="AA16" s="64"/>
      <c r="AB16" s="64"/>
      <c r="AC16" s="64"/>
      <c r="AD16" s="64"/>
      <c r="AE16" s="64"/>
      <c r="AF16" s="64"/>
      <c r="AG16" s="65"/>
      <c r="AH16" s="66" t="n">
        <v>12</v>
      </c>
      <c r="AI16" s="67"/>
      <c r="AJ16" s="67"/>
      <c r="AK16" s="67"/>
      <c r="AL16" s="67"/>
      <c r="AM16" s="67"/>
      <c r="AN16" s="67"/>
      <c r="AO16" s="67"/>
      <c r="AP16" s="67"/>
      <c r="AQ16" s="67"/>
      <c r="AR16" s="67"/>
      <c r="AS16" s="67"/>
      <c r="AT16" s="67"/>
      <c r="AU16" s="59"/>
      <c r="AV16" s="59"/>
      <c r="AW16" s="59"/>
    </row>
    <row r="17" customFormat="false" ht="15.75" hidden="true" customHeight="true" outlineLevel="0" collapsed="false">
      <c r="A17" s="76" t="s">
        <v>312</v>
      </c>
      <c r="B17" s="69" t="e">
        <f aca="false">array_constrain(arrayformula(xlookup(A17,'dkp jun 25' A:A,'dkp jun 25' A:A)), 1, 1)</f>
        <v>#VALUE!</v>
      </c>
      <c r="C17" s="70"/>
      <c r="D17" s="70" t="n">
        <v>126</v>
      </c>
      <c r="E17" s="70" t="n">
        <v>0</v>
      </c>
      <c r="F17" s="70" t="n">
        <v>126</v>
      </c>
      <c r="G17" s="70" t="n">
        <v>0</v>
      </c>
      <c r="H17" s="70" t="n">
        <v>126</v>
      </c>
      <c r="I17" s="71"/>
      <c r="J17" s="71"/>
      <c r="K17" s="71"/>
      <c r="L17" s="71"/>
      <c r="M17" s="71"/>
      <c r="N17" s="71"/>
      <c r="O17" s="71"/>
      <c r="P17" s="71"/>
      <c r="Q17" s="71"/>
      <c r="R17" s="71"/>
      <c r="S17" s="71"/>
      <c r="T17" s="71"/>
      <c r="U17" s="71"/>
      <c r="V17" s="71"/>
      <c r="W17" s="71"/>
      <c r="X17" s="71"/>
      <c r="Y17" s="71"/>
      <c r="Z17" s="71"/>
      <c r="AA17" s="71"/>
      <c r="AB17" s="71"/>
      <c r="AC17" s="71"/>
      <c r="AD17" s="71"/>
      <c r="AE17" s="71"/>
      <c r="AF17" s="71"/>
      <c r="AG17" s="72"/>
      <c r="AH17" s="72"/>
      <c r="AI17" s="74"/>
      <c r="AJ17" s="74"/>
      <c r="AK17" s="74"/>
      <c r="AL17" s="74"/>
      <c r="AM17" s="74"/>
      <c r="AN17" s="74"/>
      <c r="AO17" s="74"/>
      <c r="AP17" s="74"/>
      <c r="AQ17" s="74"/>
      <c r="AR17" s="74"/>
      <c r="AS17" s="74"/>
      <c r="AT17" s="74"/>
      <c r="AU17" s="59"/>
      <c r="AV17" s="59"/>
      <c r="AW17" s="59"/>
    </row>
    <row r="18" customFormat="false" ht="15.75" hidden="true" customHeight="true" outlineLevel="0" collapsed="false">
      <c r="A18" s="61" t="s">
        <v>313</v>
      </c>
      <c r="B18" s="62" t="e">
        <f aca="false">array_constrain(arrayformula(xlookup(A18,'dkp jun 25' A:A,'dkp jun 25' A:A)), 1, 1)</f>
        <v>#VALUE!</v>
      </c>
      <c r="C18" s="63"/>
      <c r="D18" s="63" t="n">
        <v>106</v>
      </c>
      <c r="E18" s="63" t="n">
        <v>36</v>
      </c>
      <c r="F18" s="63" t="n">
        <v>142</v>
      </c>
      <c r="G18" s="63" t="n">
        <v>16</v>
      </c>
      <c r="H18" s="63" t="n">
        <v>126</v>
      </c>
      <c r="I18" s="64"/>
      <c r="J18" s="63" t="n">
        <v>11</v>
      </c>
      <c r="K18" s="63" t="n">
        <v>6</v>
      </c>
      <c r="L18" s="64"/>
      <c r="M18" s="64"/>
      <c r="N18" s="64"/>
      <c r="O18" s="63" t="n">
        <v>6</v>
      </c>
      <c r="P18" s="63" t="n">
        <v>6</v>
      </c>
      <c r="Q18" s="64"/>
      <c r="R18" s="64"/>
      <c r="S18" s="64"/>
      <c r="T18" s="63" t="n">
        <v>7</v>
      </c>
      <c r="U18" s="64"/>
      <c r="V18" s="64"/>
      <c r="W18" s="64"/>
      <c r="X18" s="64"/>
      <c r="Y18" s="64"/>
      <c r="Z18" s="64"/>
      <c r="AA18" s="64"/>
      <c r="AB18" s="64"/>
      <c r="AC18" s="64"/>
      <c r="AD18" s="64"/>
      <c r="AE18" s="64"/>
      <c r="AF18" s="64"/>
      <c r="AG18" s="65"/>
      <c r="AH18" s="66" t="n">
        <v>7</v>
      </c>
      <c r="AI18" s="67"/>
      <c r="AJ18" s="67"/>
      <c r="AK18" s="67"/>
      <c r="AL18" s="67"/>
      <c r="AM18" s="67"/>
      <c r="AN18" s="67"/>
      <c r="AO18" s="67"/>
      <c r="AP18" s="67"/>
      <c r="AQ18" s="67"/>
      <c r="AR18" s="67"/>
      <c r="AS18" s="67"/>
      <c r="AT18" s="67"/>
      <c r="AU18" s="59"/>
      <c r="AV18" s="59"/>
      <c r="AW18" s="59"/>
    </row>
    <row r="19" customFormat="false" ht="15.75" hidden="true" customHeight="true" outlineLevel="0" collapsed="false">
      <c r="A19" s="76" t="s">
        <v>314</v>
      </c>
      <c r="B19" s="69" t="e">
        <f aca="false">array_constrain(arrayformula(xlookup(A19,'dkp jun 25' A:A,'dkp jun 25' A:A)), 1, 1)</f>
        <v>#VALUE!</v>
      </c>
      <c r="C19" s="70"/>
      <c r="D19" s="70" t="n">
        <v>93</v>
      </c>
      <c r="E19" s="70" t="n">
        <v>29</v>
      </c>
      <c r="F19" s="70" t="n">
        <v>122</v>
      </c>
      <c r="G19" s="70" t="n">
        <v>0</v>
      </c>
      <c r="H19" s="70" t="n">
        <v>122</v>
      </c>
      <c r="I19" s="71"/>
      <c r="J19" s="70" t="n">
        <v>11</v>
      </c>
      <c r="K19" s="71"/>
      <c r="L19" s="71"/>
      <c r="M19" s="71"/>
      <c r="N19" s="71"/>
      <c r="O19" s="70" t="n">
        <v>6</v>
      </c>
      <c r="P19" s="71"/>
      <c r="Q19" s="71"/>
      <c r="R19" s="71"/>
      <c r="S19" s="71"/>
      <c r="T19" s="70" t="n">
        <v>12</v>
      </c>
      <c r="U19" s="71"/>
      <c r="V19" s="71"/>
      <c r="W19" s="71"/>
      <c r="X19" s="71"/>
      <c r="Y19" s="71"/>
      <c r="Z19" s="71"/>
      <c r="AA19" s="71"/>
      <c r="AB19" s="71"/>
      <c r="AC19" s="71"/>
      <c r="AD19" s="71"/>
      <c r="AE19" s="71"/>
      <c r="AF19" s="71"/>
      <c r="AG19" s="72"/>
      <c r="AH19" s="72"/>
      <c r="AI19" s="74"/>
      <c r="AJ19" s="74"/>
      <c r="AK19" s="74"/>
      <c r="AL19" s="74"/>
      <c r="AM19" s="74"/>
      <c r="AN19" s="74"/>
      <c r="AO19" s="74"/>
      <c r="AP19" s="74"/>
      <c r="AQ19" s="74"/>
      <c r="AR19" s="74"/>
      <c r="AS19" s="74"/>
      <c r="AT19" s="74"/>
      <c r="AU19" s="59"/>
      <c r="AV19" s="59"/>
      <c r="AW19" s="59"/>
    </row>
    <row r="20" customFormat="false" ht="15.75" hidden="true" customHeight="true" outlineLevel="0" collapsed="false">
      <c r="A20" s="61" t="s">
        <v>315</v>
      </c>
      <c r="B20" s="62" t="e">
        <f aca="false">array_constrain(arrayformula(xlookup(A20,'dkp jun 25' A:A,'dkp jun 25' A:A)), 1, 1)</f>
        <v>#VALUE!</v>
      </c>
      <c r="C20" s="63"/>
      <c r="D20" s="63" t="n">
        <v>108</v>
      </c>
      <c r="E20" s="63" t="n">
        <v>14</v>
      </c>
      <c r="F20" s="63" t="n">
        <v>122</v>
      </c>
      <c r="G20" s="63" t="n">
        <v>0</v>
      </c>
      <c r="H20" s="63" t="n">
        <v>122</v>
      </c>
      <c r="I20" s="63" t="n">
        <v>3</v>
      </c>
      <c r="J20" s="63" t="n">
        <v>11</v>
      </c>
      <c r="K20" s="64"/>
      <c r="L20" s="64"/>
      <c r="M20" s="64"/>
      <c r="N20" s="64"/>
      <c r="O20" s="64"/>
      <c r="P20" s="64"/>
      <c r="Q20" s="64"/>
      <c r="R20" s="64"/>
      <c r="S20" s="64"/>
      <c r="T20" s="64"/>
      <c r="U20" s="64"/>
      <c r="V20" s="64"/>
      <c r="W20" s="64"/>
      <c r="X20" s="64"/>
      <c r="Y20" s="64"/>
      <c r="Z20" s="64"/>
      <c r="AA20" s="64"/>
      <c r="AB20" s="64"/>
      <c r="AC20" s="64"/>
      <c r="AD20" s="64"/>
      <c r="AE20" s="64"/>
      <c r="AF20" s="64"/>
      <c r="AG20" s="65"/>
      <c r="AH20" s="65"/>
      <c r="AI20" s="67"/>
      <c r="AJ20" s="67"/>
      <c r="AK20" s="67"/>
      <c r="AL20" s="67"/>
      <c r="AM20" s="67"/>
      <c r="AN20" s="67"/>
      <c r="AO20" s="67"/>
      <c r="AP20" s="67"/>
      <c r="AQ20" s="67"/>
      <c r="AR20" s="67"/>
      <c r="AS20" s="67"/>
      <c r="AT20" s="67"/>
      <c r="AU20" s="59"/>
      <c r="AV20" s="59"/>
      <c r="AW20" s="59"/>
    </row>
    <row r="21" customFormat="false" ht="15.75" hidden="true" customHeight="true" outlineLevel="0" collapsed="false">
      <c r="A21" s="76" t="s">
        <v>316</v>
      </c>
      <c r="B21" s="69" t="e">
        <f aca="false">array_constrain(arrayformula(xlookup(A21,'dkp jun 25' A:A,'dkp jun 25' A:A)), 1, 1)</f>
        <v>#VALUE!</v>
      </c>
      <c r="C21" s="70" t="e">
        <f aca="false">array_constrain(arrayformula(xlookup(A21,'dkp may 25' A:A,'dkp may 25' C:C)), 1, 1)</f>
        <v>#VALUE!</v>
      </c>
      <c r="D21" s="70" t="n">
        <v>110</v>
      </c>
      <c r="E21" s="70" t="n">
        <v>0</v>
      </c>
      <c r="F21" s="70" t="n">
        <v>110</v>
      </c>
      <c r="G21" s="70" t="n">
        <v>0</v>
      </c>
      <c r="H21" s="70" t="n">
        <v>110</v>
      </c>
      <c r="I21" s="71"/>
      <c r="J21" s="71"/>
      <c r="K21" s="71"/>
      <c r="L21" s="71"/>
      <c r="M21" s="71"/>
      <c r="N21" s="71"/>
      <c r="O21" s="71"/>
      <c r="P21" s="71"/>
      <c r="Q21" s="71"/>
      <c r="R21" s="71"/>
      <c r="S21" s="71"/>
      <c r="T21" s="71"/>
      <c r="U21" s="71"/>
      <c r="V21" s="71"/>
      <c r="W21" s="71"/>
      <c r="X21" s="71"/>
      <c r="Y21" s="71"/>
      <c r="Z21" s="71"/>
      <c r="AA21" s="71"/>
      <c r="AB21" s="71"/>
      <c r="AC21" s="71"/>
      <c r="AD21" s="71"/>
      <c r="AE21" s="71"/>
      <c r="AF21" s="71"/>
      <c r="AG21" s="72"/>
      <c r="AH21" s="72"/>
      <c r="AI21" s="74"/>
      <c r="AJ21" s="74"/>
      <c r="AK21" s="74"/>
      <c r="AL21" s="74"/>
      <c r="AM21" s="74"/>
      <c r="AN21" s="74"/>
      <c r="AO21" s="74"/>
      <c r="AP21" s="74"/>
      <c r="AQ21" s="74"/>
      <c r="AR21" s="74"/>
      <c r="AS21" s="74"/>
      <c r="AT21" s="74"/>
      <c r="AU21" s="59"/>
      <c r="AV21" s="59"/>
      <c r="AW21" s="59"/>
    </row>
    <row r="22" customFormat="false" ht="15.75" hidden="true" customHeight="true" outlineLevel="0" collapsed="false">
      <c r="A22" s="61" t="s">
        <v>317</v>
      </c>
      <c r="B22" s="62" t="e">
        <f aca="false">array_constrain(arrayformula(xlookup(A22,'dkp jun 25' A:A,'dkp jun 25' A:A)), 1, 1)</f>
        <v>#VALUE!</v>
      </c>
      <c r="C22" s="63"/>
      <c r="D22" s="63" t="n">
        <v>96</v>
      </c>
      <c r="E22" s="63" t="n">
        <v>2</v>
      </c>
      <c r="F22" s="63" t="n">
        <v>98</v>
      </c>
      <c r="G22" s="63" t="n">
        <v>0</v>
      </c>
      <c r="H22" s="63" t="n">
        <v>98</v>
      </c>
      <c r="I22" s="63" t="n">
        <v>2</v>
      </c>
      <c r="J22" s="64"/>
      <c r="K22" s="64"/>
      <c r="L22" s="64"/>
      <c r="M22" s="64"/>
      <c r="N22" s="64"/>
      <c r="O22" s="64"/>
      <c r="P22" s="64"/>
      <c r="Q22" s="64"/>
      <c r="R22" s="64"/>
      <c r="S22" s="64"/>
      <c r="T22" s="64"/>
      <c r="U22" s="64"/>
      <c r="V22" s="64"/>
      <c r="W22" s="64"/>
      <c r="X22" s="64"/>
      <c r="Y22" s="64"/>
      <c r="Z22" s="64"/>
      <c r="AA22" s="64"/>
      <c r="AB22" s="64"/>
      <c r="AC22" s="64"/>
      <c r="AD22" s="64"/>
      <c r="AE22" s="64"/>
      <c r="AF22" s="64"/>
      <c r="AG22" s="65"/>
      <c r="AH22" s="65"/>
      <c r="AI22" s="67"/>
      <c r="AJ22" s="67"/>
      <c r="AK22" s="67"/>
      <c r="AL22" s="67"/>
      <c r="AM22" s="67"/>
      <c r="AN22" s="67"/>
      <c r="AO22" s="67"/>
      <c r="AP22" s="67"/>
      <c r="AQ22" s="67"/>
      <c r="AR22" s="67"/>
      <c r="AS22" s="67"/>
      <c r="AT22" s="67"/>
      <c r="AU22" s="59"/>
      <c r="AV22" s="59"/>
      <c r="AW22" s="59"/>
    </row>
    <row r="23" customFormat="false" ht="15.75" hidden="true" customHeight="true" outlineLevel="0" collapsed="false">
      <c r="A23" s="68" t="s">
        <v>318</v>
      </c>
      <c r="B23" s="69" t="e">
        <f aca="false">array_constrain(arrayformula(xlookup(A23,'dkp jun 25' A:A,'dkp jun 25' A:A)), 1, 1)</f>
        <v>#VALUE!</v>
      </c>
      <c r="C23" s="70"/>
      <c r="D23" s="70" t="n">
        <v>75</v>
      </c>
      <c r="E23" s="70" t="n">
        <v>17</v>
      </c>
      <c r="F23" s="70" t="n">
        <v>92</v>
      </c>
      <c r="G23" s="70" t="n">
        <v>0</v>
      </c>
      <c r="H23" s="70" t="n">
        <v>92</v>
      </c>
      <c r="I23" s="71"/>
      <c r="J23" s="70" t="n">
        <v>11</v>
      </c>
      <c r="K23" s="70" t="n">
        <v>6</v>
      </c>
      <c r="L23" s="71"/>
      <c r="M23" s="71"/>
      <c r="N23" s="71"/>
      <c r="O23" s="71"/>
      <c r="P23" s="71"/>
      <c r="Q23" s="71"/>
      <c r="R23" s="71"/>
      <c r="S23" s="71"/>
      <c r="T23" s="71"/>
      <c r="U23" s="71"/>
      <c r="V23" s="71"/>
      <c r="W23" s="71"/>
      <c r="X23" s="71"/>
      <c r="Y23" s="71"/>
      <c r="Z23" s="71"/>
      <c r="AA23" s="71"/>
      <c r="AB23" s="71"/>
      <c r="AC23" s="71"/>
      <c r="AD23" s="71"/>
      <c r="AE23" s="71"/>
      <c r="AF23" s="71"/>
      <c r="AG23" s="72"/>
      <c r="AH23" s="72"/>
      <c r="AI23" s="74"/>
      <c r="AJ23" s="74"/>
      <c r="AK23" s="74"/>
      <c r="AL23" s="74"/>
      <c r="AM23" s="74"/>
      <c r="AN23" s="74"/>
      <c r="AO23" s="74"/>
      <c r="AP23" s="74"/>
      <c r="AQ23" s="74"/>
      <c r="AR23" s="74"/>
      <c r="AS23" s="74"/>
      <c r="AT23" s="74"/>
      <c r="AU23" s="59"/>
      <c r="AV23" s="59"/>
      <c r="AW23" s="59"/>
    </row>
    <row r="24" customFormat="false" ht="15.75" hidden="true" customHeight="true" outlineLevel="0" collapsed="false">
      <c r="A24" s="61" t="s">
        <v>319</v>
      </c>
      <c r="B24" s="62" t="e">
        <f aca="false">array_constrain(arrayformula(xlookup(A24,'dkp jun 25' A:A,'dkp jun 25' A:A)), 1, 1)</f>
        <v>#VALUE!</v>
      </c>
      <c r="C24" s="63"/>
      <c r="D24" s="63" t="n">
        <v>58</v>
      </c>
      <c r="E24" s="63" t="n">
        <v>29</v>
      </c>
      <c r="F24" s="63" t="n">
        <v>87</v>
      </c>
      <c r="G24" s="63" t="n">
        <v>0</v>
      </c>
      <c r="H24" s="63" t="n">
        <v>87</v>
      </c>
      <c r="I24" s="63" t="n">
        <v>6</v>
      </c>
      <c r="J24" s="63" t="n">
        <v>11</v>
      </c>
      <c r="K24" s="64"/>
      <c r="L24" s="64"/>
      <c r="M24" s="63" t="n">
        <v>6</v>
      </c>
      <c r="N24" s="64"/>
      <c r="O24" s="63" t="n">
        <v>6</v>
      </c>
      <c r="P24" s="64"/>
      <c r="Q24" s="64"/>
      <c r="R24" s="64"/>
      <c r="S24" s="64"/>
      <c r="T24" s="64"/>
      <c r="U24" s="64"/>
      <c r="V24" s="64"/>
      <c r="W24" s="64"/>
      <c r="X24" s="64"/>
      <c r="Y24" s="64"/>
      <c r="Z24" s="64"/>
      <c r="AA24" s="64"/>
      <c r="AB24" s="64"/>
      <c r="AC24" s="64"/>
      <c r="AD24" s="64"/>
      <c r="AE24" s="64"/>
      <c r="AF24" s="64"/>
      <c r="AG24" s="65"/>
      <c r="AH24" s="65"/>
      <c r="AI24" s="67"/>
      <c r="AJ24" s="67"/>
      <c r="AK24" s="67"/>
      <c r="AL24" s="67"/>
      <c r="AM24" s="67"/>
      <c r="AN24" s="67"/>
      <c r="AO24" s="67"/>
      <c r="AP24" s="67"/>
      <c r="AQ24" s="67"/>
      <c r="AR24" s="67"/>
      <c r="AS24" s="67"/>
      <c r="AT24" s="67"/>
      <c r="AU24" s="59"/>
      <c r="AV24" s="59"/>
      <c r="AW24" s="59"/>
    </row>
    <row r="25" customFormat="false" ht="15.75" hidden="true" customHeight="true" outlineLevel="0" collapsed="false">
      <c r="A25" s="68" t="s">
        <v>320</v>
      </c>
      <c r="B25" s="69" t="e">
        <f aca="false">array_constrain(arrayformula(xlookup(A25,'dkp jun 25' A:A,'dkp jun 25' A:A)), 1, 1)</f>
        <v>#VALUE!</v>
      </c>
      <c r="C25" s="70"/>
      <c r="D25" s="70" t="n">
        <v>108</v>
      </c>
      <c r="E25" s="70" t="n">
        <v>82</v>
      </c>
      <c r="F25" s="70" t="n">
        <v>190</v>
      </c>
      <c r="G25" s="70" t="n">
        <v>106</v>
      </c>
      <c r="H25" s="70" t="n">
        <v>84</v>
      </c>
      <c r="I25" s="70" t="n">
        <v>7</v>
      </c>
      <c r="J25" s="70" t="n">
        <v>11</v>
      </c>
      <c r="K25" s="70" t="n">
        <v>6</v>
      </c>
      <c r="L25" s="70" t="n">
        <v>7</v>
      </c>
      <c r="M25" s="70" t="n">
        <v>6</v>
      </c>
      <c r="N25" s="71"/>
      <c r="O25" s="70" t="n">
        <v>6</v>
      </c>
      <c r="P25" s="70" t="n">
        <v>6</v>
      </c>
      <c r="Q25" s="70" t="n">
        <v>7</v>
      </c>
      <c r="R25" s="70" t="n">
        <v>6</v>
      </c>
      <c r="S25" s="70" t="n">
        <v>8</v>
      </c>
      <c r="T25" s="70" t="n">
        <v>12</v>
      </c>
      <c r="U25" s="71"/>
      <c r="V25" s="71"/>
      <c r="W25" s="71"/>
      <c r="X25" s="71"/>
      <c r="Y25" s="71"/>
      <c r="Z25" s="71"/>
      <c r="AA25" s="71"/>
      <c r="AB25" s="71"/>
      <c r="AC25" s="71"/>
      <c r="AD25" s="71"/>
      <c r="AE25" s="71"/>
      <c r="AF25" s="71"/>
      <c r="AG25" s="72"/>
      <c r="AH25" s="73" t="n">
        <v>12</v>
      </c>
      <c r="AI25" s="74"/>
      <c r="AJ25" s="74"/>
      <c r="AK25" s="74"/>
      <c r="AL25" s="74"/>
      <c r="AM25" s="74"/>
      <c r="AN25" s="74"/>
      <c r="AO25" s="74"/>
      <c r="AP25" s="74"/>
      <c r="AQ25" s="74"/>
      <c r="AR25" s="74"/>
      <c r="AS25" s="74"/>
      <c r="AT25" s="74"/>
      <c r="AU25" s="59"/>
      <c r="AV25" s="59"/>
      <c r="AW25" s="59"/>
    </row>
    <row r="26" customFormat="false" ht="15.75" hidden="true" customHeight="true" outlineLevel="0" collapsed="false">
      <c r="A26" s="61" t="s">
        <v>321</v>
      </c>
      <c r="B26" s="62" t="e">
        <f aca="false">array_constrain(arrayformula(xlookup(A26,'dkp jun 25' A:A,'dkp jun 25' A:A)), 1, 1)</f>
        <v>#VALUE!</v>
      </c>
      <c r="C26" s="63"/>
      <c r="D26" s="63" t="n">
        <v>59</v>
      </c>
      <c r="E26" s="63" t="n">
        <v>56</v>
      </c>
      <c r="F26" s="63" t="n">
        <v>115</v>
      </c>
      <c r="G26" s="63" t="n">
        <v>32</v>
      </c>
      <c r="H26" s="63" t="n">
        <v>83</v>
      </c>
      <c r="I26" s="63" t="n">
        <v>6</v>
      </c>
      <c r="J26" s="63" t="n">
        <v>9</v>
      </c>
      <c r="K26" s="63" t="n">
        <v>6</v>
      </c>
      <c r="L26" s="64"/>
      <c r="M26" s="64"/>
      <c r="N26" s="64"/>
      <c r="O26" s="63" t="n">
        <v>4</v>
      </c>
      <c r="P26" s="63" t="n">
        <v>6</v>
      </c>
      <c r="Q26" s="63" t="n">
        <v>7</v>
      </c>
      <c r="R26" s="63" t="n">
        <v>6</v>
      </c>
      <c r="S26" s="64"/>
      <c r="T26" s="63" t="n">
        <v>12</v>
      </c>
      <c r="U26" s="64"/>
      <c r="V26" s="64"/>
      <c r="W26" s="64"/>
      <c r="X26" s="64"/>
      <c r="Y26" s="64"/>
      <c r="Z26" s="64"/>
      <c r="AA26" s="64"/>
      <c r="AB26" s="64"/>
      <c r="AC26" s="64"/>
      <c r="AD26" s="64"/>
      <c r="AE26" s="64"/>
      <c r="AF26" s="64"/>
      <c r="AG26" s="65"/>
      <c r="AH26" s="66" t="n">
        <v>12</v>
      </c>
      <c r="AI26" s="67"/>
      <c r="AJ26" s="67"/>
      <c r="AK26" s="67"/>
      <c r="AL26" s="67"/>
      <c r="AM26" s="67"/>
      <c r="AN26" s="67"/>
      <c r="AO26" s="67"/>
      <c r="AP26" s="67"/>
      <c r="AQ26" s="67"/>
      <c r="AR26" s="67"/>
      <c r="AS26" s="67"/>
      <c r="AT26" s="67"/>
      <c r="AU26" s="59"/>
      <c r="AV26" s="59"/>
      <c r="AW26" s="59"/>
    </row>
    <row r="27" customFormat="false" ht="15.75" hidden="true" customHeight="true" outlineLevel="0" collapsed="false">
      <c r="A27" s="68" t="s">
        <v>141</v>
      </c>
      <c r="B27" s="69" t="e">
        <f aca="false">array_constrain(arrayformula(xlookup(A27,'dkp jun 25' A:A,'dkp jun 25' A:A)), 1, 1)</f>
        <v>#VALUE!</v>
      </c>
      <c r="C27" s="70"/>
      <c r="D27" s="70" t="n">
        <v>59</v>
      </c>
      <c r="E27" s="70" t="n">
        <v>23</v>
      </c>
      <c r="F27" s="70" t="n">
        <v>82</v>
      </c>
      <c r="G27" s="70" t="n">
        <v>0</v>
      </c>
      <c r="H27" s="70" t="n">
        <v>82</v>
      </c>
      <c r="I27" s="71"/>
      <c r="J27" s="70" t="n">
        <v>11</v>
      </c>
      <c r="K27" s="71"/>
      <c r="L27" s="71"/>
      <c r="M27" s="71"/>
      <c r="N27" s="71"/>
      <c r="O27" s="71"/>
      <c r="P27" s="71"/>
      <c r="Q27" s="71"/>
      <c r="R27" s="71"/>
      <c r="S27" s="71"/>
      <c r="T27" s="70" t="n">
        <v>12</v>
      </c>
      <c r="U27" s="71"/>
      <c r="V27" s="71"/>
      <c r="W27" s="71"/>
      <c r="X27" s="71"/>
      <c r="Y27" s="71"/>
      <c r="Z27" s="71"/>
      <c r="AA27" s="71"/>
      <c r="AB27" s="71"/>
      <c r="AC27" s="71"/>
      <c r="AD27" s="71"/>
      <c r="AE27" s="71"/>
      <c r="AF27" s="71"/>
      <c r="AG27" s="72"/>
      <c r="AH27" s="73" t="n">
        <v>12</v>
      </c>
      <c r="AI27" s="74"/>
      <c r="AJ27" s="74"/>
      <c r="AK27" s="74"/>
      <c r="AL27" s="74"/>
      <c r="AM27" s="74"/>
      <c r="AN27" s="74"/>
      <c r="AO27" s="74"/>
      <c r="AP27" s="74"/>
      <c r="AQ27" s="74"/>
      <c r="AR27" s="74"/>
      <c r="AS27" s="74"/>
      <c r="AT27" s="74"/>
      <c r="AU27" s="59"/>
      <c r="AV27" s="59"/>
      <c r="AW27" s="59"/>
    </row>
    <row r="28" customFormat="false" ht="15.75" hidden="true" customHeight="true" outlineLevel="0" collapsed="false">
      <c r="A28" s="61" t="s">
        <v>19</v>
      </c>
      <c r="B28" s="62" t="e">
        <f aca="false">array_constrain(arrayformula(xlookup(A28,'dkp jun 25' A:A,'dkp jun 25' A:A)), 1, 1)</f>
        <v>#VALUE!</v>
      </c>
      <c r="C28" s="63" t="e">
        <f aca="false">array_constrain(arrayformula(xlookup(A28,'dkp may 25' A:A,'dkp may 25' C:C)), 1, 1)</f>
        <v>#VALUE!</v>
      </c>
      <c r="D28" s="63" t="n">
        <v>81</v>
      </c>
      <c r="E28" s="63" t="n">
        <v>0</v>
      </c>
      <c r="F28" s="63" t="n">
        <v>81</v>
      </c>
      <c r="G28" s="63" t="n">
        <v>0</v>
      </c>
      <c r="H28" s="63" t="n">
        <v>81</v>
      </c>
      <c r="I28" s="64"/>
      <c r="J28" s="64"/>
      <c r="K28" s="64"/>
      <c r="L28" s="64"/>
      <c r="M28" s="64"/>
      <c r="N28" s="64"/>
      <c r="O28" s="64"/>
      <c r="P28" s="64"/>
      <c r="Q28" s="64"/>
      <c r="R28" s="64"/>
      <c r="S28" s="64"/>
      <c r="T28" s="64"/>
      <c r="U28" s="64"/>
      <c r="V28" s="64"/>
      <c r="W28" s="64"/>
      <c r="X28" s="64"/>
      <c r="Y28" s="64"/>
      <c r="Z28" s="64"/>
      <c r="AA28" s="64"/>
      <c r="AB28" s="64"/>
      <c r="AC28" s="64"/>
      <c r="AD28" s="64"/>
      <c r="AE28" s="64"/>
      <c r="AF28" s="64"/>
      <c r="AG28" s="65"/>
      <c r="AH28" s="65"/>
      <c r="AI28" s="67"/>
      <c r="AJ28" s="67"/>
      <c r="AK28" s="67"/>
      <c r="AL28" s="67"/>
      <c r="AM28" s="67"/>
      <c r="AN28" s="67"/>
      <c r="AO28" s="67"/>
      <c r="AP28" s="67"/>
      <c r="AQ28" s="67"/>
      <c r="AR28" s="67"/>
      <c r="AS28" s="67"/>
      <c r="AT28" s="67"/>
      <c r="AU28" s="59"/>
      <c r="AV28" s="59"/>
      <c r="AW28" s="59"/>
    </row>
    <row r="29" customFormat="false" ht="15.75" hidden="true" customHeight="true" outlineLevel="0" collapsed="false">
      <c r="A29" s="68" t="s">
        <v>322</v>
      </c>
      <c r="B29" s="69" t="e">
        <f aca="false">array_constrain(arrayformula(xlookup(A29,'dkp jun 25' A:A,'dkp jun 25' A:A)), 1, 1)</f>
        <v>#VALUE!</v>
      </c>
      <c r="C29" s="70"/>
      <c r="D29" s="70" t="n">
        <v>42</v>
      </c>
      <c r="E29" s="70" t="n">
        <v>81</v>
      </c>
      <c r="F29" s="70" t="n">
        <v>123</v>
      </c>
      <c r="G29" s="70" t="n">
        <v>43</v>
      </c>
      <c r="H29" s="70" t="n">
        <v>80</v>
      </c>
      <c r="I29" s="70" t="n">
        <v>8</v>
      </c>
      <c r="J29" s="70" t="n">
        <v>11</v>
      </c>
      <c r="K29" s="70" t="n">
        <v>6</v>
      </c>
      <c r="L29" s="70" t="n">
        <v>3</v>
      </c>
      <c r="M29" s="70" t="n">
        <v>6</v>
      </c>
      <c r="N29" s="70" t="n">
        <v>6</v>
      </c>
      <c r="O29" s="70" t="n">
        <v>6</v>
      </c>
      <c r="P29" s="70" t="n">
        <v>5</v>
      </c>
      <c r="Q29" s="70" t="n">
        <v>6</v>
      </c>
      <c r="R29" s="70" t="n">
        <v>6</v>
      </c>
      <c r="S29" s="70" t="n">
        <v>6</v>
      </c>
      <c r="T29" s="70" t="n">
        <v>12</v>
      </c>
      <c r="U29" s="71"/>
      <c r="V29" s="71"/>
      <c r="W29" s="71"/>
      <c r="X29" s="71"/>
      <c r="Y29" s="71"/>
      <c r="Z29" s="71"/>
      <c r="AA29" s="71"/>
      <c r="AB29" s="71"/>
      <c r="AC29" s="71"/>
      <c r="AD29" s="71"/>
      <c r="AE29" s="71"/>
      <c r="AF29" s="71"/>
      <c r="AG29" s="72"/>
      <c r="AH29" s="73" t="n">
        <v>12</v>
      </c>
      <c r="AI29" s="74"/>
      <c r="AJ29" s="74"/>
      <c r="AK29" s="74"/>
      <c r="AL29" s="74"/>
      <c r="AM29" s="74"/>
      <c r="AN29" s="74"/>
      <c r="AO29" s="74"/>
      <c r="AP29" s="74"/>
      <c r="AQ29" s="74"/>
      <c r="AR29" s="74"/>
      <c r="AS29" s="74"/>
      <c r="AT29" s="74"/>
      <c r="AU29" s="59"/>
      <c r="AV29" s="59"/>
      <c r="AW29" s="59"/>
    </row>
    <row r="30" customFormat="false" ht="15.75" hidden="true" customHeight="true" outlineLevel="0" collapsed="false">
      <c r="A30" s="61" t="s">
        <v>323</v>
      </c>
      <c r="B30" s="62" t="e">
        <f aca="false">array_constrain(arrayformula(xlookup(A30,'dkp jun 25' A:A,'dkp jun 25' A:A)), 1, 1)</f>
        <v>#VALUE!</v>
      </c>
      <c r="C30" s="63"/>
      <c r="D30" s="63" t="n">
        <v>55</v>
      </c>
      <c r="E30" s="63" t="n">
        <v>90</v>
      </c>
      <c r="F30" s="63" t="n">
        <v>145</v>
      </c>
      <c r="G30" s="63" t="n">
        <v>66</v>
      </c>
      <c r="H30" s="63" t="n">
        <v>79</v>
      </c>
      <c r="I30" s="63" t="n">
        <v>9</v>
      </c>
      <c r="J30" s="63" t="n">
        <v>11</v>
      </c>
      <c r="K30" s="63" t="n">
        <v>6</v>
      </c>
      <c r="L30" s="63" t="n">
        <v>7</v>
      </c>
      <c r="M30" s="63" t="n">
        <v>6</v>
      </c>
      <c r="N30" s="63" t="n">
        <v>6</v>
      </c>
      <c r="O30" s="63" t="n">
        <v>6</v>
      </c>
      <c r="P30" s="63" t="n">
        <v>6</v>
      </c>
      <c r="Q30" s="63" t="n">
        <v>7</v>
      </c>
      <c r="R30" s="63" t="n">
        <v>6</v>
      </c>
      <c r="S30" s="63" t="n">
        <v>8</v>
      </c>
      <c r="T30" s="63" t="n">
        <v>12</v>
      </c>
      <c r="U30" s="64"/>
      <c r="V30" s="64"/>
      <c r="W30" s="64"/>
      <c r="X30" s="64"/>
      <c r="Y30" s="64"/>
      <c r="Z30" s="64"/>
      <c r="AA30" s="64"/>
      <c r="AB30" s="64"/>
      <c r="AC30" s="64"/>
      <c r="AD30" s="64"/>
      <c r="AE30" s="64"/>
      <c r="AF30" s="64"/>
      <c r="AG30" s="65"/>
      <c r="AH30" s="66" t="n">
        <v>12</v>
      </c>
      <c r="AI30" s="67"/>
      <c r="AJ30" s="67"/>
      <c r="AK30" s="67"/>
      <c r="AL30" s="67"/>
      <c r="AM30" s="67"/>
      <c r="AN30" s="67"/>
      <c r="AO30" s="67"/>
      <c r="AP30" s="67"/>
      <c r="AQ30" s="67"/>
      <c r="AR30" s="67"/>
      <c r="AS30" s="67"/>
      <c r="AT30" s="67"/>
      <c r="AU30" s="59"/>
      <c r="AV30" s="59"/>
      <c r="AW30" s="59"/>
    </row>
    <row r="31" customFormat="false" ht="15.75" hidden="true" customHeight="true" outlineLevel="0" collapsed="false">
      <c r="A31" s="68" t="s">
        <v>29</v>
      </c>
      <c r="B31" s="69" t="e">
        <f aca="false">array_constrain(arrayformula(xlookup(A31,'dkp jun 25' A:A,'dkp jun 25' A:A)), 1, 1)</f>
        <v>#VALUE!</v>
      </c>
      <c r="C31" s="70"/>
      <c r="D31" s="70" t="n">
        <v>55</v>
      </c>
      <c r="E31" s="70" t="n">
        <v>29</v>
      </c>
      <c r="F31" s="70" t="n">
        <v>84</v>
      </c>
      <c r="G31" s="70" t="n">
        <v>6</v>
      </c>
      <c r="H31" s="70" t="n">
        <v>78</v>
      </c>
      <c r="I31" s="71"/>
      <c r="J31" s="70" t="n">
        <v>11</v>
      </c>
      <c r="K31" s="71"/>
      <c r="L31" s="71"/>
      <c r="M31" s="71"/>
      <c r="N31" s="71"/>
      <c r="O31" s="70" t="n">
        <v>6</v>
      </c>
      <c r="P31" s="71"/>
      <c r="Q31" s="71"/>
      <c r="R31" s="71"/>
      <c r="S31" s="71"/>
      <c r="T31" s="70" t="n">
        <v>12</v>
      </c>
      <c r="U31" s="71"/>
      <c r="V31" s="71"/>
      <c r="W31" s="71"/>
      <c r="X31" s="71"/>
      <c r="Y31" s="71"/>
      <c r="Z31" s="71"/>
      <c r="AA31" s="71"/>
      <c r="AB31" s="71"/>
      <c r="AC31" s="71"/>
      <c r="AD31" s="71"/>
      <c r="AE31" s="71"/>
      <c r="AF31" s="71"/>
      <c r="AG31" s="72"/>
      <c r="AH31" s="73" t="n">
        <v>12</v>
      </c>
      <c r="AI31" s="74"/>
      <c r="AJ31" s="74"/>
      <c r="AK31" s="74"/>
      <c r="AL31" s="74"/>
      <c r="AM31" s="74"/>
      <c r="AN31" s="74"/>
      <c r="AO31" s="74"/>
      <c r="AP31" s="74"/>
      <c r="AQ31" s="74"/>
      <c r="AR31" s="74"/>
      <c r="AS31" s="74"/>
      <c r="AT31" s="74"/>
      <c r="AU31" s="59"/>
      <c r="AV31" s="59"/>
      <c r="AW31" s="59"/>
    </row>
    <row r="32" customFormat="false" ht="15.75" hidden="true" customHeight="true" outlineLevel="0" collapsed="false">
      <c r="A32" s="61" t="s">
        <v>324</v>
      </c>
      <c r="B32" s="62" t="e">
        <f aca="false">array_constrain(arrayformula(xlookup(A32,'dkp jun 25' A:A,'dkp jun 25' A:A)), 1, 1)</f>
        <v>#VALUE!</v>
      </c>
      <c r="C32" s="63"/>
      <c r="D32" s="63" t="n">
        <v>129</v>
      </c>
      <c r="E32" s="63" t="n">
        <v>72</v>
      </c>
      <c r="F32" s="63" t="n">
        <v>201</v>
      </c>
      <c r="G32" s="63" t="n">
        <v>125</v>
      </c>
      <c r="H32" s="63" t="n">
        <v>76</v>
      </c>
      <c r="I32" s="63" t="n">
        <v>6</v>
      </c>
      <c r="J32" s="63" t="n">
        <v>11</v>
      </c>
      <c r="K32" s="63" t="n">
        <v>6</v>
      </c>
      <c r="L32" s="63" t="n">
        <v>5</v>
      </c>
      <c r="M32" s="63" t="n">
        <v>6</v>
      </c>
      <c r="N32" s="64"/>
      <c r="O32" s="63" t="n">
        <v>6</v>
      </c>
      <c r="P32" s="63" t="n">
        <v>6</v>
      </c>
      <c r="Q32" s="63" t="n">
        <v>7</v>
      </c>
      <c r="R32" s="63" t="n">
        <v>5</v>
      </c>
      <c r="S32" s="63" t="n">
        <v>2</v>
      </c>
      <c r="T32" s="63" t="n">
        <v>12</v>
      </c>
      <c r="U32" s="64"/>
      <c r="V32" s="64"/>
      <c r="W32" s="64"/>
      <c r="X32" s="64"/>
      <c r="Y32" s="64"/>
      <c r="Z32" s="64"/>
      <c r="AA32" s="64"/>
      <c r="AB32" s="64"/>
      <c r="AC32" s="64"/>
      <c r="AD32" s="64"/>
      <c r="AE32" s="64"/>
      <c r="AF32" s="64"/>
      <c r="AG32" s="65"/>
      <c r="AH32" s="66" t="n">
        <v>12</v>
      </c>
      <c r="AI32" s="67"/>
      <c r="AJ32" s="67"/>
      <c r="AK32" s="67"/>
      <c r="AL32" s="67"/>
      <c r="AM32" s="67"/>
      <c r="AN32" s="67"/>
      <c r="AO32" s="67"/>
      <c r="AP32" s="67"/>
      <c r="AQ32" s="67"/>
      <c r="AR32" s="67"/>
      <c r="AS32" s="67"/>
      <c r="AT32" s="67"/>
      <c r="AU32" s="59"/>
      <c r="AV32" s="59"/>
      <c r="AW32" s="59"/>
    </row>
    <row r="33" customFormat="false" ht="15.75" hidden="true" customHeight="true" outlineLevel="0" collapsed="false">
      <c r="A33" s="68" t="s">
        <v>325</v>
      </c>
      <c r="B33" s="69" t="e">
        <f aca="false">array_constrain(arrayformula(xlookup(A33,'dkp jun 25' A:A,'dkp jun 25' A:A)), 1, 1)</f>
        <v>#VALUE!</v>
      </c>
      <c r="C33" s="70"/>
      <c r="D33" s="70" t="n">
        <v>34</v>
      </c>
      <c r="E33" s="70" t="n">
        <v>50</v>
      </c>
      <c r="F33" s="70" t="n">
        <v>84</v>
      </c>
      <c r="G33" s="70" t="n">
        <v>10</v>
      </c>
      <c r="H33" s="70" t="n">
        <v>74</v>
      </c>
      <c r="I33" s="70" t="n">
        <v>3</v>
      </c>
      <c r="J33" s="70" t="n">
        <v>11</v>
      </c>
      <c r="K33" s="70" t="n">
        <v>6</v>
      </c>
      <c r="L33" s="71"/>
      <c r="M33" s="70" t="n">
        <v>6</v>
      </c>
      <c r="N33" s="71"/>
      <c r="O33" s="70" t="n">
        <v>6</v>
      </c>
      <c r="P33" s="70" t="n">
        <v>6</v>
      </c>
      <c r="Q33" s="71"/>
      <c r="R33" s="71"/>
      <c r="S33" s="71"/>
      <c r="T33" s="70" t="n">
        <v>12</v>
      </c>
      <c r="U33" s="71"/>
      <c r="V33" s="71"/>
      <c r="W33" s="71"/>
      <c r="X33" s="71"/>
      <c r="Y33" s="71"/>
      <c r="Z33" s="71"/>
      <c r="AA33" s="71"/>
      <c r="AB33" s="71"/>
      <c r="AC33" s="71"/>
      <c r="AD33" s="71"/>
      <c r="AE33" s="71"/>
      <c r="AF33" s="71"/>
      <c r="AG33" s="72"/>
      <c r="AH33" s="73" t="n">
        <v>12</v>
      </c>
      <c r="AI33" s="74"/>
      <c r="AJ33" s="74"/>
      <c r="AK33" s="74"/>
      <c r="AL33" s="74"/>
      <c r="AM33" s="74"/>
      <c r="AN33" s="74"/>
      <c r="AO33" s="74"/>
      <c r="AP33" s="74"/>
      <c r="AQ33" s="74"/>
      <c r="AR33" s="74"/>
      <c r="AS33" s="74"/>
      <c r="AT33" s="74"/>
      <c r="AU33" s="59"/>
      <c r="AV33" s="59"/>
      <c r="AW33" s="59"/>
    </row>
    <row r="34" customFormat="false" ht="15.75" hidden="true" customHeight="true" outlineLevel="0" collapsed="false">
      <c r="A34" s="61" t="s">
        <v>326</v>
      </c>
      <c r="B34" s="62" t="e">
        <f aca="false">array_constrain(arrayformula(xlookup(A34,'dkp jun 25' A:A,'dkp jun 25' A:A)), 1, 1)</f>
        <v>#VALUE!</v>
      </c>
      <c r="C34" s="63" t="e">
        <f aca="false">array_constrain(arrayformula(xlookup(A34,'dkp may 25' A:A,'dkp may 25' C:C)), 1, 1)</f>
        <v>#VALUE!</v>
      </c>
      <c r="D34" s="63" t="n">
        <v>72</v>
      </c>
      <c r="E34" s="63" t="n">
        <v>0</v>
      </c>
      <c r="F34" s="63" t="n">
        <v>72</v>
      </c>
      <c r="G34" s="63" t="n">
        <v>0</v>
      </c>
      <c r="H34" s="63" t="n">
        <v>72</v>
      </c>
      <c r="I34" s="64"/>
      <c r="J34" s="64"/>
      <c r="K34" s="64"/>
      <c r="L34" s="64"/>
      <c r="M34" s="64"/>
      <c r="N34" s="64"/>
      <c r="O34" s="64"/>
      <c r="P34" s="64"/>
      <c r="Q34" s="64"/>
      <c r="R34" s="64"/>
      <c r="S34" s="64"/>
      <c r="T34" s="64"/>
      <c r="U34" s="64"/>
      <c r="V34" s="64"/>
      <c r="W34" s="64"/>
      <c r="X34" s="64"/>
      <c r="Y34" s="64"/>
      <c r="Z34" s="64"/>
      <c r="AA34" s="64"/>
      <c r="AB34" s="64"/>
      <c r="AC34" s="64"/>
      <c r="AD34" s="64"/>
      <c r="AE34" s="64"/>
      <c r="AF34" s="64"/>
      <c r="AG34" s="65"/>
      <c r="AH34" s="65"/>
      <c r="AI34" s="67"/>
      <c r="AJ34" s="67"/>
      <c r="AK34" s="67"/>
      <c r="AL34" s="67"/>
      <c r="AM34" s="67"/>
      <c r="AN34" s="67"/>
      <c r="AO34" s="67"/>
      <c r="AP34" s="67"/>
      <c r="AQ34" s="67"/>
      <c r="AR34" s="67"/>
      <c r="AS34" s="67"/>
      <c r="AT34" s="67"/>
      <c r="AU34" s="59"/>
      <c r="AV34" s="59"/>
      <c r="AW34" s="59"/>
    </row>
    <row r="35" customFormat="false" ht="15.75" hidden="true" customHeight="true" outlineLevel="0" collapsed="false">
      <c r="A35" s="68" t="s">
        <v>207</v>
      </c>
      <c r="B35" s="69" t="e">
        <f aca="false">array_constrain(arrayformula(xlookup(A35,'dkp jun 25' A:A,'dkp jun 25' A:A)), 1, 1)</f>
        <v>#VALUE!</v>
      </c>
      <c r="C35" s="70"/>
      <c r="D35" s="70" t="n">
        <v>28</v>
      </c>
      <c r="E35" s="70" t="n">
        <v>41</v>
      </c>
      <c r="F35" s="70" t="n">
        <v>69</v>
      </c>
      <c r="G35" s="70" t="n">
        <v>0</v>
      </c>
      <c r="H35" s="70" t="n">
        <v>69</v>
      </c>
      <c r="I35" s="71"/>
      <c r="J35" s="70" t="n">
        <v>11</v>
      </c>
      <c r="K35" s="70" t="n">
        <v>6</v>
      </c>
      <c r="L35" s="71"/>
      <c r="M35" s="71"/>
      <c r="N35" s="71"/>
      <c r="O35" s="70" t="n">
        <v>6</v>
      </c>
      <c r="P35" s="70" t="n">
        <v>6</v>
      </c>
      <c r="Q35" s="71"/>
      <c r="R35" s="71"/>
      <c r="S35" s="71"/>
      <c r="T35" s="70" t="n">
        <v>12</v>
      </c>
      <c r="U35" s="71"/>
      <c r="V35" s="71"/>
      <c r="W35" s="71"/>
      <c r="X35" s="71"/>
      <c r="Y35" s="71"/>
      <c r="Z35" s="71"/>
      <c r="AA35" s="71"/>
      <c r="AB35" s="71"/>
      <c r="AC35" s="71"/>
      <c r="AD35" s="71"/>
      <c r="AE35" s="71"/>
      <c r="AF35" s="71"/>
      <c r="AG35" s="72"/>
      <c r="AH35" s="73" t="n">
        <v>12</v>
      </c>
      <c r="AI35" s="74"/>
      <c r="AJ35" s="74"/>
      <c r="AK35" s="74"/>
      <c r="AL35" s="74"/>
      <c r="AM35" s="74"/>
      <c r="AN35" s="74"/>
      <c r="AO35" s="74"/>
      <c r="AP35" s="74"/>
      <c r="AQ35" s="74"/>
      <c r="AR35" s="74"/>
      <c r="AS35" s="74"/>
      <c r="AT35" s="74"/>
      <c r="AU35" s="59"/>
      <c r="AV35" s="59"/>
      <c r="AW35" s="59"/>
    </row>
    <row r="36" customFormat="false" ht="15.75" hidden="true" customHeight="true" outlineLevel="0" collapsed="false">
      <c r="A36" s="61" t="s">
        <v>327</v>
      </c>
      <c r="B36" s="62" t="e">
        <f aca="false">array_constrain(arrayformula(xlookup(A36,'dkp jun 25' A:A,'dkp jun 25' A:A)), 1, 1)</f>
        <v>#VALUE!</v>
      </c>
      <c r="C36" s="63"/>
      <c r="D36" s="63" t="n">
        <v>62</v>
      </c>
      <c r="E36" s="63" t="n">
        <v>68</v>
      </c>
      <c r="F36" s="63" t="n">
        <v>130</v>
      </c>
      <c r="G36" s="63" t="n">
        <v>62</v>
      </c>
      <c r="H36" s="63" t="n">
        <v>68</v>
      </c>
      <c r="I36" s="64"/>
      <c r="J36" s="63" t="n">
        <v>11</v>
      </c>
      <c r="K36" s="63" t="n">
        <v>6</v>
      </c>
      <c r="L36" s="63" t="n">
        <v>7</v>
      </c>
      <c r="M36" s="63" t="n">
        <v>6</v>
      </c>
      <c r="N36" s="64"/>
      <c r="O36" s="63" t="n">
        <v>6</v>
      </c>
      <c r="P36" s="63" t="n">
        <v>6</v>
      </c>
      <c r="Q36" s="63" t="n">
        <v>7</v>
      </c>
      <c r="R36" s="63" t="n">
        <v>6</v>
      </c>
      <c r="S36" s="63" t="n">
        <v>1</v>
      </c>
      <c r="T36" s="63" t="n">
        <v>12</v>
      </c>
      <c r="U36" s="64"/>
      <c r="V36" s="64"/>
      <c r="W36" s="64"/>
      <c r="X36" s="64"/>
      <c r="Y36" s="64"/>
      <c r="Z36" s="64"/>
      <c r="AA36" s="64"/>
      <c r="AB36" s="64"/>
      <c r="AC36" s="64"/>
      <c r="AD36" s="64"/>
      <c r="AE36" s="64"/>
      <c r="AF36" s="64"/>
      <c r="AG36" s="65"/>
      <c r="AH36" s="66" t="n">
        <v>12</v>
      </c>
      <c r="AI36" s="67"/>
      <c r="AJ36" s="67"/>
      <c r="AK36" s="67"/>
      <c r="AL36" s="67"/>
      <c r="AM36" s="67"/>
      <c r="AN36" s="67"/>
      <c r="AO36" s="67"/>
      <c r="AP36" s="67"/>
      <c r="AQ36" s="67"/>
      <c r="AR36" s="67"/>
      <c r="AS36" s="67"/>
      <c r="AT36" s="67"/>
      <c r="AU36" s="59"/>
      <c r="AV36" s="59"/>
      <c r="AW36" s="59"/>
    </row>
    <row r="37" customFormat="false" ht="15.75" hidden="true" customHeight="true" outlineLevel="0" collapsed="false">
      <c r="A37" s="76" t="s">
        <v>328</v>
      </c>
      <c r="B37" s="69" t="e">
        <f aca="false">array_constrain(arrayformula(xlookup(A37,'dkp jun 25' A:A,'dkp jun 25' A:A)), 1, 1)</f>
        <v>#VALUE!</v>
      </c>
      <c r="C37" s="70"/>
      <c r="D37" s="70" t="n">
        <v>55</v>
      </c>
      <c r="E37" s="70" t="n">
        <v>25</v>
      </c>
      <c r="F37" s="70" t="n">
        <v>80</v>
      </c>
      <c r="G37" s="70" t="n">
        <v>12</v>
      </c>
      <c r="H37" s="70" t="n">
        <v>68</v>
      </c>
      <c r="I37" s="71"/>
      <c r="J37" s="70" t="n">
        <v>11</v>
      </c>
      <c r="K37" s="70" t="n">
        <v>6</v>
      </c>
      <c r="L37" s="71"/>
      <c r="M37" s="71"/>
      <c r="N37" s="71"/>
      <c r="O37" s="71"/>
      <c r="P37" s="71"/>
      <c r="Q37" s="70" t="n">
        <v>7</v>
      </c>
      <c r="R37" s="71"/>
      <c r="S37" s="70" t="n">
        <v>1</v>
      </c>
      <c r="T37" s="71"/>
      <c r="U37" s="71"/>
      <c r="V37" s="71"/>
      <c r="W37" s="71"/>
      <c r="X37" s="71"/>
      <c r="Y37" s="71"/>
      <c r="Z37" s="71"/>
      <c r="AA37" s="71"/>
      <c r="AB37" s="71"/>
      <c r="AC37" s="71"/>
      <c r="AD37" s="71"/>
      <c r="AE37" s="71"/>
      <c r="AF37" s="71"/>
      <c r="AG37" s="72"/>
      <c r="AH37" s="72"/>
      <c r="AI37" s="74"/>
      <c r="AJ37" s="74"/>
      <c r="AK37" s="74"/>
      <c r="AL37" s="74"/>
      <c r="AM37" s="74"/>
      <c r="AN37" s="74"/>
      <c r="AO37" s="74"/>
      <c r="AP37" s="74"/>
      <c r="AQ37" s="74"/>
      <c r="AR37" s="74"/>
      <c r="AS37" s="74"/>
      <c r="AT37" s="74"/>
      <c r="AU37" s="59"/>
      <c r="AV37" s="59"/>
      <c r="AW37" s="59"/>
    </row>
    <row r="38" customFormat="false" ht="15.75" hidden="true" customHeight="true" outlineLevel="0" collapsed="false">
      <c r="A38" s="61" t="s">
        <v>329</v>
      </c>
      <c r="B38" s="62" t="e">
        <f aca="false">array_constrain(arrayformula(xlookup(A38,'dkp jun 25' A:A,'dkp jun 25' A:A)), 1, 1)</f>
        <v>#VALUE!</v>
      </c>
      <c r="C38" s="63" t="e">
        <f aca="false">array_constrain(arrayformula(xlookup(A38,'dkp may 25' A:A,'dkp may 25' C:C)), 1, 1)</f>
        <v>#VALUE!</v>
      </c>
      <c r="D38" s="63" t="n">
        <v>67</v>
      </c>
      <c r="E38" s="63" t="n">
        <v>0</v>
      </c>
      <c r="F38" s="63" t="n">
        <v>67</v>
      </c>
      <c r="G38" s="63" t="n">
        <v>0</v>
      </c>
      <c r="H38" s="63" t="n">
        <v>67</v>
      </c>
      <c r="I38" s="64"/>
      <c r="J38" s="64"/>
      <c r="K38" s="64"/>
      <c r="L38" s="64"/>
      <c r="M38" s="64"/>
      <c r="N38" s="64"/>
      <c r="O38" s="64"/>
      <c r="P38" s="64"/>
      <c r="Q38" s="64"/>
      <c r="R38" s="64"/>
      <c r="S38" s="64"/>
      <c r="T38" s="64"/>
      <c r="U38" s="64"/>
      <c r="V38" s="64"/>
      <c r="W38" s="64"/>
      <c r="X38" s="64"/>
      <c r="Y38" s="64"/>
      <c r="Z38" s="64"/>
      <c r="AA38" s="64"/>
      <c r="AB38" s="64"/>
      <c r="AC38" s="64"/>
      <c r="AD38" s="64"/>
      <c r="AE38" s="64"/>
      <c r="AF38" s="64"/>
      <c r="AG38" s="65"/>
      <c r="AH38" s="65"/>
      <c r="AI38" s="67"/>
      <c r="AJ38" s="67"/>
      <c r="AK38" s="67"/>
      <c r="AL38" s="67"/>
      <c r="AM38" s="67"/>
      <c r="AN38" s="67"/>
      <c r="AO38" s="67"/>
      <c r="AP38" s="67"/>
      <c r="AQ38" s="67"/>
      <c r="AR38" s="67"/>
      <c r="AS38" s="67"/>
      <c r="AT38" s="67"/>
      <c r="AU38" s="59"/>
      <c r="AV38" s="59"/>
      <c r="AW38" s="59"/>
    </row>
    <row r="39" customFormat="false" ht="15.75" hidden="true" customHeight="true" outlineLevel="0" collapsed="false">
      <c r="A39" s="68" t="s">
        <v>330</v>
      </c>
      <c r="B39" s="69" t="e">
        <f aca="false">array_constrain(arrayformula(xlookup(A39,'dkp jun 25' A:A,'dkp jun 25' A:A)), 1, 1)</f>
        <v>#VALUE!</v>
      </c>
      <c r="C39" s="70"/>
      <c r="D39" s="70" t="n">
        <v>188</v>
      </c>
      <c r="E39" s="70" t="n">
        <v>60</v>
      </c>
      <c r="F39" s="70" t="n">
        <v>248</v>
      </c>
      <c r="G39" s="70" t="n">
        <v>182</v>
      </c>
      <c r="H39" s="70" t="n">
        <v>66</v>
      </c>
      <c r="I39" s="70" t="n">
        <v>6</v>
      </c>
      <c r="J39" s="70" t="n">
        <v>11</v>
      </c>
      <c r="K39" s="70" t="n">
        <v>6</v>
      </c>
      <c r="L39" s="71"/>
      <c r="M39" s="71"/>
      <c r="N39" s="70" t="n">
        <v>6</v>
      </c>
      <c r="O39" s="70" t="n">
        <v>6</v>
      </c>
      <c r="P39" s="70" t="n">
        <v>6</v>
      </c>
      <c r="Q39" s="71"/>
      <c r="R39" s="71"/>
      <c r="S39" s="70" t="n">
        <v>7</v>
      </c>
      <c r="T39" s="70" t="n">
        <v>12</v>
      </c>
      <c r="U39" s="71"/>
      <c r="V39" s="71"/>
      <c r="W39" s="71"/>
      <c r="X39" s="71"/>
      <c r="Y39" s="71"/>
      <c r="Z39" s="71"/>
      <c r="AA39" s="71"/>
      <c r="AB39" s="71"/>
      <c r="AC39" s="71"/>
      <c r="AD39" s="71"/>
      <c r="AE39" s="71"/>
      <c r="AF39" s="71"/>
      <c r="AG39" s="72"/>
      <c r="AH39" s="73" t="n">
        <v>12</v>
      </c>
      <c r="AI39" s="74"/>
      <c r="AJ39" s="74"/>
      <c r="AK39" s="74"/>
      <c r="AL39" s="74"/>
      <c r="AM39" s="74"/>
      <c r="AN39" s="74"/>
      <c r="AO39" s="74"/>
      <c r="AP39" s="74"/>
      <c r="AQ39" s="74"/>
      <c r="AR39" s="74"/>
      <c r="AS39" s="74"/>
      <c r="AT39" s="74"/>
      <c r="AU39" s="59"/>
      <c r="AV39" s="59"/>
      <c r="AW39" s="59"/>
    </row>
    <row r="40" customFormat="false" ht="15.75" hidden="true" customHeight="true" outlineLevel="0" collapsed="false">
      <c r="A40" s="61" t="s">
        <v>331</v>
      </c>
      <c r="B40" s="62" t="e">
        <f aca="false">array_constrain(arrayformula(xlookup(A40,'dkp jun 25' A:A,'dkp jun 25' A:A)), 1, 1)</f>
        <v>#VALUE!</v>
      </c>
      <c r="C40" s="63"/>
      <c r="D40" s="63" t="n">
        <v>6</v>
      </c>
      <c r="E40" s="63" t="n">
        <v>66</v>
      </c>
      <c r="F40" s="63" t="n">
        <v>72</v>
      </c>
      <c r="G40" s="63" t="n">
        <v>10</v>
      </c>
      <c r="H40" s="63" t="n">
        <v>62</v>
      </c>
      <c r="I40" s="63" t="n">
        <v>9</v>
      </c>
      <c r="J40" s="64"/>
      <c r="K40" s="64"/>
      <c r="L40" s="64"/>
      <c r="M40" s="63" t="n">
        <v>6</v>
      </c>
      <c r="N40" s="63" t="n">
        <v>6</v>
      </c>
      <c r="O40" s="63" t="n">
        <v>6</v>
      </c>
      <c r="P40" s="63" t="n">
        <v>6</v>
      </c>
      <c r="Q40" s="63" t="n">
        <v>7</v>
      </c>
      <c r="R40" s="63" t="n">
        <v>6</v>
      </c>
      <c r="S40" s="63" t="n">
        <v>8</v>
      </c>
      <c r="T40" s="63" t="n">
        <v>12</v>
      </c>
      <c r="U40" s="64"/>
      <c r="V40" s="64"/>
      <c r="W40" s="64"/>
      <c r="X40" s="64"/>
      <c r="Y40" s="64"/>
      <c r="Z40" s="64"/>
      <c r="AA40" s="64"/>
      <c r="AB40" s="64"/>
      <c r="AC40" s="64"/>
      <c r="AD40" s="64"/>
      <c r="AE40" s="64"/>
      <c r="AF40" s="64"/>
      <c r="AG40" s="65"/>
      <c r="AH40" s="66" t="n">
        <v>12</v>
      </c>
      <c r="AI40" s="67"/>
      <c r="AJ40" s="67"/>
      <c r="AK40" s="67"/>
      <c r="AL40" s="67"/>
      <c r="AM40" s="67"/>
      <c r="AN40" s="67"/>
      <c r="AO40" s="67"/>
      <c r="AP40" s="67"/>
      <c r="AQ40" s="67"/>
      <c r="AR40" s="67"/>
      <c r="AS40" s="67"/>
      <c r="AT40" s="67"/>
      <c r="AU40" s="59"/>
      <c r="AV40" s="59"/>
      <c r="AW40" s="59"/>
    </row>
    <row r="41" customFormat="false" ht="15.75" hidden="true" customHeight="true" outlineLevel="0" collapsed="false">
      <c r="A41" s="68" t="s">
        <v>332</v>
      </c>
      <c r="B41" s="69" t="e">
        <f aca="false">array_constrain(arrayformula(xlookup(A41,'dkp jun 25' A:A,'dkp jun 25' A:A)), 1, 1)</f>
        <v>#VALUE!</v>
      </c>
      <c r="C41" s="70"/>
      <c r="D41" s="70" t="n">
        <v>40</v>
      </c>
      <c r="E41" s="70" t="n">
        <v>24</v>
      </c>
      <c r="F41" s="70" t="n">
        <v>64</v>
      </c>
      <c r="G41" s="70" t="n">
        <v>4</v>
      </c>
      <c r="H41" s="70" t="n">
        <v>60</v>
      </c>
      <c r="I41" s="71"/>
      <c r="J41" s="71"/>
      <c r="K41" s="71"/>
      <c r="L41" s="71"/>
      <c r="M41" s="71"/>
      <c r="N41" s="70" t="n">
        <v>6</v>
      </c>
      <c r="O41" s="71"/>
      <c r="P41" s="71"/>
      <c r="Q41" s="71"/>
      <c r="R41" s="70" t="n">
        <v>6</v>
      </c>
      <c r="S41" s="71"/>
      <c r="T41" s="70" t="n">
        <v>12</v>
      </c>
      <c r="U41" s="71"/>
      <c r="V41" s="71"/>
      <c r="W41" s="71"/>
      <c r="X41" s="71"/>
      <c r="Y41" s="71"/>
      <c r="Z41" s="71"/>
      <c r="AA41" s="71"/>
      <c r="AB41" s="71"/>
      <c r="AC41" s="71"/>
      <c r="AD41" s="71"/>
      <c r="AE41" s="71"/>
      <c r="AF41" s="71"/>
      <c r="AG41" s="72"/>
      <c r="AH41" s="73" t="n">
        <v>12</v>
      </c>
      <c r="AI41" s="74"/>
      <c r="AJ41" s="74"/>
      <c r="AK41" s="74"/>
      <c r="AL41" s="74"/>
      <c r="AM41" s="74"/>
      <c r="AN41" s="74"/>
      <c r="AO41" s="74"/>
      <c r="AP41" s="74"/>
      <c r="AQ41" s="74"/>
      <c r="AR41" s="74"/>
      <c r="AS41" s="74"/>
      <c r="AT41" s="74"/>
      <c r="AU41" s="59"/>
      <c r="AV41" s="59"/>
      <c r="AW41" s="59"/>
    </row>
    <row r="42" customFormat="false" ht="15.75" hidden="true" customHeight="true" outlineLevel="0" collapsed="false">
      <c r="A42" s="61" t="s">
        <v>333</v>
      </c>
      <c r="B42" s="62" t="e">
        <f aca="false">array_constrain(arrayformula(xlookup(A42,'dkp jun 25' A:A,'dkp jun 25' A:A)), 1, 1)</f>
        <v>#VALUE!</v>
      </c>
      <c r="C42" s="63"/>
      <c r="D42" s="63" t="n">
        <v>62</v>
      </c>
      <c r="E42" s="63" t="n">
        <v>28</v>
      </c>
      <c r="F42" s="63" t="n">
        <v>90</v>
      </c>
      <c r="G42" s="63" t="n">
        <v>31</v>
      </c>
      <c r="H42" s="63" t="n">
        <v>59</v>
      </c>
      <c r="I42" s="63" t="n">
        <v>1</v>
      </c>
      <c r="J42" s="64"/>
      <c r="K42" s="63" t="n">
        <v>6</v>
      </c>
      <c r="L42" s="63" t="n">
        <v>3</v>
      </c>
      <c r="M42" s="63" t="n">
        <v>6</v>
      </c>
      <c r="N42" s="64"/>
      <c r="O42" s="63" t="n">
        <v>4</v>
      </c>
      <c r="P42" s="64"/>
      <c r="Q42" s="63" t="n">
        <v>3</v>
      </c>
      <c r="R42" s="63" t="n">
        <v>5</v>
      </c>
      <c r="S42" s="64"/>
      <c r="T42" s="64"/>
      <c r="U42" s="64"/>
      <c r="V42" s="64"/>
      <c r="W42" s="64"/>
      <c r="X42" s="64"/>
      <c r="Y42" s="64"/>
      <c r="Z42" s="64"/>
      <c r="AA42" s="64"/>
      <c r="AB42" s="64"/>
      <c r="AC42" s="64"/>
      <c r="AD42" s="64"/>
      <c r="AE42" s="64"/>
      <c r="AF42" s="64"/>
      <c r="AG42" s="65"/>
      <c r="AH42" s="65"/>
      <c r="AI42" s="67"/>
      <c r="AJ42" s="67"/>
      <c r="AK42" s="67"/>
      <c r="AL42" s="67"/>
      <c r="AM42" s="67"/>
      <c r="AN42" s="67"/>
      <c r="AO42" s="67"/>
      <c r="AP42" s="67"/>
      <c r="AQ42" s="67"/>
      <c r="AR42" s="67"/>
      <c r="AS42" s="67"/>
      <c r="AT42" s="67"/>
      <c r="AU42" s="59"/>
      <c r="AV42" s="59"/>
      <c r="AW42" s="59"/>
    </row>
    <row r="43" customFormat="false" ht="15.75" hidden="true" customHeight="true" outlineLevel="0" collapsed="false">
      <c r="A43" s="68" t="s">
        <v>334</v>
      </c>
      <c r="B43" s="69" t="e">
        <f aca="false">array_constrain(arrayformula(xlookup(A43,'dkp jun 25' A:A,'dkp jun 25' A:A)), 1, 1)</f>
        <v>#VALUE!</v>
      </c>
      <c r="C43" s="70" t="e">
        <f aca="false">array_constrain(arrayformula(xlookup(A43,'dkp may 25' A:A,'dkp may 25' C:C)), 1, 1)</f>
        <v>#VALUE!</v>
      </c>
      <c r="D43" s="70" t="n">
        <v>59</v>
      </c>
      <c r="E43" s="70" t="n">
        <v>0</v>
      </c>
      <c r="F43" s="70" t="n">
        <v>59</v>
      </c>
      <c r="G43" s="70" t="n">
        <v>0</v>
      </c>
      <c r="H43" s="70" t="n">
        <v>59</v>
      </c>
      <c r="I43" s="71"/>
      <c r="J43" s="71"/>
      <c r="K43" s="71"/>
      <c r="L43" s="71"/>
      <c r="M43" s="71"/>
      <c r="N43" s="71"/>
      <c r="O43" s="71"/>
      <c r="P43" s="71"/>
      <c r="Q43" s="71"/>
      <c r="R43" s="71"/>
      <c r="S43" s="71"/>
      <c r="T43" s="71"/>
      <c r="U43" s="71"/>
      <c r="V43" s="71"/>
      <c r="W43" s="71"/>
      <c r="X43" s="71"/>
      <c r="Y43" s="71"/>
      <c r="Z43" s="71"/>
      <c r="AA43" s="71"/>
      <c r="AB43" s="71"/>
      <c r="AC43" s="71"/>
      <c r="AD43" s="71"/>
      <c r="AE43" s="71"/>
      <c r="AF43" s="71"/>
      <c r="AG43" s="72"/>
      <c r="AH43" s="72"/>
      <c r="AI43" s="74"/>
      <c r="AJ43" s="74"/>
      <c r="AK43" s="74"/>
      <c r="AL43" s="74"/>
      <c r="AM43" s="74"/>
      <c r="AN43" s="74"/>
      <c r="AO43" s="74"/>
      <c r="AP43" s="74"/>
      <c r="AQ43" s="74"/>
      <c r="AR43" s="74"/>
      <c r="AS43" s="74"/>
      <c r="AT43" s="74"/>
      <c r="AU43" s="59"/>
      <c r="AV43" s="59"/>
      <c r="AW43" s="59"/>
    </row>
    <row r="44" customFormat="false" ht="15.75" hidden="true" customHeight="true" outlineLevel="0" collapsed="false">
      <c r="A44" s="61" t="s">
        <v>335</v>
      </c>
      <c r="B44" s="62" t="e">
        <f aca="false">array_constrain(arrayformula(xlookup(A44,'dkp jun 25' A:A,'dkp jun 25' A:A)), 1, 1)</f>
        <v>#VALUE!</v>
      </c>
      <c r="C44" s="63"/>
      <c r="D44" s="63" t="n">
        <v>49</v>
      </c>
      <c r="E44" s="63" t="n">
        <v>34</v>
      </c>
      <c r="F44" s="63" t="n">
        <v>83</v>
      </c>
      <c r="G44" s="63" t="n">
        <v>26</v>
      </c>
      <c r="H44" s="63" t="n">
        <v>57</v>
      </c>
      <c r="I44" s="63" t="n">
        <v>2</v>
      </c>
      <c r="J44" s="64"/>
      <c r="K44" s="63" t="n">
        <v>6</v>
      </c>
      <c r="L44" s="64"/>
      <c r="M44" s="64"/>
      <c r="N44" s="64"/>
      <c r="O44" s="64"/>
      <c r="P44" s="63" t="n">
        <v>6</v>
      </c>
      <c r="Q44" s="64"/>
      <c r="R44" s="63" t="n">
        <v>6</v>
      </c>
      <c r="S44" s="63" t="n">
        <v>2</v>
      </c>
      <c r="T44" s="63" t="n">
        <v>12</v>
      </c>
      <c r="U44" s="64"/>
      <c r="V44" s="64"/>
      <c r="W44" s="64"/>
      <c r="X44" s="64"/>
      <c r="Y44" s="64"/>
      <c r="Z44" s="64"/>
      <c r="AA44" s="64"/>
      <c r="AB44" s="64"/>
      <c r="AC44" s="64"/>
      <c r="AD44" s="64"/>
      <c r="AE44" s="64"/>
      <c r="AF44" s="64"/>
      <c r="AG44" s="65"/>
      <c r="AH44" s="66" t="n">
        <v>12</v>
      </c>
      <c r="AI44" s="67"/>
      <c r="AJ44" s="67"/>
      <c r="AK44" s="67"/>
      <c r="AL44" s="67"/>
      <c r="AM44" s="67"/>
      <c r="AN44" s="67"/>
      <c r="AO44" s="67"/>
      <c r="AP44" s="67"/>
      <c r="AQ44" s="67"/>
      <c r="AR44" s="67"/>
      <c r="AS44" s="67"/>
      <c r="AT44" s="67"/>
      <c r="AU44" s="59"/>
      <c r="AV44" s="59"/>
      <c r="AW44" s="59"/>
    </row>
    <row r="45" customFormat="false" ht="15.75" hidden="true" customHeight="true" outlineLevel="0" collapsed="false">
      <c r="A45" s="68" t="s">
        <v>336</v>
      </c>
      <c r="B45" s="69" t="e">
        <f aca="false">array_constrain(arrayformula(xlookup(A45,'dkp jun 25' A:A,'dkp jun 25' A:A)), 1, 1)</f>
        <v>#VALUE!</v>
      </c>
      <c r="C45" s="70"/>
      <c r="D45" s="70" t="n">
        <v>27</v>
      </c>
      <c r="E45" s="70" t="n">
        <v>30</v>
      </c>
      <c r="F45" s="70" t="n">
        <v>57</v>
      </c>
      <c r="G45" s="70" t="n">
        <v>0</v>
      </c>
      <c r="H45" s="70" t="n">
        <v>57</v>
      </c>
      <c r="I45" s="70" t="n">
        <v>3</v>
      </c>
      <c r="J45" s="71"/>
      <c r="K45" s="71"/>
      <c r="L45" s="70" t="n">
        <v>7</v>
      </c>
      <c r="M45" s="70" t="n">
        <v>5</v>
      </c>
      <c r="N45" s="71"/>
      <c r="O45" s="71"/>
      <c r="P45" s="71"/>
      <c r="Q45" s="70" t="n">
        <v>7</v>
      </c>
      <c r="R45" s="70" t="n">
        <v>6</v>
      </c>
      <c r="S45" s="70" t="n">
        <v>2</v>
      </c>
      <c r="T45" s="71"/>
      <c r="U45" s="71"/>
      <c r="V45" s="71"/>
      <c r="W45" s="71"/>
      <c r="X45" s="71"/>
      <c r="Y45" s="71"/>
      <c r="Z45" s="71"/>
      <c r="AA45" s="71"/>
      <c r="AB45" s="71"/>
      <c r="AC45" s="71"/>
      <c r="AD45" s="71"/>
      <c r="AE45" s="71"/>
      <c r="AF45" s="71"/>
      <c r="AG45" s="72"/>
      <c r="AH45" s="72"/>
      <c r="AI45" s="74"/>
      <c r="AJ45" s="74"/>
      <c r="AK45" s="74"/>
      <c r="AL45" s="74"/>
      <c r="AM45" s="74"/>
      <c r="AN45" s="74"/>
      <c r="AO45" s="74"/>
      <c r="AP45" s="74"/>
      <c r="AQ45" s="74"/>
      <c r="AR45" s="74"/>
      <c r="AS45" s="74"/>
      <c r="AT45" s="74"/>
      <c r="AU45" s="59"/>
      <c r="AV45" s="59"/>
      <c r="AW45" s="59"/>
    </row>
    <row r="46" customFormat="false" ht="15.75" hidden="true" customHeight="true" outlineLevel="0" collapsed="false">
      <c r="A46" s="61" t="s">
        <v>337</v>
      </c>
      <c r="B46" s="62" t="e">
        <f aca="false">array_constrain(arrayformula(xlookup(A46,'dkp jun 25' A:A,'dkp jun 25' A:A)), 1, 1)</f>
        <v>#VALUE!</v>
      </c>
      <c r="C46" s="63"/>
      <c r="D46" s="63" t="n">
        <v>42</v>
      </c>
      <c r="E46" s="63" t="n">
        <v>49</v>
      </c>
      <c r="F46" s="63" t="n">
        <v>91</v>
      </c>
      <c r="G46" s="63" t="n">
        <v>34</v>
      </c>
      <c r="H46" s="63" t="n">
        <v>57</v>
      </c>
      <c r="I46" s="64"/>
      <c r="J46" s="64"/>
      <c r="K46" s="63" t="n">
        <v>6</v>
      </c>
      <c r="L46" s="63" t="n">
        <v>7</v>
      </c>
      <c r="M46" s="63" t="n">
        <v>6</v>
      </c>
      <c r="N46" s="64"/>
      <c r="O46" s="64"/>
      <c r="P46" s="63" t="n">
        <v>6</v>
      </c>
      <c r="Q46" s="63" t="n">
        <v>7</v>
      </c>
      <c r="R46" s="63" t="n">
        <v>6</v>
      </c>
      <c r="S46" s="64"/>
      <c r="T46" s="63" t="n">
        <v>11</v>
      </c>
      <c r="U46" s="64"/>
      <c r="V46" s="64"/>
      <c r="W46" s="64"/>
      <c r="X46" s="64"/>
      <c r="Y46" s="64"/>
      <c r="Z46" s="64"/>
      <c r="AA46" s="64"/>
      <c r="AB46" s="64"/>
      <c r="AC46" s="64"/>
      <c r="AD46" s="64"/>
      <c r="AE46" s="64"/>
      <c r="AF46" s="64"/>
      <c r="AG46" s="65"/>
      <c r="AH46" s="66" t="n">
        <v>11</v>
      </c>
      <c r="AI46" s="67"/>
      <c r="AJ46" s="67"/>
      <c r="AK46" s="67"/>
      <c r="AL46" s="67"/>
      <c r="AM46" s="67"/>
      <c r="AN46" s="67"/>
      <c r="AO46" s="67"/>
      <c r="AP46" s="67"/>
      <c r="AQ46" s="67"/>
      <c r="AR46" s="67"/>
      <c r="AS46" s="67"/>
      <c r="AT46" s="67"/>
      <c r="AU46" s="59"/>
      <c r="AV46" s="59"/>
      <c r="AW46" s="59"/>
    </row>
    <row r="47" customFormat="false" ht="15.75" hidden="true" customHeight="true" outlineLevel="0" collapsed="false">
      <c r="A47" s="76" t="s">
        <v>338</v>
      </c>
      <c r="B47" s="69" t="e">
        <f aca="false">array_constrain(arrayformula(xlookup(A47,'dkp jun 25' A:A,'dkp jun 25' A:A)), 1, 1)</f>
        <v>#VALUE!</v>
      </c>
      <c r="C47" s="70"/>
      <c r="D47" s="70" t="n">
        <v>31</v>
      </c>
      <c r="E47" s="70" t="n">
        <v>23</v>
      </c>
      <c r="F47" s="70" t="n">
        <v>54</v>
      </c>
      <c r="G47" s="70" t="n">
        <v>0</v>
      </c>
      <c r="H47" s="70" t="n">
        <v>54</v>
      </c>
      <c r="I47" s="71"/>
      <c r="J47" s="70" t="n">
        <v>11</v>
      </c>
      <c r="K47" s="71"/>
      <c r="L47" s="71"/>
      <c r="M47" s="71"/>
      <c r="N47" s="71"/>
      <c r="O47" s="71"/>
      <c r="P47" s="71"/>
      <c r="Q47" s="71"/>
      <c r="R47" s="71"/>
      <c r="S47" s="71"/>
      <c r="T47" s="70" t="n">
        <v>12</v>
      </c>
      <c r="U47" s="71"/>
      <c r="V47" s="71"/>
      <c r="W47" s="71"/>
      <c r="X47" s="71"/>
      <c r="Y47" s="71"/>
      <c r="Z47" s="71"/>
      <c r="AA47" s="71"/>
      <c r="AB47" s="71"/>
      <c r="AC47" s="71"/>
      <c r="AD47" s="71"/>
      <c r="AE47" s="71"/>
      <c r="AF47" s="71"/>
      <c r="AG47" s="72"/>
      <c r="AH47" s="73" t="n">
        <v>12</v>
      </c>
      <c r="AI47" s="74"/>
      <c r="AJ47" s="74"/>
      <c r="AK47" s="74"/>
      <c r="AL47" s="74"/>
      <c r="AM47" s="74"/>
      <c r="AN47" s="74"/>
      <c r="AO47" s="74"/>
      <c r="AP47" s="74"/>
      <c r="AQ47" s="74"/>
      <c r="AR47" s="74"/>
      <c r="AS47" s="74"/>
      <c r="AT47" s="74"/>
      <c r="AU47" s="59"/>
      <c r="AV47" s="59"/>
      <c r="AW47" s="59"/>
    </row>
    <row r="48" customFormat="false" ht="15.75" hidden="true" customHeight="true" outlineLevel="0" collapsed="false">
      <c r="A48" s="61" t="s">
        <v>339</v>
      </c>
      <c r="B48" s="62" t="e">
        <f aca="false">array_constrain(arrayformula(xlookup(A48,'dkp jun 25' A:A,'dkp jun 25' A:A)), 1, 1)</f>
        <v>#VALUE!</v>
      </c>
      <c r="C48" s="63"/>
      <c r="D48" s="63" t="n">
        <v>48</v>
      </c>
      <c r="E48" s="63" t="n">
        <v>36</v>
      </c>
      <c r="F48" s="63" t="n">
        <v>84</v>
      </c>
      <c r="G48" s="63" t="n">
        <v>32</v>
      </c>
      <c r="H48" s="63" t="n">
        <v>52</v>
      </c>
      <c r="I48" s="63" t="n">
        <v>6</v>
      </c>
      <c r="J48" s="63" t="n">
        <v>9</v>
      </c>
      <c r="K48" s="63" t="n">
        <v>6</v>
      </c>
      <c r="L48" s="64"/>
      <c r="M48" s="63" t="n">
        <v>6</v>
      </c>
      <c r="N48" s="63" t="n">
        <v>6</v>
      </c>
      <c r="O48" s="64"/>
      <c r="P48" s="64"/>
      <c r="Q48" s="63" t="n">
        <v>3</v>
      </c>
      <c r="R48" s="64"/>
      <c r="S48" s="64"/>
      <c r="T48" s="64"/>
      <c r="U48" s="64"/>
      <c r="V48" s="64"/>
      <c r="W48" s="64"/>
      <c r="X48" s="64"/>
      <c r="Y48" s="64"/>
      <c r="Z48" s="64"/>
      <c r="AA48" s="64"/>
      <c r="AB48" s="64"/>
      <c r="AC48" s="64"/>
      <c r="AD48" s="64"/>
      <c r="AE48" s="64"/>
      <c r="AF48" s="64"/>
      <c r="AG48" s="65"/>
      <c r="AH48" s="65"/>
      <c r="AI48" s="67"/>
      <c r="AJ48" s="67"/>
      <c r="AK48" s="67"/>
      <c r="AL48" s="67"/>
      <c r="AM48" s="67"/>
      <c r="AN48" s="67"/>
      <c r="AO48" s="67"/>
      <c r="AP48" s="67"/>
      <c r="AQ48" s="67"/>
      <c r="AR48" s="67"/>
      <c r="AS48" s="67"/>
      <c r="AT48" s="67"/>
      <c r="AU48" s="59"/>
      <c r="AV48" s="59"/>
      <c r="AW48" s="59"/>
    </row>
    <row r="49" customFormat="false" ht="15.75" hidden="true" customHeight="true" outlineLevel="0" collapsed="false">
      <c r="A49" s="68" t="s">
        <v>340</v>
      </c>
      <c r="B49" s="69" t="e">
        <f aca="false">array_constrain(arrayformula(xlookup(A49,'dkp jun 25' A:A,'dkp jun 25' A:A)), 1, 1)</f>
        <v>#VALUE!</v>
      </c>
      <c r="C49" s="70" t="e">
        <f aca="false">array_constrain(arrayformula(xlookup(A49,'dkp may 25' A:A,'dkp may 25' C:C)), 1, 1)</f>
        <v>#VALUE!</v>
      </c>
      <c r="D49" s="70" t="n">
        <v>52</v>
      </c>
      <c r="E49" s="70" t="n">
        <v>0</v>
      </c>
      <c r="F49" s="70" t="n">
        <v>52</v>
      </c>
      <c r="G49" s="70" t="n">
        <v>0</v>
      </c>
      <c r="H49" s="70" t="n">
        <v>52</v>
      </c>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2"/>
      <c r="AH49" s="72"/>
      <c r="AI49" s="74"/>
      <c r="AJ49" s="74"/>
      <c r="AK49" s="74"/>
      <c r="AL49" s="74"/>
      <c r="AM49" s="74"/>
      <c r="AN49" s="74"/>
      <c r="AO49" s="74"/>
      <c r="AP49" s="74"/>
      <c r="AQ49" s="74"/>
      <c r="AR49" s="74"/>
      <c r="AS49" s="74"/>
      <c r="AT49" s="74"/>
      <c r="AU49" s="59"/>
      <c r="AV49" s="59"/>
      <c r="AW49" s="59"/>
    </row>
    <row r="50" customFormat="false" ht="15.75" hidden="true" customHeight="true" outlineLevel="0" collapsed="false">
      <c r="A50" s="61" t="s">
        <v>341</v>
      </c>
      <c r="B50" s="75" t="e">
        <f aca="false">array_constrain(arrayformula(xlookup(A50,'dkp jun 25' A:A,'dkp jun 25' A:A)), 1, 1)</f>
        <v>#VALUE!</v>
      </c>
      <c r="C50" s="63" t="e">
        <f aca="false">array_constrain(arrayformula(xlookup(A50,'dkp may 25' A:A,'dkp may 25' C:C)), 1, 1)</f>
        <v>#VALUE!</v>
      </c>
      <c r="D50" s="63" t="n">
        <v>51</v>
      </c>
      <c r="E50" s="63" t="n">
        <v>0</v>
      </c>
      <c r="F50" s="63" t="n">
        <v>51</v>
      </c>
      <c r="G50" s="63" t="n">
        <v>0</v>
      </c>
      <c r="H50" s="63" t="n">
        <v>51</v>
      </c>
      <c r="I50" s="64"/>
      <c r="J50" s="64"/>
      <c r="K50" s="64"/>
      <c r="L50" s="64"/>
      <c r="M50" s="64"/>
      <c r="N50" s="64"/>
      <c r="O50" s="64"/>
      <c r="P50" s="64"/>
      <c r="Q50" s="64"/>
      <c r="R50" s="64"/>
      <c r="S50" s="64"/>
      <c r="T50" s="64"/>
      <c r="U50" s="64"/>
      <c r="V50" s="64"/>
      <c r="W50" s="64"/>
      <c r="X50" s="64"/>
      <c r="Y50" s="64"/>
      <c r="Z50" s="64"/>
      <c r="AA50" s="64"/>
      <c r="AB50" s="64"/>
      <c r="AC50" s="64"/>
      <c r="AD50" s="64"/>
      <c r="AE50" s="64"/>
      <c r="AF50" s="64"/>
      <c r="AG50" s="65"/>
      <c r="AH50" s="65"/>
      <c r="AI50" s="67"/>
      <c r="AJ50" s="67"/>
      <c r="AK50" s="67"/>
      <c r="AL50" s="67"/>
      <c r="AM50" s="67"/>
      <c r="AN50" s="67"/>
      <c r="AO50" s="67"/>
      <c r="AP50" s="67"/>
      <c r="AQ50" s="67"/>
      <c r="AR50" s="67"/>
      <c r="AS50" s="67"/>
      <c r="AT50" s="67"/>
      <c r="AU50" s="59"/>
      <c r="AV50" s="59"/>
      <c r="AW50" s="59"/>
    </row>
    <row r="51" customFormat="false" ht="15.75" hidden="true" customHeight="true" outlineLevel="0" collapsed="false">
      <c r="A51" s="68" t="s">
        <v>342</v>
      </c>
      <c r="B51" s="69" t="e">
        <f aca="false">array_constrain(arrayformula(xlookup(A51,'dkp jun 25' A:A,'dkp jun 25' A:A)), 1, 1)</f>
        <v>#VALUE!</v>
      </c>
      <c r="C51" s="70"/>
      <c r="D51" s="70" t="n">
        <v>41</v>
      </c>
      <c r="E51" s="70" t="n">
        <v>11</v>
      </c>
      <c r="F51" s="70" t="n">
        <v>52</v>
      </c>
      <c r="G51" s="70" t="n">
        <v>1</v>
      </c>
      <c r="H51" s="70" t="n">
        <v>51</v>
      </c>
      <c r="I51" s="71"/>
      <c r="J51" s="71"/>
      <c r="K51" s="71"/>
      <c r="L51" s="70" t="n">
        <v>6</v>
      </c>
      <c r="M51" s="70" t="n">
        <v>5</v>
      </c>
      <c r="N51" s="71"/>
      <c r="O51" s="71"/>
      <c r="P51" s="71"/>
      <c r="Q51" s="71"/>
      <c r="R51" s="71"/>
      <c r="S51" s="71"/>
      <c r="T51" s="71"/>
      <c r="U51" s="71"/>
      <c r="V51" s="71"/>
      <c r="W51" s="71"/>
      <c r="X51" s="71"/>
      <c r="Y51" s="71"/>
      <c r="Z51" s="71"/>
      <c r="AA51" s="71"/>
      <c r="AB51" s="71"/>
      <c r="AC51" s="71"/>
      <c r="AD51" s="71"/>
      <c r="AE51" s="71"/>
      <c r="AF51" s="71"/>
      <c r="AG51" s="72"/>
      <c r="AH51" s="72"/>
      <c r="AI51" s="74"/>
      <c r="AJ51" s="74"/>
      <c r="AK51" s="74"/>
      <c r="AL51" s="74"/>
      <c r="AM51" s="74"/>
      <c r="AN51" s="74"/>
      <c r="AO51" s="74"/>
      <c r="AP51" s="74"/>
      <c r="AQ51" s="74"/>
      <c r="AR51" s="74"/>
      <c r="AS51" s="74"/>
      <c r="AT51" s="74"/>
      <c r="AU51" s="59"/>
      <c r="AV51" s="59"/>
      <c r="AW51" s="59"/>
    </row>
    <row r="52" customFormat="false" ht="15.75" hidden="true" customHeight="true" outlineLevel="0" collapsed="false">
      <c r="A52" s="61" t="s">
        <v>343</v>
      </c>
      <c r="B52" s="62" t="e">
        <f aca="false">array_constrain(arrayformula(xlookup(A52,'dkp jun 25' A:A,'dkp jun 25' A:A)), 1, 1)</f>
        <v>#VALUE!</v>
      </c>
      <c r="C52" s="63"/>
      <c r="D52" s="63" t="n">
        <v>0</v>
      </c>
      <c r="E52" s="63" t="n">
        <v>60</v>
      </c>
      <c r="F52" s="63" t="n">
        <v>60</v>
      </c>
      <c r="G52" s="63" t="n">
        <v>10</v>
      </c>
      <c r="H52" s="63" t="n">
        <v>50</v>
      </c>
      <c r="I52" s="63" t="n">
        <v>2</v>
      </c>
      <c r="J52" s="63" t="n">
        <v>11</v>
      </c>
      <c r="K52" s="63" t="n">
        <v>6</v>
      </c>
      <c r="L52" s="63" t="n">
        <v>3</v>
      </c>
      <c r="M52" s="64"/>
      <c r="N52" s="64"/>
      <c r="O52" s="63" t="n">
        <v>6</v>
      </c>
      <c r="P52" s="63" t="n">
        <v>6</v>
      </c>
      <c r="Q52" s="63" t="n">
        <v>7</v>
      </c>
      <c r="R52" s="63" t="n">
        <v>6</v>
      </c>
      <c r="S52" s="63" t="n">
        <v>1</v>
      </c>
      <c r="T52" s="63" t="n">
        <v>12</v>
      </c>
      <c r="U52" s="64"/>
      <c r="V52" s="64"/>
      <c r="W52" s="64"/>
      <c r="X52" s="64"/>
      <c r="Y52" s="64"/>
      <c r="Z52" s="64"/>
      <c r="AA52" s="64"/>
      <c r="AB52" s="64"/>
      <c r="AC52" s="64"/>
      <c r="AD52" s="64"/>
      <c r="AE52" s="64"/>
      <c r="AF52" s="64"/>
      <c r="AG52" s="65"/>
      <c r="AH52" s="66" t="n">
        <v>12</v>
      </c>
      <c r="AI52" s="67"/>
      <c r="AJ52" s="67"/>
      <c r="AK52" s="67"/>
      <c r="AL52" s="67"/>
      <c r="AM52" s="67"/>
      <c r="AN52" s="67"/>
      <c r="AO52" s="67"/>
      <c r="AP52" s="67"/>
      <c r="AQ52" s="67"/>
      <c r="AR52" s="67"/>
      <c r="AS52" s="67"/>
      <c r="AT52" s="67"/>
      <c r="AU52" s="59"/>
      <c r="AV52" s="59"/>
      <c r="AW52" s="59"/>
    </row>
    <row r="53" customFormat="false" ht="15.75" hidden="true" customHeight="true" outlineLevel="0" collapsed="false">
      <c r="A53" s="68" t="s">
        <v>46</v>
      </c>
      <c r="B53" s="69" t="e">
        <f aca="false">array_constrain(arrayformula(xlookup(A53,'dkp jun 25' A:A,'dkp jun 25' A:A)), 1, 1)</f>
        <v>#VALUE!</v>
      </c>
      <c r="C53" s="70"/>
      <c r="D53" s="70" t="n">
        <v>16</v>
      </c>
      <c r="E53" s="70" t="n">
        <v>30</v>
      </c>
      <c r="F53" s="70" t="n">
        <v>46</v>
      </c>
      <c r="G53" s="70" t="n">
        <v>0</v>
      </c>
      <c r="H53" s="70" t="n">
        <v>46</v>
      </c>
      <c r="I53" s="71"/>
      <c r="J53" s="71"/>
      <c r="K53" s="71"/>
      <c r="L53" s="71"/>
      <c r="M53" s="70" t="n">
        <v>6</v>
      </c>
      <c r="N53" s="71"/>
      <c r="O53" s="70" t="n">
        <v>6</v>
      </c>
      <c r="P53" s="70" t="n">
        <v>6</v>
      </c>
      <c r="Q53" s="71"/>
      <c r="R53" s="71"/>
      <c r="S53" s="71"/>
      <c r="T53" s="70" t="n">
        <v>12</v>
      </c>
      <c r="U53" s="71"/>
      <c r="V53" s="71"/>
      <c r="W53" s="71"/>
      <c r="X53" s="71"/>
      <c r="Y53" s="71"/>
      <c r="Z53" s="71"/>
      <c r="AA53" s="71"/>
      <c r="AB53" s="71"/>
      <c r="AC53" s="71"/>
      <c r="AD53" s="71"/>
      <c r="AE53" s="71"/>
      <c r="AF53" s="71"/>
      <c r="AG53" s="72"/>
      <c r="AH53" s="73" t="n">
        <v>12</v>
      </c>
      <c r="AI53" s="74"/>
      <c r="AJ53" s="74"/>
      <c r="AK53" s="74"/>
      <c r="AL53" s="74"/>
      <c r="AM53" s="74"/>
      <c r="AN53" s="74"/>
      <c r="AO53" s="74"/>
      <c r="AP53" s="74"/>
      <c r="AQ53" s="74"/>
      <c r="AR53" s="74"/>
      <c r="AS53" s="74"/>
      <c r="AT53" s="74"/>
      <c r="AU53" s="59"/>
      <c r="AV53" s="59"/>
      <c r="AW53" s="59"/>
    </row>
    <row r="54" customFormat="false" ht="15.75" hidden="true" customHeight="true" outlineLevel="0" collapsed="false">
      <c r="A54" s="61" t="s">
        <v>344</v>
      </c>
      <c r="B54" s="62" t="e">
        <f aca="false">array_constrain(arrayformula(xlookup(A54,'dkp jun 25' A:A,'dkp jun 25' A:A)), 1, 1)</f>
        <v>#VALUE!</v>
      </c>
      <c r="C54" s="63"/>
      <c r="D54" s="63" t="n">
        <v>44</v>
      </c>
      <c r="E54" s="63" t="n">
        <v>5</v>
      </c>
      <c r="F54" s="63" t="n">
        <v>49</v>
      </c>
      <c r="G54" s="63" t="n">
        <v>3</v>
      </c>
      <c r="H54" s="63" t="n">
        <v>46</v>
      </c>
      <c r="I54" s="64"/>
      <c r="J54" s="64"/>
      <c r="K54" s="64"/>
      <c r="L54" s="64"/>
      <c r="M54" s="64"/>
      <c r="N54" s="64"/>
      <c r="O54" s="64"/>
      <c r="P54" s="63" t="n">
        <v>5</v>
      </c>
      <c r="Q54" s="64"/>
      <c r="R54" s="64"/>
      <c r="S54" s="64"/>
      <c r="T54" s="64"/>
      <c r="U54" s="64"/>
      <c r="V54" s="64"/>
      <c r="W54" s="64"/>
      <c r="X54" s="64"/>
      <c r="Y54" s="64"/>
      <c r="Z54" s="64"/>
      <c r="AA54" s="64"/>
      <c r="AB54" s="64"/>
      <c r="AC54" s="64"/>
      <c r="AD54" s="64"/>
      <c r="AE54" s="64"/>
      <c r="AF54" s="64"/>
      <c r="AG54" s="65"/>
      <c r="AH54" s="65"/>
      <c r="AI54" s="67"/>
      <c r="AJ54" s="67"/>
      <c r="AK54" s="67"/>
      <c r="AL54" s="67"/>
      <c r="AM54" s="67"/>
      <c r="AN54" s="67"/>
      <c r="AO54" s="67"/>
      <c r="AP54" s="67"/>
      <c r="AQ54" s="67"/>
      <c r="AR54" s="67"/>
      <c r="AS54" s="67"/>
      <c r="AT54" s="67"/>
      <c r="AU54" s="59"/>
      <c r="AV54" s="59"/>
      <c r="AW54" s="59"/>
    </row>
    <row r="55" customFormat="false" ht="15.75" hidden="true" customHeight="true" outlineLevel="0" collapsed="false">
      <c r="A55" s="68" t="s">
        <v>345</v>
      </c>
      <c r="B55" s="69" t="e">
        <f aca="false">array_constrain(arrayformula(xlookup(A55,'dkp jun 25' A:A,'dkp jun 25' A:A)), 1, 1)</f>
        <v>#VALUE!</v>
      </c>
      <c r="C55" s="70" t="e">
        <f aca="false">array_constrain(arrayformula(xlookup(A55,'dkp may 25' A:A,'dkp may 25' C:C)), 1, 1)</f>
        <v>#VALUE!</v>
      </c>
      <c r="D55" s="70" t="n">
        <v>45</v>
      </c>
      <c r="E55" s="70" t="n">
        <v>0</v>
      </c>
      <c r="F55" s="70" t="n">
        <v>45</v>
      </c>
      <c r="G55" s="70" t="n">
        <v>0</v>
      </c>
      <c r="H55" s="70" t="n">
        <v>45</v>
      </c>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2"/>
      <c r="AH55" s="72"/>
      <c r="AI55" s="74"/>
      <c r="AJ55" s="74"/>
      <c r="AK55" s="74"/>
      <c r="AL55" s="74"/>
      <c r="AM55" s="74"/>
      <c r="AN55" s="74"/>
      <c r="AO55" s="74"/>
      <c r="AP55" s="74"/>
      <c r="AQ55" s="74"/>
      <c r="AR55" s="74"/>
      <c r="AS55" s="74"/>
      <c r="AT55" s="74"/>
      <c r="AU55" s="59"/>
      <c r="AV55" s="59"/>
      <c r="AW55" s="59"/>
    </row>
    <row r="56" customFormat="false" ht="15.75" hidden="true" customHeight="true" outlineLevel="0" collapsed="false">
      <c r="A56" s="61" t="s">
        <v>346</v>
      </c>
      <c r="B56" s="62" t="e">
        <f aca="false">array_constrain(arrayformula(xlookup(A56,'dkp jun 25' A:A,'dkp jun 25' A:A)), 1, 1)</f>
        <v>#VALUE!</v>
      </c>
      <c r="C56" s="63" t="e">
        <f aca="false">array_constrain(arrayformula(xlookup(A56,'dkp may 25' A:A,'dkp may 25' C:C)), 1, 1)</f>
        <v>#VALUE!</v>
      </c>
      <c r="D56" s="63" t="n">
        <v>44</v>
      </c>
      <c r="E56" s="63" t="n">
        <v>0</v>
      </c>
      <c r="F56" s="63" t="n">
        <v>44</v>
      </c>
      <c r="G56" s="63" t="n">
        <v>0</v>
      </c>
      <c r="H56" s="63" t="n">
        <v>44</v>
      </c>
      <c r="I56" s="64"/>
      <c r="J56" s="64"/>
      <c r="K56" s="64"/>
      <c r="L56" s="64"/>
      <c r="M56" s="64"/>
      <c r="N56" s="64"/>
      <c r="O56" s="64"/>
      <c r="P56" s="64"/>
      <c r="Q56" s="64"/>
      <c r="R56" s="64"/>
      <c r="S56" s="64"/>
      <c r="T56" s="64"/>
      <c r="U56" s="64"/>
      <c r="V56" s="64"/>
      <c r="W56" s="64"/>
      <c r="X56" s="64"/>
      <c r="Y56" s="64"/>
      <c r="Z56" s="64"/>
      <c r="AA56" s="64"/>
      <c r="AB56" s="64"/>
      <c r="AC56" s="64"/>
      <c r="AD56" s="64"/>
      <c r="AE56" s="64"/>
      <c r="AF56" s="64"/>
      <c r="AG56" s="65"/>
      <c r="AH56" s="65"/>
      <c r="AI56" s="67"/>
      <c r="AJ56" s="67"/>
      <c r="AK56" s="67"/>
      <c r="AL56" s="67"/>
      <c r="AM56" s="67"/>
      <c r="AN56" s="67"/>
      <c r="AO56" s="67"/>
      <c r="AP56" s="67"/>
      <c r="AQ56" s="67"/>
      <c r="AR56" s="67"/>
      <c r="AS56" s="67"/>
      <c r="AT56" s="67"/>
      <c r="AU56" s="59"/>
      <c r="AV56" s="59"/>
      <c r="AW56" s="59"/>
    </row>
    <row r="57" customFormat="false" ht="15.75" hidden="true" customHeight="true" outlineLevel="0" collapsed="false">
      <c r="A57" s="68" t="s">
        <v>347</v>
      </c>
      <c r="B57" s="69" t="e">
        <f aca="false">array_constrain(arrayformula(xlookup(A57,'dkp jun 25' A:A,'dkp jun 25' A:A)), 1, 1)</f>
        <v>#VALUE!</v>
      </c>
      <c r="C57" s="70"/>
      <c r="D57" s="70" t="n">
        <v>44</v>
      </c>
      <c r="E57" s="70" t="n">
        <v>0</v>
      </c>
      <c r="F57" s="70" t="n">
        <v>44</v>
      </c>
      <c r="G57" s="70" t="n">
        <v>0</v>
      </c>
      <c r="H57" s="70" t="n">
        <v>44</v>
      </c>
      <c r="I57" s="71"/>
      <c r="J57" s="71"/>
      <c r="K57" s="71"/>
      <c r="L57" s="71"/>
      <c r="M57" s="71"/>
      <c r="N57" s="71"/>
      <c r="O57" s="71"/>
      <c r="P57" s="71"/>
      <c r="Q57" s="71"/>
      <c r="R57" s="71"/>
      <c r="S57" s="71"/>
      <c r="T57" s="71"/>
      <c r="U57" s="71"/>
      <c r="V57" s="71"/>
      <c r="W57" s="71"/>
      <c r="X57" s="71"/>
      <c r="Y57" s="71"/>
      <c r="Z57" s="71"/>
      <c r="AA57" s="71"/>
      <c r="AB57" s="71"/>
      <c r="AC57" s="71"/>
      <c r="AD57" s="71"/>
      <c r="AE57" s="71"/>
      <c r="AF57" s="71"/>
      <c r="AG57" s="72"/>
      <c r="AH57" s="72"/>
      <c r="AI57" s="74"/>
      <c r="AJ57" s="74"/>
      <c r="AK57" s="74"/>
      <c r="AL57" s="74"/>
      <c r="AM57" s="74"/>
      <c r="AN57" s="74"/>
      <c r="AO57" s="74"/>
      <c r="AP57" s="74"/>
      <c r="AQ57" s="74"/>
      <c r="AR57" s="74"/>
      <c r="AS57" s="74"/>
      <c r="AT57" s="74"/>
      <c r="AU57" s="59"/>
      <c r="AV57" s="59"/>
      <c r="AW57" s="59"/>
    </row>
    <row r="58" customFormat="false" ht="15.75" hidden="true" customHeight="true" outlineLevel="0" collapsed="false">
      <c r="A58" s="61" t="s">
        <v>348</v>
      </c>
      <c r="B58" s="62" t="e">
        <f aca="false">array_constrain(arrayformula(xlookup(A58,'dkp jun 25' A:A,'dkp jun 25' A:A)), 1, 1)</f>
        <v>#VALUE!</v>
      </c>
      <c r="C58" s="63"/>
      <c r="D58" s="63" t="n">
        <v>14</v>
      </c>
      <c r="E58" s="63" t="n">
        <v>29</v>
      </c>
      <c r="F58" s="63" t="n">
        <v>43</v>
      </c>
      <c r="G58" s="63" t="n">
        <v>0</v>
      </c>
      <c r="H58" s="63" t="n">
        <v>43</v>
      </c>
      <c r="I58" s="63" t="n">
        <v>2</v>
      </c>
      <c r="J58" s="64"/>
      <c r="K58" s="63" t="n">
        <v>5</v>
      </c>
      <c r="L58" s="64"/>
      <c r="M58" s="63" t="n">
        <v>5</v>
      </c>
      <c r="N58" s="64"/>
      <c r="O58" s="64"/>
      <c r="P58" s="63" t="n">
        <v>5</v>
      </c>
      <c r="Q58" s="63" t="n">
        <v>7</v>
      </c>
      <c r="R58" s="63" t="n">
        <v>5</v>
      </c>
      <c r="S58" s="64"/>
      <c r="T58" s="64"/>
      <c r="U58" s="64"/>
      <c r="V58" s="64"/>
      <c r="W58" s="64"/>
      <c r="X58" s="64"/>
      <c r="Y58" s="64"/>
      <c r="Z58" s="64"/>
      <c r="AA58" s="64"/>
      <c r="AB58" s="64"/>
      <c r="AC58" s="64"/>
      <c r="AD58" s="64"/>
      <c r="AE58" s="64"/>
      <c r="AF58" s="64"/>
      <c r="AG58" s="65"/>
      <c r="AH58" s="65"/>
      <c r="AI58" s="67"/>
      <c r="AJ58" s="67"/>
      <c r="AK58" s="67"/>
      <c r="AL58" s="67"/>
      <c r="AM58" s="67"/>
      <c r="AN58" s="67"/>
      <c r="AO58" s="67"/>
      <c r="AP58" s="67"/>
      <c r="AQ58" s="67"/>
      <c r="AR58" s="67"/>
      <c r="AS58" s="67"/>
      <c r="AT58" s="67"/>
      <c r="AU58" s="59"/>
      <c r="AV58" s="59"/>
      <c r="AW58" s="59"/>
    </row>
    <row r="59" customFormat="false" ht="15.75" hidden="true" customHeight="true" outlineLevel="0" collapsed="false">
      <c r="A59" s="68" t="s">
        <v>349</v>
      </c>
      <c r="B59" s="77" t="e">
        <f aca="false">array_constrain(arrayformula(xlookup(A59,'dkp jun 25' A:A,'dkp jun 25' A:A)), 1, 1)</f>
        <v>#VALUE!</v>
      </c>
      <c r="C59" s="70" t="e">
        <f aca="false">array_constrain(arrayformula(xlookup(A59,'dkp may 25' A:A,'dkp may 25' C:C)), 1, 1)</f>
        <v>#VALUE!</v>
      </c>
      <c r="D59" s="70" t="n">
        <v>43</v>
      </c>
      <c r="E59" s="70" t="n">
        <v>0</v>
      </c>
      <c r="F59" s="70" t="n">
        <v>43</v>
      </c>
      <c r="G59" s="70" t="n">
        <v>0</v>
      </c>
      <c r="H59" s="70" t="n">
        <v>43</v>
      </c>
      <c r="I59" s="71"/>
      <c r="J59" s="71"/>
      <c r="K59" s="71"/>
      <c r="L59" s="71"/>
      <c r="M59" s="71"/>
      <c r="N59" s="71"/>
      <c r="O59" s="71"/>
      <c r="P59" s="71"/>
      <c r="Q59" s="71"/>
      <c r="R59" s="71"/>
      <c r="S59" s="71"/>
      <c r="T59" s="71"/>
      <c r="U59" s="71"/>
      <c r="V59" s="71"/>
      <c r="W59" s="71"/>
      <c r="X59" s="71"/>
      <c r="Y59" s="71"/>
      <c r="Z59" s="71"/>
      <c r="AA59" s="71"/>
      <c r="AB59" s="71"/>
      <c r="AC59" s="71"/>
      <c r="AD59" s="71"/>
      <c r="AE59" s="71"/>
      <c r="AF59" s="71"/>
      <c r="AG59" s="72"/>
      <c r="AH59" s="72"/>
      <c r="AI59" s="74"/>
      <c r="AJ59" s="74"/>
      <c r="AK59" s="74"/>
      <c r="AL59" s="74"/>
      <c r="AM59" s="74"/>
      <c r="AN59" s="74"/>
      <c r="AO59" s="74"/>
      <c r="AP59" s="74"/>
      <c r="AQ59" s="74"/>
      <c r="AR59" s="74"/>
      <c r="AS59" s="74"/>
      <c r="AT59" s="74"/>
      <c r="AU59" s="59"/>
      <c r="AV59" s="59"/>
      <c r="AW59" s="59"/>
    </row>
    <row r="60" customFormat="false" ht="15.75" hidden="true" customHeight="true" outlineLevel="0" collapsed="false">
      <c r="A60" s="61" t="s">
        <v>350</v>
      </c>
      <c r="B60" s="75" t="e">
        <f aca="false">array_constrain(arrayformula(xlookup(A60,'dkp jun 25' A:A,'dkp jun 25' A:A)), 1, 1)</f>
        <v>#VALUE!</v>
      </c>
      <c r="C60" s="63" t="e">
        <f aca="false">array_constrain(arrayformula(xlookup(A60,'dkp may 25' A:A,'dkp may 25' C:C)), 1, 1)</f>
        <v>#VALUE!</v>
      </c>
      <c r="D60" s="63" t="n">
        <v>42</v>
      </c>
      <c r="E60" s="63" t="n">
        <v>0</v>
      </c>
      <c r="F60" s="63" t="n">
        <v>42</v>
      </c>
      <c r="G60" s="63" t="n">
        <v>0</v>
      </c>
      <c r="H60" s="63" t="n">
        <v>42</v>
      </c>
      <c r="I60" s="64"/>
      <c r="J60" s="64"/>
      <c r="K60" s="64"/>
      <c r="L60" s="64"/>
      <c r="M60" s="64"/>
      <c r="N60" s="64"/>
      <c r="O60" s="64"/>
      <c r="P60" s="64"/>
      <c r="Q60" s="64"/>
      <c r="R60" s="64"/>
      <c r="S60" s="64"/>
      <c r="T60" s="64"/>
      <c r="U60" s="64"/>
      <c r="V60" s="64"/>
      <c r="W60" s="64"/>
      <c r="X60" s="64"/>
      <c r="Y60" s="64"/>
      <c r="Z60" s="64"/>
      <c r="AA60" s="64"/>
      <c r="AB60" s="64"/>
      <c r="AC60" s="64"/>
      <c r="AD60" s="64"/>
      <c r="AE60" s="64"/>
      <c r="AF60" s="64"/>
      <c r="AG60" s="65"/>
      <c r="AH60" s="65"/>
      <c r="AI60" s="67"/>
      <c r="AJ60" s="67"/>
      <c r="AK60" s="67"/>
      <c r="AL60" s="67"/>
      <c r="AM60" s="67"/>
      <c r="AN60" s="67"/>
      <c r="AO60" s="67"/>
      <c r="AP60" s="67"/>
      <c r="AQ60" s="67"/>
      <c r="AR60" s="67"/>
      <c r="AS60" s="67"/>
      <c r="AT60" s="67"/>
      <c r="AU60" s="59"/>
      <c r="AV60" s="59"/>
      <c r="AW60" s="59"/>
    </row>
    <row r="61" customFormat="false" ht="15.75" hidden="true" customHeight="true" outlineLevel="0" collapsed="false">
      <c r="A61" s="76" t="s">
        <v>351</v>
      </c>
      <c r="B61" s="69" t="e">
        <f aca="false">array_constrain(arrayformula(xlookup(A61,'dkp jun 25' A:A,'dkp jun 25' A:A)), 1, 1)</f>
        <v>#VALUE!</v>
      </c>
      <c r="C61" s="70"/>
      <c r="D61" s="70" t="n">
        <v>63</v>
      </c>
      <c r="E61" s="70" t="n">
        <v>6</v>
      </c>
      <c r="F61" s="70" t="n">
        <v>69</v>
      </c>
      <c r="G61" s="70" t="n">
        <v>30</v>
      </c>
      <c r="H61" s="70" t="n">
        <v>39</v>
      </c>
      <c r="I61" s="71"/>
      <c r="J61" s="71"/>
      <c r="K61" s="71"/>
      <c r="L61" s="71"/>
      <c r="M61" s="71"/>
      <c r="N61" s="71"/>
      <c r="O61" s="71"/>
      <c r="P61" s="70" t="n">
        <v>6</v>
      </c>
      <c r="Q61" s="71"/>
      <c r="R61" s="71"/>
      <c r="S61" s="71"/>
      <c r="T61" s="71"/>
      <c r="U61" s="71"/>
      <c r="V61" s="71"/>
      <c r="W61" s="71"/>
      <c r="X61" s="71"/>
      <c r="Y61" s="71"/>
      <c r="Z61" s="71"/>
      <c r="AA61" s="71"/>
      <c r="AB61" s="71"/>
      <c r="AC61" s="71"/>
      <c r="AD61" s="71"/>
      <c r="AE61" s="71"/>
      <c r="AF61" s="71"/>
      <c r="AG61" s="72"/>
      <c r="AH61" s="72"/>
      <c r="AI61" s="74"/>
      <c r="AJ61" s="74"/>
      <c r="AK61" s="74"/>
      <c r="AL61" s="74"/>
      <c r="AM61" s="74"/>
      <c r="AN61" s="74"/>
      <c r="AO61" s="74"/>
      <c r="AP61" s="74"/>
      <c r="AQ61" s="74"/>
      <c r="AR61" s="74"/>
      <c r="AS61" s="74"/>
      <c r="AT61" s="74"/>
      <c r="AU61" s="59"/>
      <c r="AV61" s="59"/>
      <c r="AW61" s="59"/>
    </row>
    <row r="62" customFormat="false" ht="15.75" hidden="true" customHeight="true" outlineLevel="0" collapsed="false">
      <c r="A62" s="61" t="s">
        <v>352</v>
      </c>
      <c r="B62" s="62" t="e">
        <f aca="false">array_constrain(arrayformula(xlookup(A62,'dkp jun 25' A:A,'dkp jun 25' A:A)), 1, 1)</f>
        <v>#VALUE!</v>
      </c>
      <c r="C62" s="63" t="e">
        <f aca="false">array_constrain(arrayformula(xlookup(A62,'dkp may 25' A:A,'dkp may 25' C:C)), 1, 1)</f>
        <v>#VALUE!</v>
      </c>
      <c r="D62" s="63" t="n">
        <v>38</v>
      </c>
      <c r="E62" s="63" t="n">
        <v>0</v>
      </c>
      <c r="F62" s="63" t="n">
        <v>38</v>
      </c>
      <c r="G62" s="63" t="n">
        <v>0</v>
      </c>
      <c r="H62" s="63" t="n">
        <v>38</v>
      </c>
      <c r="I62" s="64"/>
      <c r="J62" s="64"/>
      <c r="K62" s="64"/>
      <c r="L62" s="64"/>
      <c r="M62" s="64"/>
      <c r="N62" s="64"/>
      <c r="O62" s="64"/>
      <c r="P62" s="64"/>
      <c r="Q62" s="64"/>
      <c r="R62" s="64"/>
      <c r="S62" s="64"/>
      <c r="T62" s="64"/>
      <c r="U62" s="64"/>
      <c r="V62" s="64"/>
      <c r="W62" s="64"/>
      <c r="X62" s="64"/>
      <c r="Y62" s="64"/>
      <c r="Z62" s="64"/>
      <c r="AA62" s="64"/>
      <c r="AB62" s="64"/>
      <c r="AC62" s="64"/>
      <c r="AD62" s="64"/>
      <c r="AE62" s="64"/>
      <c r="AF62" s="64"/>
      <c r="AG62" s="65"/>
      <c r="AH62" s="65"/>
      <c r="AI62" s="67"/>
      <c r="AJ62" s="67"/>
      <c r="AK62" s="67"/>
      <c r="AL62" s="67"/>
      <c r="AM62" s="67"/>
      <c r="AN62" s="67"/>
      <c r="AO62" s="67"/>
      <c r="AP62" s="67"/>
      <c r="AQ62" s="67"/>
      <c r="AR62" s="67"/>
      <c r="AS62" s="67"/>
      <c r="AT62" s="67"/>
      <c r="AU62" s="59"/>
      <c r="AV62" s="59"/>
      <c r="AW62" s="59"/>
    </row>
    <row r="63" customFormat="false" ht="15.75" hidden="true" customHeight="true" outlineLevel="0" collapsed="false">
      <c r="A63" s="68" t="s">
        <v>353</v>
      </c>
      <c r="B63" s="69" t="e">
        <f aca="false">array_constrain(arrayformula(xlookup(A63,'dkp jun 25' A:A,'dkp jun 25' A:A)), 1, 1)</f>
        <v>#VALUE!</v>
      </c>
      <c r="C63" s="70"/>
      <c r="D63" s="70" t="n">
        <v>18</v>
      </c>
      <c r="E63" s="70" t="n">
        <v>90</v>
      </c>
      <c r="F63" s="70" t="n">
        <v>108</v>
      </c>
      <c r="G63" s="70" t="n">
        <v>70</v>
      </c>
      <c r="H63" s="70" t="n">
        <v>38</v>
      </c>
      <c r="I63" s="70" t="n">
        <v>9</v>
      </c>
      <c r="J63" s="70" t="n">
        <v>11</v>
      </c>
      <c r="K63" s="70" t="n">
        <v>6</v>
      </c>
      <c r="L63" s="70" t="n">
        <v>7</v>
      </c>
      <c r="M63" s="70" t="n">
        <v>6</v>
      </c>
      <c r="N63" s="70" t="n">
        <v>6</v>
      </c>
      <c r="O63" s="70" t="n">
        <v>6</v>
      </c>
      <c r="P63" s="70" t="n">
        <v>6</v>
      </c>
      <c r="Q63" s="70" t="n">
        <v>7</v>
      </c>
      <c r="R63" s="70" t="n">
        <v>6</v>
      </c>
      <c r="S63" s="70" t="n">
        <v>8</v>
      </c>
      <c r="T63" s="70" t="n">
        <v>12</v>
      </c>
      <c r="U63" s="71"/>
      <c r="V63" s="71"/>
      <c r="W63" s="71"/>
      <c r="X63" s="71"/>
      <c r="Y63" s="71"/>
      <c r="Z63" s="71"/>
      <c r="AA63" s="71"/>
      <c r="AB63" s="71"/>
      <c r="AC63" s="71"/>
      <c r="AD63" s="71"/>
      <c r="AE63" s="71"/>
      <c r="AF63" s="71"/>
      <c r="AG63" s="72"/>
      <c r="AH63" s="73" t="n">
        <v>12</v>
      </c>
      <c r="AI63" s="74"/>
      <c r="AJ63" s="74"/>
      <c r="AK63" s="74"/>
      <c r="AL63" s="74"/>
      <c r="AM63" s="74"/>
      <c r="AN63" s="74"/>
      <c r="AO63" s="74"/>
      <c r="AP63" s="74"/>
      <c r="AQ63" s="74"/>
      <c r="AR63" s="74"/>
      <c r="AS63" s="74"/>
      <c r="AT63" s="74"/>
      <c r="AU63" s="59"/>
      <c r="AV63" s="59"/>
      <c r="AW63" s="59"/>
    </row>
    <row r="64" customFormat="false" ht="15.75" hidden="true" customHeight="true" outlineLevel="0" collapsed="false">
      <c r="A64" s="61" t="s">
        <v>354</v>
      </c>
      <c r="B64" s="62" t="e">
        <f aca="false">array_constrain(arrayformula(xlookup(A64,'dkp jun 25' A:A,'dkp jun 25' A:A)), 1, 1)</f>
        <v>#VALUE!</v>
      </c>
      <c r="C64" s="63"/>
      <c r="D64" s="63" t="n">
        <v>45</v>
      </c>
      <c r="E64" s="63" t="n">
        <v>81</v>
      </c>
      <c r="F64" s="63" t="n">
        <v>126</v>
      </c>
      <c r="G64" s="63" t="n">
        <v>89</v>
      </c>
      <c r="H64" s="63" t="n">
        <v>37</v>
      </c>
      <c r="I64" s="63" t="n">
        <v>7</v>
      </c>
      <c r="J64" s="63" t="n">
        <v>11</v>
      </c>
      <c r="K64" s="63" t="n">
        <v>6</v>
      </c>
      <c r="L64" s="63" t="n">
        <v>7</v>
      </c>
      <c r="M64" s="63" t="n">
        <v>6</v>
      </c>
      <c r="N64" s="63" t="n">
        <v>6</v>
      </c>
      <c r="O64" s="63" t="n">
        <v>6</v>
      </c>
      <c r="P64" s="63" t="n">
        <v>6</v>
      </c>
      <c r="Q64" s="63" t="n">
        <v>7</v>
      </c>
      <c r="R64" s="64"/>
      <c r="S64" s="63" t="n">
        <v>7</v>
      </c>
      <c r="T64" s="63" t="n">
        <v>12</v>
      </c>
      <c r="U64" s="64"/>
      <c r="V64" s="64"/>
      <c r="W64" s="64"/>
      <c r="X64" s="64"/>
      <c r="Y64" s="64"/>
      <c r="Z64" s="64"/>
      <c r="AA64" s="64"/>
      <c r="AB64" s="64"/>
      <c r="AC64" s="64"/>
      <c r="AD64" s="64"/>
      <c r="AE64" s="64"/>
      <c r="AF64" s="64"/>
      <c r="AG64" s="65"/>
      <c r="AH64" s="66" t="n">
        <v>12</v>
      </c>
      <c r="AI64" s="67"/>
      <c r="AJ64" s="67"/>
      <c r="AK64" s="67"/>
      <c r="AL64" s="67"/>
      <c r="AM64" s="67"/>
      <c r="AN64" s="67"/>
      <c r="AO64" s="67"/>
      <c r="AP64" s="67"/>
      <c r="AQ64" s="67"/>
      <c r="AR64" s="67"/>
      <c r="AS64" s="67"/>
      <c r="AT64" s="67"/>
      <c r="AU64" s="59"/>
      <c r="AV64" s="59"/>
      <c r="AW64" s="59"/>
    </row>
    <row r="65" customFormat="false" ht="15.75" hidden="true" customHeight="true" outlineLevel="0" collapsed="false">
      <c r="A65" s="68" t="s">
        <v>355</v>
      </c>
      <c r="B65" s="69" t="e">
        <f aca="false">array_constrain(arrayformula(xlookup(A65,'dkp jun 25' A:A,'dkp jun 25' A:A)), 1, 1)</f>
        <v>#VALUE!</v>
      </c>
      <c r="C65" s="70"/>
      <c r="D65" s="70" t="n">
        <v>28</v>
      </c>
      <c r="E65" s="70" t="n">
        <v>39</v>
      </c>
      <c r="F65" s="70" t="n">
        <v>67</v>
      </c>
      <c r="G65" s="70" t="n">
        <v>30</v>
      </c>
      <c r="H65" s="70" t="n">
        <v>37</v>
      </c>
      <c r="I65" s="70" t="n">
        <v>1</v>
      </c>
      <c r="J65" s="71"/>
      <c r="K65" s="70" t="n">
        <v>6</v>
      </c>
      <c r="L65" s="70" t="n">
        <v>7</v>
      </c>
      <c r="M65" s="70" t="n">
        <v>6</v>
      </c>
      <c r="N65" s="71"/>
      <c r="O65" s="71"/>
      <c r="P65" s="70" t="n">
        <v>6</v>
      </c>
      <c r="Q65" s="70" t="n">
        <v>7</v>
      </c>
      <c r="R65" s="70" t="n">
        <v>6</v>
      </c>
      <c r="S65" s="71"/>
      <c r="T65" s="71"/>
      <c r="U65" s="71"/>
      <c r="V65" s="71"/>
      <c r="W65" s="71"/>
      <c r="X65" s="71"/>
      <c r="Y65" s="71"/>
      <c r="Z65" s="71"/>
      <c r="AA65" s="71"/>
      <c r="AB65" s="71"/>
      <c r="AC65" s="71"/>
      <c r="AD65" s="71"/>
      <c r="AE65" s="71"/>
      <c r="AF65" s="71"/>
      <c r="AG65" s="72"/>
      <c r="AH65" s="72"/>
      <c r="AI65" s="74"/>
      <c r="AJ65" s="74"/>
      <c r="AK65" s="74"/>
      <c r="AL65" s="74"/>
      <c r="AM65" s="74"/>
      <c r="AN65" s="74"/>
      <c r="AO65" s="74"/>
      <c r="AP65" s="74"/>
      <c r="AQ65" s="74"/>
      <c r="AR65" s="74"/>
      <c r="AS65" s="74"/>
      <c r="AT65" s="74"/>
      <c r="AU65" s="59"/>
      <c r="AV65" s="59"/>
      <c r="AW65" s="59"/>
    </row>
    <row r="66" customFormat="false" ht="15.75" hidden="true" customHeight="true" outlineLevel="0" collapsed="false">
      <c r="A66" s="61" t="s">
        <v>356</v>
      </c>
      <c r="B66" s="62" t="e">
        <f aca="false">array_constrain(arrayformula(xlookup(A66,'dkp jun 25' A:A,'dkp jun 25' A:A)), 1, 1)</f>
        <v>#VALUE!</v>
      </c>
      <c r="C66" s="63" t="e">
        <f aca="false">array_constrain(arrayformula(xlookup(A66,'dkp may 25' A:A,'dkp may 25' C:C)), 1, 1)</f>
        <v>#VALUE!</v>
      </c>
      <c r="D66" s="63" t="n">
        <v>33</v>
      </c>
      <c r="E66" s="63" t="n">
        <v>0</v>
      </c>
      <c r="F66" s="63" t="n">
        <v>33</v>
      </c>
      <c r="G66" s="63" t="n">
        <v>0</v>
      </c>
      <c r="H66" s="63" t="n">
        <v>33</v>
      </c>
      <c r="I66" s="64"/>
      <c r="J66" s="64"/>
      <c r="K66" s="64"/>
      <c r="L66" s="64"/>
      <c r="M66" s="64"/>
      <c r="N66" s="64"/>
      <c r="O66" s="64"/>
      <c r="P66" s="64"/>
      <c r="Q66" s="64"/>
      <c r="R66" s="64"/>
      <c r="S66" s="64"/>
      <c r="T66" s="64"/>
      <c r="U66" s="64"/>
      <c r="V66" s="64"/>
      <c r="W66" s="64"/>
      <c r="X66" s="64"/>
      <c r="Y66" s="64"/>
      <c r="Z66" s="64"/>
      <c r="AA66" s="64"/>
      <c r="AB66" s="64"/>
      <c r="AC66" s="64"/>
      <c r="AD66" s="64"/>
      <c r="AE66" s="64"/>
      <c r="AF66" s="64"/>
      <c r="AG66" s="65"/>
      <c r="AH66" s="65"/>
      <c r="AI66" s="67"/>
      <c r="AJ66" s="67"/>
      <c r="AK66" s="67"/>
      <c r="AL66" s="67"/>
      <c r="AM66" s="67"/>
      <c r="AN66" s="67"/>
      <c r="AO66" s="67"/>
      <c r="AP66" s="67"/>
      <c r="AQ66" s="67"/>
      <c r="AR66" s="67"/>
      <c r="AS66" s="67"/>
      <c r="AT66" s="67"/>
      <c r="AU66" s="59"/>
      <c r="AV66" s="59"/>
      <c r="AW66" s="59"/>
    </row>
    <row r="67" customFormat="false" ht="15.75" hidden="true" customHeight="true" outlineLevel="0" collapsed="false">
      <c r="A67" s="76" t="s">
        <v>357</v>
      </c>
      <c r="B67" s="69" t="e">
        <f aca="false">array_constrain(arrayformula(xlookup(A67,'dkp jun 25' A:A,'dkp jun 25' A:A)), 1, 1)</f>
        <v>#VALUE!</v>
      </c>
      <c r="C67" s="70"/>
      <c r="D67" s="70" t="n">
        <v>72</v>
      </c>
      <c r="E67" s="70" t="n">
        <v>16</v>
      </c>
      <c r="F67" s="70" t="n">
        <v>88</v>
      </c>
      <c r="G67" s="70" t="n">
        <v>55</v>
      </c>
      <c r="H67" s="70" t="n">
        <v>33</v>
      </c>
      <c r="I67" s="71"/>
      <c r="J67" s="71"/>
      <c r="K67" s="71"/>
      <c r="L67" s="71"/>
      <c r="M67" s="71"/>
      <c r="N67" s="71"/>
      <c r="O67" s="71"/>
      <c r="P67" s="70" t="n">
        <v>4</v>
      </c>
      <c r="Q67" s="71"/>
      <c r="R67" s="71"/>
      <c r="S67" s="71"/>
      <c r="T67" s="70" t="n">
        <v>12</v>
      </c>
      <c r="U67" s="71"/>
      <c r="V67" s="71"/>
      <c r="W67" s="71"/>
      <c r="X67" s="71"/>
      <c r="Y67" s="71"/>
      <c r="Z67" s="71"/>
      <c r="AA67" s="71"/>
      <c r="AB67" s="71"/>
      <c r="AC67" s="71"/>
      <c r="AD67" s="71"/>
      <c r="AE67" s="71"/>
      <c r="AF67" s="71"/>
      <c r="AG67" s="72"/>
      <c r="AH67" s="73" t="n">
        <v>12</v>
      </c>
      <c r="AI67" s="74"/>
      <c r="AJ67" s="74"/>
      <c r="AK67" s="74"/>
      <c r="AL67" s="74"/>
      <c r="AM67" s="74"/>
      <c r="AN67" s="74"/>
      <c r="AO67" s="74"/>
      <c r="AP67" s="74"/>
      <c r="AQ67" s="74"/>
      <c r="AR67" s="74"/>
      <c r="AS67" s="74"/>
      <c r="AT67" s="74"/>
      <c r="AU67" s="59"/>
      <c r="AV67" s="59"/>
      <c r="AW67" s="59"/>
    </row>
    <row r="68" customFormat="false" ht="15.75" hidden="true" customHeight="true" outlineLevel="0" collapsed="false">
      <c r="A68" s="61" t="s">
        <v>358</v>
      </c>
      <c r="B68" s="62" t="e">
        <f aca="false">array_constrain(arrayformula(xlookup(A68,'dkp jun 25' A:A,'dkp jun 25' A:A)), 1, 1)</f>
        <v>#VALUE!</v>
      </c>
      <c r="C68" s="63"/>
      <c r="D68" s="63" t="n">
        <v>35</v>
      </c>
      <c r="E68" s="63" t="n">
        <v>50</v>
      </c>
      <c r="F68" s="63" t="n">
        <v>85</v>
      </c>
      <c r="G68" s="63" t="n">
        <v>52</v>
      </c>
      <c r="H68" s="63" t="n">
        <v>33</v>
      </c>
      <c r="I68" s="64"/>
      <c r="J68" s="63" t="n">
        <v>11</v>
      </c>
      <c r="K68" s="63" t="n">
        <v>6</v>
      </c>
      <c r="L68" s="64"/>
      <c r="M68" s="64"/>
      <c r="N68" s="64"/>
      <c r="O68" s="64"/>
      <c r="P68" s="63" t="n">
        <v>6</v>
      </c>
      <c r="Q68" s="63" t="n">
        <v>7</v>
      </c>
      <c r="R68" s="63" t="n">
        <v>6</v>
      </c>
      <c r="S68" s="63" t="n">
        <v>2</v>
      </c>
      <c r="T68" s="63" t="n">
        <v>12</v>
      </c>
      <c r="U68" s="64"/>
      <c r="V68" s="64"/>
      <c r="W68" s="64"/>
      <c r="X68" s="64"/>
      <c r="Y68" s="64"/>
      <c r="Z68" s="64"/>
      <c r="AA68" s="64"/>
      <c r="AB68" s="64"/>
      <c r="AC68" s="64"/>
      <c r="AD68" s="64"/>
      <c r="AE68" s="64"/>
      <c r="AF68" s="64"/>
      <c r="AG68" s="65"/>
      <c r="AH68" s="66" t="n">
        <v>12</v>
      </c>
      <c r="AI68" s="67"/>
      <c r="AJ68" s="67"/>
      <c r="AK68" s="67"/>
      <c r="AL68" s="67"/>
      <c r="AM68" s="67"/>
      <c r="AN68" s="67"/>
      <c r="AO68" s="67"/>
      <c r="AP68" s="67"/>
      <c r="AQ68" s="67"/>
      <c r="AR68" s="67"/>
      <c r="AS68" s="67"/>
      <c r="AT68" s="67"/>
      <c r="AU68" s="59"/>
      <c r="AV68" s="59"/>
      <c r="AW68" s="59"/>
    </row>
    <row r="69" customFormat="false" ht="15.75" hidden="true" customHeight="true" outlineLevel="0" collapsed="false">
      <c r="A69" s="68" t="s">
        <v>359</v>
      </c>
      <c r="B69" s="69" t="e">
        <f aca="false">array_constrain(arrayformula(xlookup(A69,'dkp jun 25' A:A,'dkp jun 25' A:A)), 1, 1)</f>
        <v>#VALUE!</v>
      </c>
      <c r="C69" s="70"/>
      <c r="D69" s="70" t="n">
        <v>15</v>
      </c>
      <c r="E69" s="70" t="n">
        <v>17</v>
      </c>
      <c r="F69" s="70" t="n">
        <v>32</v>
      </c>
      <c r="G69" s="70" t="n">
        <v>0</v>
      </c>
      <c r="H69" s="70" t="n">
        <v>32</v>
      </c>
      <c r="I69" s="71"/>
      <c r="J69" s="70" t="n">
        <v>11</v>
      </c>
      <c r="K69" s="70" t="n">
        <v>1</v>
      </c>
      <c r="L69" s="71"/>
      <c r="M69" s="71"/>
      <c r="N69" s="71"/>
      <c r="O69" s="70" t="n">
        <v>5</v>
      </c>
      <c r="P69" s="71"/>
      <c r="Q69" s="71"/>
      <c r="R69" s="71"/>
      <c r="S69" s="71"/>
      <c r="T69" s="71"/>
      <c r="U69" s="71"/>
      <c r="V69" s="71"/>
      <c r="W69" s="71"/>
      <c r="X69" s="71"/>
      <c r="Y69" s="71"/>
      <c r="Z69" s="71"/>
      <c r="AA69" s="71"/>
      <c r="AB69" s="71"/>
      <c r="AC69" s="71"/>
      <c r="AD69" s="71"/>
      <c r="AE69" s="71"/>
      <c r="AF69" s="71"/>
      <c r="AG69" s="72"/>
      <c r="AH69" s="72"/>
      <c r="AI69" s="74"/>
      <c r="AJ69" s="74"/>
      <c r="AK69" s="74"/>
      <c r="AL69" s="74"/>
      <c r="AM69" s="74"/>
      <c r="AN69" s="74"/>
      <c r="AO69" s="74"/>
      <c r="AP69" s="74"/>
      <c r="AQ69" s="74"/>
      <c r="AR69" s="74"/>
      <c r="AS69" s="74"/>
      <c r="AT69" s="74"/>
      <c r="AU69" s="59"/>
      <c r="AV69" s="59"/>
      <c r="AW69" s="59"/>
    </row>
    <row r="70" customFormat="false" ht="15.75" hidden="true" customHeight="true" outlineLevel="0" collapsed="false">
      <c r="A70" s="61" t="s">
        <v>360</v>
      </c>
      <c r="B70" s="75" t="e">
        <f aca="false">array_constrain(arrayformula(xlookup(A70,'dkp jun 25' A:A,'dkp jun 25' A:A)), 1, 1)</f>
        <v>#VALUE!</v>
      </c>
      <c r="C70" s="63" t="e">
        <f aca="false">array_constrain(arrayformula(xlookup(A70,'dkp may 25' A:A,'dkp may 25' C:C)), 1, 1)</f>
        <v>#VALUE!</v>
      </c>
      <c r="D70" s="63" t="n">
        <v>32</v>
      </c>
      <c r="E70" s="63" t="n">
        <v>0</v>
      </c>
      <c r="F70" s="63" t="n">
        <v>32</v>
      </c>
      <c r="G70" s="63" t="n">
        <v>0</v>
      </c>
      <c r="H70" s="63" t="n">
        <v>32</v>
      </c>
      <c r="I70" s="64"/>
      <c r="J70" s="64"/>
      <c r="K70" s="64"/>
      <c r="L70" s="64"/>
      <c r="M70" s="64"/>
      <c r="N70" s="64"/>
      <c r="O70" s="64"/>
      <c r="P70" s="64"/>
      <c r="Q70" s="64"/>
      <c r="R70" s="64"/>
      <c r="S70" s="64"/>
      <c r="T70" s="64"/>
      <c r="U70" s="64"/>
      <c r="V70" s="64"/>
      <c r="W70" s="64"/>
      <c r="X70" s="64"/>
      <c r="Y70" s="64"/>
      <c r="Z70" s="64"/>
      <c r="AA70" s="64"/>
      <c r="AB70" s="64"/>
      <c r="AC70" s="64"/>
      <c r="AD70" s="64"/>
      <c r="AE70" s="64"/>
      <c r="AF70" s="64"/>
      <c r="AG70" s="65"/>
      <c r="AH70" s="65"/>
      <c r="AI70" s="67"/>
      <c r="AJ70" s="67"/>
      <c r="AK70" s="67"/>
      <c r="AL70" s="67"/>
      <c r="AM70" s="67"/>
      <c r="AN70" s="67"/>
      <c r="AO70" s="67"/>
      <c r="AP70" s="67"/>
      <c r="AQ70" s="67"/>
      <c r="AR70" s="67"/>
      <c r="AS70" s="67"/>
      <c r="AT70" s="67"/>
      <c r="AU70" s="59"/>
      <c r="AV70" s="59"/>
      <c r="AW70" s="59"/>
    </row>
    <row r="71" customFormat="false" ht="15.75" hidden="true" customHeight="true" outlineLevel="0" collapsed="false">
      <c r="A71" s="68" t="s">
        <v>361</v>
      </c>
      <c r="B71" s="69" t="e">
        <f aca="false">array_constrain(arrayformula(xlookup(A71,'dkp jun 25' A:A,'dkp jun 25' A:A)), 1, 1)</f>
        <v>#VALUE!</v>
      </c>
      <c r="C71" s="70"/>
      <c r="D71" s="70" t="n">
        <v>46</v>
      </c>
      <c r="E71" s="70" t="n">
        <v>21</v>
      </c>
      <c r="F71" s="70" t="n">
        <v>67</v>
      </c>
      <c r="G71" s="70" t="n">
        <v>36</v>
      </c>
      <c r="H71" s="70" t="n">
        <v>31</v>
      </c>
      <c r="I71" s="70" t="n">
        <v>2</v>
      </c>
      <c r="J71" s="71"/>
      <c r="K71" s="70" t="n">
        <v>3</v>
      </c>
      <c r="L71" s="71"/>
      <c r="M71" s="71"/>
      <c r="N71" s="70" t="n">
        <v>6</v>
      </c>
      <c r="O71" s="71"/>
      <c r="P71" s="70" t="n">
        <v>3</v>
      </c>
      <c r="Q71" s="71"/>
      <c r="R71" s="71"/>
      <c r="S71" s="70" t="n">
        <v>7</v>
      </c>
      <c r="T71" s="71"/>
      <c r="U71" s="71"/>
      <c r="V71" s="71"/>
      <c r="W71" s="71"/>
      <c r="X71" s="71"/>
      <c r="Y71" s="71"/>
      <c r="Z71" s="71"/>
      <c r="AA71" s="71"/>
      <c r="AB71" s="71"/>
      <c r="AC71" s="71"/>
      <c r="AD71" s="71"/>
      <c r="AE71" s="71"/>
      <c r="AF71" s="71"/>
      <c r="AG71" s="72"/>
      <c r="AH71" s="72"/>
      <c r="AI71" s="74"/>
      <c r="AJ71" s="74"/>
      <c r="AK71" s="74"/>
      <c r="AL71" s="74"/>
      <c r="AM71" s="74"/>
      <c r="AN71" s="74"/>
      <c r="AO71" s="74"/>
      <c r="AP71" s="74"/>
      <c r="AQ71" s="74"/>
      <c r="AR71" s="74"/>
      <c r="AS71" s="74"/>
      <c r="AT71" s="74"/>
      <c r="AU71" s="59"/>
      <c r="AV71" s="59"/>
      <c r="AW71" s="59"/>
    </row>
    <row r="72" customFormat="false" ht="15.75" hidden="true" customHeight="true" outlineLevel="0" collapsed="false">
      <c r="A72" s="61" t="s">
        <v>362</v>
      </c>
      <c r="B72" s="62" t="e">
        <f aca="false">array_constrain(arrayformula(xlookup(A72,'dkp jun 25' A:A,'dkp jun 25' A:A)), 1, 1)</f>
        <v>#VALUE!</v>
      </c>
      <c r="C72" s="63"/>
      <c r="D72" s="63" t="n">
        <v>86</v>
      </c>
      <c r="E72" s="63" t="n">
        <v>30</v>
      </c>
      <c r="F72" s="63" t="n">
        <v>116</v>
      </c>
      <c r="G72" s="63" t="n">
        <v>86</v>
      </c>
      <c r="H72" s="63" t="n">
        <v>30</v>
      </c>
      <c r="I72" s="64"/>
      <c r="J72" s="64"/>
      <c r="K72" s="63" t="n">
        <v>6</v>
      </c>
      <c r="L72" s="64"/>
      <c r="M72" s="64"/>
      <c r="N72" s="64"/>
      <c r="O72" s="63" t="n">
        <v>6</v>
      </c>
      <c r="P72" s="63" t="n">
        <v>6</v>
      </c>
      <c r="Q72" s="64"/>
      <c r="R72" s="64"/>
      <c r="S72" s="64"/>
      <c r="T72" s="63" t="n">
        <v>12</v>
      </c>
      <c r="U72" s="64"/>
      <c r="V72" s="64"/>
      <c r="W72" s="64"/>
      <c r="X72" s="64"/>
      <c r="Y72" s="64"/>
      <c r="Z72" s="64"/>
      <c r="AA72" s="64"/>
      <c r="AB72" s="64"/>
      <c r="AC72" s="64"/>
      <c r="AD72" s="64"/>
      <c r="AE72" s="64"/>
      <c r="AF72" s="64"/>
      <c r="AG72" s="65"/>
      <c r="AH72" s="66" t="n">
        <v>12</v>
      </c>
      <c r="AI72" s="67"/>
      <c r="AJ72" s="67"/>
      <c r="AK72" s="67"/>
      <c r="AL72" s="67"/>
      <c r="AM72" s="67"/>
      <c r="AN72" s="67"/>
      <c r="AO72" s="67"/>
      <c r="AP72" s="67"/>
      <c r="AQ72" s="67"/>
      <c r="AR72" s="67"/>
      <c r="AS72" s="67"/>
      <c r="AT72" s="67"/>
      <c r="AU72" s="59"/>
      <c r="AV72" s="59"/>
      <c r="AW72" s="59"/>
    </row>
    <row r="73" customFormat="false" ht="15.75" hidden="true" customHeight="true" outlineLevel="0" collapsed="false">
      <c r="A73" s="68" t="s">
        <v>363</v>
      </c>
      <c r="B73" s="69" t="e">
        <f aca="false">array_constrain(arrayformula(xlookup(A73,'dkp jun 25' A:A,'dkp jun 25' A:A)), 1, 1)</f>
        <v>#VALUE!</v>
      </c>
      <c r="C73" s="70"/>
      <c r="D73" s="70" t="n">
        <v>0</v>
      </c>
      <c r="E73" s="70" t="n">
        <v>34</v>
      </c>
      <c r="F73" s="70" t="n">
        <v>34</v>
      </c>
      <c r="G73" s="70" t="n">
        <v>4</v>
      </c>
      <c r="H73" s="70" t="n">
        <v>30</v>
      </c>
      <c r="I73" s="71"/>
      <c r="J73" s="71"/>
      <c r="K73" s="71"/>
      <c r="L73" s="70" t="n">
        <v>3</v>
      </c>
      <c r="M73" s="70" t="n">
        <v>6</v>
      </c>
      <c r="N73" s="71"/>
      <c r="O73" s="71"/>
      <c r="P73" s="70" t="n">
        <v>6</v>
      </c>
      <c r="Q73" s="70" t="n">
        <v>7</v>
      </c>
      <c r="R73" s="70" t="n">
        <v>6</v>
      </c>
      <c r="S73" s="70" t="n">
        <v>6</v>
      </c>
      <c r="T73" s="71"/>
      <c r="U73" s="71"/>
      <c r="V73" s="71"/>
      <c r="W73" s="71"/>
      <c r="X73" s="71"/>
      <c r="Y73" s="71"/>
      <c r="Z73" s="71"/>
      <c r="AA73" s="71"/>
      <c r="AB73" s="71"/>
      <c r="AC73" s="71"/>
      <c r="AD73" s="71"/>
      <c r="AE73" s="71"/>
      <c r="AF73" s="71"/>
      <c r="AG73" s="72"/>
      <c r="AH73" s="72"/>
      <c r="AI73" s="74"/>
      <c r="AJ73" s="74"/>
      <c r="AK73" s="74"/>
      <c r="AL73" s="74"/>
      <c r="AM73" s="74"/>
      <c r="AN73" s="74"/>
      <c r="AO73" s="74"/>
      <c r="AP73" s="74"/>
      <c r="AQ73" s="74"/>
      <c r="AR73" s="74"/>
      <c r="AS73" s="74"/>
      <c r="AT73" s="74"/>
      <c r="AU73" s="59"/>
      <c r="AV73" s="59"/>
      <c r="AW73" s="59"/>
    </row>
    <row r="74" customFormat="false" ht="15.75" hidden="true" customHeight="true" outlineLevel="0" collapsed="false">
      <c r="A74" s="61" t="s">
        <v>364</v>
      </c>
      <c r="B74" s="75" t="e">
        <f aca="false">array_constrain(arrayformula(xlookup(A74,'dkp jun 25' A:A,'dkp jun 25' A:A)), 1, 1)</f>
        <v>#VALUE!</v>
      </c>
      <c r="C74" s="63" t="e">
        <f aca="false">array_constrain(arrayformula(xlookup(A74,'dkp may 25' A:A,'dkp may 25' C:C)), 1, 1)</f>
        <v>#VALUE!</v>
      </c>
      <c r="D74" s="63" t="n">
        <v>29</v>
      </c>
      <c r="E74" s="63" t="n">
        <v>0</v>
      </c>
      <c r="F74" s="63" t="n">
        <v>29</v>
      </c>
      <c r="G74" s="63" t="n">
        <v>0</v>
      </c>
      <c r="H74" s="63" t="n">
        <v>29</v>
      </c>
      <c r="I74" s="64"/>
      <c r="J74" s="64"/>
      <c r="K74" s="64"/>
      <c r="L74" s="64"/>
      <c r="M74" s="64"/>
      <c r="N74" s="64"/>
      <c r="O74" s="64"/>
      <c r="P74" s="64"/>
      <c r="Q74" s="64"/>
      <c r="R74" s="64"/>
      <c r="S74" s="64"/>
      <c r="T74" s="64"/>
      <c r="U74" s="64"/>
      <c r="V74" s="64"/>
      <c r="W74" s="64"/>
      <c r="X74" s="64"/>
      <c r="Y74" s="64"/>
      <c r="Z74" s="64"/>
      <c r="AA74" s="64"/>
      <c r="AB74" s="64"/>
      <c r="AC74" s="64"/>
      <c r="AD74" s="64"/>
      <c r="AE74" s="64"/>
      <c r="AF74" s="64"/>
      <c r="AG74" s="65"/>
      <c r="AH74" s="65"/>
      <c r="AI74" s="67"/>
      <c r="AJ74" s="67"/>
      <c r="AK74" s="67"/>
      <c r="AL74" s="67"/>
      <c r="AM74" s="67"/>
      <c r="AN74" s="67"/>
      <c r="AO74" s="67"/>
      <c r="AP74" s="67"/>
      <c r="AQ74" s="67"/>
      <c r="AR74" s="67"/>
      <c r="AS74" s="67"/>
      <c r="AT74" s="67"/>
      <c r="AU74" s="59"/>
      <c r="AV74" s="59"/>
      <c r="AW74" s="59"/>
    </row>
    <row r="75" customFormat="false" ht="15.75" hidden="true" customHeight="true" outlineLevel="0" collapsed="false">
      <c r="A75" s="68" t="s">
        <v>216</v>
      </c>
      <c r="B75" s="69" t="e">
        <f aca="false">array_constrain(arrayformula(xlookup(A75,'dkp jun 25' A:A,'dkp jun 25' A:A)), 1, 1)</f>
        <v>#VALUE!</v>
      </c>
      <c r="C75" s="70" t="e">
        <f aca="false">array_constrain(arrayformula(xlookup(A75,'dkp may 25' A:A,'dkp may 25' C:C)), 1, 1)</f>
        <v>#VALUE!</v>
      </c>
      <c r="D75" s="70" t="n">
        <v>29</v>
      </c>
      <c r="E75" s="70" t="n">
        <v>0</v>
      </c>
      <c r="F75" s="70" t="n">
        <v>29</v>
      </c>
      <c r="G75" s="70" t="n">
        <v>0</v>
      </c>
      <c r="H75" s="70" t="n">
        <v>29</v>
      </c>
      <c r="I75" s="71"/>
      <c r="J75" s="71"/>
      <c r="K75" s="71"/>
      <c r="L75" s="71"/>
      <c r="M75" s="71"/>
      <c r="N75" s="71"/>
      <c r="O75" s="71"/>
      <c r="P75" s="71"/>
      <c r="Q75" s="71"/>
      <c r="R75" s="71"/>
      <c r="S75" s="71"/>
      <c r="T75" s="71"/>
      <c r="U75" s="71"/>
      <c r="V75" s="71"/>
      <c r="W75" s="71"/>
      <c r="X75" s="71"/>
      <c r="Y75" s="71"/>
      <c r="Z75" s="71"/>
      <c r="AA75" s="71"/>
      <c r="AB75" s="71"/>
      <c r="AC75" s="71"/>
      <c r="AD75" s="71"/>
      <c r="AE75" s="71"/>
      <c r="AF75" s="71"/>
      <c r="AG75" s="72"/>
      <c r="AH75" s="72"/>
      <c r="AI75" s="74"/>
      <c r="AJ75" s="74"/>
      <c r="AK75" s="74"/>
      <c r="AL75" s="74"/>
      <c r="AM75" s="74"/>
      <c r="AN75" s="74"/>
      <c r="AO75" s="74"/>
      <c r="AP75" s="74"/>
      <c r="AQ75" s="74"/>
      <c r="AR75" s="74"/>
      <c r="AS75" s="74"/>
      <c r="AT75" s="74"/>
      <c r="AU75" s="59"/>
      <c r="AV75" s="59"/>
      <c r="AW75" s="59"/>
    </row>
    <row r="76" customFormat="false" ht="15.75" hidden="true" customHeight="true" outlineLevel="0" collapsed="false">
      <c r="A76" s="61" t="s">
        <v>365</v>
      </c>
      <c r="B76" s="62" t="e">
        <f aca="false">array_constrain(arrayformula(xlookup(A76,'dkp jun 25' A:A,'dkp jun 25' A:A)), 1, 1)</f>
        <v>#VALUE!</v>
      </c>
      <c r="C76" s="63"/>
      <c r="D76" s="63" t="n">
        <v>11</v>
      </c>
      <c r="E76" s="63" t="n">
        <v>71</v>
      </c>
      <c r="F76" s="63" t="n">
        <v>82</v>
      </c>
      <c r="G76" s="63" t="n">
        <v>53</v>
      </c>
      <c r="H76" s="63" t="n">
        <v>29</v>
      </c>
      <c r="I76" s="64"/>
      <c r="J76" s="63" t="n">
        <v>11</v>
      </c>
      <c r="K76" s="63" t="n">
        <v>6</v>
      </c>
      <c r="L76" s="63" t="n">
        <v>7</v>
      </c>
      <c r="M76" s="63" t="n">
        <v>6</v>
      </c>
      <c r="N76" s="63" t="n">
        <v>6</v>
      </c>
      <c r="O76" s="63" t="n">
        <v>6</v>
      </c>
      <c r="P76" s="63" t="n">
        <v>6</v>
      </c>
      <c r="Q76" s="63" t="n">
        <v>6</v>
      </c>
      <c r="R76" s="64"/>
      <c r="S76" s="63" t="n">
        <v>8</v>
      </c>
      <c r="T76" s="63" t="n">
        <v>9</v>
      </c>
      <c r="U76" s="64"/>
      <c r="V76" s="64"/>
      <c r="W76" s="64"/>
      <c r="X76" s="64"/>
      <c r="Y76" s="64"/>
      <c r="Z76" s="64"/>
      <c r="AA76" s="64"/>
      <c r="AB76" s="64"/>
      <c r="AC76" s="64"/>
      <c r="AD76" s="64"/>
      <c r="AE76" s="64"/>
      <c r="AF76" s="64"/>
      <c r="AG76" s="65"/>
      <c r="AH76" s="66" t="n">
        <v>9</v>
      </c>
      <c r="AI76" s="67"/>
      <c r="AJ76" s="67"/>
      <c r="AK76" s="67"/>
      <c r="AL76" s="67"/>
      <c r="AM76" s="67"/>
      <c r="AN76" s="67"/>
      <c r="AO76" s="67"/>
      <c r="AP76" s="67"/>
      <c r="AQ76" s="67"/>
      <c r="AR76" s="67"/>
      <c r="AS76" s="67"/>
      <c r="AT76" s="67"/>
      <c r="AU76" s="59"/>
      <c r="AV76" s="59"/>
      <c r="AW76" s="59"/>
    </row>
    <row r="77" customFormat="false" ht="15.75" hidden="true" customHeight="true" outlineLevel="0" collapsed="false">
      <c r="A77" s="68" t="s">
        <v>366</v>
      </c>
      <c r="B77" s="69" t="e">
        <f aca="false">array_constrain(arrayformula(xlookup(A77,'dkp jun 25' A:A,'dkp jun 25' A:A)), 1, 1)</f>
        <v>#VALUE!</v>
      </c>
      <c r="C77" s="70" t="e">
        <f aca="false">array_constrain(arrayformula(xlookup(A77,'dkp may 25' A:A,'dkp may 25' C:C)), 1, 1)</f>
        <v>#VALUE!</v>
      </c>
      <c r="D77" s="70" t="n">
        <v>28</v>
      </c>
      <c r="E77" s="70" t="n">
        <v>0</v>
      </c>
      <c r="F77" s="70" t="n">
        <v>28</v>
      </c>
      <c r="G77" s="70" t="n">
        <v>0</v>
      </c>
      <c r="H77" s="70" t="n">
        <v>28</v>
      </c>
      <c r="I77" s="71"/>
      <c r="J77" s="71"/>
      <c r="K77" s="71"/>
      <c r="L77" s="71"/>
      <c r="M77" s="71"/>
      <c r="N77" s="71"/>
      <c r="O77" s="71"/>
      <c r="P77" s="71"/>
      <c r="Q77" s="71"/>
      <c r="R77" s="71"/>
      <c r="S77" s="71"/>
      <c r="T77" s="71"/>
      <c r="U77" s="71"/>
      <c r="V77" s="71"/>
      <c r="W77" s="71"/>
      <c r="X77" s="71"/>
      <c r="Y77" s="71"/>
      <c r="Z77" s="71"/>
      <c r="AA77" s="71"/>
      <c r="AB77" s="71"/>
      <c r="AC77" s="71"/>
      <c r="AD77" s="71"/>
      <c r="AE77" s="71"/>
      <c r="AF77" s="71"/>
      <c r="AG77" s="72"/>
      <c r="AH77" s="72"/>
      <c r="AI77" s="74"/>
      <c r="AJ77" s="74"/>
      <c r="AK77" s="74"/>
      <c r="AL77" s="74"/>
      <c r="AM77" s="74"/>
      <c r="AN77" s="74"/>
      <c r="AO77" s="74"/>
      <c r="AP77" s="74"/>
      <c r="AQ77" s="74"/>
      <c r="AR77" s="74"/>
      <c r="AS77" s="74"/>
      <c r="AT77" s="74"/>
      <c r="AU77" s="59"/>
      <c r="AV77" s="59"/>
      <c r="AW77" s="59"/>
    </row>
    <row r="78" customFormat="false" ht="15.75" hidden="true" customHeight="true" outlineLevel="0" collapsed="false">
      <c r="A78" s="61" t="s">
        <v>367</v>
      </c>
      <c r="B78" s="62" t="e">
        <f aca="false">array_constrain(arrayformula(xlookup(A78,'dkp jun 25' A:A,'dkp jun 25' A:A)), 1, 1)</f>
        <v>#VALUE!</v>
      </c>
      <c r="C78" s="63"/>
      <c r="D78" s="63" t="n">
        <v>17</v>
      </c>
      <c r="E78" s="63" t="n">
        <v>11</v>
      </c>
      <c r="F78" s="63" t="n">
        <v>28</v>
      </c>
      <c r="G78" s="63" t="n">
        <v>0</v>
      </c>
      <c r="H78" s="63" t="n">
        <v>28</v>
      </c>
      <c r="I78" s="64"/>
      <c r="J78" s="64"/>
      <c r="K78" s="64"/>
      <c r="L78" s="64"/>
      <c r="M78" s="64"/>
      <c r="N78" s="63" t="n">
        <v>6</v>
      </c>
      <c r="O78" s="63" t="n">
        <v>5</v>
      </c>
      <c r="P78" s="64"/>
      <c r="Q78" s="64"/>
      <c r="R78" s="64"/>
      <c r="S78" s="64"/>
      <c r="T78" s="64"/>
      <c r="U78" s="64"/>
      <c r="V78" s="64"/>
      <c r="W78" s="64"/>
      <c r="X78" s="64"/>
      <c r="Y78" s="64"/>
      <c r="Z78" s="64"/>
      <c r="AA78" s="64"/>
      <c r="AB78" s="64"/>
      <c r="AC78" s="64"/>
      <c r="AD78" s="64"/>
      <c r="AE78" s="64"/>
      <c r="AF78" s="64"/>
      <c r="AG78" s="65"/>
      <c r="AH78" s="65"/>
      <c r="AI78" s="67"/>
      <c r="AJ78" s="67"/>
      <c r="AK78" s="67"/>
      <c r="AL78" s="67"/>
      <c r="AM78" s="67"/>
      <c r="AN78" s="67"/>
      <c r="AO78" s="67"/>
      <c r="AP78" s="67"/>
      <c r="AQ78" s="67"/>
      <c r="AR78" s="67"/>
      <c r="AS78" s="67"/>
      <c r="AT78" s="67"/>
      <c r="AU78" s="59"/>
      <c r="AV78" s="59"/>
      <c r="AW78" s="59"/>
    </row>
    <row r="79" customFormat="false" ht="15.75" hidden="true" customHeight="true" outlineLevel="0" collapsed="false">
      <c r="A79" s="68" t="s">
        <v>368</v>
      </c>
      <c r="B79" s="69" t="e">
        <f aca="false">array_constrain(arrayformula(xlookup(A79,'dkp jun 25' A:A,'dkp jun 25' A:A)), 1, 1)</f>
        <v>#VALUE!</v>
      </c>
      <c r="C79" s="70"/>
      <c r="D79" s="70" t="n">
        <v>19</v>
      </c>
      <c r="E79" s="70" t="n">
        <v>9</v>
      </c>
      <c r="F79" s="70" t="n">
        <v>28</v>
      </c>
      <c r="G79" s="70" t="n">
        <v>0</v>
      </c>
      <c r="H79" s="70" t="n">
        <v>28</v>
      </c>
      <c r="I79" s="71"/>
      <c r="J79" s="71"/>
      <c r="K79" s="71"/>
      <c r="L79" s="70" t="n">
        <v>3</v>
      </c>
      <c r="M79" s="71"/>
      <c r="N79" s="71"/>
      <c r="O79" s="71"/>
      <c r="P79" s="71"/>
      <c r="Q79" s="70" t="n">
        <v>6</v>
      </c>
      <c r="R79" s="71"/>
      <c r="S79" s="71"/>
      <c r="T79" s="71"/>
      <c r="U79" s="71"/>
      <c r="V79" s="71"/>
      <c r="W79" s="71"/>
      <c r="X79" s="71"/>
      <c r="Y79" s="71"/>
      <c r="Z79" s="71"/>
      <c r="AA79" s="71"/>
      <c r="AB79" s="71"/>
      <c r="AC79" s="71"/>
      <c r="AD79" s="71"/>
      <c r="AE79" s="71"/>
      <c r="AF79" s="71"/>
      <c r="AG79" s="72"/>
      <c r="AH79" s="72"/>
      <c r="AI79" s="74"/>
      <c r="AJ79" s="74"/>
      <c r="AK79" s="74"/>
      <c r="AL79" s="74"/>
      <c r="AM79" s="74"/>
      <c r="AN79" s="74"/>
      <c r="AO79" s="74"/>
      <c r="AP79" s="74"/>
      <c r="AQ79" s="74"/>
      <c r="AR79" s="74"/>
      <c r="AS79" s="74"/>
      <c r="AT79" s="74"/>
      <c r="AU79" s="59"/>
      <c r="AV79" s="59"/>
      <c r="AW79" s="59"/>
    </row>
    <row r="80" customFormat="false" ht="15.75" hidden="true" customHeight="true" outlineLevel="0" collapsed="false">
      <c r="A80" s="61" t="s">
        <v>369</v>
      </c>
      <c r="B80" s="62" t="e">
        <f aca="false">array_constrain(arrayformula(xlookup(A80,'dkp jun 25' A:A,'dkp jun 25' A:A)), 1, 1)</f>
        <v>#VALUE!</v>
      </c>
      <c r="C80" s="63"/>
      <c r="D80" s="63" t="n">
        <v>55</v>
      </c>
      <c r="E80" s="63" t="n">
        <v>56</v>
      </c>
      <c r="F80" s="63" t="n">
        <v>111</v>
      </c>
      <c r="G80" s="63" t="n">
        <v>86</v>
      </c>
      <c r="H80" s="63" t="n">
        <v>25</v>
      </c>
      <c r="I80" s="63" t="n">
        <v>1</v>
      </c>
      <c r="J80" s="63" t="n">
        <v>11</v>
      </c>
      <c r="K80" s="63" t="n">
        <v>6</v>
      </c>
      <c r="L80" s="63" t="n">
        <v>7</v>
      </c>
      <c r="M80" s="64"/>
      <c r="N80" s="64"/>
      <c r="O80" s="63" t="n">
        <v>6</v>
      </c>
      <c r="P80" s="63" t="n">
        <v>6</v>
      </c>
      <c r="Q80" s="63" t="n">
        <v>7</v>
      </c>
      <c r="R80" s="64"/>
      <c r="S80" s="64"/>
      <c r="T80" s="63" t="n">
        <v>12</v>
      </c>
      <c r="U80" s="64"/>
      <c r="V80" s="64"/>
      <c r="W80" s="64"/>
      <c r="X80" s="64"/>
      <c r="Y80" s="64"/>
      <c r="Z80" s="64"/>
      <c r="AA80" s="64"/>
      <c r="AB80" s="64"/>
      <c r="AC80" s="64"/>
      <c r="AD80" s="64"/>
      <c r="AE80" s="64"/>
      <c r="AF80" s="64"/>
      <c r="AG80" s="65"/>
      <c r="AH80" s="66" t="n">
        <v>12</v>
      </c>
      <c r="AI80" s="67"/>
      <c r="AJ80" s="67"/>
      <c r="AK80" s="67"/>
      <c r="AL80" s="67"/>
      <c r="AM80" s="67"/>
      <c r="AN80" s="67"/>
      <c r="AO80" s="67"/>
      <c r="AP80" s="67"/>
      <c r="AQ80" s="67"/>
      <c r="AR80" s="67"/>
      <c r="AS80" s="67"/>
      <c r="AT80" s="67"/>
      <c r="AU80" s="59"/>
      <c r="AV80" s="59"/>
      <c r="AW80" s="59"/>
    </row>
    <row r="81" customFormat="false" ht="15.75" hidden="true" customHeight="true" outlineLevel="0" collapsed="false">
      <c r="A81" s="68" t="s">
        <v>370</v>
      </c>
      <c r="B81" s="69" t="e">
        <f aca="false">array_constrain(arrayformula(xlookup(A81,'dkp jun 25' A:A,'dkp jun 25' A:A)), 1, 1)</f>
        <v>#VALUE!</v>
      </c>
      <c r="C81" s="70" t="e">
        <f aca="false">array_constrain(arrayformula(xlookup(A81,'dkp may 25' A:A,'dkp may 25' C:C)), 1, 1)</f>
        <v>#VALUE!</v>
      </c>
      <c r="D81" s="70" t="n">
        <v>25</v>
      </c>
      <c r="E81" s="70" t="n">
        <v>0</v>
      </c>
      <c r="F81" s="70" t="n">
        <v>25</v>
      </c>
      <c r="G81" s="70" t="n">
        <v>0</v>
      </c>
      <c r="H81" s="70" t="n">
        <v>25</v>
      </c>
      <c r="I81" s="71"/>
      <c r="J81" s="71"/>
      <c r="K81" s="71"/>
      <c r="L81" s="71"/>
      <c r="M81" s="71"/>
      <c r="N81" s="71"/>
      <c r="O81" s="71"/>
      <c r="P81" s="71"/>
      <c r="Q81" s="71"/>
      <c r="R81" s="71"/>
      <c r="S81" s="71"/>
      <c r="T81" s="71"/>
      <c r="U81" s="71"/>
      <c r="V81" s="71"/>
      <c r="W81" s="71"/>
      <c r="X81" s="71"/>
      <c r="Y81" s="71"/>
      <c r="Z81" s="71"/>
      <c r="AA81" s="71"/>
      <c r="AB81" s="71"/>
      <c r="AC81" s="71"/>
      <c r="AD81" s="71"/>
      <c r="AE81" s="71"/>
      <c r="AF81" s="71"/>
      <c r="AG81" s="72"/>
      <c r="AH81" s="72"/>
      <c r="AI81" s="74"/>
      <c r="AJ81" s="74"/>
      <c r="AK81" s="74"/>
      <c r="AL81" s="74"/>
      <c r="AM81" s="74"/>
      <c r="AN81" s="74"/>
      <c r="AO81" s="74"/>
      <c r="AP81" s="74"/>
      <c r="AQ81" s="74"/>
      <c r="AR81" s="74"/>
      <c r="AS81" s="74"/>
      <c r="AT81" s="74"/>
      <c r="AU81" s="59"/>
      <c r="AV81" s="59"/>
      <c r="AW81" s="59"/>
    </row>
    <row r="82" customFormat="false" ht="15.75" hidden="true" customHeight="true" outlineLevel="0" collapsed="false">
      <c r="A82" s="61" t="s">
        <v>371</v>
      </c>
      <c r="B82" s="75" t="e">
        <f aca="false">array_constrain(arrayformula(xlookup(A82,'dkp jun 25' A:A,'dkp jun 25' A:A)), 1, 1)</f>
        <v>#VALUE!</v>
      </c>
      <c r="C82" s="63" t="e">
        <f aca="false">array_constrain(arrayformula(xlookup(A82,'dkp may 25' A:A,'dkp may 25' C:C)), 1, 1)</f>
        <v>#VALUE!</v>
      </c>
      <c r="D82" s="63" t="n">
        <v>24</v>
      </c>
      <c r="E82" s="63" t="n">
        <v>0</v>
      </c>
      <c r="F82" s="63" t="n">
        <v>24</v>
      </c>
      <c r="G82" s="63" t="n">
        <v>0</v>
      </c>
      <c r="H82" s="63" t="n">
        <v>24</v>
      </c>
      <c r="I82" s="64"/>
      <c r="J82" s="64"/>
      <c r="K82" s="64"/>
      <c r="L82" s="64"/>
      <c r="M82" s="64"/>
      <c r="N82" s="64"/>
      <c r="O82" s="64"/>
      <c r="P82" s="64"/>
      <c r="Q82" s="64"/>
      <c r="R82" s="64"/>
      <c r="S82" s="64"/>
      <c r="T82" s="64"/>
      <c r="U82" s="64"/>
      <c r="V82" s="64"/>
      <c r="W82" s="64"/>
      <c r="X82" s="64"/>
      <c r="Y82" s="64"/>
      <c r="Z82" s="64"/>
      <c r="AA82" s="64"/>
      <c r="AB82" s="64"/>
      <c r="AC82" s="64"/>
      <c r="AD82" s="64"/>
      <c r="AE82" s="64"/>
      <c r="AF82" s="64"/>
      <c r="AG82" s="65"/>
      <c r="AH82" s="65"/>
      <c r="AI82" s="67"/>
      <c r="AJ82" s="67"/>
      <c r="AK82" s="67"/>
      <c r="AL82" s="67"/>
      <c r="AM82" s="67"/>
      <c r="AN82" s="67"/>
      <c r="AO82" s="67"/>
      <c r="AP82" s="67"/>
      <c r="AQ82" s="67"/>
      <c r="AR82" s="67"/>
      <c r="AS82" s="67"/>
      <c r="AT82" s="67"/>
      <c r="AU82" s="59"/>
      <c r="AV82" s="59"/>
      <c r="AW82" s="59"/>
    </row>
    <row r="83" customFormat="false" ht="15.75" hidden="true" customHeight="true" outlineLevel="0" collapsed="false">
      <c r="A83" s="68" t="s">
        <v>372</v>
      </c>
      <c r="B83" s="69" t="e">
        <f aca="false">array_constrain(arrayformula(xlookup(A83,'dkp jun 25' A:A,'dkp jun 25' A:A)), 1, 1)</f>
        <v>#VALUE!</v>
      </c>
      <c r="C83" s="70"/>
      <c r="D83" s="70" t="n">
        <v>51</v>
      </c>
      <c r="E83" s="70" t="n">
        <v>6</v>
      </c>
      <c r="F83" s="70" t="n">
        <v>57</v>
      </c>
      <c r="G83" s="70" t="n">
        <v>34</v>
      </c>
      <c r="H83" s="70" t="n">
        <v>23</v>
      </c>
      <c r="I83" s="71"/>
      <c r="J83" s="71"/>
      <c r="K83" s="71"/>
      <c r="L83" s="71"/>
      <c r="M83" s="71"/>
      <c r="N83" s="71"/>
      <c r="O83" s="71"/>
      <c r="P83" s="70" t="n">
        <v>6</v>
      </c>
      <c r="Q83" s="71"/>
      <c r="R83" s="71"/>
      <c r="S83" s="71"/>
      <c r="T83" s="71"/>
      <c r="U83" s="71"/>
      <c r="V83" s="71"/>
      <c r="W83" s="71"/>
      <c r="X83" s="71"/>
      <c r="Y83" s="71"/>
      <c r="Z83" s="71"/>
      <c r="AA83" s="71"/>
      <c r="AB83" s="71"/>
      <c r="AC83" s="71"/>
      <c r="AD83" s="71"/>
      <c r="AE83" s="71"/>
      <c r="AF83" s="71"/>
      <c r="AG83" s="72"/>
      <c r="AH83" s="72"/>
      <c r="AI83" s="74"/>
      <c r="AJ83" s="74"/>
      <c r="AK83" s="74"/>
      <c r="AL83" s="74"/>
      <c r="AM83" s="74"/>
      <c r="AN83" s="74"/>
      <c r="AO83" s="74"/>
      <c r="AP83" s="74"/>
      <c r="AQ83" s="74"/>
      <c r="AR83" s="74"/>
      <c r="AS83" s="74"/>
      <c r="AT83" s="74"/>
      <c r="AU83" s="59"/>
      <c r="AV83" s="59"/>
      <c r="AW83" s="59"/>
    </row>
    <row r="84" customFormat="false" ht="15.75" hidden="true" customHeight="true" outlineLevel="0" collapsed="false">
      <c r="A84" s="61" t="s">
        <v>373</v>
      </c>
      <c r="B84" s="62" t="e">
        <f aca="false">array_constrain(arrayformula(xlookup(A84,'dkp jun 25' A:A,'dkp jun 25' A:A)), 1, 1)</f>
        <v>#VALUE!</v>
      </c>
      <c r="C84" s="63" t="e">
        <f aca="false">array_constrain(arrayformula(xlookup(A84,'dkp may 25' A:A,'dkp may 25' C:C)), 1, 1)</f>
        <v>#VALUE!</v>
      </c>
      <c r="D84" s="63" t="n">
        <v>22</v>
      </c>
      <c r="E84" s="63" t="n">
        <v>0</v>
      </c>
      <c r="F84" s="63" t="n">
        <v>22</v>
      </c>
      <c r="G84" s="63" t="n">
        <v>0</v>
      </c>
      <c r="H84" s="63" t="n">
        <v>22</v>
      </c>
      <c r="I84" s="64"/>
      <c r="J84" s="64"/>
      <c r="K84" s="64"/>
      <c r="L84" s="64"/>
      <c r="M84" s="64"/>
      <c r="N84" s="64"/>
      <c r="O84" s="64"/>
      <c r="P84" s="64"/>
      <c r="Q84" s="64"/>
      <c r="R84" s="64"/>
      <c r="S84" s="64"/>
      <c r="T84" s="64"/>
      <c r="U84" s="64"/>
      <c r="V84" s="64"/>
      <c r="W84" s="64"/>
      <c r="X84" s="64"/>
      <c r="Y84" s="64"/>
      <c r="Z84" s="64"/>
      <c r="AA84" s="64"/>
      <c r="AB84" s="64"/>
      <c r="AC84" s="64"/>
      <c r="AD84" s="64"/>
      <c r="AE84" s="64"/>
      <c r="AF84" s="64"/>
      <c r="AG84" s="65"/>
      <c r="AH84" s="65"/>
      <c r="AI84" s="67"/>
      <c r="AJ84" s="67"/>
      <c r="AK84" s="67"/>
      <c r="AL84" s="67"/>
      <c r="AM84" s="67"/>
      <c r="AN84" s="67"/>
      <c r="AO84" s="67"/>
      <c r="AP84" s="67"/>
      <c r="AQ84" s="67"/>
      <c r="AR84" s="67"/>
      <c r="AS84" s="67"/>
      <c r="AT84" s="67"/>
      <c r="AU84" s="59"/>
      <c r="AV84" s="59"/>
      <c r="AW84" s="59"/>
    </row>
    <row r="85" customFormat="false" ht="15.75" hidden="true" customHeight="true" outlineLevel="0" collapsed="false">
      <c r="A85" s="68" t="s">
        <v>374</v>
      </c>
      <c r="B85" s="69" t="e">
        <f aca="false">array_constrain(arrayformula(xlookup(A85,'dkp jun 25' A:A,'dkp jun 25' A:A)), 1, 1)</f>
        <v>#VALUE!</v>
      </c>
      <c r="C85" s="70"/>
      <c r="D85" s="70" t="n">
        <v>8</v>
      </c>
      <c r="E85" s="70" t="n">
        <v>28</v>
      </c>
      <c r="F85" s="70" t="n">
        <v>36</v>
      </c>
      <c r="G85" s="70" t="n">
        <v>14</v>
      </c>
      <c r="H85" s="70" t="n">
        <v>22</v>
      </c>
      <c r="I85" s="70" t="n">
        <v>7</v>
      </c>
      <c r="J85" s="71"/>
      <c r="K85" s="70" t="n">
        <v>6</v>
      </c>
      <c r="L85" s="70" t="n">
        <v>3</v>
      </c>
      <c r="M85" s="70" t="n">
        <v>6</v>
      </c>
      <c r="N85" s="70" t="n">
        <v>6</v>
      </c>
      <c r="O85" s="71"/>
      <c r="P85" s="71"/>
      <c r="Q85" s="71"/>
      <c r="R85" s="71"/>
      <c r="S85" s="71"/>
      <c r="T85" s="71"/>
      <c r="U85" s="71"/>
      <c r="V85" s="71"/>
      <c r="W85" s="71"/>
      <c r="X85" s="71"/>
      <c r="Y85" s="71"/>
      <c r="Z85" s="71"/>
      <c r="AA85" s="71"/>
      <c r="AB85" s="71"/>
      <c r="AC85" s="71"/>
      <c r="AD85" s="71"/>
      <c r="AE85" s="71"/>
      <c r="AF85" s="71"/>
      <c r="AG85" s="72"/>
      <c r="AH85" s="72"/>
      <c r="AI85" s="74"/>
      <c r="AJ85" s="74"/>
      <c r="AK85" s="74"/>
      <c r="AL85" s="74"/>
      <c r="AM85" s="74"/>
      <c r="AN85" s="74"/>
      <c r="AO85" s="74"/>
      <c r="AP85" s="74"/>
      <c r="AQ85" s="74"/>
      <c r="AR85" s="74"/>
      <c r="AS85" s="74"/>
      <c r="AT85" s="74"/>
      <c r="AU85" s="59"/>
      <c r="AV85" s="59"/>
      <c r="AW85" s="59"/>
    </row>
    <row r="86" customFormat="false" ht="15.75" hidden="true" customHeight="true" outlineLevel="0" collapsed="false">
      <c r="A86" s="61" t="s">
        <v>375</v>
      </c>
      <c r="B86" s="62" t="e">
        <f aca="false">array_constrain(arrayformula(xlookup(A86,'dkp jun 25' A:A,'dkp jun 25' A:A)), 1, 1)</f>
        <v>#VALUE!</v>
      </c>
      <c r="C86" s="63"/>
      <c r="D86" s="63" t="n">
        <v>80</v>
      </c>
      <c r="E86" s="63" t="n">
        <v>58</v>
      </c>
      <c r="F86" s="63" t="n">
        <v>138</v>
      </c>
      <c r="G86" s="63" t="n">
        <v>117</v>
      </c>
      <c r="H86" s="63" t="n">
        <v>21</v>
      </c>
      <c r="I86" s="64"/>
      <c r="J86" s="63" t="n">
        <v>11</v>
      </c>
      <c r="K86" s="63" t="n">
        <v>6</v>
      </c>
      <c r="L86" s="63" t="n">
        <v>7</v>
      </c>
      <c r="M86" s="63" t="n">
        <v>6</v>
      </c>
      <c r="N86" s="64"/>
      <c r="O86" s="64"/>
      <c r="P86" s="63" t="n">
        <v>3</v>
      </c>
      <c r="Q86" s="63" t="n">
        <v>7</v>
      </c>
      <c r="R86" s="63" t="n">
        <v>6</v>
      </c>
      <c r="S86" s="64"/>
      <c r="T86" s="63" t="n">
        <v>12</v>
      </c>
      <c r="U86" s="64"/>
      <c r="V86" s="64"/>
      <c r="W86" s="64"/>
      <c r="X86" s="64"/>
      <c r="Y86" s="64"/>
      <c r="Z86" s="64"/>
      <c r="AA86" s="64"/>
      <c r="AB86" s="64"/>
      <c r="AC86" s="64"/>
      <c r="AD86" s="64"/>
      <c r="AE86" s="64"/>
      <c r="AF86" s="64"/>
      <c r="AG86" s="65"/>
      <c r="AH86" s="66" t="n">
        <v>12</v>
      </c>
      <c r="AI86" s="67"/>
      <c r="AJ86" s="67"/>
      <c r="AK86" s="67"/>
      <c r="AL86" s="67"/>
      <c r="AM86" s="67"/>
      <c r="AN86" s="67"/>
      <c r="AO86" s="67"/>
      <c r="AP86" s="67"/>
      <c r="AQ86" s="67"/>
      <c r="AR86" s="67"/>
      <c r="AS86" s="67"/>
      <c r="AT86" s="67"/>
      <c r="AU86" s="59"/>
      <c r="AV86" s="59"/>
      <c r="AW86" s="59"/>
    </row>
    <row r="87" customFormat="false" ht="15.75" hidden="true" customHeight="true" outlineLevel="0" collapsed="false">
      <c r="A87" s="68" t="s">
        <v>376</v>
      </c>
      <c r="B87" s="77" t="e">
        <f aca="false">array_constrain(arrayformula(xlookup(A87,'dkp jun 25' A:A,'dkp jun 25' A:A)), 1, 1)</f>
        <v>#VALUE!</v>
      </c>
      <c r="C87" s="70" t="e">
        <f aca="false">array_constrain(arrayformula(xlookup(A87,'dkp may 25' A:A,'dkp may 25' C:C)), 1, 1)</f>
        <v>#VALUE!</v>
      </c>
      <c r="D87" s="70" t="n">
        <v>21</v>
      </c>
      <c r="E87" s="70" t="n">
        <v>0</v>
      </c>
      <c r="F87" s="70" t="n">
        <v>21</v>
      </c>
      <c r="G87" s="70" t="n">
        <v>0</v>
      </c>
      <c r="H87" s="70" t="n">
        <v>21</v>
      </c>
      <c r="I87" s="71"/>
      <c r="J87" s="71"/>
      <c r="K87" s="71"/>
      <c r="L87" s="71"/>
      <c r="M87" s="71"/>
      <c r="N87" s="71"/>
      <c r="O87" s="71"/>
      <c r="P87" s="71"/>
      <c r="Q87" s="71"/>
      <c r="R87" s="71"/>
      <c r="S87" s="71"/>
      <c r="T87" s="71"/>
      <c r="U87" s="71"/>
      <c r="V87" s="71"/>
      <c r="W87" s="71"/>
      <c r="X87" s="71"/>
      <c r="Y87" s="71"/>
      <c r="Z87" s="71"/>
      <c r="AA87" s="71"/>
      <c r="AB87" s="71"/>
      <c r="AC87" s="71"/>
      <c r="AD87" s="71"/>
      <c r="AE87" s="71"/>
      <c r="AF87" s="71"/>
      <c r="AG87" s="72"/>
      <c r="AH87" s="72"/>
      <c r="AI87" s="74"/>
      <c r="AJ87" s="74"/>
      <c r="AK87" s="74"/>
      <c r="AL87" s="74"/>
      <c r="AM87" s="74"/>
      <c r="AN87" s="74"/>
      <c r="AO87" s="74"/>
      <c r="AP87" s="74"/>
      <c r="AQ87" s="74"/>
      <c r="AR87" s="74"/>
      <c r="AS87" s="74"/>
      <c r="AT87" s="74"/>
      <c r="AU87" s="59"/>
      <c r="AV87" s="59"/>
      <c r="AW87" s="59"/>
    </row>
    <row r="88" customFormat="false" ht="15.75" hidden="true" customHeight="true" outlineLevel="0" collapsed="false">
      <c r="A88" s="61" t="s">
        <v>377</v>
      </c>
      <c r="B88" s="62" t="e">
        <f aca="false">array_constrain(arrayformula(xlookup(A88,'dkp jun 25' A:A,'dkp jun 25' A:A)), 1, 1)</f>
        <v>#VALUE!</v>
      </c>
      <c r="C88" s="63" t="e">
        <f aca="false">array_constrain(arrayformula(xlookup(A88,'dkp may 25' A:A,'dkp may 25' C:C)), 1, 1)</f>
        <v>#VALUE!</v>
      </c>
      <c r="D88" s="63" t="n">
        <v>20</v>
      </c>
      <c r="E88" s="63" t="n">
        <v>0</v>
      </c>
      <c r="F88" s="63" t="n">
        <v>20</v>
      </c>
      <c r="G88" s="63" t="n">
        <v>0</v>
      </c>
      <c r="H88" s="63" t="n">
        <v>20</v>
      </c>
      <c r="I88" s="64"/>
      <c r="J88" s="64"/>
      <c r="K88" s="64"/>
      <c r="L88" s="64"/>
      <c r="M88" s="64"/>
      <c r="N88" s="64"/>
      <c r="O88" s="64"/>
      <c r="P88" s="64"/>
      <c r="Q88" s="64"/>
      <c r="R88" s="64"/>
      <c r="S88" s="64"/>
      <c r="T88" s="64"/>
      <c r="U88" s="64"/>
      <c r="V88" s="64"/>
      <c r="W88" s="64"/>
      <c r="X88" s="64"/>
      <c r="Y88" s="64"/>
      <c r="Z88" s="64"/>
      <c r="AA88" s="64"/>
      <c r="AB88" s="64"/>
      <c r="AC88" s="64"/>
      <c r="AD88" s="64"/>
      <c r="AE88" s="64"/>
      <c r="AF88" s="64"/>
      <c r="AG88" s="65"/>
      <c r="AH88" s="65"/>
      <c r="AI88" s="67"/>
      <c r="AJ88" s="67"/>
      <c r="AK88" s="67"/>
      <c r="AL88" s="67"/>
      <c r="AM88" s="67"/>
      <c r="AN88" s="67"/>
      <c r="AO88" s="67"/>
      <c r="AP88" s="67"/>
      <c r="AQ88" s="67"/>
      <c r="AR88" s="67"/>
      <c r="AS88" s="67"/>
      <c r="AT88" s="67"/>
      <c r="AU88" s="59"/>
      <c r="AV88" s="59"/>
      <c r="AW88" s="59"/>
    </row>
    <row r="89" customFormat="false" ht="15.75" hidden="true" customHeight="true" outlineLevel="0" collapsed="false">
      <c r="A89" s="76" t="s">
        <v>378</v>
      </c>
      <c r="B89" s="69" t="e">
        <f aca="false">array_constrain(arrayformula(xlookup(A89,'dkp jun 25' A:A,'dkp jun 25' A:A)), 1, 1)</f>
        <v>#VALUE!</v>
      </c>
      <c r="C89" s="70" t="e">
        <f aca="false">array_constrain(arrayformula(xlookup(A89,'dkp may 25' A:A,'dkp may 25' C:C)), 1, 1)</f>
        <v>#VALUE!</v>
      </c>
      <c r="D89" s="70" t="n">
        <v>20</v>
      </c>
      <c r="E89" s="70" t="n">
        <v>0</v>
      </c>
      <c r="F89" s="70" t="n">
        <v>20</v>
      </c>
      <c r="G89" s="70" t="n">
        <v>0</v>
      </c>
      <c r="H89" s="70" t="n">
        <v>20</v>
      </c>
      <c r="I89" s="71"/>
      <c r="J89" s="71"/>
      <c r="K89" s="71"/>
      <c r="L89" s="71"/>
      <c r="M89" s="71"/>
      <c r="N89" s="71"/>
      <c r="O89" s="71"/>
      <c r="P89" s="71"/>
      <c r="Q89" s="71"/>
      <c r="R89" s="71"/>
      <c r="S89" s="71"/>
      <c r="T89" s="71"/>
      <c r="U89" s="71"/>
      <c r="V89" s="71"/>
      <c r="W89" s="71"/>
      <c r="X89" s="71"/>
      <c r="Y89" s="71"/>
      <c r="Z89" s="71"/>
      <c r="AA89" s="71"/>
      <c r="AB89" s="71"/>
      <c r="AC89" s="71"/>
      <c r="AD89" s="71"/>
      <c r="AE89" s="71"/>
      <c r="AF89" s="71"/>
      <c r="AG89" s="72"/>
      <c r="AH89" s="72"/>
      <c r="AI89" s="74"/>
      <c r="AJ89" s="74"/>
      <c r="AK89" s="74"/>
      <c r="AL89" s="74"/>
      <c r="AM89" s="74"/>
      <c r="AN89" s="74"/>
      <c r="AO89" s="74"/>
      <c r="AP89" s="74"/>
      <c r="AQ89" s="74"/>
      <c r="AR89" s="74"/>
      <c r="AS89" s="74"/>
      <c r="AT89" s="74"/>
      <c r="AU89" s="59"/>
      <c r="AV89" s="59"/>
      <c r="AW89" s="59"/>
    </row>
    <row r="90" customFormat="false" ht="15.75" hidden="true" customHeight="true" outlineLevel="0" collapsed="false">
      <c r="A90" s="61" t="s">
        <v>379</v>
      </c>
      <c r="B90" s="62" t="e">
        <f aca="false">array_constrain(arrayformula(xlookup(A90,'dkp jun 25' A:A,'dkp jun 25' A:A)), 1, 1)</f>
        <v>#VALUE!</v>
      </c>
      <c r="C90" s="63"/>
      <c r="D90" s="63" t="n">
        <v>26</v>
      </c>
      <c r="E90" s="63" t="n">
        <v>31</v>
      </c>
      <c r="F90" s="63" t="n">
        <v>57</v>
      </c>
      <c r="G90" s="63" t="n">
        <v>37</v>
      </c>
      <c r="H90" s="63" t="n">
        <v>20</v>
      </c>
      <c r="I90" s="64"/>
      <c r="J90" s="63" t="n">
        <v>11</v>
      </c>
      <c r="K90" s="63" t="n">
        <v>6</v>
      </c>
      <c r="L90" s="63" t="n">
        <v>2</v>
      </c>
      <c r="M90" s="64"/>
      <c r="N90" s="64"/>
      <c r="O90" s="64"/>
      <c r="P90" s="64"/>
      <c r="Q90" s="64"/>
      <c r="R90" s="64"/>
      <c r="S90" s="64"/>
      <c r="T90" s="63" t="n">
        <v>12</v>
      </c>
      <c r="U90" s="64"/>
      <c r="V90" s="64"/>
      <c r="W90" s="64"/>
      <c r="X90" s="64"/>
      <c r="Y90" s="64"/>
      <c r="Z90" s="64"/>
      <c r="AA90" s="64"/>
      <c r="AB90" s="64"/>
      <c r="AC90" s="64"/>
      <c r="AD90" s="64"/>
      <c r="AE90" s="64"/>
      <c r="AF90" s="64"/>
      <c r="AG90" s="65"/>
      <c r="AH90" s="66" t="n">
        <v>19</v>
      </c>
      <c r="AI90" s="67"/>
      <c r="AJ90" s="67"/>
      <c r="AK90" s="67"/>
      <c r="AL90" s="67"/>
      <c r="AM90" s="67"/>
      <c r="AN90" s="67"/>
      <c r="AO90" s="67"/>
      <c r="AP90" s="67"/>
      <c r="AQ90" s="67"/>
      <c r="AR90" s="67"/>
      <c r="AS90" s="67"/>
      <c r="AT90" s="67"/>
      <c r="AU90" s="59"/>
      <c r="AV90" s="59"/>
      <c r="AW90" s="59"/>
    </row>
    <row r="91" customFormat="false" ht="15.75" hidden="true" customHeight="true" outlineLevel="0" collapsed="false">
      <c r="A91" s="68" t="s">
        <v>380</v>
      </c>
      <c r="B91" s="69" t="e">
        <f aca="false">array_constrain(arrayformula(xlookup(A91,'dkp jun 25' A:A,'dkp jun 25' A:A)), 1, 1)</f>
        <v>#VALUE!</v>
      </c>
      <c r="C91" s="70" t="e">
        <f aca="false">array_constrain(arrayformula(xlookup(A91,'dkp may 25' A:A,'dkp may 25' C:C)), 1, 1)</f>
        <v>#VALUE!</v>
      </c>
      <c r="D91" s="70" t="n">
        <v>19</v>
      </c>
      <c r="E91" s="70" t="n">
        <v>0</v>
      </c>
      <c r="F91" s="70" t="n">
        <v>19</v>
      </c>
      <c r="G91" s="70" t="n">
        <v>0</v>
      </c>
      <c r="H91" s="70" t="n">
        <v>19</v>
      </c>
      <c r="I91" s="71"/>
      <c r="J91" s="71"/>
      <c r="K91" s="71"/>
      <c r="L91" s="71"/>
      <c r="M91" s="71"/>
      <c r="N91" s="71"/>
      <c r="O91" s="71"/>
      <c r="P91" s="71"/>
      <c r="Q91" s="71"/>
      <c r="R91" s="71"/>
      <c r="S91" s="71"/>
      <c r="T91" s="71"/>
      <c r="U91" s="71"/>
      <c r="V91" s="71"/>
      <c r="W91" s="71"/>
      <c r="X91" s="71"/>
      <c r="Y91" s="71"/>
      <c r="Z91" s="71"/>
      <c r="AA91" s="71"/>
      <c r="AB91" s="71"/>
      <c r="AC91" s="71"/>
      <c r="AD91" s="71"/>
      <c r="AE91" s="71"/>
      <c r="AF91" s="71"/>
      <c r="AG91" s="72"/>
      <c r="AH91" s="72"/>
      <c r="AI91" s="74"/>
      <c r="AJ91" s="74"/>
      <c r="AK91" s="74"/>
      <c r="AL91" s="74"/>
      <c r="AM91" s="74"/>
      <c r="AN91" s="74"/>
      <c r="AO91" s="74"/>
      <c r="AP91" s="74"/>
      <c r="AQ91" s="74"/>
      <c r="AR91" s="74"/>
      <c r="AS91" s="74"/>
      <c r="AT91" s="74"/>
      <c r="AU91" s="59"/>
      <c r="AV91" s="59"/>
      <c r="AW91" s="59"/>
    </row>
    <row r="92" customFormat="false" ht="15.75" hidden="true" customHeight="true" outlineLevel="0" collapsed="false">
      <c r="A92" s="61" t="s">
        <v>168</v>
      </c>
      <c r="B92" s="62" t="e">
        <f aca="false">array_constrain(arrayformula(xlookup(A92,'dkp jun 25' A:A,'dkp jun 25' A:A)), 1, 1)</f>
        <v>#VALUE!</v>
      </c>
      <c r="C92" s="63" t="e">
        <f aca="false">array_constrain(arrayformula(xlookup(A92,'dkp may 25' A:A,'dkp may 25' C:C)), 1, 1)</f>
        <v>#VALUE!</v>
      </c>
      <c r="D92" s="63" t="n">
        <v>19</v>
      </c>
      <c r="E92" s="63" t="n">
        <v>0</v>
      </c>
      <c r="F92" s="63" t="n">
        <v>19</v>
      </c>
      <c r="G92" s="63" t="n">
        <v>0</v>
      </c>
      <c r="H92" s="63" t="n">
        <v>19</v>
      </c>
      <c r="I92" s="64"/>
      <c r="J92" s="64"/>
      <c r="K92" s="64"/>
      <c r="L92" s="64"/>
      <c r="M92" s="64"/>
      <c r="N92" s="64"/>
      <c r="O92" s="64"/>
      <c r="P92" s="64"/>
      <c r="Q92" s="64"/>
      <c r="R92" s="64"/>
      <c r="S92" s="64"/>
      <c r="T92" s="64"/>
      <c r="U92" s="64"/>
      <c r="V92" s="64"/>
      <c r="W92" s="64"/>
      <c r="X92" s="64"/>
      <c r="Y92" s="64"/>
      <c r="Z92" s="64"/>
      <c r="AA92" s="64"/>
      <c r="AB92" s="64"/>
      <c r="AC92" s="64"/>
      <c r="AD92" s="64"/>
      <c r="AE92" s="64"/>
      <c r="AF92" s="64"/>
      <c r="AG92" s="65"/>
      <c r="AH92" s="65"/>
      <c r="AI92" s="67"/>
      <c r="AJ92" s="67"/>
      <c r="AK92" s="67"/>
      <c r="AL92" s="67"/>
      <c r="AM92" s="67"/>
      <c r="AN92" s="67"/>
      <c r="AO92" s="67"/>
      <c r="AP92" s="67"/>
      <c r="AQ92" s="67"/>
      <c r="AR92" s="67"/>
      <c r="AS92" s="67"/>
      <c r="AT92" s="67"/>
      <c r="AU92" s="59"/>
      <c r="AV92" s="59"/>
      <c r="AW92" s="59"/>
    </row>
    <row r="93" customFormat="false" ht="15.75" hidden="true" customHeight="true" outlineLevel="0" collapsed="false">
      <c r="A93" s="68" t="s">
        <v>187</v>
      </c>
      <c r="B93" s="69" t="e">
        <f aca="false">array_constrain(arrayformula(xlookup(A93,'dkp jun 25' A:A,'dkp jun 25' A:A)), 1, 1)</f>
        <v>#VALUE!</v>
      </c>
      <c r="C93" s="70"/>
      <c r="D93" s="70" t="n">
        <v>12</v>
      </c>
      <c r="E93" s="70" t="n">
        <v>36</v>
      </c>
      <c r="F93" s="70" t="n">
        <v>48</v>
      </c>
      <c r="G93" s="70" t="n">
        <v>29</v>
      </c>
      <c r="H93" s="70" t="n">
        <v>19</v>
      </c>
      <c r="I93" s="71"/>
      <c r="J93" s="70" t="n">
        <v>11</v>
      </c>
      <c r="K93" s="70" t="n">
        <v>6</v>
      </c>
      <c r="L93" s="71"/>
      <c r="M93" s="71"/>
      <c r="N93" s="71"/>
      <c r="O93" s="71"/>
      <c r="P93" s="70" t="n">
        <v>6</v>
      </c>
      <c r="Q93" s="70" t="n">
        <v>7</v>
      </c>
      <c r="R93" s="70" t="n">
        <v>6</v>
      </c>
      <c r="S93" s="71"/>
      <c r="T93" s="71"/>
      <c r="U93" s="71"/>
      <c r="V93" s="71"/>
      <c r="W93" s="71"/>
      <c r="X93" s="71"/>
      <c r="Y93" s="71"/>
      <c r="Z93" s="71"/>
      <c r="AA93" s="71"/>
      <c r="AB93" s="71"/>
      <c r="AC93" s="71"/>
      <c r="AD93" s="71"/>
      <c r="AE93" s="71"/>
      <c r="AF93" s="71"/>
      <c r="AG93" s="72"/>
      <c r="AH93" s="72"/>
      <c r="AI93" s="74"/>
      <c r="AJ93" s="74"/>
      <c r="AK93" s="74"/>
      <c r="AL93" s="74"/>
      <c r="AM93" s="74"/>
      <c r="AN93" s="74"/>
      <c r="AO93" s="74"/>
      <c r="AP93" s="74"/>
      <c r="AQ93" s="74"/>
      <c r="AR93" s="74"/>
      <c r="AS93" s="74"/>
      <c r="AT93" s="74"/>
      <c r="AU93" s="59"/>
      <c r="AV93" s="59"/>
      <c r="AW93" s="59"/>
    </row>
    <row r="94" customFormat="false" ht="15.75" hidden="true" customHeight="true" outlineLevel="0" collapsed="false">
      <c r="A94" s="61" t="s">
        <v>381</v>
      </c>
      <c r="B94" s="62" t="e">
        <f aca="false">array_constrain(arrayformula(xlookup(A94,'dkp jun 25' A:A,'dkp jun 25' A:A)), 1, 1)</f>
        <v>#VALUE!</v>
      </c>
      <c r="C94" s="63" t="e">
        <f aca="false">array_constrain(arrayformula(xlookup(A94,'dkp may 25' A:A,'dkp may 25' C:C)), 1, 1)</f>
        <v>#VALUE!</v>
      </c>
      <c r="D94" s="63" t="n">
        <v>18</v>
      </c>
      <c r="E94" s="63" t="n">
        <v>0</v>
      </c>
      <c r="F94" s="63" t="n">
        <v>18</v>
      </c>
      <c r="G94" s="63" t="n">
        <v>0</v>
      </c>
      <c r="H94" s="63" t="n">
        <v>18</v>
      </c>
      <c r="I94" s="64"/>
      <c r="J94" s="64"/>
      <c r="K94" s="64"/>
      <c r="L94" s="64"/>
      <c r="M94" s="64"/>
      <c r="N94" s="64"/>
      <c r="O94" s="64"/>
      <c r="P94" s="64"/>
      <c r="Q94" s="64"/>
      <c r="R94" s="64"/>
      <c r="S94" s="64"/>
      <c r="T94" s="64"/>
      <c r="U94" s="64"/>
      <c r="V94" s="64"/>
      <c r="W94" s="64"/>
      <c r="X94" s="64"/>
      <c r="Y94" s="64"/>
      <c r="Z94" s="64"/>
      <c r="AA94" s="64"/>
      <c r="AB94" s="64"/>
      <c r="AC94" s="64"/>
      <c r="AD94" s="64"/>
      <c r="AE94" s="64"/>
      <c r="AF94" s="64"/>
      <c r="AG94" s="65"/>
      <c r="AH94" s="65"/>
      <c r="AI94" s="67"/>
      <c r="AJ94" s="67"/>
      <c r="AK94" s="67"/>
      <c r="AL94" s="67"/>
      <c r="AM94" s="67"/>
      <c r="AN94" s="67"/>
      <c r="AO94" s="67"/>
      <c r="AP94" s="67"/>
      <c r="AQ94" s="67"/>
      <c r="AR94" s="67"/>
      <c r="AS94" s="67"/>
      <c r="AT94" s="67"/>
      <c r="AU94" s="59"/>
      <c r="AV94" s="59"/>
      <c r="AW94" s="59"/>
    </row>
    <row r="95" customFormat="false" ht="15.75" hidden="true" customHeight="true" outlineLevel="0" collapsed="false">
      <c r="A95" s="76" t="s">
        <v>382</v>
      </c>
      <c r="B95" s="69" t="e">
        <f aca="false">array_constrain(arrayformula(xlookup(A95,'dkp jun 25' A:A,'dkp jun 25' A:A)), 1, 1)</f>
        <v>#VALUE!</v>
      </c>
      <c r="C95" s="70"/>
      <c r="D95" s="70" t="n">
        <v>69</v>
      </c>
      <c r="E95" s="70" t="n">
        <v>41</v>
      </c>
      <c r="F95" s="70" t="n">
        <v>110</v>
      </c>
      <c r="G95" s="70" t="n">
        <v>92</v>
      </c>
      <c r="H95" s="70" t="n">
        <v>18</v>
      </c>
      <c r="I95" s="70" t="n">
        <v>6</v>
      </c>
      <c r="J95" s="70" t="n">
        <v>11</v>
      </c>
      <c r="K95" s="71"/>
      <c r="L95" s="71"/>
      <c r="M95" s="71"/>
      <c r="N95" s="71"/>
      <c r="O95" s="70" t="n">
        <v>6</v>
      </c>
      <c r="P95" s="71"/>
      <c r="Q95" s="71"/>
      <c r="R95" s="71"/>
      <c r="S95" s="70" t="n">
        <v>6</v>
      </c>
      <c r="T95" s="70" t="n">
        <v>12</v>
      </c>
      <c r="U95" s="71"/>
      <c r="V95" s="71"/>
      <c r="W95" s="71"/>
      <c r="X95" s="71"/>
      <c r="Y95" s="71"/>
      <c r="Z95" s="71"/>
      <c r="AA95" s="71"/>
      <c r="AB95" s="71"/>
      <c r="AC95" s="71"/>
      <c r="AD95" s="71"/>
      <c r="AE95" s="71"/>
      <c r="AF95" s="71"/>
      <c r="AG95" s="72"/>
      <c r="AH95" s="73" t="n">
        <v>12</v>
      </c>
      <c r="AI95" s="74"/>
      <c r="AJ95" s="74"/>
      <c r="AK95" s="74"/>
      <c r="AL95" s="74"/>
      <c r="AM95" s="74"/>
      <c r="AN95" s="74"/>
      <c r="AO95" s="74"/>
      <c r="AP95" s="74"/>
      <c r="AQ95" s="74"/>
      <c r="AR95" s="74"/>
      <c r="AS95" s="74"/>
      <c r="AT95" s="74"/>
      <c r="AU95" s="59"/>
      <c r="AV95" s="59"/>
      <c r="AW95" s="59"/>
    </row>
    <row r="96" customFormat="false" ht="15.75" hidden="true" customHeight="true" outlineLevel="0" collapsed="false">
      <c r="A96" s="61" t="s">
        <v>383</v>
      </c>
      <c r="B96" s="75" t="e">
        <f aca="false">array_constrain(arrayformula(xlookup(A96,'dkp jun 25' A:A,'dkp jun 25' A:A)), 1, 1)</f>
        <v>#VALUE!</v>
      </c>
      <c r="C96" s="63" t="e">
        <f aca="false">array_constrain(arrayformula(xlookup(A96,'dkp may 25' A:A,'dkp may 25' C:C)), 1, 1)</f>
        <v>#VALUE!</v>
      </c>
      <c r="D96" s="63" t="n">
        <v>17</v>
      </c>
      <c r="E96" s="63" t="n">
        <v>0</v>
      </c>
      <c r="F96" s="63" t="n">
        <v>17</v>
      </c>
      <c r="G96" s="63" t="n">
        <v>0</v>
      </c>
      <c r="H96" s="63" t="n">
        <v>17</v>
      </c>
      <c r="I96" s="64"/>
      <c r="J96" s="64"/>
      <c r="K96" s="64"/>
      <c r="L96" s="64"/>
      <c r="M96" s="64"/>
      <c r="N96" s="64"/>
      <c r="O96" s="64"/>
      <c r="P96" s="64"/>
      <c r="Q96" s="64"/>
      <c r="R96" s="64"/>
      <c r="S96" s="64"/>
      <c r="T96" s="64"/>
      <c r="U96" s="64"/>
      <c r="V96" s="64"/>
      <c r="W96" s="64"/>
      <c r="X96" s="64"/>
      <c r="Y96" s="64"/>
      <c r="Z96" s="64"/>
      <c r="AA96" s="64"/>
      <c r="AB96" s="64"/>
      <c r="AC96" s="64"/>
      <c r="AD96" s="64"/>
      <c r="AE96" s="64"/>
      <c r="AF96" s="64"/>
      <c r="AG96" s="65"/>
      <c r="AH96" s="65"/>
      <c r="AI96" s="67"/>
      <c r="AJ96" s="67"/>
      <c r="AK96" s="67"/>
      <c r="AL96" s="67"/>
      <c r="AM96" s="67"/>
      <c r="AN96" s="67"/>
      <c r="AO96" s="67"/>
      <c r="AP96" s="67"/>
      <c r="AQ96" s="67"/>
      <c r="AR96" s="67"/>
      <c r="AS96" s="67"/>
      <c r="AT96" s="67"/>
      <c r="AU96" s="59"/>
      <c r="AV96" s="59"/>
      <c r="AW96" s="59"/>
    </row>
    <row r="97" customFormat="false" ht="15.75" hidden="true" customHeight="true" outlineLevel="0" collapsed="false">
      <c r="A97" s="68" t="s">
        <v>384</v>
      </c>
      <c r="B97" s="69" t="e">
        <f aca="false">array_constrain(arrayformula(xlookup(A97,'dkp jun 25' A:A,'dkp jun 25' A:A)), 1, 1)</f>
        <v>#VALUE!</v>
      </c>
      <c r="C97" s="70" t="e">
        <f aca="false">array_constrain(arrayformula(xlookup(A97,'dkp may 25' A:A,'dkp may 25' C:C)), 1, 1)</f>
        <v>#VALUE!</v>
      </c>
      <c r="D97" s="70" t="n">
        <v>16</v>
      </c>
      <c r="E97" s="70" t="n">
        <v>0</v>
      </c>
      <c r="F97" s="70" t="n">
        <v>16</v>
      </c>
      <c r="G97" s="70" t="n">
        <v>0</v>
      </c>
      <c r="H97" s="70" t="n">
        <v>16</v>
      </c>
      <c r="I97" s="71"/>
      <c r="J97" s="71"/>
      <c r="K97" s="71"/>
      <c r="L97" s="71"/>
      <c r="M97" s="71"/>
      <c r="N97" s="71"/>
      <c r="O97" s="71"/>
      <c r="P97" s="71"/>
      <c r="Q97" s="71"/>
      <c r="R97" s="71"/>
      <c r="S97" s="71"/>
      <c r="T97" s="71"/>
      <c r="U97" s="71"/>
      <c r="V97" s="71"/>
      <c r="W97" s="71"/>
      <c r="X97" s="71"/>
      <c r="Y97" s="71"/>
      <c r="Z97" s="71"/>
      <c r="AA97" s="71"/>
      <c r="AB97" s="71"/>
      <c r="AC97" s="71"/>
      <c r="AD97" s="71"/>
      <c r="AE97" s="71"/>
      <c r="AF97" s="71"/>
      <c r="AG97" s="72"/>
      <c r="AH97" s="72"/>
      <c r="AI97" s="74"/>
      <c r="AJ97" s="74"/>
      <c r="AK97" s="74"/>
      <c r="AL97" s="74"/>
      <c r="AM97" s="74"/>
      <c r="AN97" s="74"/>
      <c r="AO97" s="74"/>
      <c r="AP97" s="74"/>
      <c r="AQ97" s="74"/>
      <c r="AR97" s="74"/>
      <c r="AS97" s="74"/>
      <c r="AT97" s="74"/>
      <c r="AU97" s="59"/>
      <c r="AV97" s="59"/>
      <c r="AW97" s="59"/>
    </row>
    <row r="98" customFormat="false" ht="15.75" hidden="true" customHeight="true" outlineLevel="0" collapsed="false">
      <c r="A98" s="61" t="s">
        <v>385</v>
      </c>
      <c r="B98" s="62" t="e">
        <f aca="false">array_constrain(arrayformula(xlookup(A98,'dkp jun 25' A:A,'dkp jun 25' A:A)), 1, 1)</f>
        <v>#VALUE!</v>
      </c>
      <c r="C98" s="63" t="e">
        <f aca="false">array_constrain(arrayformula(xlookup(A98,'dkp may 25' A:A,'dkp may 25' C:C)), 1, 1)</f>
        <v>#VALUE!</v>
      </c>
      <c r="D98" s="63" t="n">
        <v>15</v>
      </c>
      <c r="E98" s="63" t="n">
        <v>0</v>
      </c>
      <c r="F98" s="63" t="n">
        <v>15</v>
      </c>
      <c r="G98" s="63" t="n">
        <v>0</v>
      </c>
      <c r="H98" s="63" t="n">
        <v>15</v>
      </c>
      <c r="I98" s="64"/>
      <c r="J98" s="64"/>
      <c r="K98" s="64"/>
      <c r="L98" s="64"/>
      <c r="M98" s="64"/>
      <c r="N98" s="64"/>
      <c r="O98" s="64"/>
      <c r="P98" s="64"/>
      <c r="Q98" s="64"/>
      <c r="R98" s="64"/>
      <c r="S98" s="64"/>
      <c r="T98" s="64"/>
      <c r="U98" s="64"/>
      <c r="V98" s="64"/>
      <c r="W98" s="64"/>
      <c r="X98" s="64"/>
      <c r="Y98" s="64"/>
      <c r="Z98" s="64"/>
      <c r="AA98" s="64"/>
      <c r="AB98" s="64"/>
      <c r="AC98" s="64"/>
      <c r="AD98" s="64"/>
      <c r="AE98" s="64"/>
      <c r="AF98" s="64"/>
      <c r="AG98" s="65"/>
      <c r="AH98" s="65"/>
      <c r="AI98" s="67"/>
      <c r="AJ98" s="67"/>
      <c r="AK98" s="67"/>
      <c r="AL98" s="67"/>
      <c r="AM98" s="67"/>
      <c r="AN98" s="67"/>
      <c r="AO98" s="67"/>
      <c r="AP98" s="67"/>
      <c r="AQ98" s="67"/>
      <c r="AR98" s="67"/>
      <c r="AS98" s="67"/>
      <c r="AT98" s="67"/>
      <c r="AU98" s="59"/>
      <c r="AV98" s="59"/>
      <c r="AW98" s="59"/>
    </row>
    <row r="99" customFormat="false" ht="15.75" hidden="true" customHeight="true" outlineLevel="0" collapsed="false">
      <c r="A99" s="68" t="s">
        <v>386</v>
      </c>
      <c r="B99" s="69" t="e">
        <f aca="false">array_constrain(arrayformula(xlookup(A99,'dkp jun 25' A:A,'dkp jun 25' A:A)), 1, 1)</f>
        <v>#VALUE!</v>
      </c>
      <c r="C99" s="70"/>
      <c r="D99" s="70" t="n">
        <v>14</v>
      </c>
      <c r="E99" s="70" t="n">
        <v>1</v>
      </c>
      <c r="F99" s="70" t="n">
        <v>15</v>
      </c>
      <c r="G99" s="70" t="n">
        <v>0</v>
      </c>
      <c r="H99" s="70" t="n">
        <v>15</v>
      </c>
      <c r="I99" s="70" t="n">
        <v>1</v>
      </c>
      <c r="J99" s="71"/>
      <c r="K99" s="71"/>
      <c r="L99" s="71"/>
      <c r="M99" s="71"/>
      <c r="N99" s="71"/>
      <c r="O99" s="71"/>
      <c r="P99" s="71"/>
      <c r="Q99" s="71"/>
      <c r="R99" s="71"/>
      <c r="S99" s="71"/>
      <c r="T99" s="71"/>
      <c r="U99" s="71"/>
      <c r="V99" s="71"/>
      <c r="W99" s="71"/>
      <c r="X99" s="71"/>
      <c r="Y99" s="71"/>
      <c r="Z99" s="71"/>
      <c r="AA99" s="71"/>
      <c r="AB99" s="71"/>
      <c r="AC99" s="71"/>
      <c r="AD99" s="71"/>
      <c r="AE99" s="71"/>
      <c r="AF99" s="71"/>
      <c r="AG99" s="72"/>
      <c r="AH99" s="72"/>
      <c r="AI99" s="74"/>
      <c r="AJ99" s="74"/>
      <c r="AK99" s="74"/>
      <c r="AL99" s="74"/>
      <c r="AM99" s="74"/>
      <c r="AN99" s="74"/>
      <c r="AO99" s="74"/>
      <c r="AP99" s="74"/>
      <c r="AQ99" s="74"/>
      <c r="AR99" s="74"/>
      <c r="AS99" s="74"/>
      <c r="AT99" s="74"/>
      <c r="AU99" s="59"/>
      <c r="AV99" s="59"/>
      <c r="AW99" s="59"/>
    </row>
    <row r="100" customFormat="false" ht="15.75" hidden="true" customHeight="true" outlineLevel="0" collapsed="false">
      <c r="A100" s="61" t="s">
        <v>387</v>
      </c>
      <c r="B100" s="62" t="e">
        <f aca="false">array_constrain(arrayformula(xlookup(A100,'dkp jun 25' A:A,'dkp jun 25' A:A)), 1, 1)</f>
        <v>#VALUE!</v>
      </c>
      <c r="C100" s="63"/>
      <c r="D100" s="63" t="n">
        <v>68</v>
      </c>
      <c r="E100" s="63" t="n">
        <v>44</v>
      </c>
      <c r="F100" s="63" t="n">
        <v>112</v>
      </c>
      <c r="G100" s="63" t="n">
        <v>98</v>
      </c>
      <c r="H100" s="63" t="n">
        <v>14</v>
      </c>
      <c r="I100" s="64"/>
      <c r="J100" s="63" t="n">
        <v>11</v>
      </c>
      <c r="K100" s="64"/>
      <c r="L100" s="63" t="n">
        <v>7</v>
      </c>
      <c r="M100" s="64"/>
      <c r="N100" s="64"/>
      <c r="O100" s="63" t="n">
        <v>6</v>
      </c>
      <c r="P100" s="63" t="n">
        <v>6</v>
      </c>
      <c r="Q100" s="64"/>
      <c r="R100" s="64"/>
      <c r="S100" s="63" t="n">
        <v>2</v>
      </c>
      <c r="T100" s="63" t="n">
        <v>12</v>
      </c>
      <c r="U100" s="64"/>
      <c r="V100" s="64"/>
      <c r="W100" s="64"/>
      <c r="X100" s="64"/>
      <c r="Y100" s="64"/>
      <c r="Z100" s="64"/>
      <c r="AA100" s="64"/>
      <c r="AB100" s="64"/>
      <c r="AC100" s="64"/>
      <c r="AD100" s="64"/>
      <c r="AE100" s="64"/>
      <c r="AF100" s="64"/>
      <c r="AG100" s="65"/>
      <c r="AH100" s="66" t="n">
        <v>12</v>
      </c>
      <c r="AI100" s="67"/>
      <c r="AJ100" s="67"/>
      <c r="AK100" s="67"/>
      <c r="AL100" s="67"/>
      <c r="AM100" s="67"/>
      <c r="AN100" s="67"/>
      <c r="AO100" s="67"/>
      <c r="AP100" s="67"/>
      <c r="AQ100" s="67"/>
      <c r="AR100" s="67"/>
      <c r="AS100" s="67"/>
      <c r="AT100" s="67"/>
      <c r="AU100" s="59"/>
      <c r="AV100" s="59"/>
      <c r="AW100" s="59"/>
    </row>
    <row r="101" customFormat="false" ht="15.75" hidden="true" customHeight="true" outlineLevel="0" collapsed="false">
      <c r="A101" s="68" t="s">
        <v>388</v>
      </c>
      <c r="B101" s="69" t="e">
        <f aca="false">array_constrain(arrayformula(xlookup(A101,'dkp jun 25' A:A,'dkp jun 25' A:A)), 1, 1)</f>
        <v>#VALUE!</v>
      </c>
      <c r="C101" s="70"/>
      <c r="D101" s="70" t="n">
        <v>9</v>
      </c>
      <c r="E101" s="70" t="n">
        <v>18</v>
      </c>
      <c r="F101" s="70" t="n">
        <v>27</v>
      </c>
      <c r="G101" s="70" t="n">
        <v>15</v>
      </c>
      <c r="H101" s="70" t="n">
        <v>12</v>
      </c>
      <c r="I101" s="71"/>
      <c r="J101" s="70" t="n">
        <v>6</v>
      </c>
      <c r="K101" s="70" t="n">
        <v>5</v>
      </c>
      <c r="L101" s="70" t="n">
        <v>7</v>
      </c>
      <c r="M101" s="71"/>
      <c r="N101" s="71"/>
      <c r="O101" s="71"/>
      <c r="P101" s="71"/>
      <c r="Q101" s="71"/>
      <c r="R101" s="71"/>
      <c r="S101" s="71"/>
      <c r="T101" s="71"/>
      <c r="U101" s="71"/>
      <c r="V101" s="71"/>
      <c r="W101" s="71"/>
      <c r="X101" s="71"/>
      <c r="Y101" s="71"/>
      <c r="Z101" s="71"/>
      <c r="AA101" s="71"/>
      <c r="AB101" s="71"/>
      <c r="AC101" s="71"/>
      <c r="AD101" s="71"/>
      <c r="AE101" s="71"/>
      <c r="AF101" s="71"/>
      <c r="AG101" s="72"/>
      <c r="AH101" s="72"/>
      <c r="AI101" s="74"/>
      <c r="AJ101" s="74"/>
      <c r="AK101" s="74"/>
      <c r="AL101" s="74"/>
      <c r="AM101" s="74"/>
      <c r="AN101" s="74"/>
      <c r="AO101" s="74"/>
      <c r="AP101" s="74"/>
      <c r="AQ101" s="74"/>
      <c r="AR101" s="74"/>
      <c r="AS101" s="74"/>
      <c r="AT101" s="74"/>
      <c r="AU101" s="59"/>
      <c r="AV101" s="59"/>
      <c r="AW101" s="59"/>
    </row>
    <row r="102" customFormat="false" ht="15.75" hidden="true" customHeight="true" outlineLevel="0" collapsed="false">
      <c r="A102" s="61" t="s">
        <v>389</v>
      </c>
      <c r="B102" s="62" t="e">
        <f aca="false">array_constrain(arrayformula(xlookup(A102,'dkp jun 25' A:A,'dkp jun 25' A:A)), 1, 1)</f>
        <v>#VALUE!</v>
      </c>
      <c r="C102" s="63"/>
      <c r="D102" s="63" t="n">
        <v>7</v>
      </c>
      <c r="E102" s="63" t="n">
        <v>18</v>
      </c>
      <c r="F102" s="63" t="n">
        <v>25</v>
      </c>
      <c r="G102" s="63" t="n">
        <v>15</v>
      </c>
      <c r="H102" s="63" t="n">
        <v>10</v>
      </c>
      <c r="I102" s="64"/>
      <c r="J102" s="64"/>
      <c r="K102" s="63" t="n">
        <v>6</v>
      </c>
      <c r="L102" s="64"/>
      <c r="M102" s="64"/>
      <c r="N102" s="63" t="n">
        <v>6</v>
      </c>
      <c r="O102" s="64"/>
      <c r="P102" s="63" t="n">
        <v>6</v>
      </c>
      <c r="Q102" s="64"/>
      <c r="R102" s="64"/>
      <c r="S102" s="64"/>
      <c r="T102" s="64"/>
      <c r="U102" s="64"/>
      <c r="V102" s="64"/>
      <c r="W102" s="64"/>
      <c r="X102" s="64"/>
      <c r="Y102" s="64"/>
      <c r="Z102" s="64"/>
      <c r="AA102" s="64"/>
      <c r="AB102" s="64"/>
      <c r="AC102" s="64"/>
      <c r="AD102" s="64"/>
      <c r="AE102" s="64"/>
      <c r="AF102" s="64"/>
      <c r="AG102" s="65"/>
      <c r="AH102" s="65"/>
      <c r="AI102" s="67"/>
      <c r="AJ102" s="67"/>
      <c r="AK102" s="67"/>
      <c r="AL102" s="67"/>
      <c r="AM102" s="67"/>
      <c r="AN102" s="67"/>
      <c r="AO102" s="67"/>
      <c r="AP102" s="67"/>
      <c r="AQ102" s="67"/>
      <c r="AR102" s="67"/>
      <c r="AS102" s="67"/>
      <c r="AT102" s="67"/>
      <c r="AU102" s="59"/>
      <c r="AV102" s="59"/>
      <c r="AW102" s="59"/>
    </row>
    <row r="103" customFormat="false" ht="15.75" hidden="true" customHeight="true" outlineLevel="0" collapsed="false">
      <c r="A103" s="68" t="s">
        <v>390</v>
      </c>
      <c r="B103" s="77" t="e">
        <f aca="false">array_constrain(arrayformula(xlookup(A103,'dkp jun 25' A:A,'dkp jun 25' A:A)), 1, 1)</f>
        <v>#VALUE!</v>
      </c>
      <c r="C103" s="70" t="e">
        <f aca="false">array_constrain(arrayformula(xlookup(A103,'dkp may 25' A:A,'dkp may 25' C:C)), 1, 1)</f>
        <v>#VALUE!</v>
      </c>
      <c r="D103" s="70" t="n">
        <v>8</v>
      </c>
      <c r="E103" s="70" t="n">
        <v>0</v>
      </c>
      <c r="F103" s="70" t="n">
        <v>8</v>
      </c>
      <c r="G103" s="70" t="n">
        <v>0</v>
      </c>
      <c r="H103" s="70" t="n">
        <v>8</v>
      </c>
      <c r="I103" s="71"/>
      <c r="J103" s="71"/>
      <c r="K103" s="71"/>
      <c r="L103" s="71"/>
      <c r="M103" s="71"/>
      <c r="N103" s="71"/>
      <c r="O103" s="71"/>
      <c r="P103" s="71"/>
      <c r="Q103" s="71"/>
      <c r="R103" s="71"/>
      <c r="S103" s="71"/>
      <c r="T103" s="71"/>
      <c r="U103" s="71"/>
      <c r="V103" s="71"/>
      <c r="W103" s="71"/>
      <c r="X103" s="71"/>
      <c r="Y103" s="71"/>
      <c r="Z103" s="71"/>
      <c r="AA103" s="71"/>
      <c r="AB103" s="71"/>
      <c r="AC103" s="71"/>
      <c r="AD103" s="71"/>
      <c r="AE103" s="71"/>
      <c r="AF103" s="71"/>
      <c r="AG103" s="72"/>
      <c r="AH103" s="72"/>
      <c r="AI103" s="74"/>
      <c r="AJ103" s="74"/>
      <c r="AK103" s="74"/>
      <c r="AL103" s="74"/>
      <c r="AM103" s="74"/>
      <c r="AN103" s="74"/>
      <c r="AO103" s="74"/>
      <c r="AP103" s="74"/>
      <c r="AQ103" s="74"/>
      <c r="AR103" s="74"/>
      <c r="AS103" s="74"/>
      <c r="AT103" s="74"/>
      <c r="AU103" s="59"/>
      <c r="AV103" s="59"/>
      <c r="AW103" s="59"/>
    </row>
    <row r="104" customFormat="false" ht="15.75" hidden="true" customHeight="true" outlineLevel="0" collapsed="false">
      <c r="A104" s="61" t="s">
        <v>391</v>
      </c>
      <c r="B104" s="62" t="e">
        <f aca="false">array_constrain(arrayformula(xlookup(A104,'dkp jun 25' A:A,'dkp jun 25' A:A)), 1, 1)</f>
        <v>#VALUE!</v>
      </c>
      <c r="C104" s="63"/>
      <c r="D104" s="63" t="n">
        <v>0</v>
      </c>
      <c r="E104" s="63" t="n">
        <v>7</v>
      </c>
      <c r="F104" s="63" t="n">
        <v>7</v>
      </c>
      <c r="G104" s="63" t="n">
        <v>0</v>
      </c>
      <c r="H104" s="63" t="n">
        <v>7</v>
      </c>
      <c r="I104" s="64"/>
      <c r="J104" s="64"/>
      <c r="K104" s="64"/>
      <c r="L104" s="63" t="n">
        <v>7</v>
      </c>
      <c r="M104" s="64"/>
      <c r="N104" s="64"/>
      <c r="O104" s="64"/>
      <c r="P104" s="64"/>
      <c r="Q104" s="64"/>
      <c r="R104" s="64"/>
      <c r="S104" s="64"/>
      <c r="T104" s="64"/>
      <c r="U104" s="64"/>
      <c r="V104" s="64"/>
      <c r="W104" s="64"/>
      <c r="X104" s="64"/>
      <c r="Y104" s="64"/>
      <c r="Z104" s="64"/>
      <c r="AA104" s="64"/>
      <c r="AB104" s="64"/>
      <c r="AC104" s="64"/>
      <c r="AD104" s="64"/>
      <c r="AE104" s="64"/>
      <c r="AF104" s="64"/>
      <c r="AG104" s="65"/>
      <c r="AH104" s="65"/>
      <c r="AI104" s="67"/>
      <c r="AJ104" s="67"/>
      <c r="AK104" s="67"/>
      <c r="AL104" s="67"/>
      <c r="AM104" s="67"/>
      <c r="AN104" s="67"/>
      <c r="AO104" s="67"/>
      <c r="AP104" s="67"/>
      <c r="AQ104" s="67"/>
      <c r="AR104" s="67"/>
      <c r="AS104" s="67"/>
      <c r="AT104" s="67"/>
      <c r="AU104" s="59"/>
      <c r="AV104" s="59"/>
      <c r="AW104" s="59"/>
    </row>
    <row r="105" customFormat="false" ht="15.75" hidden="true" customHeight="true" outlineLevel="0" collapsed="false">
      <c r="A105" s="68" t="s">
        <v>392</v>
      </c>
      <c r="B105" s="69" t="e">
        <f aca="false">array_constrain(arrayformula(xlookup(A105,'dkp jun 25' A:A,'dkp jun 25' A:A)), 1, 1)</f>
        <v>#VALUE!</v>
      </c>
      <c r="C105" s="70"/>
      <c r="D105" s="70" t="n">
        <v>5</v>
      </c>
      <c r="E105" s="70" t="n">
        <v>2</v>
      </c>
      <c r="F105" s="70" t="n">
        <v>7</v>
      </c>
      <c r="G105" s="70" t="n">
        <v>0</v>
      </c>
      <c r="H105" s="70" t="n">
        <v>7</v>
      </c>
      <c r="I105" s="70" t="n">
        <v>2</v>
      </c>
      <c r="J105" s="71"/>
      <c r="K105" s="71"/>
      <c r="L105" s="71"/>
      <c r="M105" s="71"/>
      <c r="N105" s="71"/>
      <c r="O105" s="71"/>
      <c r="P105" s="71"/>
      <c r="Q105" s="71"/>
      <c r="R105" s="71"/>
      <c r="S105" s="71"/>
      <c r="T105" s="71"/>
      <c r="U105" s="71"/>
      <c r="V105" s="71"/>
      <c r="W105" s="71"/>
      <c r="X105" s="71"/>
      <c r="Y105" s="71"/>
      <c r="Z105" s="71"/>
      <c r="AA105" s="71"/>
      <c r="AB105" s="71"/>
      <c r="AC105" s="71"/>
      <c r="AD105" s="71"/>
      <c r="AE105" s="71"/>
      <c r="AF105" s="71"/>
      <c r="AG105" s="72"/>
      <c r="AH105" s="72"/>
      <c r="AI105" s="74"/>
      <c r="AJ105" s="74"/>
      <c r="AK105" s="74"/>
      <c r="AL105" s="74"/>
      <c r="AM105" s="74"/>
      <c r="AN105" s="74"/>
      <c r="AO105" s="74"/>
      <c r="AP105" s="74"/>
      <c r="AQ105" s="74"/>
      <c r="AR105" s="74"/>
      <c r="AS105" s="74"/>
      <c r="AT105" s="74"/>
      <c r="AU105" s="59"/>
      <c r="AV105" s="59"/>
      <c r="AW105" s="59"/>
    </row>
    <row r="106" customFormat="false" ht="15.75" hidden="true" customHeight="true" outlineLevel="0" collapsed="false">
      <c r="A106" s="61" t="s">
        <v>393</v>
      </c>
      <c r="B106" s="75" t="e">
        <f aca="false">array_constrain(arrayformula(xlookup(A106,'dkp jun 25' A:A,'dkp jun 25' A:A)), 1, 1)</f>
        <v>#VALUE!</v>
      </c>
      <c r="C106" s="63" t="e">
        <f aca="false">array_constrain(arrayformula(xlookup(A106,'dkp may 25' A:A,'dkp may 25' C:C)), 1, 1)</f>
        <v>#VALUE!</v>
      </c>
      <c r="D106" s="63" t="n">
        <v>7</v>
      </c>
      <c r="E106" s="63" t="n">
        <v>0</v>
      </c>
      <c r="F106" s="63" t="n">
        <v>7</v>
      </c>
      <c r="G106" s="63" t="n">
        <v>0</v>
      </c>
      <c r="H106" s="63" t="n">
        <v>7</v>
      </c>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c r="AG106" s="65"/>
      <c r="AH106" s="65"/>
      <c r="AI106" s="67"/>
      <c r="AJ106" s="67"/>
      <c r="AK106" s="67"/>
      <c r="AL106" s="67"/>
      <c r="AM106" s="67"/>
      <c r="AN106" s="67"/>
      <c r="AO106" s="67"/>
      <c r="AP106" s="67"/>
      <c r="AQ106" s="67"/>
      <c r="AR106" s="67"/>
      <c r="AS106" s="67"/>
      <c r="AT106" s="67"/>
      <c r="AU106" s="59"/>
      <c r="AV106" s="59"/>
      <c r="AW106" s="59"/>
    </row>
    <row r="107" customFormat="false" ht="15.75" hidden="true" customHeight="true" outlineLevel="0" collapsed="false">
      <c r="A107" s="68" t="s">
        <v>394</v>
      </c>
      <c r="B107" s="69" t="e">
        <f aca="false">array_constrain(arrayformula(xlookup(A107,'dkp jun 25' A:A,'dkp jun 25' A:A)), 1, 1)</f>
        <v>#VALUE!</v>
      </c>
      <c r="C107" s="70" t="e">
        <f aca="false">array_constrain(arrayformula(xlookup(A107,'dkp may 25' A:A,'dkp may 25' C:C)), 1, 1)</f>
        <v>#VALUE!</v>
      </c>
      <c r="D107" s="70" t="n">
        <v>7</v>
      </c>
      <c r="E107" s="70" t="n">
        <v>0</v>
      </c>
      <c r="F107" s="70" t="n">
        <v>7</v>
      </c>
      <c r="G107" s="70" t="n">
        <v>0</v>
      </c>
      <c r="H107" s="70" t="n">
        <v>7</v>
      </c>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71"/>
      <c r="AG107" s="72"/>
      <c r="AH107" s="72"/>
      <c r="AI107" s="74"/>
      <c r="AJ107" s="74"/>
      <c r="AK107" s="74"/>
      <c r="AL107" s="74"/>
      <c r="AM107" s="74"/>
      <c r="AN107" s="74"/>
      <c r="AO107" s="74"/>
      <c r="AP107" s="74"/>
      <c r="AQ107" s="74"/>
      <c r="AR107" s="74"/>
      <c r="AS107" s="74"/>
      <c r="AT107" s="74"/>
      <c r="AU107" s="59"/>
      <c r="AV107" s="59"/>
      <c r="AW107" s="59"/>
    </row>
    <row r="108" customFormat="false" ht="15.75" hidden="true" customHeight="true" outlineLevel="0" collapsed="false">
      <c r="A108" s="61" t="s">
        <v>395</v>
      </c>
      <c r="B108" s="62" t="e">
        <f aca="false">array_constrain(arrayformula(xlookup(A108,'dkp jun 25' A:A,'dkp jun 25' A:A)), 1, 1)</f>
        <v>#VALUE!</v>
      </c>
      <c r="C108" s="63" t="e">
        <f aca="false">array_constrain(arrayformula(xlookup(A108,'dkp may 25' A:A,'dkp may 25' C:C)), 1, 1)</f>
        <v>#VALUE!</v>
      </c>
      <c r="D108" s="63" t="n">
        <v>7</v>
      </c>
      <c r="E108" s="63" t="n">
        <v>0</v>
      </c>
      <c r="F108" s="63" t="n">
        <v>7</v>
      </c>
      <c r="G108" s="63" t="n">
        <v>0</v>
      </c>
      <c r="H108" s="63" t="n">
        <v>7</v>
      </c>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c r="AG108" s="65"/>
      <c r="AH108" s="65"/>
      <c r="AI108" s="67"/>
      <c r="AJ108" s="67"/>
      <c r="AK108" s="67"/>
      <c r="AL108" s="67"/>
      <c r="AM108" s="67"/>
      <c r="AN108" s="67"/>
      <c r="AO108" s="67"/>
      <c r="AP108" s="67"/>
      <c r="AQ108" s="67"/>
      <c r="AR108" s="67"/>
      <c r="AS108" s="67"/>
      <c r="AT108" s="67"/>
      <c r="AU108" s="59"/>
      <c r="AV108" s="59"/>
      <c r="AW108" s="59"/>
    </row>
    <row r="109" customFormat="false" ht="15.75" hidden="true" customHeight="true" outlineLevel="0" collapsed="false">
      <c r="A109" s="68" t="s">
        <v>396</v>
      </c>
      <c r="B109" s="69" t="e">
        <f aca="false">array_constrain(arrayformula(xlookup(A109,'dkp jun 25' A:A,'dkp jun 25' A:A)), 1, 1)</f>
        <v>#VALUE!</v>
      </c>
      <c r="C109" s="70"/>
      <c r="D109" s="70" t="n">
        <v>43</v>
      </c>
      <c r="E109" s="70" t="n">
        <v>12</v>
      </c>
      <c r="F109" s="70" t="n">
        <v>55</v>
      </c>
      <c r="G109" s="70" t="n">
        <v>48</v>
      </c>
      <c r="H109" s="70" t="n">
        <v>7</v>
      </c>
      <c r="I109" s="71"/>
      <c r="J109" s="71"/>
      <c r="K109" s="70" t="n">
        <v>6</v>
      </c>
      <c r="L109" s="71"/>
      <c r="M109" s="71"/>
      <c r="N109" s="71"/>
      <c r="O109" s="71"/>
      <c r="P109" s="70" t="n">
        <v>6</v>
      </c>
      <c r="Q109" s="71"/>
      <c r="R109" s="71"/>
      <c r="S109" s="71"/>
      <c r="T109" s="71"/>
      <c r="U109" s="71"/>
      <c r="V109" s="71"/>
      <c r="W109" s="71"/>
      <c r="X109" s="71"/>
      <c r="Y109" s="71"/>
      <c r="Z109" s="71"/>
      <c r="AA109" s="71"/>
      <c r="AB109" s="71"/>
      <c r="AC109" s="71"/>
      <c r="AD109" s="71"/>
      <c r="AE109" s="71"/>
      <c r="AF109" s="71"/>
      <c r="AG109" s="72"/>
      <c r="AH109" s="72"/>
      <c r="AI109" s="74"/>
      <c r="AJ109" s="74"/>
      <c r="AK109" s="74"/>
      <c r="AL109" s="74"/>
      <c r="AM109" s="74"/>
      <c r="AN109" s="74"/>
      <c r="AO109" s="74"/>
      <c r="AP109" s="74"/>
      <c r="AQ109" s="74"/>
      <c r="AR109" s="74"/>
      <c r="AS109" s="74"/>
      <c r="AT109" s="74"/>
      <c r="AU109" s="59"/>
      <c r="AV109" s="59"/>
      <c r="AW109" s="59"/>
    </row>
    <row r="110" customFormat="false" ht="15.75" hidden="true" customHeight="true" outlineLevel="0" collapsed="false">
      <c r="A110" s="61" t="s">
        <v>397</v>
      </c>
      <c r="B110" s="75" t="e">
        <f aca="false">array_constrain(arrayformula(xlookup(A110,'dkp jun 25' A:A,'dkp jun 25' A:A)), 1, 1)</f>
        <v>#VALUE!</v>
      </c>
      <c r="C110" s="63" t="e">
        <f aca="false">array_constrain(arrayformula(xlookup(A110,'dkp may 25' A:A,'dkp may 25' C:C)), 1, 1)</f>
        <v>#VALUE!</v>
      </c>
      <c r="D110" s="63" t="n">
        <v>6</v>
      </c>
      <c r="E110" s="63" t="n">
        <v>0</v>
      </c>
      <c r="F110" s="63" t="n">
        <v>6</v>
      </c>
      <c r="G110" s="63" t="n">
        <v>0</v>
      </c>
      <c r="H110" s="63" t="n">
        <v>6</v>
      </c>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c r="AG110" s="65"/>
      <c r="AH110" s="65"/>
      <c r="AI110" s="67"/>
      <c r="AJ110" s="67"/>
      <c r="AK110" s="67"/>
      <c r="AL110" s="67"/>
      <c r="AM110" s="67"/>
      <c r="AN110" s="67"/>
      <c r="AO110" s="67"/>
      <c r="AP110" s="67"/>
      <c r="AQ110" s="67"/>
      <c r="AR110" s="67"/>
      <c r="AS110" s="67"/>
      <c r="AT110" s="67"/>
      <c r="AU110" s="59"/>
      <c r="AV110" s="59"/>
      <c r="AW110" s="59"/>
    </row>
    <row r="111" customFormat="false" ht="15.75" hidden="true" customHeight="true" outlineLevel="0" collapsed="false">
      <c r="A111" s="68" t="s">
        <v>398</v>
      </c>
      <c r="B111" s="77" t="e">
        <f aca="false">array_constrain(arrayformula(xlookup(A111,'dkp jun 25' A:A,'dkp jun 25' A:A)), 1, 1)</f>
        <v>#VALUE!</v>
      </c>
      <c r="C111" s="70" t="e">
        <f aca="false">array_constrain(arrayformula(xlookup(A111,'dkp may 25' A:A,'dkp may 25' C:C)), 1, 1)</f>
        <v>#VALUE!</v>
      </c>
      <c r="D111" s="70" t="n">
        <v>6</v>
      </c>
      <c r="E111" s="70" t="n">
        <v>0</v>
      </c>
      <c r="F111" s="70" t="n">
        <v>6</v>
      </c>
      <c r="G111" s="70" t="n">
        <v>0</v>
      </c>
      <c r="H111" s="70" t="n">
        <v>6</v>
      </c>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1"/>
      <c r="AG111" s="72"/>
      <c r="AH111" s="72"/>
      <c r="AI111" s="74"/>
      <c r="AJ111" s="74"/>
      <c r="AK111" s="74"/>
      <c r="AL111" s="74"/>
      <c r="AM111" s="74"/>
      <c r="AN111" s="74"/>
      <c r="AO111" s="74"/>
      <c r="AP111" s="74"/>
      <c r="AQ111" s="74"/>
      <c r="AR111" s="74"/>
      <c r="AS111" s="74"/>
      <c r="AT111" s="74"/>
      <c r="AU111" s="59"/>
      <c r="AV111" s="59"/>
      <c r="AW111" s="59"/>
    </row>
    <row r="112" customFormat="false" ht="15.75" hidden="true" customHeight="true" outlineLevel="0" collapsed="false">
      <c r="A112" s="61" t="s">
        <v>399</v>
      </c>
      <c r="B112" s="75" t="e">
        <f aca="false">array_constrain(arrayformula(xlookup(A112,'dkp jun 25' A:A,'dkp jun 25' A:A)), 1, 1)</f>
        <v>#VALUE!</v>
      </c>
      <c r="C112" s="63" t="e">
        <f aca="false">array_constrain(arrayformula(xlookup(A112,'dkp may 25' A:A,'dkp may 25' C:C)), 1, 1)</f>
        <v>#VALUE!</v>
      </c>
      <c r="D112" s="63" t="n">
        <v>5</v>
      </c>
      <c r="E112" s="63" t="n">
        <v>0</v>
      </c>
      <c r="F112" s="63" t="n">
        <v>5</v>
      </c>
      <c r="G112" s="63" t="n">
        <v>0</v>
      </c>
      <c r="H112" s="63" t="n">
        <v>5</v>
      </c>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c r="AG112" s="65"/>
      <c r="AH112" s="65"/>
      <c r="AI112" s="67"/>
      <c r="AJ112" s="67"/>
      <c r="AK112" s="67"/>
      <c r="AL112" s="67"/>
      <c r="AM112" s="67"/>
      <c r="AN112" s="67"/>
      <c r="AO112" s="67"/>
      <c r="AP112" s="67"/>
      <c r="AQ112" s="67"/>
      <c r="AR112" s="67"/>
      <c r="AS112" s="67"/>
      <c r="AT112" s="67"/>
      <c r="AU112" s="59"/>
      <c r="AV112" s="59"/>
      <c r="AW112" s="59"/>
    </row>
    <row r="113" customFormat="false" ht="15.75" hidden="true" customHeight="true" outlineLevel="0" collapsed="false">
      <c r="A113" s="68" t="s">
        <v>223</v>
      </c>
      <c r="B113" s="69" t="e">
        <f aca="false">array_constrain(arrayformula(xlookup(A113,'dkp jun 25' A:A,'dkp jun 25' A:A)), 1, 1)</f>
        <v>#VALUE!</v>
      </c>
      <c r="C113" s="70"/>
      <c r="D113" s="70" t="n">
        <v>0</v>
      </c>
      <c r="E113" s="70" t="n">
        <v>3</v>
      </c>
      <c r="F113" s="70" t="n">
        <v>3</v>
      </c>
      <c r="G113" s="70" t="n">
        <v>0</v>
      </c>
      <c r="H113" s="70" t="n">
        <v>3</v>
      </c>
      <c r="I113" s="71"/>
      <c r="J113" s="71"/>
      <c r="K113" s="71"/>
      <c r="L113" s="70" t="n">
        <v>3</v>
      </c>
      <c r="M113" s="71"/>
      <c r="N113" s="71"/>
      <c r="O113" s="71"/>
      <c r="P113" s="71"/>
      <c r="Q113" s="71"/>
      <c r="R113" s="71"/>
      <c r="S113" s="71"/>
      <c r="T113" s="71"/>
      <c r="U113" s="71"/>
      <c r="V113" s="71"/>
      <c r="W113" s="71"/>
      <c r="X113" s="71"/>
      <c r="Y113" s="71"/>
      <c r="Z113" s="71"/>
      <c r="AA113" s="71"/>
      <c r="AB113" s="71"/>
      <c r="AC113" s="71"/>
      <c r="AD113" s="71"/>
      <c r="AE113" s="71"/>
      <c r="AF113" s="71"/>
      <c r="AG113" s="72"/>
      <c r="AH113" s="72"/>
      <c r="AI113" s="74"/>
      <c r="AJ113" s="74"/>
      <c r="AK113" s="74"/>
      <c r="AL113" s="74"/>
      <c r="AM113" s="74"/>
      <c r="AN113" s="74"/>
      <c r="AO113" s="74"/>
      <c r="AP113" s="74"/>
      <c r="AQ113" s="74"/>
      <c r="AR113" s="74"/>
      <c r="AS113" s="74"/>
      <c r="AT113" s="74"/>
      <c r="AU113" s="59"/>
      <c r="AV113" s="59"/>
      <c r="AW113" s="59"/>
    </row>
    <row r="114" customFormat="false" ht="15.75" hidden="true" customHeight="true" outlineLevel="0" collapsed="false">
      <c r="A114" s="61" t="s">
        <v>400</v>
      </c>
      <c r="B114" s="75" t="e">
        <f aca="false">array_constrain(arrayformula(xlookup(A114,'dkp jun 25' A:A,'dkp jun 25' A:A)), 1, 1)</f>
        <v>#VALUE!</v>
      </c>
      <c r="C114" s="63" t="e">
        <f aca="false">array_constrain(arrayformula(xlookup(A114,'dkp may 25' A:A,'dkp may 25' C:C)), 1, 1)</f>
        <v>#VALUE!</v>
      </c>
      <c r="D114" s="63" t="n">
        <v>3</v>
      </c>
      <c r="E114" s="63" t="n">
        <v>0</v>
      </c>
      <c r="F114" s="63" t="n">
        <v>3</v>
      </c>
      <c r="G114" s="63" t="n">
        <v>0</v>
      </c>
      <c r="H114" s="63" t="n">
        <v>3</v>
      </c>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c r="AG114" s="65"/>
      <c r="AH114" s="65"/>
      <c r="AI114" s="67"/>
      <c r="AJ114" s="67"/>
      <c r="AK114" s="67"/>
      <c r="AL114" s="67"/>
      <c r="AM114" s="67"/>
      <c r="AN114" s="67"/>
      <c r="AO114" s="67"/>
      <c r="AP114" s="67"/>
      <c r="AQ114" s="67"/>
      <c r="AR114" s="67"/>
      <c r="AS114" s="67"/>
      <c r="AT114" s="67"/>
      <c r="AU114" s="59"/>
      <c r="AV114" s="59"/>
      <c r="AW114" s="59"/>
    </row>
    <row r="115" customFormat="false" ht="15.75" hidden="true" customHeight="true" outlineLevel="0" collapsed="false">
      <c r="A115" s="68" t="s">
        <v>401</v>
      </c>
      <c r="B115" s="77" t="e">
        <f aca="false">array_constrain(arrayformula(xlookup(A115,'dkp jun 25' A:A,'dkp jun 25' A:A)), 1, 1)</f>
        <v>#VALUE!</v>
      </c>
      <c r="C115" s="70" t="e">
        <f aca="false">array_constrain(arrayformula(xlookup(A115,'dkp may 25' A:A,'dkp may 25' C:C)), 1, 1)</f>
        <v>#VALUE!</v>
      </c>
      <c r="D115" s="70" t="n">
        <v>3</v>
      </c>
      <c r="E115" s="70" t="n">
        <v>0</v>
      </c>
      <c r="F115" s="70" t="n">
        <v>3</v>
      </c>
      <c r="G115" s="70" t="n">
        <v>0</v>
      </c>
      <c r="H115" s="70" t="n">
        <v>3</v>
      </c>
      <c r="I115" s="71"/>
      <c r="J115" s="71"/>
      <c r="K115" s="71"/>
      <c r="L115" s="71"/>
      <c r="M115" s="71"/>
      <c r="N115" s="71"/>
      <c r="O115" s="71"/>
      <c r="P115" s="71"/>
      <c r="Q115" s="71"/>
      <c r="R115" s="71"/>
      <c r="S115" s="71"/>
      <c r="T115" s="71"/>
      <c r="U115" s="71"/>
      <c r="V115" s="71"/>
      <c r="W115" s="71"/>
      <c r="X115" s="71"/>
      <c r="Y115" s="71"/>
      <c r="Z115" s="71"/>
      <c r="AA115" s="71"/>
      <c r="AB115" s="71"/>
      <c r="AC115" s="71"/>
      <c r="AD115" s="71"/>
      <c r="AE115" s="71"/>
      <c r="AF115" s="71"/>
      <c r="AG115" s="72"/>
      <c r="AH115" s="72"/>
      <c r="AI115" s="74"/>
      <c r="AJ115" s="74"/>
      <c r="AK115" s="74"/>
      <c r="AL115" s="74"/>
      <c r="AM115" s="74"/>
      <c r="AN115" s="74"/>
      <c r="AO115" s="74"/>
      <c r="AP115" s="74"/>
      <c r="AQ115" s="74"/>
      <c r="AR115" s="74"/>
      <c r="AS115" s="74"/>
      <c r="AT115" s="74"/>
      <c r="AU115" s="59"/>
      <c r="AV115" s="59"/>
      <c r="AW115" s="59"/>
    </row>
    <row r="116" customFormat="false" ht="15.75" hidden="true" customHeight="true" outlineLevel="0" collapsed="false">
      <c r="A116" s="61" t="s">
        <v>402</v>
      </c>
      <c r="B116" s="75" t="e">
        <f aca="false">array_constrain(arrayformula(xlookup(A116,'dkp jun 25' A:A,'dkp jun 25' A:A)), 1, 1)</f>
        <v>#VALUE!</v>
      </c>
      <c r="C116" s="63" t="e">
        <f aca="false">array_constrain(arrayformula(xlookup(A116,'dkp may 25' A:A,'dkp may 25' C:C)), 1, 1)</f>
        <v>#VALUE!</v>
      </c>
      <c r="D116" s="63" t="n">
        <v>3</v>
      </c>
      <c r="E116" s="63" t="n">
        <v>0</v>
      </c>
      <c r="F116" s="63" t="n">
        <v>3</v>
      </c>
      <c r="G116" s="63" t="n">
        <v>0</v>
      </c>
      <c r="H116" s="63" t="n">
        <v>3</v>
      </c>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c r="AG116" s="65"/>
      <c r="AH116" s="65"/>
      <c r="AI116" s="67"/>
      <c r="AJ116" s="67"/>
      <c r="AK116" s="67"/>
      <c r="AL116" s="67"/>
      <c r="AM116" s="67"/>
      <c r="AN116" s="67"/>
      <c r="AO116" s="67"/>
      <c r="AP116" s="67"/>
      <c r="AQ116" s="67"/>
      <c r="AR116" s="67"/>
      <c r="AS116" s="67"/>
      <c r="AT116" s="67"/>
      <c r="AU116" s="59"/>
      <c r="AV116" s="59"/>
      <c r="AW116" s="59"/>
    </row>
    <row r="117" customFormat="false" ht="15.75" hidden="true" customHeight="true" outlineLevel="0" collapsed="false">
      <c r="A117" s="68" t="s">
        <v>403</v>
      </c>
      <c r="B117" s="77" t="e">
        <f aca="false">array_constrain(arrayformula(xlookup(A117,'dkp jun 25' A:A,'dkp jun 25' A:A)), 1, 1)</f>
        <v>#VALUE!</v>
      </c>
      <c r="C117" s="70" t="e">
        <f aca="false">array_constrain(arrayformula(xlookup(A117,'dkp may 25' A:A,'dkp may 25' C:C)), 1, 1)</f>
        <v>#VALUE!</v>
      </c>
      <c r="D117" s="70" t="n">
        <v>3</v>
      </c>
      <c r="E117" s="70" t="n">
        <v>0</v>
      </c>
      <c r="F117" s="70" t="n">
        <v>3</v>
      </c>
      <c r="G117" s="70" t="n">
        <v>0</v>
      </c>
      <c r="H117" s="70" t="n">
        <v>3</v>
      </c>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2"/>
      <c r="AH117" s="72"/>
      <c r="AI117" s="74"/>
      <c r="AJ117" s="74"/>
      <c r="AK117" s="74"/>
      <c r="AL117" s="74"/>
      <c r="AM117" s="74"/>
      <c r="AN117" s="74"/>
      <c r="AO117" s="74"/>
      <c r="AP117" s="74"/>
      <c r="AQ117" s="74"/>
      <c r="AR117" s="74"/>
      <c r="AS117" s="74"/>
      <c r="AT117" s="74"/>
      <c r="AU117" s="59"/>
      <c r="AV117" s="59"/>
      <c r="AW117" s="59"/>
    </row>
    <row r="118" customFormat="false" ht="15.75" hidden="true" customHeight="true" outlineLevel="0" collapsed="false">
      <c r="A118" s="61" t="s">
        <v>404</v>
      </c>
      <c r="B118" s="62" t="e">
        <f aca="false">array_constrain(arrayformula(xlookup(A118,'dkp jun 25' A:A,'dkp jun 25' A:A)), 1, 1)</f>
        <v>#VALUE!</v>
      </c>
      <c r="C118" s="63"/>
      <c r="D118" s="63" t="n">
        <v>0</v>
      </c>
      <c r="E118" s="63" t="n">
        <v>2</v>
      </c>
      <c r="F118" s="63" t="n">
        <v>2</v>
      </c>
      <c r="G118" s="63" t="n">
        <v>0</v>
      </c>
      <c r="H118" s="63" t="n">
        <v>2</v>
      </c>
      <c r="I118" s="63" t="n">
        <v>2</v>
      </c>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c r="AG118" s="65"/>
      <c r="AH118" s="65"/>
      <c r="AI118" s="67"/>
      <c r="AJ118" s="67"/>
      <c r="AK118" s="67"/>
      <c r="AL118" s="67"/>
      <c r="AM118" s="67"/>
      <c r="AN118" s="67"/>
      <c r="AO118" s="67"/>
      <c r="AP118" s="67"/>
      <c r="AQ118" s="67"/>
      <c r="AR118" s="67"/>
      <c r="AS118" s="67"/>
      <c r="AT118" s="67"/>
      <c r="AU118" s="59"/>
      <c r="AV118" s="59"/>
      <c r="AW118" s="59"/>
    </row>
    <row r="119" customFormat="false" ht="15.75" hidden="true" customHeight="true" outlineLevel="0" collapsed="false">
      <c r="A119" s="68" t="s">
        <v>405</v>
      </c>
      <c r="B119" s="77" t="e">
        <f aca="false">array_constrain(arrayformula(xlookup(A119,'dkp jun 25' A:A,'dkp jun 25' A:A)), 1, 1)</f>
        <v>#VALUE!</v>
      </c>
      <c r="C119" s="70" t="e">
        <f aca="false">array_constrain(arrayformula(xlookup(A119,'dkp may 25' A:A,'dkp may 25' C:C)), 1, 1)</f>
        <v>#VALUE!</v>
      </c>
      <c r="D119" s="70" t="n">
        <v>1</v>
      </c>
      <c r="E119" s="70" t="n">
        <v>0</v>
      </c>
      <c r="F119" s="70" t="n">
        <v>1</v>
      </c>
      <c r="G119" s="70" t="n">
        <v>0</v>
      </c>
      <c r="H119" s="70" t="n">
        <v>1</v>
      </c>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71"/>
      <c r="AG119" s="72"/>
      <c r="AH119" s="72"/>
      <c r="AI119" s="74"/>
      <c r="AJ119" s="74"/>
      <c r="AK119" s="74"/>
      <c r="AL119" s="74"/>
      <c r="AM119" s="74"/>
      <c r="AN119" s="74"/>
      <c r="AO119" s="74"/>
      <c r="AP119" s="74"/>
      <c r="AQ119" s="74"/>
      <c r="AR119" s="74"/>
      <c r="AS119" s="74"/>
      <c r="AT119" s="74"/>
      <c r="AU119" s="59"/>
      <c r="AV119" s="59"/>
      <c r="AW119" s="59"/>
    </row>
    <row r="120" customFormat="false" ht="15.75" hidden="true" customHeight="true" outlineLevel="0" collapsed="false">
      <c r="A120" s="78"/>
      <c r="B120" s="62"/>
      <c r="C120" s="63"/>
      <c r="D120" s="63" t="n">
        <v>0</v>
      </c>
      <c r="E120" s="63" t="n">
        <v>0</v>
      </c>
      <c r="F120" s="63" t="n">
        <v>0</v>
      </c>
      <c r="G120" s="63" t="n">
        <v>0</v>
      </c>
      <c r="H120" s="63" t="n">
        <v>0</v>
      </c>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c r="AG120" s="65"/>
      <c r="AH120" s="65"/>
      <c r="AI120" s="67"/>
      <c r="AJ120" s="67"/>
      <c r="AK120" s="67"/>
      <c r="AL120" s="67"/>
      <c r="AM120" s="67"/>
      <c r="AN120" s="67"/>
      <c r="AO120" s="67"/>
      <c r="AP120" s="67"/>
      <c r="AQ120" s="67"/>
      <c r="AR120" s="67"/>
      <c r="AS120" s="67"/>
      <c r="AT120" s="67"/>
      <c r="AU120" s="59"/>
      <c r="AV120" s="59"/>
      <c r="AW120" s="59"/>
    </row>
    <row r="121" customFormat="false" ht="15.75" hidden="true" customHeight="true" outlineLevel="0" collapsed="false">
      <c r="A121" s="79"/>
      <c r="B121" s="69"/>
      <c r="C121" s="70"/>
      <c r="D121" s="70" t="n">
        <v>0</v>
      </c>
      <c r="E121" s="70" t="n">
        <v>0</v>
      </c>
      <c r="F121" s="70" t="n">
        <v>0</v>
      </c>
      <c r="G121" s="70" t="n">
        <v>0</v>
      </c>
      <c r="H121" s="70" t="n">
        <v>0</v>
      </c>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1"/>
      <c r="AG121" s="72"/>
      <c r="AH121" s="72"/>
      <c r="AI121" s="74"/>
      <c r="AJ121" s="74"/>
      <c r="AK121" s="74"/>
      <c r="AL121" s="74"/>
      <c r="AM121" s="74"/>
      <c r="AN121" s="74"/>
      <c r="AO121" s="74"/>
      <c r="AP121" s="74"/>
      <c r="AQ121" s="74"/>
      <c r="AR121" s="74"/>
      <c r="AS121" s="74"/>
      <c r="AT121" s="74"/>
      <c r="AU121" s="59"/>
      <c r="AV121" s="59"/>
      <c r="AW121" s="59"/>
    </row>
    <row r="122" customFormat="false" ht="15.75" hidden="true" customHeight="true" outlineLevel="0" collapsed="false">
      <c r="A122" s="78"/>
      <c r="B122" s="62"/>
      <c r="C122" s="63"/>
      <c r="D122" s="63" t="n">
        <v>0</v>
      </c>
      <c r="E122" s="63" t="n">
        <v>0</v>
      </c>
      <c r="F122" s="63" t="n">
        <v>0</v>
      </c>
      <c r="G122" s="63" t="n">
        <v>0</v>
      </c>
      <c r="H122" s="63" t="n">
        <v>0</v>
      </c>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c r="AG122" s="65"/>
      <c r="AH122" s="65"/>
      <c r="AI122" s="67"/>
      <c r="AJ122" s="67"/>
      <c r="AK122" s="67"/>
      <c r="AL122" s="67"/>
      <c r="AM122" s="67"/>
      <c r="AN122" s="67"/>
      <c r="AO122" s="67"/>
      <c r="AP122" s="67"/>
      <c r="AQ122" s="67"/>
      <c r="AR122" s="67"/>
      <c r="AS122" s="67"/>
      <c r="AT122" s="67"/>
      <c r="AU122" s="59"/>
      <c r="AV122" s="59"/>
      <c r="AW122" s="59"/>
    </row>
    <row r="123" customFormat="false" ht="15.75" hidden="true" customHeight="true" outlineLevel="0" collapsed="false">
      <c r="A123" s="79"/>
      <c r="B123" s="69"/>
      <c r="C123" s="70"/>
      <c r="D123" s="70" t="n">
        <v>0</v>
      </c>
      <c r="E123" s="70" t="n">
        <v>0</v>
      </c>
      <c r="F123" s="70" t="n">
        <v>0</v>
      </c>
      <c r="G123" s="70" t="n">
        <v>0</v>
      </c>
      <c r="H123" s="70" t="n">
        <v>0</v>
      </c>
      <c r="I123" s="71"/>
      <c r="J123" s="71"/>
      <c r="K123" s="71"/>
      <c r="L123" s="71"/>
      <c r="M123" s="71"/>
      <c r="N123" s="71"/>
      <c r="O123" s="71"/>
      <c r="P123" s="71"/>
      <c r="Q123" s="71"/>
      <c r="R123" s="71"/>
      <c r="S123" s="71"/>
      <c r="T123" s="71"/>
      <c r="U123" s="71"/>
      <c r="V123" s="71"/>
      <c r="W123" s="71"/>
      <c r="X123" s="71"/>
      <c r="Y123" s="71"/>
      <c r="Z123" s="71"/>
      <c r="AA123" s="71"/>
      <c r="AB123" s="71"/>
      <c r="AC123" s="71"/>
      <c r="AD123" s="71"/>
      <c r="AE123" s="71"/>
      <c r="AF123" s="71"/>
      <c r="AG123" s="72"/>
      <c r="AH123" s="72"/>
      <c r="AI123" s="74"/>
      <c r="AJ123" s="74"/>
      <c r="AK123" s="74"/>
      <c r="AL123" s="74"/>
      <c r="AM123" s="74"/>
      <c r="AN123" s="74"/>
      <c r="AO123" s="74"/>
      <c r="AP123" s="74"/>
      <c r="AQ123" s="74"/>
      <c r="AR123" s="74"/>
      <c r="AS123" s="74"/>
      <c r="AT123" s="74"/>
      <c r="AU123" s="59"/>
      <c r="AV123" s="59"/>
      <c r="AW123" s="59"/>
    </row>
    <row r="124" customFormat="false" ht="15.75" hidden="true" customHeight="true" outlineLevel="0" collapsed="false">
      <c r="A124" s="78"/>
      <c r="B124" s="62"/>
      <c r="C124" s="63"/>
      <c r="D124" s="63" t="n">
        <v>0</v>
      </c>
      <c r="E124" s="63" t="n">
        <v>0</v>
      </c>
      <c r="F124" s="63" t="n">
        <v>0</v>
      </c>
      <c r="G124" s="63" t="n">
        <v>0</v>
      </c>
      <c r="H124" s="63" t="n">
        <v>0</v>
      </c>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c r="AG124" s="65"/>
      <c r="AH124" s="65"/>
      <c r="AI124" s="67"/>
      <c r="AJ124" s="67"/>
      <c r="AK124" s="67"/>
      <c r="AL124" s="67"/>
      <c r="AM124" s="67"/>
      <c r="AN124" s="67"/>
      <c r="AO124" s="67"/>
      <c r="AP124" s="67"/>
      <c r="AQ124" s="67"/>
      <c r="AR124" s="67"/>
      <c r="AS124" s="67"/>
      <c r="AT124" s="67"/>
      <c r="AU124" s="59"/>
      <c r="AV124" s="59"/>
      <c r="AW124" s="59"/>
    </row>
    <row r="125" customFormat="false" ht="15.75" hidden="true" customHeight="true" outlineLevel="0" collapsed="false">
      <c r="A125" s="79"/>
      <c r="B125" s="69"/>
      <c r="C125" s="70"/>
      <c r="D125" s="70" t="n">
        <v>0</v>
      </c>
      <c r="E125" s="70" t="n">
        <v>0</v>
      </c>
      <c r="F125" s="70" t="n">
        <v>0</v>
      </c>
      <c r="G125" s="70" t="n">
        <v>0</v>
      </c>
      <c r="H125" s="70" t="n">
        <v>0</v>
      </c>
      <c r="I125" s="71"/>
      <c r="J125" s="71"/>
      <c r="K125" s="71"/>
      <c r="L125" s="71"/>
      <c r="M125" s="71"/>
      <c r="N125" s="71"/>
      <c r="O125" s="71"/>
      <c r="P125" s="71"/>
      <c r="Q125" s="71"/>
      <c r="R125" s="71"/>
      <c r="S125" s="71"/>
      <c r="T125" s="71"/>
      <c r="U125" s="71"/>
      <c r="V125" s="71"/>
      <c r="W125" s="71"/>
      <c r="X125" s="71"/>
      <c r="Y125" s="71"/>
      <c r="Z125" s="71"/>
      <c r="AA125" s="71"/>
      <c r="AB125" s="71"/>
      <c r="AC125" s="71"/>
      <c r="AD125" s="71"/>
      <c r="AE125" s="71"/>
      <c r="AF125" s="71"/>
      <c r="AG125" s="72"/>
      <c r="AH125" s="72"/>
      <c r="AI125" s="74"/>
      <c r="AJ125" s="74"/>
      <c r="AK125" s="74"/>
      <c r="AL125" s="74"/>
      <c r="AM125" s="74"/>
      <c r="AN125" s="74"/>
      <c r="AO125" s="74"/>
      <c r="AP125" s="74"/>
      <c r="AQ125" s="74"/>
      <c r="AR125" s="74"/>
      <c r="AS125" s="74"/>
      <c r="AT125" s="74"/>
      <c r="AU125" s="59"/>
      <c r="AV125" s="59"/>
      <c r="AW125" s="59"/>
    </row>
    <row r="126" customFormat="false" ht="15.75" hidden="true" customHeight="true" outlineLevel="0" collapsed="false">
      <c r="A126" s="78"/>
      <c r="B126" s="62"/>
      <c r="C126" s="63"/>
      <c r="D126" s="63" t="n">
        <v>0</v>
      </c>
      <c r="E126" s="63" t="n">
        <v>0</v>
      </c>
      <c r="F126" s="63" t="n">
        <v>0</v>
      </c>
      <c r="G126" s="63" t="n">
        <v>0</v>
      </c>
      <c r="H126" s="63" t="n">
        <v>0</v>
      </c>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c r="AG126" s="65"/>
      <c r="AH126" s="65"/>
      <c r="AI126" s="67"/>
      <c r="AJ126" s="67"/>
      <c r="AK126" s="67"/>
      <c r="AL126" s="67"/>
      <c r="AM126" s="67"/>
      <c r="AN126" s="67"/>
      <c r="AO126" s="67"/>
      <c r="AP126" s="67"/>
      <c r="AQ126" s="67"/>
      <c r="AR126" s="67"/>
      <c r="AS126" s="67"/>
      <c r="AT126" s="67"/>
      <c r="AU126" s="59"/>
      <c r="AV126" s="59"/>
      <c r="AW126" s="59"/>
    </row>
    <row r="127" customFormat="false" ht="15.75" hidden="true" customHeight="true" outlineLevel="0" collapsed="false">
      <c r="A127" s="79"/>
      <c r="B127" s="69"/>
      <c r="C127" s="70"/>
      <c r="D127" s="70" t="n">
        <v>0</v>
      </c>
      <c r="E127" s="70" t="n">
        <v>0</v>
      </c>
      <c r="F127" s="70" t="n">
        <v>0</v>
      </c>
      <c r="G127" s="70" t="n">
        <v>0</v>
      </c>
      <c r="H127" s="70" t="n">
        <v>0</v>
      </c>
      <c r="I127" s="71"/>
      <c r="J127" s="71"/>
      <c r="K127" s="71"/>
      <c r="L127" s="71"/>
      <c r="M127" s="71"/>
      <c r="N127" s="71"/>
      <c r="O127" s="71"/>
      <c r="P127" s="71"/>
      <c r="Q127" s="71"/>
      <c r="R127" s="71"/>
      <c r="S127" s="71"/>
      <c r="T127" s="71"/>
      <c r="U127" s="71"/>
      <c r="V127" s="71"/>
      <c r="W127" s="71"/>
      <c r="X127" s="71"/>
      <c r="Y127" s="71"/>
      <c r="Z127" s="71"/>
      <c r="AA127" s="71"/>
      <c r="AB127" s="71"/>
      <c r="AC127" s="71"/>
      <c r="AD127" s="71"/>
      <c r="AE127" s="71"/>
      <c r="AF127" s="71"/>
      <c r="AG127" s="72"/>
      <c r="AH127" s="72"/>
      <c r="AI127" s="74"/>
      <c r="AJ127" s="74"/>
      <c r="AK127" s="74"/>
      <c r="AL127" s="74"/>
      <c r="AM127" s="74"/>
      <c r="AN127" s="74"/>
      <c r="AO127" s="74"/>
      <c r="AP127" s="74"/>
      <c r="AQ127" s="74"/>
      <c r="AR127" s="74"/>
      <c r="AS127" s="74"/>
      <c r="AT127" s="74"/>
      <c r="AU127" s="59"/>
      <c r="AV127" s="59"/>
      <c r="AW127" s="59"/>
    </row>
    <row r="128" customFormat="false" ht="15.75" hidden="true" customHeight="true" outlineLevel="0" collapsed="false">
      <c r="A128" s="78"/>
      <c r="B128" s="62"/>
      <c r="C128" s="63"/>
      <c r="D128" s="63" t="n">
        <v>0</v>
      </c>
      <c r="E128" s="63" t="n">
        <v>0</v>
      </c>
      <c r="F128" s="63" t="n">
        <v>0</v>
      </c>
      <c r="G128" s="63" t="n">
        <v>0</v>
      </c>
      <c r="H128" s="63" t="n">
        <v>0</v>
      </c>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c r="AG128" s="65"/>
      <c r="AH128" s="65"/>
      <c r="AI128" s="67"/>
      <c r="AJ128" s="67"/>
      <c r="AK128" s="67"/>
      <c r="AL128" s="67"/>
      <c r="AM128" s="67"/>
      <c r="AN128" s="67"/>
      <c r="AO128" s="67"/>
      <c r="AP128" s="67"/>
      <c r="AQ128" s="67"/>
      <c r="AR128" s="67"/>
      <c r="AS128" s="67"/>
      <c r="AT128" s="67"/>
      <c r="AU128" s="59"/>
      <c r="AV128" s="59"/>
      <c r="AW128" s="59"/>
    </row>
    <row r="129" customFormat="false" ht="15.75" hidden="true" customHeight="true" outlineLevel="0" collapsed="false">
      <c r="A129" s="79"/>
      <c r="B129" s="69"/>
      <c r="C129" s="70"/>
      <c r="D129" s="70" t="n">
        <v>0</v>
      </c>
      <c r="E129" s="70" t="n">
        <v>0</v>
      </c>
      <c r="F129" s="70" t="n">
        <v>0</v>
      </c>
      <c r="G129" s="70" t="n">
        <v>0</v>
      </c>
      <c r="H129" s="70" t="n">
        <v>0</v>
      </c>
      <c r="I129" s="71"/>
      <c r="J129" s="71"/>
      <c r="K129" s="71"/>
      <c r="L129" s="71"/>
      <c r="M129" s="71"/>
      <c r="N129" s="71"/>
      <c r="O129" s="71"/>
      <c r="P129" s="71"/>
      <c r="Q129" s="71"/>
      <c r="R129" s="71"/>
      <c r="S129" s="71"/>
      <c r="T129" s="71"/>
      <c r="U129" s="71"/>
      <c r="V129" s="71"/>
      <c r="W129" s="71"/>
      <c r="X129" s="71"/>
      <c r="Y129" s="71"/>
      <c r="Z129" s="71"/>
      <c r="AA129" s="71"/>
      <c r="AB129" s="71"/>
      <c r="AC129" s="71"/>
      <c r="AD129" s="71"/>
      <c r="AE129" s="71"/>
      <c r="AF129" s="71"/>
      <c r="AG129" s="72"/>
      <c r="AH129" s="72"/>
      <c r="AI129" s="74"/>
      <c r="AJ129" s="74"/>
      <c r="AK129" s="74"/>
      <c r="AL129" s="74"/>
      <c r="AM129" s="74"/>
      <c r="AN129" s="74"/>
      <c r="AO129" s="74"/>
      <c r="AP129" s="74"/>
      <c r="AQ129" s="74"/>
      <c r="AR129" s="74"/>
      <c r="AS129" s="74"/>
      <c r="AT129" s="74"/>
      <c r="AU129" s="59"/>
      <c r="AV129" s="59"/>
      <c r="AW129" s="59"/>
    </row>
    <row r="130" customFormat="false" ht="15.75" hidden="true" customHeight="true" outlineLevel="0" collapsed="false">
      <c r="A130" s="78"/>
      <c r="B130" s="62"/>
      <c r="C130" s="63"/>
      <c r="D130" s="63" t="n">
        <v>0</v>
      </c>
      <c r="E130" s="63" t="n">
        <v>0</v>
      </c>
      <c r="F130" s="63" t="n">
        <v>0</v>
      </c>
      <c r="G130" s="63" t="n">
        <v>0</v>
      </c>
      <c r="H130" s="63" t="n">
        <v>0</v>
      </c>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c r="AG130" s="65"/>
      <c r="AH130" s="65"/>
      <c r="AI130" s="67"/>
      <c r="AJ130" s="67"/>
      <c r="AK130" s="67"/>
      <c r="AL130" s="67"/>
      <c r="AM130" s="67"/>
      <c r="AN130" s="67"/>
      <c r="AO130" s="67"/>
      <c r="AP130" s="67"/>
      <c r="AQ130" s="67"/>
      <c r="AR130" s="67"/>
      <c r="AS130" s="67"/>
      <c r="AT130" s="67"/>
      <c r="AU130" s="59"/>
      <c r="AV130" s="59"/>
      <c r="AW130" s="59"/>
    </row>
    <row r="131" customFormat="false" ht="15.75" hidden="true" customHeight="true" outlineLevel="0" collapsed="false">
      <c r="A131" s="79"/>
      <c r="B131" s="69"/>
      <c r="C131" s="70"/>
      <c r="D131" s="70" t="n">
        <v>0</v>
      </c>
      <c r="E131" s="70" t="n">
        <v>0</v>
      </c>
      <c r="F131" s="70" t="n">
        <v>0</v>
      </c>
      <c r="G131" s="70" t="n">
        <v>0</v>
      </c>
      <c r="H131" s="70" t="n">
        <v>0</v>
      </c>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71"/>
      <c r="AG131" s="72"/>
      <c r="AH131" s="72"/>
      <c r="AI131" s="74"/>
      <c r="AJ131" s="74"/>
      <c r="AK131" s="74"/>
      <c r="AL131" s="74"/>
      <c r="AM131" s="74"/>
      <c r="AN131" s="74"/>
      <c r="AO131" s="74"/>
      <c r="AP131" s="74"/>
      <c r="AQ131" s="74"/>
      <c r="AR131" s="74"/>
      <c r="AS131" s="74"/>
      <c r="AT131" s="74"/>
      <c r="AU131" s="59"/>
      <c r="AV131" s="59"/>
      <c r="AW131" s="59"/>
    </row>
    <row r="132" customFormat="false" ht="15.75" hidden="true" customHeight="true" outlineLevel="0" collapsed="false">
      <c r="A132" s="78"/>
      <c r="B132" s="62"/>
      <c r="C132" s="63"/>
      <c r="D132" s="63" t="n">
        <v>0</v>
      </c>
      <c r="E132" s="63" t="n">
        <v>0</v>
      </c>
      <c r="F132" s="63" t="n">
        <v>0</v>
      </c>
      <c r="G132" s="63" t="n">
        <v>0</v>
      </c>
      <c r="H132" s="63" t="n">
        <v>0</v>
      </c>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c r="AG132" s="65"/>
      <c r="AH132" s="65"/>
      <c r="AI132" s="67"/>
      <c r="AJ132" s="67"/>
      <c r="AK132" s="67"/>
      <c r="AL132" s="67"/>
      <c r="AM132" s="67"/>
      <c r="AN132" s="67"/>
      <c r="AO132" s="67"/>
      <c r="AP132" s="67"/>
      <c r="AQ132" s="67"/>
      <c r="AR132" s="67"/>
      <c r="AS132" s="67"/>
      <c r="AT132" s="67"/>
      <c r="AU132" s="59"/>
      <c r="AV132" s="59"/>
      <c r="AW132" s="59"/>
    </row>
    <row r="133" customFormat="false" ht="15.75" hidden="true" customHeight="true" outlineLevel="0" collapsed="false">
      <c r="A133" s="79"/>
      <c r="B133" s="69"/>
      <c r="C133" s="70"/>
      <c r="D133" s="70" t="n">
        <v>0</v>
      </c>
      <c r="E133" s="70" t="n">
        <v>0</v>
      </c>
      <c r="F133" s="70" t="n">
        <v>0</v>
      </c>
      <c r="G133" s="70" t="n">
        <v>0</v>
      </c>
      <c r="H133" s="70" t="n">
        <v>0</v>
      </c>
      <c r="I133" s="71"/>
      <c r="J133" s="71"/>
      <c r="K133" s="71"/>
      <c r="L133" s="71"/>
      <c r="M133" s="71"/>
      <c r="N133" s="71"/>
      <c r="O133" s="71"/>
      <c r="P133" s="71"/>
      <c r="Q133" s="71"/>
      <c r="R133" s="71"/>
      <c r="S133" s="71"/>
      <c r="T133" s="71"/>
      <c r="U133" s="71"/>
      <c r="V133" s="71"/>
      <c r="W133" s="71"/>
      <c r="X133" s="71"/>
      <c r="Y133" s="71"/>
      <c r="Z133" s="71"/>
      <c r="AA133" s="71"/>
      <c r="AB133" s="71"/>
      <c r="AC133" s="71"/>
      <c r="AD133" s="71"/>
      <c r="AE133" s="71"/>
      <c r="AF133" s="71"/>
      <c r="AG133" s="72"/>
      <c r="AH133" s="72"/>
      <c r="AI133" s="74"/>
      <c r="AJ133" s="74"/>
      <c r="AK133" s="74"/>
      <c r="AL133" s="74"/>
      <c r="AM133" s="74"/>
      <c r="AN133" s="74"/>
      <c r="AO133" s="74"/>
      <c r="AP133" s="74"/>
      <c r="AQ133" s="74"/>
      <c r="AR133" s="74"/>
      <c r="AS133" s="74"/>
      <c r="AT133" s="74"/>
      <c r="AU133" s="59"/>
      <c r="AV133" s="59"/>
      <c r="AW133" s="59"/>
    </row>
    <row r="134" customFormat="false" ht="15.75" hidden="true" customHeight="true" outlineLevel="0" collapsed="false">
      <c r="A134" s="78"/>
      <c r="B134" s="62"/>
      <c r="C134" s="63"/>
      <c r="D134" s="63" t="n">
        <v>0</v>
      </c>
      <c r="E134" s="63" t="n">
        <v>0</v>
      </c>
      <c r="F134" s="63" t="n">
        <v>0</v>
      </c>
      <c r="G134" s="63" t="n">
        <v>0</v>
      </c>
      <c r="H134" s="63" t="n">
        <v>0</v>
      </c>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c r="AG134" s="65"/>
      <c r="AH134" s="65"/>
      <c r="AI134" s="67"/>
      <c r="AJ134" s="67"/>
      <c r="AK134" s="67"/>
      <c r="AL134" s="67"/>
      <c r="AM134" s="67"/>
      <c r="AN134" s="67"/>
      <c r="AO134" s="67"/>
      <c r="AP134" s="67"/>
      <c r="AQ134" s="67"/>
      <c r="AR134" s="67"/>
      <c r="AS134" s="67"/>
      <c r="AT134" s="67"/>
      <c r="AU134" s="59"/>
      <c r="AV134" s="59"/>
      <c r="AW134" s="59"/>
    </row>
    <row r="135" customFormat="false" ht="15.75" hidden="true" customHeight="true" outlineLevel="0" collapsed="false">
      <c r="A135" s="79"/>
      <c r="B135" s="69"/>
      <c r="C135" s="70"/>
      <c r="D135" s="70" t="n">
        <v>0</v>
      </c>
      <c r="E135" s="70" t="n">
        <v>0</v>
      </c>
      <c r="F135" s="70" t="n">
        <v>0</v>
      </c>
      <c r="G135" s="70" t="n">
        <v>0</v>
      </c>
      <c r="H135" s="70" t="n">
        <v>0</v>
      </c>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1"/>
      <c r="AG135" s="72"/>
      <c r="AH135" s="72"/>
      <c r="AI135" s="74"/>
      <c r="AJ135" s="74"/>
      <c r="AK135" s="74"/>
      <c r="AL135" s="74"/>
      <c r="AM135" s="74"/>
      <c r="AN135" s="74"/>
      <c r="AO135" s="74"/>
      <c r="AP135" s="74"/>
      <c r="AQ135" s="74"/>
      <c r="AR135" s="74"/>
      <c r="AS135" s="74"/>
      <c r="AT135" s="74"/>
      <c r="AU135" s="59"/>
      <c r="AV135" s="59"/>
      <c r="AW135" s="59"/>
    </row>
    <row r="136" customFormat="false" ht="15.75" hidden="true" customHeight="true" outlineLevel="0" collapsed="false">
      <c r="A136" s="78"/>
      <c r="B136" s="62"/>
      <c r="C136" s="63"/>
      <c r="D136" s="63" t="n">
        <v>0</v>
      </c>
      <c r="E136" s="63" t="n">
        <v>0</v>
      </c>
      <c r="F136" s="63" t="n">
        <v>0</v>
      </c>
      <c r="G136" s="63" t="n">
        <v>0</v>
      </c>
      <c r="H136" s="63" t="n">
        <v>0</v>
      </c>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c r="AG136" s="65"/>
      <c r="AH136" s="65"/>
      <c r="AI136" s="67"/>
      <c r="AJ136" s="67"/>
      <c r="AK136" s="67"/>
      <c r="AL136" s="67"/>
      <c r="AM136" s="67"/>
      <c r="AN136" s="67"/>
      <c r="AO136" s="67"/>
      <c r="AP136" s="67"/>
      <c r="AQ136" s="67"/>
      <c r="AR136" s="67"/>
      <c r="AS136" s="67"/>
      <c r="AT136" s="67"/>
      <c r="AU136" s="59"/>
      <c r="AV136" s="59"/>
      <c r="AW136" s="59"/>
    </row>
    <row r="137" customFormat="false" ht="15.75" hidden="true" customHeight="true" outlineLevel="0" collapsed="false">
      <c r="A137" s="79"/>
      <c r="B137" s="69"/>
      <c r="C137" s="70"/>
      <c r="D137" s="70" t="n">
        <v>0</v>
      </c>
      <c r="E137" s="70" t="n">
        <v>0</v>
      </c>
      <c r="F137" s="70" t="n">
        <v>0</v>
      </c>
      <c r="G137" s="70" t="n">
        <v>0</v>
      </c>
      <c r="H137" s="70" t="n">
        <v>0</v>
      </c>
      <c r="I137" s="71"/>
      <c r="J137" s="71"/>
      <c r="K137" s="71"/>
      <c r="L137" s="71"/>
      <c r="M137" s="71"/>
      <c r="N137" s="71"/>
      <c r="O137" s="71"/>
      <c r="P137" s="71"/>
      <c r="Q137" s="71"/>
      <c r="R137" s="71"/>
      <c r="S137" s="71"/>
      <c r="T137" s="71"/>
      <c r="U137" s="71"/>
      <c r="V137" s="71"/>
      <c r="W137" s="71"/>
      <c r="X137" s="71"/>
      <c r="Y137" s="71"/>
      <c r="Z137" s="71"/>
      <c r="AA137" s="71"/>
      <c r="AB137" s="71"/>
      <c r="AC137" s="71"/>
      <c r="AD137" s="71"/>
      <c r="AE137" s="71"/>
      <c r="AF137" s="71"/>
      <c r="AG137" s="72"/>
      <c r="AH137" s="72"/>
      <c r="AI137" s="74"/>
      <c r="AJ137" s="74"/>
      <c r="AK137" s="74"/>
      <c r="AL137" s="74"/>
      <c r="AM137" s="74"/>
      <c r="AN137" s="74"/>
      <c r="AO137" s="74"/>
      <c r="AP137" s="74"/>
      <c r="AQ137" s="74"/>
      <c r="AR137" s="74"/>
      <c r="AS137" s="74"/>
      <c r="AT137" s="74"/>
      <c r="AU137" s="59"/>
      <c r="AV137" s="59"/>
      <c r="AW137" s="59"/>
    </row>
    <row r="138" customFormat="false" ht="15.75" hidden="true" customHeight="true" outlineLevel="0" collapsed="false">
      <c r="A138" s="78"/>
      <c r="B138" s="62"/>
      <c r="C138" s="63"/>
      <c r="D138" s="63" t="n">
        <v>0</v>
      </c>
      <c r="E138" s="63" t="n">
        <v>0</v>
      </c>
      <c r="F138" s="63" t="n">
        <v>0</v>
      </c>
      <c r="G138" s="63" t="n">
        <v>0</v>
      </c>
      <c r="H138" s="63" t="n">
        <v>0</v>
      </c>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c r="AG138" s="65"/>
      <c r="AH138" s="65"/>
      <c r="AI138" s="67"/>
      <c r="AJ138" s="67"/>
      <c r="AK138" s="67"/>
      <c r="AL138" s="67"/>
      <c r="AM138" s="67"/>
      <c r="AN138" s="67"/>
      <c r="AO138" s="67"/>
      <c r="AP138" s="67"/>
      <c r="AQ138" s="67"/>
      <c r="AR138" s="67"/>
      <c r="AS138" s="67"/>
      <c r="AT138" s="67"/>
      <c r="AU138" s="59"/>
      <c r="AV138" s="59"/>
      <c r="AW138" s="59"/>
    </row>
    <row r="139" customFormat="false" ht="15.75" hidden="true" customHeight="true" outlineLevel="0" collapsed="false">
      <c r="A139" s="79"/>
      <c r="B139" s="69"/>
      <c r="C139" s="70"/>
      <c r="D139" s="70" t="n">
        <v>0</v>
      </c>
      <c r="E139" s="70" t="n">
        <v>0</v>
      </c>
      <c r="F139" s="70" t="n">
        <v>0</v>
      </c>
      <c r="G139" s="70" t="n">
        <v>0</v>
      </c>
      <c r="H139" s="70" t="n">
        <v>0</v>
      </c>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1"/>
      <c r="AG139" s="72"/>
      <c r="AH139" s="72"/>
      <c r="AI139" s="74"/>
      <c r="AJ139" s="74"/>
      <c r="AK139" s="74"/>
      <c r="AL139" s="74"/>
      <c r="AM139" s="74"/>
      <c r="AN139" s="74"/>
      <c r="AO139" s="74"/>
      <c r="AP139" s="74"/>
      <c r="AQ139" s="74"/>
      <c r="AR139" s="74"/>
      <c r="AS139" s="74"/>
      <c r="AT139" s="74"/>
      <c r="AU139" s="59"/>
      <c r="AV139" s="59"/>
      <c r="AW139" s="59"/>
    </row>
    <row r="140" customFormat="false" ht="15.75" hidden="true" customHeight="true" outlineLevel="0" collapsed="false">
      <c r="A140" s="78"/>
      <c r="B140" s="62"/>
      <c r="C140" s="63"/>
      <c r="D140" s="63" t="n">
        <v>0</v>
      </c>
      <c r="E140" s="63" t="n">
        <v>0</v>
      </c>
      <c r="F140" s="63" t="n">
        <v>0</v>
      </c>
      <c r="G140" s="63" t="n">
        <v>0</v>
      </c>
      <c r="H140" s="63" t="n">
        <v>0</v>
      </c>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c r="AG140" s="65"/>
      <c r="AH140" s="65"/>
      <c r="AI140" s="67"/>
      <c r="AJ140" s="67"/>
      <c r="AK140" s="67"/>
      <c r="AL140" s="67"/>
      <c r="AM140" s="67"/>
      <c r="AN140" s="67"/>
      <c r="AO140" s="67"/>
      <c r="AP140" s="67"/>
      <c r="AQ140" s="67"/>
      <c r="AR140" s="67"/>
      <c r="AS140" s="67"/>
      <c r="AT140" s="67"/>
      <c r="AU140" s="59"/>
      <c r="AV140" s="59"/>
      <c r="AW140" s="59"/>
    </row>
    <row r="141" customFormat="false" ht="15.75" hidden="true" customHeight="true" outlineLevel="0" collapsed="false">
      <c r="A141" s="79"/>
      <c r="B141" s="69"/>
      <c r="C141" s="70"/>
      <c r="D141" s="70" t="n">
        <v>0</v>
      </c>
      <c r="E141" s="70" t="n">
        <v>0</v>
      </c>
      <c r="F141" s="70" t="n">
        <v>0</v>
      </c>
      <c r="G141" s="70" t="n">
        <v>0</v>
      </c>
      <c r="H141" s="70" t="n">
        <v>0</v>
      </c>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71"/>
      <c r="AG141" s="72"/>
      <c r="AH141" s="72"/>
      <c r="AI141" s="74"/>
      <c r="AJ141" s="74"/>
      <c r="AK141" s="74"/>
      <c r="AL141" s="74"/>
      <c r="AM141" s="74"/>
      <c r="AN141" s="74"/>
      <c r="AO141" s="74"/>
      <c r="AP141" s="74"/>
      <c r="AQ141" s="74"/>
      <c r="AR141" s="74"/>
      <c r="AS141" s="74"/>
      <c r="AT141" s="74"/>
      <c r="AU141" s="59"/>
      <c r="AV141" s="59"/>
      <c r="AW141" s="59"/>
    </row>
    <row r="142" customFormat="false" ht="15.75" hidden="true" customHeight="true" outlineLevel="0" collapsed="false">
      <c r="A142" s="78"/>
      <c r="B142" s="62"/>
      <c r="C142" s="63"/>
      <c r="D142" s="63" t="n">
        <v>0</v>
      </c>
      <c r="E142" s="63" t="n">
        <v>0</v>
      </c>
      <c r="F142" s="63" t="n">
        <v>0</v>
      </c>
      <c r="G142" s="63" t="n">
        <v>0</v>
      </c>
      <c r="H142" s="63" t="n">
        <v>0</v>
      </c>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c r="AG142" s="65"/>
      <c r="AH142" s="65"/>
      <c r="AI142" s="67"/>
      <c r="AJ142" s="67"/>
      <c r="AK142" s="67"/>
      <c r="AL142" s="67"/>
      <c r="AM142" s="67"/>
      <c r="AN142" s="67"/>
      <c r="AO142" s="67"/>
      <c r="AP142" s="67"/>
      <c r="AQ142" s="67"/>
      <c r="AR142" s="67"/>
      <c r="AS142" s="67"/>
      <c r="AT142" s="67"/>
      <c r="AU142" s="59"/>
      <c r="AV142" s="59"/>
      <c r="AW142" s="59"/>
    </row>
    <row r="143" customFormat="false" ht="15.75" hidden="true" customHeight="true" outlineLevel="0" collapsed="false">
      <c r="A143" s="79"/>
      <c r="B143" s="69"/>
      <c r="C143" s="70"/>
      <c r="D143" s="70" t="n">
        <v>0</v>
      </c>
      <c r="E143" s="70" t="n">
        <v>0</v>
      </c>
      <c r="F143" s="70" t="n">
        <v>0</v>
      </c>
      <c r="G143" s="70" t="n">
        <v>0</v>
      </c>
      <c r="H143" s="70" t="n">
        <v>0</v>
      </c>
      <c r="I143" s="71"/>
      <c r="J143" s="71"/>
      <c r="K143" s="71"/>
      <c r="L143" s="71"/>
      <c r="M143" s="71"/>
      <c r="N143" s="71"/>
      <c r="O143" s="71"/>
      <c r="P143" s="71"/>
      <c r="Q143" s="71"/>
      <c r="R143" s="71"/>
      <c r="S143" s="71"/>
      <c r="T143" s="71"/>
      <c r="U143" s="71"/>
      <c r="V143" s="71"/>
      <c r="W143" s="71"/>
      <c r="X143" s="71"/>
      <c r="Y143" s="71"/>
      <c r="Z143" s="71"/>
      <c r="AA143" s="71"/>
      <c r="AB143" s="71"/>
      <c r="AC143" s="71"/>
      <c r="AD143" s="71"/>
      <c r="AE143" s="71"/>
      <c r="AF143" s="71"/>
      <c r="AG143" s="72"/>
      <c r="AH143" s="72"/>
      <c r="AI143" s="74"/>
      <c r="AJ143" s="74"/>
      <c r="AK143" s="74"/>
      <c r="AL143" s="74"/>
      <c r="AM143" s="74"/>
      <c r="AN143" s="74"/>
      <c r="AO143" s="74"/>
      <c r="AP143" s="74"/>
      <c r="AQ143" s="74"/>
      <c r="AR143" s="74"/>
      <c r="AS143" s="74"/>
      <c r="AT143" s="74"/>
      <c r="AU143" s="59"/>
      <c r="AV143" s="59"/>
      <c r="AW143" s="59"/>
    </row>
    <row r="144" customFormat="false" ht="15.75" hidden="true" customHeight="true" outlineLevel="0" collapsed="false">
      <c r="A144" s="78"/>
      <c r="B144" s="62"/>
      <c r="C144" s="63"/>
      <c r="D144" s="63" t="n">
        <v>0</v>
      </c>
      <c r="E144" s="63" t="n">
        <v>0</v>
      </c>
      <c r="F144" s="63" t="n">
        <v>0</v>
      </c>
      <c r="G144" s="63" t="n">
        <v>0</v>
      </c>
      <c r="H144" s="63" t="n">
        <v>0</v>
      </c>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c r="AG144" s="65"/>
      <c r="AH144" s="65"/>
      <c r="AI144" s="67"/>
      <c r="AJ144" s="67"/>
      <c r="AK144" s="67"/>
      <c r="AL144" s="67"/>
      <c r="AM144" s="67"/>
      <c r="AN144" s="67"/>
      <c r="AO144" s="67"/>
      <c r="AP144" s="67"/>
      <c r="AQ144" s="67"/>
      <c r="AR144" s="67"/>
      <c r="AS144" s="67"/>
      <c r="AT144" s="67"/>
      <c r="AU144" s="59"/>
      <c r="AV144" s="59"/>
      <c r="AW144" s="59"/>
    </row>
    <row r="145" customFormat="false" ht="15.75" hidden="true" customHeight="true" outlineLevel="0" collapsed="false">
      <c r="A145" s="79"/>
      <c r="B145" s="69"/>
      <c r="C145" s="70"/>
      <c r="D145" s="70" t="n">
        <v>0</v>
      </c>
      <c r="E145" s="70" t="n">
        <v>0</v>
      </c>
      <c r="F145" s="70" t="n">
        <v>0</v>
      </c>
      <c r="G145" s="70" t="n">
        <v>0</v>
      </c>
      <c r="H145" s="70" t="n">
        <v>0</v>
      </c>
      <c r="I145" s="71"/>
      <c r="J145" s="71"/>
      <c r="K145" s="71"/>
      <c r="L145" s="71"/>
      <c r="M145" s="71"/>
      <c r="N145" s="71"/>
      <c r="O145" s="71"/>
      <c r="P145" s="71"/>
      <c r="Q145" s="71"/>
      <c r="R145" s="71"/>
      <c r="S145" s="71"/>
      <c r="T145" s="71"/>
      <c r="U145" s="71"/>
      <c r="V145" s="71"/>
      <c r="W145" s="71"/>
      <c r="X145" s="71"/>
      <c r="Y145" s="71"/>
      <c r="Z145" s="71"/>
      <c r="AA145" s="71"/>
      <c r="AB145" s="71"/>
      <c r="AC145" s="71"/>
      <c r="AD145" s="71"/>
      <c r="AE145" s="71"/>
      <c r="AF145" s="71"/>
      <c r="AG145" s="72"/>
      <c r="AH145" s="72"/>
      <c r="AI145" s="74"/>
      <c r="AJ145" s="74"/>
      <c r="AK145" s="74"/>
      <c r="AL145" s="74"/>
      <c r="AM145" s="74"/>
      <c r="AN145" s="74"/>
      <c r="AO145" s="74"/>
      <c r="AP145" s="74"/>
      <c r="AQ145" s="74"/>
      <c r="AR145" s="74"/>
      <c r="AS145" s="74"/>
      <c r="AT145" s="74"/>
      <c r="AU145" s="59"/>
      <c r="AV145" s="59"/>
      <c r="AW145" s="59"/>
    </row>
    <row r="146" customFormat="false" ht="15.75" hidden="true" customHeight="true" outlineLevel="0" collapsed="false">
      <c r="A146" s="78"/>
      <c r="B146" s="62"/>
      <c r="C146" s="63"/>
      <c r="D146" s="63" t="n">
        <v>0</v>
      </c>
      <c r="E146" s="63" t="n">
        <v>0</v>
      </c>
      <c r="F146" s="63" t="n">
        <v>0</v>
      </c>
      <c r="G146" s="63" t="n">
        <v>0</v>
      </c>
      <c r="H146" s="63" t="n">
        <v>0</v>
      </c>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c r="AG146" s="65"/>
      <c r="AH146" s="65"/>
      <c r="AI146" s="67"/>
      <c r="AJ146" s="67"/>
      <c r="AK146" s="67"/>
      <c r="AL146" s="67"/>
      <c r="AM146" s="67"/>
      <c r="AN146" s="67"/>
      <c r="AO146" s="67"/>
      <c r="AP146" s="67"/>
      <c r="AQ146" s="67"/>
      <c r="AR146" s="67"/>
      <c r="AS146" s="67"/>
      <c r="AT146" s="67"/>
      <c r="AU146" s="59"/>
      <c r="AV146" s="59"/>
      <c r="AW146" s="59"/>
    </row>
    <row r="147" customFormat="false" ht="15.75" hidden="true" customHeight="true" outlineLevel="0" collapsed="false">
      <c r="A147" s="79"/>
      <c r="B147" s="69"/>
      <c r="C147" s="70"/>
      <c r="D147" s="70" t="n">
        <v>0</v>
      </c>
      <c r="E147" s="70" t="n">
        <v>0</v>
      </c>
      <c r="F147" s="70" t="n">
        <v>0</v>
      </c>
      <c r="G147" s="70" t="n">
        <v>0</v>
      </c>
      <c r="H147" s="70" t="n">
        <v>0</v>
      </c>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1"/>
      <c r="AG147" s="72"/>
      <c r="AH147" s="72"/>
      <c r="AI147" s="74"/>
      <c r="AJ147" s="74"/>
      <c r="AK147" s="74"/>
      <c r="AL147" s="74"/>
      <c r="AM147" s="74"/>
      <c r="AN147" s="74"/>
      <c r="AO147" s="74"/>
      <c r="AP147" s="74"/>
      <c r="AQ147" s="74"/>
      <c r="AR147" s="74"/>
      <c r="AS147" s="74"/>
      <c r="AT147" s="74"/>
      <c r="AU147" s="59"/>
      <c r="AV147" s="59"/>
      <c r="AW147" s="59"/>
    </row>
    <row r="148" customFormat="false" ht="15.75" hidden="true" customHeight="true" outlineLevel="0" collapsed="false">
      <c r="A148" s="78"/>
      <c r="B148" s="62"/>
      <c r="C148" s="63"/>
      <c r="D148" s="63" t="n">
        <v>0</v>
      </c>
      <c r="E148" s="63" t="n">
        <v>0</v>
      </c>
      <c r="F148" s="63" t="n">
        <v>0</v>
      </c>
      <c r="G148" s="63" t="n">
        <v>0</v>
      </c>
      <c r="H148" s="63" t="n">
        <v>0</v>
      </c>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c r="AG148" s="65"/>
      <c r="AH148" s="65"/>
      <c r="AI148" s="67"/>
      <c r="AJ148" s="67"/>
      <c r="AK148" s="67"/>
      <c r="AL148" s="67"/>
      <c r="AM148" s="67"/>
      <c r="AN148" s="67"/>
      <c r="AO148" s="67"/>
      <c r="AP148" s="67"/>
      <c r="AQ148" s="67"/>
      <c r="AR148" s="67"/>
      <c r="AS148" s="67"/>
      <c r="AT148" s="67"/>
      <c r="AU148" s="59"/>
      <c r="AV148" s="59"/>
      <c r="AW148" s="59"/>
    </row>
    <row r="149" customFormat="false" ht="15.75" hidden="true" customHeight="true" outlineLevel="0" collapsed="false">
      <c r="A149" s="79"/>
      <c r="B149" s="69"/>
      <c r="C149" s="70"/>
      <c r="D149" s="70" t="n">
        <v>0</v>
      </c>
      <c r="E149" s="70" t="n">
        <v>0</v>
      </c>
      <c r="F149" s="70" t="n">
        <v>0</v>
      </c>
      <c r="G149" s="70" t="n">
        <v>0</v>
      </c>
      <c r="H149" s="70" t="n">
        <v>0</v>
      </c>
      <c r="I149" s="71"/>
      <c r="J149" s="71"/>
      <c r="K149" s="71"/>
      <c r="L149" s="71"/>
      <c r="M149" s="71"/>
      <c r="N149" s="71"/>
      <c r="O149" s="71"/>
      <c r="P149" s="71"/>
      <c r="Q149" s="71"/>
      <c r="R149" s="71"/>
      <c r="S149" s="71"/>
      <c r="T149" s="71"/>
      <c r="U149" s="71"/>
      <c r="V149" s="71"/>
      <c r="W149" s="71"/>
      <c r="X149" s="71"/>
      <c r="Y149" s="71"/>
      <c r="Z149" s="71"/>
      <c r="AA149" s="71"/>
      <c r="AB149" s="71"/>
      <c r="AC149" s="71"/>
      <c r="AD149" s="71"/>
      <c r="AE149" s="71"/>
      <c r="AF149" s="71"/>
      <c r="AG149" s="72"/>
      <c r="AH149" s="72"/>
      <c r="AI149" s="74"/>
      <c r="AJ149" s="74"/>
      <c r="AK149" s="74"/>
      <c r="AL149" s="74"/>
      <c r="AM149" s="74"/>
      <c r="AN149" s="74"/>
      <c r="AO149" s="74"/>
      <c r="AP149" s="74"/>
      <c r="AQ149" s="74"/>
      <c r="AR149" s="74"/>
      <c r="AS149" s="74"/>
      <c r="AT149" s="74"/>
      <c r="AU149" s="59"/>
      <c r="AV149" s="59"/>
      <c r="AW149" s="59"/>
    </row>
    <row r="150" customFormat="false" ht="15.75" hidden="true" customHeight="true" outlineLevel="0" collapsed="false">
      <c r="A150" s="78"/>
      <c r="B150" s="62"/>
      <c r="C150" s="63"/>
      <c r="D150" s="63" t="n">
        <v>0</v>
      </c>
      <c r="E150" s="63" t="n">
        <v>0</v>
      </c>
      <c r="F150" s="63" t="n">
        <v>0</v>
      </c>
      <c r="G150" s="63" t="n">
        <v>0</v>
      </c>
      <c r="H150" s="63" t="n">
        <v>0</v>
      </c>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c r="AG150" s="65"/>
      <c r="AH150" s="65"/>
      <c r="AI150" s="67"/>
      <c r="AJ150" s="67"/>
      <c r="AK150" s="67"/>
      <c r="AL150" s="67"/>
      <c r="AM150" s="67"/>
      <c r="AN150" s="67"/>
      <c r="AO150" s="67"/>
      <c r="AP150" s="67"/>
      <c r="AQ150" s="67"/>
      <c r="AR150" s="67"/>
      <c r="AS150" s="67"/>
      <c r="AT150" s="67"/>
      <c r="AU150" s="59"/>
      <c r="AV150" s="59"/>
      <c r="AW150" s="59"/>
    </row>
    <row r="151" customFormat="false" ht="15.75" hidden="true" customHeight="true" outlineLevel="0" collapsed="false">
      <c r="A151" s="79"/>
      <c r="B151" s="69"/>
      <c r="C151" s="70"/>
      <c r="D151" s="70" t="n">
        <v>0</v>
      </c>
      <c r="E151" s="70" t="n">
        <v>0</v>
      </c>
      <c r="F151" s="70" t="n">
        <v>0</v>
      </c>
      <c r="G151" s="70" t="n">
        <v>0</v>
      </c>
      <c r="H151" s="70" t="n">
        <v>0</v>
      </c>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2"/>
      <c r="AH151" s="72"/>
      <c r="AI151" s="74"/>
      <c r="AJ151" s="74"/>
      <c r="AK151" s="74"/>
      <c r="AL151" s="74"/>
      <c r="AM151" s="74"/>
      <c r="AN151" s="74"/>
      <c r="AO151" s="74"/>
      <c r="AP151" s="74"/>
      <c r="AQ151" s="74"/>
      <c r="AR151" s="74"/>
      <c r="AS151" s="74"/>
      <c r="AT151" s="74"/>
      <c r="AU151" s="59"/>
      <c r="AV151" s="59"/>
      <c r="AW151" s="59"/>
    </row>
    <row r="152" customFormat="false" ht="15.75" hidden="true" customHeight="true" outlineLevel="0" collapsed="false">
      <c r="A152" s="78"/>
      <c r="B152" s="62"/>
      <c r="C152" s="63"/>
      <c r="D152" s="63" t="n">
        <v>0</v>
      </c>
      <c r="E152" s="63" t="n">
        <v>0</v>
      </c>
      <c r="F152" s="63" t="n">
        <v>0</v>
      </c>
      <c r="G152" s="63" t="n">
        <v>0</v>
      </c>
      <c r="H152" s="63" t="n">
        <v>0</v>
      </c>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c r="AG152" s="65"/>
      <c r="AH152" s="65"/>
      <c r="AI152" s="67"/>
      <c r="AJ152" s="67"/>
      <c r="AK152" s="67"/>
      <c r="AL152" s="67"/>
      <c r="AM152" s="67"/>
      <c r="AN152" s="67"/>
      <c r="AO152" s="67"/>
      <c r="AP152" s="67"/>
      <c r="AQ152" s="67"/>
      <c r="AR152" s="67"/>
      <c r="AS152" s="67"/>
      <c r="AT152" s="67"/>
      <c r="AU152" s="59"/>
      <c r="AV152" s="59"/>
      <c r="AW152" s="59"/>
    </row>
    <row r="153" customFormat="false" ht="15.75" hidden="true" customHeight="true" outlineLevel="0" collapsed="false">
      <c r="A153" s="79"/>
      <c r="B153" s="69"/>
      <c r="C153" s="70"/>
      <c r="D153" s="70" t="n">
        <v>0</v>
      </c>
      <c r="E153" s="70" t="n">
        <v>0</v>
      </c>
      <c r="F153" s="70" t="n">
        <v>0</v>
      </c>
      <c r="G153" s="70" t="n">
        <v>0</v>
      </c>
      <c r="H153" s="70" t="n">
        <v>0</v>
      </c>
      <c r="I153" s="71"/>
      <c r="J153" s="71"/>
      <c r="K153" s="71"/>
      <c r="L153" s="71"/>
      <c r="M153" s="71"/>
      <c r="N153" s="71"/>
      <c r="O153" s="71"/>
      <c r="P153" s="71"/>
      <c r="Q153" s="71"/>
      <c r="R153" s="71"/>
      <c r="S153" s="71"/>
      <c r="T153" s="71"/>
      <c r="U153" s="71"/>
      <c r="V153" s="71"/>
      <c r="W153" s="71"/>
      <c r="X153" s="71"/>
      <c r="Y153" s="71"/>
      <c r="Z153" s="71"/>
      <c r="AA153" s="71"/>
      <c r="AB153" s="71"/>
      <c r="AC153" s="71"/>
      <c r="AD153" s="71"/>
      <c r="AE153" s="71"/>
      <c r="AF153" s="71"/>
      <c r="AG153" s="72"/>
      <c r="AH153" s="72"/>
      <c r="AI153" s="74"/>
      <c r="AJ153" s="74"/>
      <c r="AK153" s="74"/>
      <c r="AL153" s="74"/>
      <c r="AM153" s="74"/>
      <c r="AN153" s="74"/>
      <c r="AO153" s="74"/>
      <c r="AP153" s="74"/>
      <c r="AQ153" s="74"/>
      <c r="AR153" s="74"/>
      <c r="AS153" s="74"/>
      <c r="AT153" s="74"/>
      <c r="AU153" s="59"/>
      <c r="AV153" s="59"/>
      <c r="AW153" s="59"/>
    </row>
    <row r="154" customFormat="false" ht="15.75" hidden="true" customHeight="true" outlineLevel="0" collapsed="false">
      <c r="A154" s="78"/>
      <c r="B154" s="62"/>
      <c r="C154" s="63"/>
      <c r="D154" s="63" t="n">
        <v>0</v>
      </c>
      <c r="E154" s="63" t="n">
        <v>0</v>
      </c>
      <c r="F154" s="63" t="n">
        <v>0</v>
      </c>
      <c r="G154" s="63" t="n">
        <v>0</v>
      </c>
      <c r="H154" s="63" t="n">
        <v>0</v>
      </c>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c r="AG154" s="65"/>
      <c r="AH154" s="65"/>
      <c r="AI154" s="67"/>
      <c r="AJ154" s="67"/>
      <c r="AK154" s="67"/>
      <c r="AL154" s="67"/>
      <c r="AM154" s="67"/>
      <c r="AN154" s="67"/>
      <c r="AO154" s="67"/>
      <c r="AP154" s="67"/>
      <c r="AQ154" s="67"/>
      <c r="AR154" s="67"/>
      <c r="AS154" s="67"/>
      <c r="AT154" s="67"/>
      <c r="AU154" s="59"/>
      <c r="AV154" s="59"/>
      <c r="AW154" s="59"/>
    </row>
    <row r="155" customFormat="false" ht="15.75" hidden="true" customHeight="true" outlineLevel="0" collapsed="false">
      <c r="A155" s="79"/>
      <c r="B155" s="69"/>
      <c r="C155" s="70"/>
      <c r="D155" s="70" t="n">
        <v>0</v>
      </c>
      <c r="E155" s="70" t="n">
        <v>0</v>
      </c>
      <c r="F155" s="70" t="n">
        <v>0</v>
      </c>
      <c r="G155" s="70" t="n">
        <v>0</v>
      </c>
      <c r="H155" s="70" t="n">
        <v>0</v>
      </c>
      <c r="I155" s="71"/>
      <c r="J155" s="71"/>
      <c r="K155" s="71"/>
      <c r="L155" s="71"/>
      <c r="M155" s="71"/>
      <c r="N155" s="71"/>
      <c r="O155" s="71"/>
      <c r="P155" s="71"/>
      <c r="Q155" s="71"/>
      <c r="R155" s="71"/>
      <c r="S155" s="71"/>
      <c r="T155" s="71"/>
      <c r="U155" s="71"/>
      <c r="V155" s="71"/>
      <c r="W155" s="71"/>
      <c r="X155" s="71"/>
      <c r="Y155" s="71"/>
      <c r="Z155" s="71"/>
      <c r="AA155" s="71"/>
      <c r="AB155" s="71"/>
      <c r="AC155" s="71"/>
      <c r="AD155" s="71"/>
      <c r="AE155" s="71"/>
      <c r="AF155" s="71"/>
      <c r="AG155" s="72"/>
      <c r="AH155" s="72"/>
      <c r="AI155" s="74"/>
      <c r="AJ155" s="74"/>
      <c r="AK155" s="74"/>
      <c r="AL155" s="74"/>
      <c r="AM155" s="74"/>
      <c r="AN155" s="74"/>
      <c r="AO155" s="74"/>
      <c r="AP155" s="74"/>
      <c r="AQ155" s="74"/>
      <c r="AR155" s="74"/>
      <c r="AS155" s="74"/>
      <c r="AT155" s="74"/>
      <c r="AU155" s="59"/>
      <c r="AV155" s="59"/>
      <c r="AW155" s="59"/>
    </row>
    <row r="156" customFormat="false" ht="15.75" hidden="true" customHeight="true" outlineLevel="0" collapsed="false">
      <c r="A156" s="78"/>
      <c r="B156" s="62"/>
      <c r="C156" s="63"/>
      <c r="D156" s="63" t="n">
        <v>0</v>
      </c>
      <c r="E156" s="63" t="n">
        <v>0</v>
      </c>
      <c r="F156" s="63" t="n">
        <v>0</v>
      </c>
      <c r="G156" s="63" t="n">
        <v>0</v>
      </c>
      <c r="H156" s="63" t="n">
        <v>0</v>
      </c>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c r="AG156" s="65"/>
      <c r="AH156" s="65"/>
      <c r="AI156" s="67"/>
      <c r="AJ156" s="67"/>
      <c r="AK156" s="67"/>
      <c r="AL156" s="67"/>
      <c r="AM156" s="67"/>
      <c r="AN156" s="67"/>
      <c r="AO156" s="67"/>
      <c r="AP156" s="67"/>
      <c r="AQ156" s="67"/>
      <c r="AR156" s="67"/>
      <c r="AS156" s="67"/>
      <c r="AT156" s="67"/>
      <c r="AU156" s="59"/>
      <c r="AV156" s="59"/>
      <c r="AW156" s="59"/>
    </row>
    <row r="157" customFormat="false" ht="15.75" hidden="true" customHeight="true" outlineLevel="0" collapsed="false">
      <c r="A157" s="79"/>
      <c r="B157" s="69"/>
      <c r="C157" s="70"/>
      <c r="D157" s="70" t="n">
        <v>0</v>
      </c>
      <c r="E157" s="70" t="n">
        <v>0</v>
      </c>
      <c r="F157" s="70" t="n">
        <v>0</v>
      </c>
      <c r="G157" s="70" t="n">
        <v>0</v>
      </c>
      <c r="H157" s="70" t="n">
        <v>0</v>
      </c>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1"/>
      <c r="AG157" s="72"/>
      <c r="AH157" s="72"/>
      <c r="AI157" s="74"/>
      <c r="AJ157" s="74"/>
      <c r="AK157" s="74"/>
      <c r="AL157" s="74"/>
      <c r="AM157" s="74"/>
      <c r="AN157" s="74"/>
      <c r="AO157" s="74"/>
      <c r="AP157" s="74"/>
      <c r="AQ157" s="74"/>
      <c r="AR157" s="74"/>
      <c r="AS157" s="74"/>
      <c r="AT157" s="74"/>
      <c r="AU157" s="59"/>
      <c r="AV157" s="59"/>
      <c r="AW157" s="59"/>
    </row>
    <row r="158" customFormat="false" ht="15.75" hidden="true" customHeight="true" outlineLevel="0" collapsed="false">
      <c r="A158" s="78"/>
      <c r="B158" s="62"/>
      <c r="C158" s="63"/>
      <c r="D158" s="63" t="n">
        <v>0</v>
      </c>
      <c r="E158" s="63" t="n">
        <v>0</v>
      </c>
      <c r="F158" s="63" t="n">
        <v>0</v>
      </c>
      <c r="G158" s="63" t="n">
        <v>0</v>
      </c>
      <c r="H158" s="63" t="n">
        <v>0</v>
      </c>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c r="AG158" s="65"/>
      <c r="AH158" s="65"/>
      <c r="AI158" s="67"/>
      <c r="AJ158" s="67"/>
      <c r="AK158" s="67"/>
      <c r="AL158" s="67"/>
      <c r="AM158" s="67"/>
      <c r="AN158" s="67"/>
      <c r="AO158" s="67"/>
      <c r="AP158" s="67"/>
      <c r="AQ158" s="67"/>
      <c r="AR158" s="67"/>
      <c r="AS158" s="67"/>
      <c r="AT158" s="67"/>
      <c r="AU158" s="59"/>
      <c r="AV158" s="59"/>
      <c r="AW158" s="59"/>
    </row>
    <row r="159" customFormat="false" ht="15.75" hidden="true" customHeight="true" outlineLevel="0" collapsed="false">
      <c r="A159" s="79"/>
      <c r="B159" s="69"/>
      <c r="C159" s="70"/>
      <c r="D159" s="70" t="n">
        <v>0</v>
      </c>
      <c r="E159" s="70" t="n">
        <v>0</v>
      </c>
      <c r="F159" s="70" t="n">
        <v>0</v>
      </c>
      <c r="G159" s="70" t="n">
        <v>0</v>
      </c>
      <c r="H159" s="70" t="n">
        <v>0</v>
      </c>
      <c r="I159" s="71"/>
      <c r="J159" s="71"/>
      <c r="K159" s="71"/>
      <c r="L159" s="71"/>
      <c r="M159" s="71"/>
      <c r="N159" s="71"/>
      <c r="O159" s="71"/>
      <c r="P159" s="71"/>
      <c r="Q159" s="71"/>
      <c r="R159" s="71"/>
      <c r="S159" s="71"/>
      <c r="T159" s="71"/>
      <c r="U159" s="71"/>
      <c r="V159" s="71"/>
      <c r="W159" s="71"/>
      <c r="X159" s="71"/>
      <c r="Y159" s="71"/>
      <c r="Z159" s="71"/>
      <c r="AA159" s="71"/>
      <c r="AB159" s="71"/>
      <c r="AC159" s="71"/>
      <c r="AD159" s="71"/>
      <c r="AE159" s="71"/>
      <c r="AF159" s="71"/>
      <c r="AG159" s="72"/>
      <c r="AH159" s="72"/>
      <c r="AI159" s="74"/>
      <c r="AJ159" s="74"/>
      <c r="AK159" s="74"/>
      <c r="AL159" s="74"/>
      <c r="AM159" s="74"/>
      <c r="AN159" s="74"/>
      <c r="AO159" s="74"/>
      <c r="AP159" s="74"/>
      <c r="AQ159" s="74"/>
      <c r="AR159" s="74"/>
      <c r="AS159" s="74"/>
      <c r="AT159" s="74"/>
      <c r="AU159" s="59"/>
      <c r="AV159" s="59"/>
      <c r="AW159" s="59"/>
    </row>
    <row r="160" customFormat="false" ht="15.75" hidden="true" customHeight="true" outlineLevel="0" collapsed="false">
      <c r="A160" s="78"/>
      <c r="B160" s="62"/>
      <c r="C160" s="63"/>
      <c r="D160" s="63" t="n">
        <v>0</v>
      </c>
      <c r="E160" s="63" t="n">
        <v>0</v>
      </c>
      <c r="F160" s="63" t="n">
        <v>0</v>
      </c>
      <c r="G160" s="63" t="n">
        <v>0</v>
      </c>
      <c r="H160" s="63" t="n">
        <v>0</v>
      </c>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c r="AG160" s="65"/>
      <c r="AH160" s="65"/>
      <c r="AI160" s="67"/>
      <c r="AJ160" s="67"/>
      <c r="AK160" s="67"/>
      <c r="AL160" s="67"/>
      <c r="AM160" s="67"/>
      <c r="AN160" s="67"/>
      <c r="AO160" s="67"/>
      <c r="AP160" s="67"/>
      <c r="AQ160" s="67"/>
      <c r="AR160" s="67"/>
      <c r="AS160" s="67"/>
      <c r="AT160" s="67"/>
      <c r="AU160" s="59"/>
      <c r="AV160" s="59"/>
      <c r="AW160" s="59"/>
    </row>
    <row r="161" customFormat="false" ht="15.75" hidden="true" customHeight="true" outlineLevel="0" collapsed="false">
      <c r="A161" s="79"/>
      <c r="B161" s="69"/>
      <c r="C161" s="70"/>
      <c r="D161" s="70" t="n">
        <v>0</v>
      </c>
      <c r="E161" s="70" t="n">
        <v>0</v>
      </c>
      <c r="F161" s="70" t="n">
        <v>0</v>
      </c>
      <c r="G161" s="70" t="n">
        <v>0</v>
      </c>
      <c r="H161" s="70" t="n">
        <v>0</v>
      </c>
      <c r="I161" s="71"/>
      <c r="J161" s="71"/>
      <c r="K161" s="71"/>
      <c r="L161" s="71"/>
      <c r="M161" s="71"/>
      <c r="N161" s="71"/>
      <c r="O161" s="71"/>
      <c r="P161" s="71"/>
      <c r="Q161" s="71"/>
      <c r="R161" s="71"/>
      <c r="S161" s="71"/>
      <c r="T161" s="71"/>
      <c r="U161" s="71"/>
      <c r="V161" s="71"/>
      <c r="W161" s="71"/>
      <c r="X161" s="71"/>
      <c r="Y161" s="71"/>
      <c r="Z161" s="71"/>
      <c r="AA161" s="71"/>
      <c r="AB161" s="71"/>
      <c r="AC161" s="71"/>
      <c r="AD161" s="71"/>
      <c r="AE161" s="71"/>
      <c r="AF161" s="71"/>
      <c r="AG161" s="72"/>
      <c r="AH161" s="72"/>
      <c r="AI161" s="74"/>
      <c r="AJ161" s="74"/>
      <c r="AK161" s="74"/>
      <c r="AL161" s="74"/>
      <c r="AM161" s="74"/>
      <c r="AN161" s="74"/>
      <c r="AO161" s="74"/>
      <c r="AP161" s="74"/>
      <c r="AQ161" s="74"/>
      <c r="AR161" s="74"/>
      <c r="AS161" s="74"/>
      <c r="AT161" s="74"/>
      <c r="AU161" s="59"/>
      <c r="AV161" s="59"/>
      <c r="AW161" s="59"/>
    </row>
    <row r="162" customFormat="false" ht="15.75" hidden="true" customHeight="true" outlineLevel="0" collapsed="false">
      <c r="A162" s="78"/>
      <c r="B162" s="62"/>
      <c r="C162" s="63"/>
      <c r="D162" s="63" t="n">
        <v>0</v>
      </c>
      <c r="E162" s="63" t="n">
        <v>0</v>
      </c>
      <c r="F162" s="63" t="n">
        <v>0</v>
      </c>
      <c r="G162" s="63" t="n">
        <v>0</v>
      </c>
      <c r="H162" s="63" t="n">
        <v>0</v>
      </c>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c r="AG162" s="65"/>
      <c r="AH162" s="65"/>
      <c r="AI162" s="67"/>
      <c r="AJ162" s="67"/>
      <c r="AK162" s="67"/>
      <c r="AL162" s="67"/>
      <c r="AM162" s="67"/>
      <c r="AN162" s="67"/>
      <c r="AO162" s="67"/>
      <c r="AP162" s="67"/>
      <c r="AQ162" s="67"/>
      <c r="AR162" s="67"/>
      <c r="AS162" s="67"/>
      <c r="AT162" s="67"/>
      <c r="AU162" s="59"/>
      <c r="AV162" s="59"/>
      <c r="AW162" s="59"/>
    </row>
    <row r="163" customFormat="false" ht="15.75" hidden="true" customHeight="true" outlineLevel="0" collapsed="false">
      <c r="A163" s="79"/>
      <c r="B163" s="69"/>
      <c r="C163" s="70"/>
      <c r="D163" s="70" t="n">
        <v>0</v>
      </c>
      <c r="E163" s="71"/>
      <c r="F163" s="71"/>
      <c r="G163" s="71"/>
      <c r="H163" s="71"/>
      <c r="I163" s="71"/>
      <c r="J163" s="71"/>
      <c r="K163" s="71"/>
      <c r="L163" s="71"/>
      <c r="M163" s="71"/>
      <c r="N163" s="71"/>
      <c r="O163" s="71"/>
      <c r="P163" s="71"/>
      <c r="Q163" s="71"/>
      <c r="R163" s="71"/>
      <c r="S163" s="71"/>
      <c r="T163" s="71"/>
      <c r="U163" s="71"/>
      <c r="V163" s="71"/>
      <c r="W163" s="71"/>
      <c r="X163" s="71"/>
      <c r="Y163" s="71"/>
      <c r="Z163" s="71"/>
      <c r="AA163" s="71"/>
      <c r="AB163" s="71"/>
      <c r="AC163" s="71"/>
      <c r="AD163" s="71"/>
      <c r="AE163" s="71"/>
      <c r="AF163" s="71"/>
      <c r="AG163" s="72"/>
      <c r="AH163" s="72"/>
      <c r="AI163" s="74"/>
      <c r="AJ163" s="74"/>
      <c r="AK163" s="74"/>
      <c r="AL163" s="74"/>
      <c r="AM163" s="74"/>
      <c r="AN163" s="74"/>
      <c r="AO163" s="74"/>
      <c r="AP163" s="74"/>
      <c r="AQ163" s="74"/>
      <c r="AR163" s="74"/>
      <c r="AS163" s="74"/>
      <c r="AT163" s="74"/>
      <c r="AU163" s="59"/>
      <c r="AV163" s="59"/>
      <c r="AW163" s="59"/>
    </row>
    <row r="164" customFormat="false" ht="15.75" hidden="true" customHeight="true" outlineLevel="0" collapsed="false">
      <c r="A164" s="78"/>
      <c r="B164" s="62"/>
      <c r="C164" s="63"/>
      <c r="D164" s="63" t="n">
        <v>0</v>
      </c>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c r="AG164" s="65"/>
      <c r="AH164" s="65"/>
      <c r="AI164" s="67"/>
      <c r="AJ164" s="67"/>
      <c r="AK164" s="67"/>
      <c r="AL164" s="67"/>
      <c r="AM164" s="67"/>
      <c r="AN164" s="67"/>
      <c r="AO164" s="67"/>
      <c r="AP164" s="67"/>
      <c r="AQ164" s="67"/>
      <c r="AR164" s="67"/>
      <c r="AS164" s="67"/>
      <c r="AT164" s="67"/>
      <c r="AU164" s="59"/>
      <c r="AV164" s="59"/>
      <c r="AW164" s="59"/>
    </row>
    <row r="165" customFormat="false" ht="15.75" hidden="true" customHeight="true" outlineLevel="0" collapsed="false">
      <c r="A165" s="79"/>
      <c r="B165" s="69"/>
      <c r="C165" s="70"/>
      <c r="D165" s="70" t="n">
        <v>0</v>
      </c>
      <c r="E165" s="71"/>
      <c r="F165" s="71"/>
      <c r="G165" s="71"/>
      <c r="H165" s="71"/>
      <c r="I165" s="71"/>
      <c r="J165" s="71"/>
      <c r="K165" s="71"/>
      <c r="L165" s="71"/>
      <c r="M165" s="71"/>
      <c r="N165" s="71"/>
      <c r="O165" s="71"/>
      <c r="P165" s="71"/>
      <c r="Q165" s="71"/>
      <c r="R165" s="71"/>
      <c r="S165" s="71"/>
      <c r="T165" s="71"/>
      <c r="U165" s="71"/>
      <c r="V165" s="71"/>
      <c r="W165" s="71"/>
      <c r="X165" s="71"/>
      <c r="Y165" s="71"/>
      <c r="Z165" s="71"/>
      <c r="AA165" s="71"/>
      <c r="AB165" s="71"/>
      <c r="AC165" s="71"/>
      <c r="AD165" s="71"/>
      <c r="AE165" s="71"/>
      <c r="AF165" s="71"/>
      <c r="AG165" s="72"/>
      <c r="AH165" s="72"/>
      <c r="AI165" s="74"/>
      <c r="AJ165" s="74"/>
      <c r="AK165" s="74"/>
      <c r="AL165" s="74"/>
      <c r="AM165" s="74"/>
      <c r="AN165" s="74"/>
      <c r="AO165" s="74"/>
      <c r="AP165" s="74"/>
      <c r="AQ165" s="74"/>
      <c r="AR165" s="74"/>
      <c r="AS165" s="74"/>
      <c r="AT165" s="74"/>
      <c r="AU165" s="59"/>
      <c r="AV165" s="59"/>
      <c r="AW165" s="59"/>
    </row>
    <row r="166" customFormat="false" ht="15.75" hidden="true" customHeight="true" outlineLevel="0" collapsed="false">
      <c r="A166" s="78"/>
      <c r="B166" s="62"/>
      <c r="C166" s="63"/>
      <c r="D166" s="63" t="n">
        <v>0</v>
      </c>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c r="AG166" s="65"/>
      <c r="AH166" s="65"/>
      <c r="AI166" s="67"/>
      <c r="AJ166" s="67"/>
      <c r="AK166" s="67"/>
      <c r="AL166" s="67"/>
      <c r="AM166" s="67"/>
      <c r="AN166" s="67"/>
      <c r="AO166" s="67"/>
      <c r="AP166" s="67"/>
      <c r="AQ166" s="67"/>
      <c r="AR166" s="67"/>
      <c r="AS166" s="67"/>
      <c r="AT166" s="67"/>
      <c r="AU166" s="59"/>
      <c r="AV166" s="59"/>
      <c r="AW166" s="59"/>
    </row>
    <row r="167" customFormat="false" ht="15.75" hidden="true" customHeight="true" outlineLevel="0" collapsed="false">
      <c r="A167" s="79"/>
      <c r="B167" s="69"/>
      <c r="C167" s="70"/>
      <c r="D167" s="70" t="n">
        <v>0</v>
      </c>
      <c r="E167" s="71"/>
      <c r="F167" s="71"/>
      <c r="G167" s="71"/>
      <c r="H167" s="71"/>
      <c r="I167" s="71"/>
      <c r="J167" s="71"/>
      <c r="K167" s="71"/>
      <c r="L167" s="71"/>
      <c r="M167" s="71"/>
      <c r="N167" s="71"/>
      <c r="O167" s="71"/>
      <c r="P167" s="71"/>
      <c r="Q167" s="71"/>
      <c r="R167" s="71"/>
      <c r="S167" s="71"/>
      <c r="T167" s="71"/>
      <c r="U167" s="71"/>
      <c r="V167" s="71"/>
      <c r="W167" s="71"/>
      <c r="X167" s="71"/>
      <c r="Y167" s="71"/>
      <c r="Z167" s="71"/>
      <c r="AA167" s="71"/>
      <c r="AB167" s="71"/>
      <c r="AC167" s="71"/>
      <c r="AD167" s="71"/>
      <c r="AE167" s="71"/>
      <c r="AF167" s="71"/>
      <c r="AG167" s="72"/>
      <c r="AH167" s="72"/>
      <c r="AI167" s="74"/>
      <c r="AJ167" s="74"/>
      <c r="AK167" s="74"/>
      <c r="AL167" s="74"/>
      <c r="AM167" s="74"/>
      <c r="AN167" s="74"/>
      <c r="AO167" s="74"/>
      <c r="AP167" s="74"/>
      <c r="AQ167" s="74"/>
      <c r="AR167" s="74"/>
      <c r="AS167" s="74"/>
      <c r="AT167" s="74"/>
      <c r="AU167" s="59"/>
      <c r="AV167" s="59"/>
      <c r="AW167" s="59"/>
    </row>
    <row r="168" customFormat="false" ht="15.75" hidden="true" customHeight="true" outlineLevel="0" collapsed="false">
      <c r="A168" s="78"/>
      <c r="B168" s="62"/>
      <c r="C168" s="63"/>
      <c r="D168" s="63" t="n">
        <v>0</v>
      </c>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c r="AG168" s="65"/>
      <c r="AH168" s="65"/>
      <c r="AI168" s="67"/>
      <c r="AJ168" s="67"/>
      <c r="AK168" s="67"/>
      <c r="AL168" s="67"/>
      <c r="AM168" s="67"/>
      <c r="AN168" s="67"/>
      <c r="AO168" s="67"/>
      <c r="AP168" s="67"/>
      <c r="AQ168" s="67"/>
      <c r="AR168" s="67"/>
      <c r="AS168" s="67"/>
      <c r="AT168" s="67"/>
      <c r="AU168" s="59"/>
      <c r="AV168" s="59"/>
      <c r="AW168" s="59"/>
    </row>
    <row r="169" customFormat="false" ht="15.75" hidden="true" customHeight="true" outlineLevel="0" collapsed="false">
      <c r="A169" s="79"/>
      <c r="B169" s="69"/>
      <c r="C169" s="70"/>
      <c r="D169" s="70" t="n">
        <v>0</v>
      </c>
      <c r="E169" s="71"/>
      <c r="F169" s="71"/>
      <c r="G169" s="71"/>
      <c r="H169" s="71"/>
      <c r="I169" s="71"/>
      <c r="J169" s="71"/>
      <c r="K169" s="71"/>
      <c r="L169" s="71"/>
      <c r="M169" s="71"/>
      <c r="N169" s="71"/>
      <c r="O169" s="71"/>
      <c r="P169" s="71"/>
      <c r="Q169" s="71"/>
      <c r="R169" s="71"/>
      <c r="S169" s="71"/>
      <c r="T169" s="71"/>
      <c r="U169" s="71"/>
      <c r="V169" s="71"/>
      <c r="W169" s="71"/>
      <c r="X169" s="71"/>
      <c r="Y169" s="71"/>
      <c r="Z169" s="71"/>
      <c r="AA169" s="71"/>
      <c r="AB169" s="71"/>
      <c r="AC169" s="71"/>
      <c r="AD169" s="71"/>
      <c r="AE169" s="71"/>
      <c r="AF169" s="71"/>
      <c r="AG169" s="72"/>
      <c r="AH169" s="72"/>
      <c r="AI169" s="74"/>
      <c r="AJ169" s="74"/>
      <c r="AK169" s="74"/>
      <c r="AL169" s="74"/>
      <c r="AM169" s="74"/>
      <c r="AN169" s="74"/>
      <c r="AO169" s="74"/>
      <c r="AP169" s="74"/>
      <c r="AQ169" s="74"/>
      <c r="AR169" s="74"/>
      <c r="AS169" s="74"/>
      <c r="AT169" s="74"/>
      <c r="AU169" s="59"/>
      <c r="AV169" s="59"/>
      <c r="AW169" s="59"/>
    </row>
    <row r="170" customFormat="false" ht="15.75" hidden="true" customHeight="true" outlineLevel="0" collapsed="false">
      <c r="A170" s="78"/>
      <c r="B170" s="62"/>
      <c r="C170" s="63"/>
      <c r="D170" s="63" t="n">
        <v>0</v>
      </c>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c r="AG170" s="65"/>
      <c r="AH170" s="65"/>
      <c r="AI170" s="67"/>
      <c r="AJ170" s="67"/>
      <c r="AK170" s="67"/>
      <c r="AL170" s="67"/>
      <c r="AM170" s="67"/>
      <c r="AN170" s="67"/>
      <c r="AO170" s="67"/>
      <c r="AP170" s="67"/>
      <c r="AQ170" s="67"/>
      <c r="AR170" s="67"/>
      <c r="AS170" s="67"/>
      <c r="AT170" s="67"/>
      <c r="AU170" s="59"/>
      <c r="AV170" s="59"/>
      <c r="AW170" s="59"/>
    </row>
    <row r="171" customFormat="false" ht="15.75" hidden="true" customHeight="true" outlineLevel="0" collapsed="false">
      <c r="A171" s="79"/>
      <c r="B171" s="69"/>
      <c r="C171" s="70"/>
      <c r="D171" s="70" t="n">
        <v>0</v>
      </c>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1"/>
      <c r="AG171" s="72"/>
      <c r="AH171" s="72"/>
      <c r="AI171" s="74"/>
      <c r="AJ171" s="74"/>
      <c r="AK171" s="74"/>
      <c r="AL171" s="74"/>
      <c r="AM171" s="74"/>
      <c r="AN171" s="74"/>
      <c r="AO171" s="74"/>
      <c r="AP171" s="74"/>
      <c r="AQ171" s="74"/>
      <c r="AR171" s="74"/>
      <c r="AS171" s="74"/>
      <c r="AT171" s="74"/>
      <c r="AU171" s="59"/>
      <c r="AV171" s="59"/>
      <c r="AW171" s="59"/>
    </row>
    <row r="172" customFormat="false" ht="15.75" hidden="true" customHeight="true" outlineLevel="0" collapsed="false">
      <c r="A172" s="78"/>
      <c r="B172" s="62"/>
      <c r="C172" s="63"/>
      <c r="D172" s="63" t="n">
        <v>0</v>
      </c>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c r="AG172" s="65"/>
      <c r="AH172" s="65"/>
      <c r="AI172" s="67"/>
      <c r="AJ172" s="67"/>
      <c r="AK172" s="67"/>
      <c r="AL172" s="67"/>
      <c r="AM172" s="67"/>
      <c r="AN172" s="67"/>
      <c r="AO172" s="67"/>
      <c r="AP172" s="67"/>
      <c r="AQ172" s="67"/>
      <c r="AR172" s="67"/>
      <c r="AS172" s="67"/>
      <c r="AT172" s="67"/>
      <c r="AU172" s="59"/>
      <c r="AV172" s="59"/>
      <c r="AW172" s="59"/>
    </row>
    <row r="173" customFormat="false" ht="15.75" hidden="true" customHeight="true" outlineLevel="0" collapsed="false">
      <c r="A173" s="79"/>
      <c r="B173" s="69"/>
      <c r="C173" s="70"/>
      <c r="D173" s="70" t="n">
        <v>0</v>
      </c>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1"/>
      <c r="AG173" s="72"/>
      <c r="AH173" s="72"/>
      <c r="AI173" s="74"/>
      <c r="AJ173" s="74"/>
      <c r="AK173" s="74"/>
      <c r="AL173" s="74"/>
      <c r="AM173" s="74"/>
      <c r="AN173" s="74"/>
      <c r="AO173" s="74"/>
      <c r="AP173" s="74"/>
      <c r="AQ173" s="74"/>
      <c r="AR173" s="74"/>
      <c r="AS173" s="74"/>
      <c r="AT173" s="74"/>
      <c r="AU173" s="59"/>
      <c r="AV173" s="59"/>
      <c r="AW173" s="59"/>
    </row>
    <row r="174" customFormat="false" ht="15.75" hidden="true" customHeight="true" outlineLevel="0" collapsed="false">
      <c r="A174" s="78"/>
      <c r="B174" s="62"/>
      <c r="C174" s="63"/>
      <c r="D174" s="63" t="n">
        <v>0</v>
      </c>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c r="AG174" s="65"/>
      <c r="AH174" s="65"/>
      <c r="AI174" s="67"/>
      <c r="AJ174" s="67"/>
      <c r="AK174" s="67"/>
      <c r="AL174" s="67"/>
      <c r="AM174" s="67"/>
      <c r="AN174" s="67"/>
      <c r="AO174" s="67"/>
      <c r="AP174" s="67"/>
      <c r="AQ174" s="67"/>
      <c r="AR174" s="67"/>
      <c r="AS174" s="67"/>
      <c r="AT174" s="67"/>
      <c r="AU174" s="59"/>
      <c r="AV174" s="59"/>
      <c r="AW174" s="59"/>
    </row>
    <row r="175" customFormat="false" ht="15.75" hidden="true" customHeight="true" outlineLevel="0" collapsed="false">
      <c r="A175" s="79"/>
      <c r="B175" s="69"/>
      <c r="C175" s="70"/>
      <c r="D175" s="70" t="n">
        <v>0</v>
      </c>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1"/>
      <c r="AG175" s="72"/>
      <c r="AH175" s="72"/>
      <c r="AI175" s="74"/>
      <c r="AJ175" s="74"/>
      <c r="AK175" s="74"/>
      <c r="AL175" s="74"/>
      <c r="AM175" s="74"/>
      <c r="AN175" s="74"/>
      <c r="AO175" s="74"/>
      <c r="AP175" s="74"/>
      <c r="AQ175" s="74"/>
      <c r="AR175" s="74"/>
      <c r="AS175" s="74"/>
      <c r="AT175" s="74"/>
      <c r="AU175" s="59"/>
      <c r="AV175" s="59"/>
      <c r="AW175" s="59"/>
    </row>
    <row r="176" customFormat="false" ht="15.75" hidden="true" customHeight="true" outlineLevel="0" collapsed="false">
      <c r="A176" s="78"/>
      <c r="B176" s="62"/>
      <c r="C176" s="63"/>
      <c r="D176" s="63" t="n">
        <v>0</v>
      </c>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c r="AG176" s="65"/>
      <c r="AH176" s="65"/>
      <c r="AI176" s="67"/>
      <c r="AJ176" s="67"/>
      <c r="AK176" s="67"/>
      <c r="AL176" s="67"/>
      <c r="AM176" s="67"/>
      <c r="AN176" s="67"/>
      <c r="AO176" s="67"/>
      <c r="AP176" s="67"/>
      <c r="AQ176" s="67"/>
      <c r="AR176" s="67"/>
      <c r="AS176" s="67"/>
      <c r="AT176" s="67"/>
      <c r="AU176" s="59"/>
      <c r="AV176" s="59"/>
      <c r="AW176" s="59"/>
    </row>
    <row r="177" customFormat="false" ht="15.75" hidden="true" customHeight="true" outlineLevel="0" collapsed="false">
      <c r="A177" s="79"/>
      <c r="B177" s="69"/>
      <c r="C177" s="70"/>
      <c r="D177" s="70" t="n">
        <v>0</v>
      </c>
      <c r="E177" s="71"/>
      <c r="F177" s="71"/>
      <c r="G177" s="71"/>
      <c r="H177" s="71"/>
      <c r="I177" s="71"/>
      <c r="J177" s="71"/>
      <c r="K177" s="71"/>
      <c r="L177" s="71"/>
      <c r="M177" s="71"/>
      <c r="N177" s="71"/>
      <c r="O177" s="71"/>
      <c r="P177" s="71"/>
      <c r="Q177" s="71"/>
      <c r="R177" s="71"/>
      <c r="S177" s="71"/>
      <c r="T177" s="71"/>
      <c r="U177" s="71"/>
      <c r="V177" s="71"/>
      <c r="W177" s="71"/>
      <c r="X177" s="71"/>
      <c r="Y177" s="71"/>
      <c r="Z177" s="71"/>
      <c r="AA177" s="71"/>
      <c r="AB177" s="71"/>
      <c r="AC177" s="71"/>
      <c r="AD177" s="71"/>
      <c r="AE177" s="71"/>
      <c r="AF177" s="71"/>
      <c r="AG177" s="72"/>
      <c r="AH177" s="72"/>
      <c r="AI177" s="74"/>
      <c r="AJ177" s="74"/>
      <c r="AK177" s="74"/>
      <c r="AL177" s="74"/>
      <c r="AM177" s="74"/>
      <c r="AN177" s="74"/>
      <c r="AO177" s="74"/>
      <c r="AP177" s="74"/>
      <c r="AQ177" s="74"/>
      <c r="AR177" s="74"/>
      <c r="AS177" s="74"/>
      <c r="AT177" s="74"/>
      <c r="AU177" s="59"/>
      <c r="AV177" s="59"/>
      <c r="AW177" s="59"/>
    </row>
    <row r="178" customFormat="false" ht="15.75" hidden="true" customHeight="true" outlineLevel="0" collapsed="false">
      <c r="A178" s="78"/>
      <c r="B178" s="62"/>
      <c r="C178" s="63"/>
      <c r="D178" s="63" t="n">
        <v>0</v>
      </c>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c r="AG178" s="65"/>
      <c r="AH178" s="65"/>
      <c r="AI178" s="67"/>
      <c r="AJ178" s="67"/>
      <c r="AK178" s="67"/>
      <c r="AL178" s="67"/>
      <c r="AM178" s="67"/>
      <c r="AN178" s="67"/>
      <c r="AO178" s="67"/>
      <c r="AP178" s="67"/>
      <c r="AQ178" s="67"/>
      <c r="AR178" s="67"/>
      <c r="AS178" s="67"/>
      <c r="AT178" s="67"/>
      <c r="AU178" s="59"/>
      <c r="AV178" s="59"/>
      <c r="AW178" s="59"/>
    </row>
    <row r="179" customFormat="false" ht="15.75" hidden="true" customHeight="true" outlineLevel="0" collapsed="false">
      <c r="A179" s="79"/>
      <c r="B179" s="69"/>
      <c r="C179" s="70"/>
      <c r="D179" s="70" t="n">
        <v>0</v>
      </c>
      <c r="E179" s="71"/>
      <c r="F179" s="71"/>
      <c r="G179" s="71"/>
      <c r="H179" s="71"/>
      <c r="I179" s="71"/>
      <c r="J179" s="71"/>
      <c r="K179" s="71"/>
      <c r="L179" s="71"/>
      <c r="M179" s="71"/>
      <c r="N179" s="71"/>
      <c r="O179" s="71"/>
      <c r="P179" s="71"/>
      <c r="Q179" s="71"/>
      <c r="R179" s="71"/>
      <c r="S179" s="71"/>
      <c r="T179" s="71"/>
      <c r="U179" s="71"/>
      <c r="V179" s="71"/>
      <c r="W179" s="71"/>
      <c r="X179" s="71"/>
      <c r="Y179" s="71"/>
      <c r="Z179" s="71"/>
      <c r="AA179" s="71"/>
      <c r="AB179" s="71"/>
      <c r="AC179" s="71"/>
      <c r="AD179" s="71"/>
      <c r="AE179" s="71"/>
      <c r="AF179" s="71"/>
      <c r="AG179" s="72"/>
      <c r="AH179" s="72"/>
      <c r="AI179" s="74"/>
      <c r="AJ179" s="74"/>
      <c r="AK179" s="74"/>
      <c r="AL179" s="74"/>
      <c r="AM179" s="74"/>
      <c r="AN179" s="74"/>
      <c r="AO179" s="74"/>
      <c r="AP179" s="74"/>
      <c r="AQ179" s="74"/>
      <c r="AR179" s="74"/>
      <c r="AS179" s="74"/>
      <c r="AT179" s="74"/>
      <c r="AU179" s="59"/>
      <c r="AV179" s="59"/>
      <c r="AW179" s="59"/>
    </row>
    <row r="180" customFormat="false" ht="15.75" hidden="true" customHeight="true" outlineLevel="0" collapsed="false">
      <c r="A180" s="78"/>
      <c r="B180" s="62"/>
      <c r="C180" s="63"/>
      <c r="D180" s="63" t="n">
        <v>0</v>
      </c>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c r="AG180" s="65"/>
      <c r="AH180" s="65"/>
      <c r="AI180" s="67"/>
      <c r="AJ180" s="67"/>
      <c r="AK180" s="67"/>
      <c r="AL180" s="67"/>
      <c r="AM180" s="67"/>
      <c r="AN180" s="67"/>
      <c r="AO180" s="67"/>
      <c r="AP180" s="67"/>
      <c r="AQ180" s="67"/>
      <c r="AR180" s="67"/>
      <c r="AS180" s="67"/>
      <c r="AT180" s="67"/>
      <c r="AU180" s="59"/>
      <c r="AV180" s="59"/>
      <c r="AW180" s="59"/>
    </row>
    <row r="181" customFormat="false" ht="15.75" hidden="true" customHeight="true" outlineLevel="0" collapsed="false">
      <c r="A181" s="79"/>
      <c r="B181" s="69"/>
      <c r="C181" s="70"/>
      <c r="D181" s="70" t="n">
        <v>0</v>
      </c>
      <c r="E181" s="71"/>
      <c r="F181" s="71"/>
      <c r="G181" s="71"/>
      <c r="H181" s="71"/>
      <c r="I181" s="71"/>
      <c r="J181" s="71"/>
      <c r="K181" s="71"/>
      <c r="L181" s="71"/>
      <c r="M181" s="71"/>
      <c r="N181" s="71"/>
      <c r="O181" s="71"/>
      <c r="P181" s="71"/>
      <c r="Q181" s="71"/>
      <c r="R181" s="71"/>
      <c r="S181" s="71"/>
      <c r="T181" s="71"/>
      <c r="U181" s="71"/>
      <c r="V181" s="71"/>
      <c r="W181" s="71"/>
      <c r="X181" s="71"/>
      <c r="Y181" s="71"/>
      <c r="Z181" s="71"/>
      <c r="AA181" s="71"/>
      <c r="AB181" s="71"/>
      <c r="AC181" s="71"/>
      <c r="AD181" s="71"/>
      <c r="AE181" s="71"/>
      <c r="AF181" s="71"/>
      <c r="AG181" s="72"/>
      <c r="AH181" s="72"/>
      <c r="AI181" s="74"/>
      <c r="AJ181" s="74"/>
      <c r="AK181" s="74"/>
      <c r="AL181" s="74"/>
      <c r="AM181" s="74"/>
      <c r="AN181" s="74"/>
      <c r="AO181" s="74"/>
      <c r="AP181" s="74"/>
      <c r="AQ181" s="74"/>
      <c r="AR181" s="74"/>
      <c r="AS181" s="74"/>
      <c r="AT181" s="74"/>
      <c r="AU181" s="59"/>
      <c r="AV181" s="59"/>
      <c r="AW181" s="59"/>
    </row>
    <row r="182" customFormat="false" ht="15.75" hidden="true" customHeight="true" outlineLevel="0" collapsed="false">
      <c r="A182" s="78"/>
      <c r="B182" s="62"/>
      <c r="C182" s="63"/>
      <c r="D182" s="63" t="n">
        <v>0</v>
      </c>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c r="AG182" s="65"/>
      <c r="AH182" s="65"/>
      <c r="AI182" s="67"/>
      <c r="AJ182" s="67"/>
      <c r="AK182" s="67"/>
      <c r="AL182" s="67"/>
      <c r="AM182" s="67"/>
      <c r="AN182" s="67"/>
      <c r="AO182" s="67"/>
      <c r="AP182" s="67"/>
      <c r="AQ182" s="67"/>
      <c r="AR182" s="67"/>
      <c r="AS182" s="67"/>
      <c r="AT182" s="67"/>
      <c r="AU182" s="59"/>
      <c r="AV182" s="59"/>
      <c r="AW182" s="59"/>
    </row>
    <row r="183" customFormat="false" ht="15.75" hidden="true" customHeight="true" outlineLevel="0" collapsed="false">
      <c r="A183" s="79"/>
      <c r="B183" s="69"/>
      <c r="C183" s="70"/>
      <c r="D183" s="70" t="n">
        <v>0</v>
      </c>
      <c r="E183" s="71"/>
      <c r="F183" s="71"/>
      <c r="G183" s="71"/>
      <c r="H183" s="71"/>
      <c r="I183" s="71"/>
      <c r="J183" s="71"/>
      <c r="K183" s="71"/>
      <c r="L183" s="71"/>
      <c r="M183" s="71"/>
      <c r="N183" s="71"/>
      <c r="O183" s="71"/>
      <c r="P183" s="71"/>
      <c r="Q183" s="71"/>
      <c r="R183" s="71"/>
      <c r="S183" s="71"/>
      <c r="T183" s="71"/>
      <c r="U183" s="71"/>
      <c r="V183" s="71"/>
      <c r="W183" s="71"/>
      <c r="X183" s="71"/>
      <c r="Y183" s="71"/>
      <c r="Z183" s="71"/>
      <c r="AA183" s="71"/>
      <c r="AB183" s="71"/>
      <c r="AC183" s="71"/>
      <c r="AD183" s="71"/>
      <c r="AE183" s="71"/>
      <c r="AF183" s="71"/>
      <c r="AG183" s="72"/>
      <c r="AH183" s="72"/>
      <c r="AI183" s="74"/>
      <c r="AJ183" s="74"/>
      <c r="AK183" s="74"/>
      <c r="AL183" s="74"/>
      <c r="AM183" s="74"/>
      <c r="AN183" s="74"/>
      <c r="AO183" s="74"/>
      <c r="AP183" s="74"/>
      <c r="AQ183" s="74"/>
      <c r="AR183" s="74"/>
      <c r="AS183" s="74"/>
      <c r="AT183" s="74"/>
      <c r="AU183" s="59"/>
      <c r="AV183" s="59"/>
      <c r="AW183" s="59"/>
    </row>
    <row r="184" customFormat="false" ht="15.75" hidden="true" customHeight="true" outlineLevel="0" collapsed="false">
      <c r="A184" s="78"/>
      <c r="B184" s="62"/>
      <c r="C184" s="63"/>
      <c r="D184" s="63" t="n">
        <v>0</v>
      </c>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c r="AG184" s="65"/>
      <c r="AH184" s="65"/>
      <c r="AI184" s="67"/>
      <c r="AJ184" s="67"/>
      <c r="AK184" s="67"/>
      <c r="AL184" s="67"/>
      <c r="AM184" s="67"/>
      <c r="AN184" s="67"/>
      <c r="AO184" s="67"/>
      <c r="AP184" s="67"/>
      <c r="AQ184" s="67"/>
      <c r="AR184" s="67"/>
      <c r="AS184" s="67"/>
      <c r="AT184" s="67"/>
      <c r="AU184" s="59"/>
      <c r="AV184" s="59"/>
      <c r="AW184" s="59"/>
    </row>
    <row r="185" customFormat="false" ht="15.75" hidden="true" customHeight="true" outlineLevel="0" collapsed="false">
      <c r="A185" s="79"/>
      <c r="B185" s="69"/>
      <c r="C185" s="70"/>
      <c r="D185" s="70" t="n">
        <v>0</v>
      </c>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2"/>
      <c r="AH185" s="72"/>
      <c r="AI185" s="74"/>
      <c r="AJ185" s="74"/>
      <c r="AK185" s="74"/>
      <c r="AL185" s="74"/>
      <c r="AM185" s="74"/>
      <c r="AN185" s="74"/>
      <c r="AO185" s="74"/>
      <c r="AP185" s="74"/>
      <c r="AQ185" s="74"/>
      <c r="AR185" s="74"/>
      <c r="AS185" s="74"/>
      <c r="AT185" s="74"/>
      <c r="AU185" s="59"/>
      <c r="AV185" s="59"/>
      <c r="AW185" s="59"/>
    </row>
    <row r="186" customFormat="false" ht="15.75" hidden="true" customHeight="true" outlineLevel="0" collapsed="false">
      <c r="A186" s="78"/>
      <c r="B186" s="62"/>
      <c r="C186" s="63"/>
      <c r="D186" s="63" t="n">
        <v>0</v>
      </c>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c r="AG186" s="65"/>
      <c r="AH186" s="65"/>
      <c r="AI186" s="67"/>
      <c r="AJ186" s="67"/>
      <c r="AK186" s="67"/>
      <c r="AL186" s="67"/>
      <c r="AM186" s="67"/>
      <c r="AN186" s="67"/>
      <c r="AO186" s="67"/>
      <c r="AP186" s="67"/>
      <c r="AQ186" s="67"/>
      <c r="AR186" s="67"/>
      <c r="AS186" s="67"/>
      <c r="AT186" s="67"/>
      <c r="AU186" s="59"/>
      <c r="AV186" s="59"/>
      <c r="AW186" s="59"/>
    </row>
    <row r="187" customFormat="false" ht="15.75" hidden="true" customHeight="true" outlineLevel="0" collapsed="false">
      <c r="A187" s="79"/>
      <c r="B187" s="69"/>
      <c r="C187" s="70"/>
      <c r="D187" s="70" t="n">
        <v>0</v>
      </c>
      <c r="E187" s="71"/>
      <c r="F187" s="71"/>
      <c r="G187" s="71"/>
      <c r="H187" s="71"/>
      <c r="I187" s="71"/>
      <c r="J187" s="71"/>
      <c r="K187" s="71"/>
      <c r="L187" s="71"/>
      <c r="M187" s="71"/>
      <c r="N187" s="71"/>
      <c r="O187" s="71"/>
      <c r="P187" s="71"/>
      <c r="Q187" s="71"/>
      <c r="R187" s="71"/>
      <c r="S187" s="71"/>
      <c r="T187" s="71"/>
      <c r="U187" s="71"/>
      <c r="V187" s="71"/>
      <c r="W187" s="71"/>
      <c r="X187" s="71"/>
      <c r="Y187" s="71"/>
      <c r="Z187" s="71"/>
      <c r="AA187" s="71"/>
      <c r="AB187" s="71"/>
      <c r="AC187" s="71"/>
      <c r="AD187" s="71"/>
      <c r="AE187" s="71"/>
      <c r="AF187" s="71"/>
      <c r="AG187" s="72"/>
      <c r="AH187" s="72"/>
      <c r="AI187" s="74"/>
      <c r="AJ187" s="74"/>
      <c r="AK187" s="74"/>
      <c r="AL187" s="74"/>
      <c r="AM187" s="74"/>
      <c r="AN187" s="74"/>
      <c r="AO187" s="74"/>
      <c r="AP187" s="74"/>
      <c r="AQ187" s="74"/>
      <c r="AR187" s="74"/>
      <c r="AS187" s="74"/>
      <c r="AT187" s="74"/>
      <c r="AU187" s="59"/>
      <c r="AV187" s="59"/>
      <c r="AW187" s="59"/>
    </row>
    <row r="188" customFormat="false" ht="15.75" hidden="true" customHeight="true" outlineLevel="0" collapsed="false">
      <c r="A188" s="78"/>
      <c r="B188" s="62"/>
      <c r="C188" s="63"/>
      <c r="D188" s="63" t="n">
        <v>0</v>
      </c>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c r="AG188" s="65"/>
      <c r="AH188" s="65"/>
      <c r="AI188" s="67"/>
      <c r="AJ188" s="67"/>
      <c r="AK188" s="67"/>
      <c r="AL188" s="67"/>
      <c r="AM188" s="67"/>
      <c r="AN188" s="67"/>
      <c r="AO188" s="67"/>
      <c r="AP188" s="67"/>
      <c r="AQ188" s="67"/>
      <c r="AR188" s="67"/>
      <c r="AS188" s="67"/>
      <c r="AT188" s="67"/>
      <c r="AU188" s="59"/>
      <c r="AV188" s="59"/>
      <c r="AW188" s="59"/>
    </row>
    <row r="189" customFormat="false" ht="15.75" hidden="true" customHeight="true" outlineLevel="0" collapsed="false">
      <c r="A189" s="79"/>
      <c r="B189" s="69"/>
      <c r="C189" s="70"/>
      <c r="D189" s="70" t="n">
        <v>0</v>
      </c>
      <c r="E189" s="71"/>
      <c r="F189" s="71"/>
      <c r="G189" s="71"/>
      <c r="H189" s="71"/>
      <c r="I189" s="71"/>
      <c r="J189" s="71"/>
      <c r="K189" s="71"/>
      <c r="L189" s="71"/>
      <c r="M189" s="71"/>
      <c r="N189" s="71"/>
      <c r="O189" s="71"/>
      <c r="P189" s="71"/>
      <c r="Q189" s="71"/>
      <c r="R189" s="71"/>
      <c r="S189" s="71"/>
      <c r="T189" s="71"/>
      <c r="U189" s="71"/>
      <c r="V189" s="71"/>
      <c r="W189" s="71"/>
      <c r="X189" s="71"/>
      <c r="Y189" s="71"/>
      <c r="Z189" s="71"/>
      <c r="AA189" s="71"/>
      <c r="AB189" s="71"/>
      <c r="AC189" s="71"/>
      <c r="AD189" s="71"/>
      <c r="AE189" s="71"/>
      <c r="AF189" s="71"/>
      <c r="AG189" s="72"/>
      <c r="AH189" s="72"/>
      <c r="AI189" s="74"/>
      <c r="AJ189" s="74"/>
      <c r="AK189" s="74"/>
      <c r="AL189" s="74"/>
      <c r="AM189" s="74"/>
      <c r="AN189" s="74"/>
      <c r="AO189" s="74"/>
      <c r="AP189" s="74"/>
      <c r="AQ189" s="74"/>
      <c r="AR189" s="74"/>
      <c r="AS189" s="74"/>
      <c r="AT189" s="74"/>
      <c r="AU189" s="59"/>
      <c r="AV189" s="59"/>
      <c r="AW189" s="59"/>
    </row>
    <row r="190" customFormat="false" ht="15.75" hidden="true" customHeight="true" outlineLevel="0" collapsed="false">
      <c r="A190" s="78"/>
      <c r="B190" s="62"/>
      <c r="C190" s="63"/>
      <c r="D190" s="63" t="n">
        <v>0</v>
      </c>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c r="AG190" s="65"/>
      <c r="AH190" s="65"/>
      <c r="AI190" s="67"/>
      <c r="AJ190" s="67"/>
      <c r="AK190" s="67"/>
      <c r="AL190" s="67"/>
      <c r="AM190" s="67"/>
      <c r="AN190" s="67"/>
      <c r="AO190" s="67"/>
      <c r="AP190" s="67"/>
      <c r="AQ190" s="67"/>
      <c r="AR190" s="67"/>
      <c r="AS190" s="67"/>
      <c r="AT190" s="67"/>
      <c r="AU190" s="59"/>
      <c r="AV190" s="59"/>
      <c r="AW190" s="59"/>
    </row>
    <row r="191" customFormat="false" ht="15.75" hidden="true" customHeight="true" outlineLevel="0" collapsed="false">
      <c r="A191" s="79"/>
      <c r="B191" s="69"/>
      <c r="C191" s="70"/>
      <c r="D191" s="70" t="n">
        <v>0</v>
      </c>
      <c r="E191" s="71"/>
      <c r="F191" s="71"/>
      <c r="G191" s="71"/>
      <c r="H191" s="71"/>
      <c r="I191" s="71"/>
      <c r="J191" s="71"/>
      <c r="K191" s="71"/>
      <c r="L191" s="71"/>
      <c r="M191" s="71"/>
      <c r="N191" s="71"/>
      <c r="O191" s="71"/>
      <c r="P191" s="71"/>
      <c r="Q191" s="71"/>
      <c r="R191" s="71"/>
      <c r="S191" s="71"/>
      <c r="T191" s="71"/>
      <c r="U191" s="71"/>
      <c r="V191" s="71"/>
      <c r="W191" s="71"/>
      <c r="X191" s="71"/>
      <c r="Y191" s="71"/>
      <c r="Z191" s="71"/>
      <c r="AA191" s="71"/>
      <c r="AB191" s="71"/>
      <c r="AC191" s="71"/>
      <c r="AD191" s="71"/>
      <c r="AE191" s="71"/>
      <c r="AF191" s="71"/>
      <c r="AG191" s="72"/>
      <c r="AH191" s="72"/>
      <c r="AI191" s="74"/>
      <c r="AJ191" s="74"/>
      <c r="AK191" s="74"/>
      <c r="AL191" s="74"/>
      <c r="AM191" s="74"/>
      <c r="AN191" s="74"/>
      <c r="AO191" s="74"/>
      <c r="AP191" s="74"/>
      <c r="AQ191" s="74"/>
      <c r="AR191" s="74"/>
      <c r="AS191" s="74"/>
      <c r="AT191" s="74"/>
      <c r="AU191" s="59"/>
      <c r="AV191" s="59"/>
      <c r="AW191" s="59"/>
    </row>
    <row r="192" customFormat="false" ht="15.75" hidden="true" customHeight="true" outlineLevel="0" collapsed="false">
      <c r="A192" s="78"/>
      <c r="B192" s="62"/>
      <c r="C192" s="63"/>
      <c r="D192" s="63" t="n">
        <v>0</v>
      </c>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c r="AG192" s="65"/>
      <c r="AH192" s="65"/>
      <c r="AI192" s="67"/>
      <c r="AJ192" s="67"/>
      <c r="AK192" s="67"/>
      <c r="AL192" s="67"/>
      <c r="AM192" s="67"/>
      <c r="AN192" s="67"/>
      <c r="AO192" s="67"/>
      <c r="AP192" s="67"/>
      <c r="AQ192" s="67"/>
      <c r="AR192" s="67"/>
      <c r="AS192" s="67"/>
      <c r="AT192" s="67"/>
      <c r="AU192" s="59"/>
      <c r="AV192" s="59"/>
      <c r="AW192" s="59"/>
    </row>
    <row r="193" customFormat="false" ht="15.75" hidden="true" customHeight="true" outlineLevel="0" collapsed="false">
      <c r="A193" s="79"/>
      <c r="B193" s="69"/>
      <c r="C193" s="70"/>
      <c r="D193" s="70" t="n">
        <v>0</v>
      </c>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1"/>
      <c r="AG193" s="72"/>
      <c r="AH193" s="72"/>
      <c r="AI193" s="74"/>
      <c r="AJ193" s="74"/>
      <c r="AK193" s="74"/>
      <c r="AL193" s="74"/>
      <c r="AM193" s="74"/>
      <c r="AN193" s="74"/>
      <c r="AO193" s="74"/>
      <c r="AP193" s="74"/>
      <c r="AQ193" s="74"/>
      <c r="AR193" s="74"/>
      <c r="AS193" s="74"/>
      <c r="AT193" s="74"/>
      <c r="AU193" s="59"/>
      <c r="AV193" s="59"/>
      <c r="AW193" s="59"/>
    </row>
    <row r="194" customFormat="false" ht="15.75" hidden="true" customHeight="true" outlineLevel="0" collapsed="false">
      <c r="A194" s="78"/>
      <c r="B194" s="62"/>
      <c r="C194" s="63"/>
      <c r="D194" s="63" t="n">
        <v>0</v>
      </c>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c r="AG194" s="65"/>
      <c r="AH194" s="65"/>
      <c r="AI194" s="67"/>
      <c r="AJ194" s="67"/>
      <c r="AK194" s="67"/>
      <c r="AL194" s="67"/>
      <c r="AM194" s="67"/>
      <c r="AN194" s="67"/>
      <c r="AO194" s="67"/>
      <c r="AP194" s="67"/>
      <c r="AQ194" s="67"/>
      <c r="AR194" s="67"/>
      <c r="AS194" s="67"/>
      <c r="AT194" s="67"/>
      <c r="AU194" s="59"/>
      <c r="AV194" s="59"/>
      <c r="AW194" s="59"/>
    </row>
    <row r="195" customFormat="false" ht="15.75" hidden="true" customHeight="true" outlineLevel="0" collapsed="false">
      <c r="A195" s="79"/>
      <c r="B195" s="69"/>
      <c r="C195" s="70"/>
      <c r="D195" s="70" t="n">
        <v>0</v>
      </c>
      <c r="E195" s="71"/>
      <c r="F195" s="71"/>
      <c r="G195" s="71"/>
      <c r="H195" s="71"/>
      <c r="I195" s="71"/>
      <c r="J195" s="71"/>
      <c r="K195" s="71"/>
      <c r="L195" s="71"/>
      <c r="M195" s="71"/>
      <c r="N195" s="71"/>
      <c r="O195" s="71"/>
      <c r="P195" s="71"/>
      <c r="Q195" s="71"/>
      <c r="R195" s="71"/>
      <c r="S195" s="71"/>
      <c r="T195" s="71"/>
      <c r="U195" s="71"/>
      <c r="V195" s="71"/>
      <c r="W195" s="71"/>
      <c r="X195" s="71"/>
      <c r="Y195" s="71"/>
      <c r="Z195" s="71"/>
      <c r="AA195" s="71"/>
      <c r="AB195" s="71"/>
      <c r="AC195" s="71"/>
      <c r="AD195" s="71"/>
      <c r="AE195" s="71"/>
      <c r="AF195" s="71"/>
      <c r="AG195" s="72"/>
      <c r="AH195" s="72"/>
      <c r="AI195" s="74"/>
      <c r="AJ195" s="74"/>
      <c r="AK195" s="74"/>
      <c r="AL195" s="74"/>
      <c r="AM195" s="74"/>
      <c r="AN195" s="74"/>
      <c r="AO195" s="74"/>
      <c r="AP195" s="74"/>
      <c r="AQ195" s="74"/>
      <c r="AR195" s="74"/>
      <c r="AS195" s="74"/>
      <c r="AT195" s="74"/>
      <c r="AU195" s="59"/>
      <c r="AV195" s="59"/>
      <c r="AW195" s="59"/>
    </row>
    <row r="196" customFormat="false" ht="15.75" hidden="true" customHeight="true" outlineLevel="0" collapsed="false">
      <c r="A196" s="78"/>
      <c r="B196" s="62"/>
      <c r="C196" s="63"/>
      <c r="D196" s="63" t="n">
        <v>0</v>
      </c>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c r="AG196" s="65"/>
      <c r="AH196" s="65"/>
      <c r="AI196" s="67"/>
      <c r="AJ196" s="67"/>
      <c r="AK196" s="67"/>
      <c r="AL196" s="67"/>
      <c r="AM196" s="67"/>
      <c r="AN196" s="67"/>
      <c r="AO196" s="67"/>
      <c r="AP196" s="67"/>
      <c r="AQ196" s="67"/>
      <c r="AR196" s="67"/>
      <c r="AS196" s="67"/>
      <c r="AT196" s="67"/>
      <c r="AU196" s="59"/>
      <c r="AV196" s="59"/>
      <c r="AW196" s="59"/>
    </row>
    <row r="197" customFormat="false" ht="15.75" hidden="true" customHeight="true" outlineLevel="0" collapsed="false">
      <c r="A197" s="79"/>
      <c r="B197" s="69"/>
      <c r="C197" s="70"/>
      <c r="D197" s="70" t="n">
        <v>0</v>
      </c>
      <c r="E197" s="71"/>
      <c r="F197" s="71"/>
      <c r="G197" s="71"/>
      <c r="H197" s="71"/>
      <c r="I197" s="71"/>
      <c r="J197" s="71"/>
      <c r="K197" s="71"/>
      <c r="L197" s="71"/>
      <c r="M197" s="71"/>
      <c r="N197" s="71"/>
      <c r="O197" s="71"/>
      <c r="P197" s="71"/>
      <c r="Q197" s="71"/>
      <c r="R197" s="71"/>
      <c r="S197" s="71"/>
      <c r="T197" s="71"/>
      <c r="U197" s="71"/>
      <c r="V197" s="71"/>
      <c r="W197" s="71"/>
      <c r="X197" s="71"/>
      <c r="Y197" s="71"/>
      <c r="Z197" s="71"/>
      <c r="AA197" s="71"/>
      <c r="AB197" s="71"/>
      <c r="AC197" s="71"/>
      <c r="AD197" s="71"/>
      <c r="AE197" s="71"/>
      <c r="AF197" s="71"/>
      <c r="AG197" s="72"/>
      <c r="AH197" s="72"/>
      <c r="AI197" s="74"/>
      <c r="AJ197" s="74"/>
      <c r="AK197" s="74"/>
      <c r="AL197" s="74"/>
      <c r="AM197" s="74"/>
      <c r="AN197" s="74"/>
      <c r="AO197" s="74"/>
      <c r="AP197" s="74"/>
      <c r="AQ197" s="74"/>
      <c r="AR197" s="74"/>
      <c r="AS197" s="74"/>
      <c r="AT197" s="74"/>
      <c r="AU197" s="59"/>
      <c r="AV197" s="59"/>
      <c r="AW197" s="59"/>
    </row>
    <row r="198" customFormat="false" ht="15.75" hidden="true" customHeight="true" outlineLevel="0" collapsed="false">
      <c r="A198" s="78"/>
      <c r="B198" s="62"/>
      <c r="C198" s="63"/>
      <c r="D198" s="63" t="n">
        <v>0</v>
      </c>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c r="AG198" s="65"/>
      <c r="AH198" s="65"/>
      <c r="AI198" s="67"/>
      <c r="AJ198" s="67"/>
      <c r="AK198" s="67"/>
      <c r="AL198" s="67"/>
      <c r="AM198" s="67"/>
      <c r="AN198" s="67"/>
      <c r="AO198" s="67"/>
      <c r="AP198" s="67"/>
      <c r="AQ198" s="67"/>
      <c r="AR198" s="67"/>
      <c r="AS198" s="67"/>
      <c r="AT198" s="67"/>
      <c r="AU198" s="59"/>
      <c r="AV198" s="59"/>
      <c r="AW198" s="59"/>
    </row>
    <row r="199" customFormat="false" ht="15.75" hidden="true" customHeight="true" outlineLevel="0" collapsed="false">
      <c r="A199" s="79"/>
      <c r="B199" s="69"/>
      <c r="C199" s="70"/>
      <c r="D199" s="70" t="n">
        <v>0</v>
      </c>
      <c r="E199" s="71"/>
      <c r="F199" s="71"/>
      <c r="G199" s="71"/>
      <c r="H199" s="71"/>
      <c r="I199" s="71"/>
      <c r="J199" s="71"/>
      <c r="K199" s="71"/>
      <c r="L199" s="71"/>
      <c r="M199" s="71"/>
      <c r="N199" s="71"/>
      <c r="O199" s="71"/>
      <c r="P199" s="71"/>
      <c r="Q199" s="71"/>
      <c r="R199" s="71"/>
      <c r="S199" s="71"/>
      <c r="T199" s="71"/>
      <c r="U199" s="71"/>
      <c r="V199" s="71"/>
      <c r="W199" s="71"/>
      <c r="X199" s="71"/>
      <c r="Y199" s="71"/>
      <c r="Z199" s="71"/>
      <c r="AA199" s="71"/>
      <c r="AB199" s="71"/>
      <c r="AC199" s="71"/>
      <c r="AD199" s="71"/>
      <c r="AE199" s="71"/>
      <c r="AF199" s="71"/>
      <c r="AG199" s="72"/>
      <c r="AH199" s="72"/>
      <c r="AI199" s="74"/>
      <c r="AJ199" s="74"/>
      <c r="AK199" s="74"/>
      <c r="AL199" s="74"/>
      <c r="AM199" s="74"/>
      <c r="AN199" s="74"/>
      <c r="AO199" s="74"/>
      <c r="AP199" s="74"/>
      <c r="AQ199" s="74"/>
      <c r="AR199" s="74"/>
      <c r="AS199" s="74"/>
      <c r="AT199" s="74"/>
      <c r="AU199" s="59"/>
      <c r="AV199" s="59"/>
      <c r="AW199" s="59"/>
    </row>
    <row r="200" customFormat="false" ht="15.75" hidden="true" customHeight="true" outlineLevel="0" collapsed="false">
      <c r="A200" s="78"/>
      <c r="B200" s="62"/>
      <c r="C200" s="63"/>
      <c r="D200" s="63" t="n">
        <v>0</v>
      </c>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c r="AG200" s="65"/>
      <c r="AH200" s="65"/>
      <c r="AI200" s="67"/>
      <c r="AJ200" s="67"/>
      <c r="AK200" s="67"/>
      <c r="AL200" s="67"/>
      <c r="AM200" s="67"/>
      <c r="AN200" s="67"/>
      <c r="AO200" s="67"/>
      <c r="AP200" s="67"/>
      <c r="AQ200" s="67"/>
      <c r="AR200" s="67"/>
      <c r="AS200" s="67"/>
      <c r="AT200" s="67"/>
      <c r="AU200" s="59"/>
      <c r="AV200" s="59"/>
      <c r="AW200" s="59"/>
    </row>
    <row r="201" customFormat="false" ht="15.75" hidden="true" customHeight="true" outlineLevel="0" collapsed="false">
      <c r="A201" s="79"/>
      <c r="B201" s="69"/>
      <c r="C201" s="70"/>
      <c r="D201" s="70" t="n">
        <v>0</v>
      </c>
      <c r="E201" s="71"/>
      <c r="F201" s="71"/>
      <c r="G201" s="71"/>
      <c r="H201" s="71"/>
      <c r="I201" s="71"/>
      <c r="J201" s="71"/>
      <c r="K201" s="71"/>
      <c r="L201" s="71"/>
      <c r="M201" s="71"/>
      <c r="N201" s="71"/>
      <c r="O201" s="71"/>
      <c r="P201" s="71"/>
      <c r="Q201" s="71"/>
      <c r="R201" s="71"/>
      <c r="S201" s="71"/>
      <c r="T201" s="71"/>
      <c r="U201" s="71"/>
      <c r="V201" s="71"/>
      <c r="W201" s="71"/>
      <c r="X201" s="71"/>
      <c r="Y201" s="71"/>
      <c r="Z201" s="71"/>
      <c r="AA201" s="71"/>
      <c r="AB201" s="71"/>
      <c r="AC201" s="71"/>
      <c r="AD201" s="71"/>
      <c r="AE201" s="71"/>
      <c r="AF201" s="71"/>
      <c r="AG201" s="72"/>
      <c r="AH201" s="72"/>
      <c r="AI201" s="74"/>
      <c r="AJ201" s="74"/>
      <c r="AK201" s="74"/>
      <c r="AL201" s="74"/>
      <c r="AM201" s="74"/>
      <c r="AN201" s="74"/>
      <c r="AO201" s="74"/>
      <c r="AP201" s="74"/>
      <c r="AQ201" s="74"/>
      <c r="AR201" s="74"/>
      <c r="AS201" s="74"/>
      <c r="AT201" s="74"/>
      <c r="AU201" s="59"/>
      <c r="AV201" s="59"/>
      <c r="AW201" s="59"/>
    </row>
    <row r="202" customFormat="false" ht="15.75" hidden="true" customHeight="true" outlineLevel="0" collapsed="false">
      <c r="A202" s="78"/>
      <c r="B202" s="62"/>
      <c r="C202" s="63"/>
      <c r="D202" s="63" t="n">
        <v>0</v>
      </c>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c r="AG202" s="65"/>
      <c r="AH202" s="65"/>
      <c r="AI202" s="67"/>
      <c r="AJ202" s="67"/>
      <c r="AK202" s="67"/>
      <c r="AL202" s="67"/>
      <c r="AM202" s="67"/>
      <c r="AN202" s="67"/>
      <c r="AO202" s="67"/>
      <c r="AP202" s="67"/>
      <c r="AQ202" s="67"/>
      <c r="AR202" s="67"/>
      <c r="AS202" s="67"/>
      <c r="AT202" s="67"/>
      <c r="AU202" s="59"/>
      <c r="AV202" s="59"/>
      <c r="AW202" s="59"/>
    </row>
    <row r="203" customFormat="false" ht="15.75" hidden="true" customHeight="true" outlineLevel="0" collapsed="false">
      <c r="A203" s="79"/>
      <c r="B203" s="69"/>
      <c r="C203" s="70"/>
      <c r="D203" s="70" t="n">
        <v>0</v>
      </c>
      <c r="E203" s="71"/>
      <c r="F203" s="71"/>
      <c r="G203" s="71"/>
      <c r="H203" s="71"/>
      <c r="I203" s="71"/>
      <c r="J203" s="71"/>
      <c r="K203" s="71"/>
      <c r="L203" s="71"/>
      <c r="M203" s="71"/>
      <c r="N203" s="71"/>
      <c r="O203" s="71"/>
      <c r="P203" s="71"/>
      <c r="Q203" s="71"/>
      <c r="R203" s="71"/>
      <c r="S203" s="71"/>
      <c r="T203" s="71"/>
      <c r="U203" s="71"/>
      <c r="V203" s="71"/>
      <c r="W203" s="71"/>
      <c r="X203" s="71"/>
      <c r="Y203" s="71"/>
      <c r="Z203" s="71"/>
      <c r="AA203" s="71"/>
      <c r="AB203" s="71"/>
      <c r="AC203" s="71"/>
      <c r="AD203" s="71"/>
      <c r="AE203" s="71"/>
      <c r="AF203" s="71"/>
      <c r="AG203" s="72"/>
      <c r="AH203" s="72"/>
      <c r="AI203" s="74"/>
      <c r="AJ203" s="74"/>
      <c r="AK203" s="74"/>
      <c r="AL203" s="74"/>
      <c r="AM203" s="74"/>
      <c r="AN203" s="74"/>
      <c r="AO203" s="74"/>
      <c r="AP203" s="74"/>
      <c r="AQ203" s="74"/>
      <c r="AR203" s="74"/>
      <c r="AS203" s="74"/>
      <c r="AT203" s="74"/>
      <c r="AU203" s="59"/>
      <c r="AV203" s="59"/>
      <c r="AW203" s="59"/>
    </row>
    <row r="204" customFormat="false" ht="15.75" hidden="true" customHeight="true" outlineLevel="0" collapsed="false">
      <c r="A204" s="78"/>
      <c r="B204" s="62"/>
      <c r="C204" s="63"/>
      <c r="D204" s="63" t="n">
        <v>0</v>
      </c>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c r="AG204" s="65"/>
      <c r="AH204" s="65"/>
      <c r="AI204" s="67"/>
      <c r="AJ204" s="67"/>
      <c r="AK204" s="67"/>
      <c r="AL204" s="67"/>
      <c r="AM204" s="67"/>
      <c r="AN204" s="67"/>
      <c r="AO204" s="67"/>
      <c r="AP204" s="67"/>
      <c r="AQ204" s="67"/>
      <c r="AR204" s="67"/>
      <c r="AS204" s="67"/>
      <c r="AT204" s="67"/>
      <c r="AU204" s="59"/>
      <c r="AV204" s="59"/>
      <c r="AW204" s="59"/>
    </row>
    <row r="205" customFormat="false" ht="15.75" hidden="true" customHeight="true" outlineLevel="0" collapsed="false">
      <c r="A205" s="79"/>
      <c r="B205" s="69"/>
      <c r="C205" s="70"/>
      <c r="D205" s="70" t="n">
        <v>0</v>
      </c>
      <c r="E205" s="71"/>
      <c r="F205" s="71"/>
      <c r="G205" s="71"/>
      <c r="H205" s="71"/>
      <c r="I205" s="71"/>
      <c r="J205" s="71"/>
      <c r="K205" s="71"/>
      <c r="L205" s="71"/>
      <c r="M205" s="71"/>
      <c r="N205" s="71"/>
      <c r="O205" s="71"/>
      <c r="P205" s="71"/>
      <c r="Q205" s="71"/>
      <c r="R205" s="71"/>
      <c r="S205" s="71"/>
      <c r="T205" s="71"/>
      <c r="U205" s="71"/>
      <c r="V205" s="71"/>
      <c r="W205" s="71"/>
      <c r="X205" s="71"/>
      <c r="Y205" s="71"/>
      <c r="Z205" s="71"/>
      <c r="AA205" s="71"/>
      <c r="AB205" s="71"/>
      <c r="AC205" s="71"/>
      <c r="AD205" s="71"/>
      <c r="AE205" s="71"/>
      <c r="AF205" s="71"/>
      <c r="AG205" s="72"/>
      <c r="AH205" s="72"/>
      <c r="AI205" s="74"/>
      <c r="AJ205" s="74"/>
      <c r="AK205" s="74"/>
      <c r="AL205" s="74"/>
      <c r="AM205" s="74"/>
      <c r="AN205" s="74"/>
      <c r="AO205" s="74"/>
      <c r="AP205" s="74"/>
      <c r="AQ205" s="74"/>
      <c r="AR205" s="74"/>
      <c r="AS205" s="74"/>
      <c r="AT205" s="74"/>
      <c r="AU205" s="59"/>
      <c r="AV205" s="59"/>
      <c r="AW205" s="59"/>
    </row>
    <row r="206" customFormat="false" ht="15.75" hidden="true" customHeight="true" outlineLevel="0" collapsed="false">
      <c r="A206" s="78"/>
      <c r="B206" s="62"/>
      <c r="C206" s="63"/>
      <c r="D206" s="63" t="n">
        <v>0</v>
      </c>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c r="AG206" s="65"/>
      <c r="AH206" s="65"/>
      <c r="AI206" s="67"/>
      <c r="AJ206" s="67"/>
      <c r="AK206" s="67"/>
      <c r="AL206" s="67"/>
      <c r="AM206" s="67"/>
      <c r="AN206" s="67"/>
      <c r="AO206" s="67"/>
      <c r="AP206" s="67"/>
      <c r="AQ206" s="67"/>
      <c r="AR206" s="67"/>
      <c r="AS206" s="67"/>
      <c r="AT206" s="67"/>
      <c r="AU206" s="59"/>
      <c r="AV206" s="59"/>
      <c r="AW206" s="59"/>
    </row>
    <row r="207" customFormat="false" ht="15.75" hidden="true" customHeight="true" outlineLevel="0" collapsed="false">
      <c r="A207" s="79"/>
      <c r="B207" s="69"/>
      <c r="C207" s="70"/>
      <c r="D207" s="70" t="n">
        <v>0</v>
      </c>
      <c r="E207" s="71"/>
      <c r="F207" s="71"/>
      <c r="G207" s="71"/>
      <c r="H207" s="71"/>
      <c r="I207" s="71"/>
      <c r="J207" s="71"/>
      <c r="K207" s="71"/>
      <c r="L207" s="71"/>
      <c r="M207" s="71"/>
      <c r="N207" s="71"/>
      <c r="O207" s="71"/>
      <c r="P207" s="71"/>
      <c r="Q207" s="71"/>
      <c r="R207" s="71"/>
      <c r="S207" s="71"/>
      <c r="T207" s="71"/>
      <c r="U207" s="71"/>
      <c r="V207" s="71"/>
      <c r="W207" s="71"/>
      <c r="X207" s="71"/>
      <c r="Y207" s="71"/>
      <c r="Z207" s="71"/>
      <c r="AA207" s="71"/>
      <c r="AB207" s="71"/>
      <c r="AC207" s="71"/>
      <c r="AD207" s="71"/>
      <c r="AE207" s="71"/>
      <c r="AF207" s="71"/>
      <c r="AG207" s="72"/>
      <c r="AH207" s="72"/>
      <c r="AI207" s="74"/>
      <c r="AJ207" s="74"/>
      <c r="AK207" s="74"/>
      <c r="AL207" s="74"/>
      <c r="AM207" s="74"/>
      <c r="AN207" s="74"/>
      <c r="AO207" s="74"/>
      <c r="AP207" s="74"/>
      <c r="AQ207" s="74"/>
      <c r="AR207" s="74"/>
      <c r="AS207" s="74"/>
      <c r="AT207" s="74"/>
      <c r="AU207" s="59"/>
      <c r="AV207" s="59"/>
      <c r="AW207" s="59"/>
    </row>
    <row r="208" customFormat="false" ht="15.75" hidden="true" customHeight="true" outlineLevel="0" collapsed="false">
      <c r="A208" s="78"/>
      <c r="B208" s="62"/>
      <c r="C208" s="63"/>
      <c r="D208" s="63" t="n">
        <v>0</v>
      </c>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c r="AG208" s="65"/>
      <c r="AH208" s="65"/>
      <c r="AI208" s="67"/>
      <c r="AJ208" s="67"/>
      <c r="AK208" s="67"/>
      <c r="AL208" s="67"/>
      <c r="AM208" s="67"/>
      <c r="AN208" s="67"/>
      <c r="AO208" s="67"/>
      <c r="AP208" s="67"/>
      <c r="AQ208" s="67"/>
      <c r="AR208" s="67"/>
      <c r="AS208" s="67"/>
      <c r="AT208" s="67"/>
      <c r="AU208" s="59"/>
      <c r="AV208" s="59"/>
      <c r="AW208" s="59"/>
    </row>
    <row r="209" customFormat="false" ht="15.75" hidden="true" customHeight="true" outlineLevel="0" collapsed="false">
      <c r="A209" s="79"/>
      <c r="B209" s="69"/>
      <c r="C209" s="70"/>
      <c r="D209" s="70" t="n">
        <v>0</v>
      </c>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1"/>
      <c r="AG209" s="72"/>
      <c r="AH209" s="72"/>
      <c r="AI209" s="74"/>
      <c r="AJ209" s="74"/>
      <c r="AK209" s="74"/>
      <c r="AL209" s="74"/>
      <c r="AM209" s="74"/>
      <c r="AN209" s="74"/>
      <c r="AO209" s="74"/>
      <c r="AP209" s="74"/>
      <c r="AQ209" s="74"/>
      <c r="AR209" s="74"/>
      <c r="AS209" s="74"/>
      <c r="AT209" s="74"/>
      <c r="AU209" s="59"/>
      <c r="AV209" s="59"/>
      <c r="AW209" s="59"/>
    </row>
    <row r="210" customFormat="false" ht="15.75" hidden="true" customHeight="true" outlineLevel="0" collapsed="false">
      <c r="A210" s="78"/>
      <c r="B210" s="62"/>
      <c r="C210" s="63"/>
      <c r="D210" s="63" t="n">
        <v>0</v>
      </c>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c r="AG210" s="65"/>
      <c r="AH210" s="65"/>
      <c r="AI210" s="67"/>
      <c r="AJ210" s="67"/>
      <c r="AK210" s="67"/>
      <c r="AL210" s="67"/>
      <c r="AM210" s="67"/>
      <c r="AN210" s="67"/>
      <c r="AO210" s="67"/>
      <c r="AP210" s="67"/>
      <c r="AQ210" s="67"/>
      <c r="AR210" s="67"/>
      <c r="AS210" s="67"/>
      <c r="AT210" s="67"/>
      <c r="AU210" s="59"/>
      <c r="AV210" s="59"/>
      <c r="AW210" s="59"/>
    </row>
    <row r="211" customFormat="false" ht="15.75" hidden="true" customHeight="true" outlineLevel="0" collapsed="false">
      <c r="A211" s="79"/>
      <c r="B211" s="69"/>
      <c r="C211" s="70"/>
      <c r="D211" s="70" t="n">
        <v>0</v>
      </c>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1"/>
      <c r="AG211" s="72"/>
      <c r="AH211" s="72"/>
      <c r="AI211" s="74"/>
      <c r="AJ211" s="74"/>
      <c r="AK211" s="74"/>
      <c r="AL211" s="74"/>
      <c r="AM211" s="74"/>
      <c r="AN211" s="74"/>
      <c r="AO211" s="74"/>
      <c r="AP211" s="74"/>
      <c r="AQ211" s="74"/>
      <c r="AR211" s="74"/>
      <c r="AS211" s="74"/>
      <c r="AT211" s="74"/>
      <c r="AU211" s="59"/>
      <c r="AV211" s="59"/>
      <c r="AW211" s="59"/>
    </row>
    <row r="212" customFormat="false" ht="15.75" hidden="true" customHeight="true" outlineLevel="0" collapsed="false">
      <c r="A212" s="78"/>
      <c r="B212" s="62"/>
      <c r="C212" s="63"/>
      <c r="D212" s="63" t="n">
        <v>0</v>
      </c>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c r="AG212" s="65"/>
      <c r="AH212" s="65"/>
      <c r="AI212" s="67"/>
      <c r="AJ212" s="67"/>
      <c r="AK212" s="67"/>
      <c r="AL212" s="67"/>
      <c r="AM212" s="67"/>
      <c r="AN212" s="67"/>
      <c r="AO212" s="67"/>
      <c r="AP212" s="67"/>
      <c r="AQ212" s="67"/>
      <c r="AR212" s="67"/>
      <c r="AS212" s="67"/>
      <c r="AT212" s="67"/>
      <c r="AU212" s="59"/>
      <c r="AV212" s="59"/>
      <c r="AW212" s="59"/>
    </row>
    <row r="213" customFormat="false" ht="15.75" hidden="true" customHeight="true" outlineLevel="0" collapsed="false">
      <c r="A213" s="79"/>
      <c r="B213" s="69"/>
      <c r="C213" s="70"/>
      <c r="D213" s="70" t="n">
        <v>0</v>
      </c>
      <c r="E213" s="71"/>
      <c r="F213" s="71"/>
      <c r="G213" s="71"/>
      <c r="H213" s="71"/>
      <c r="I213" s="71"/>
      <c r="J213" s="71"/>
      <c r="K213" s="71"/>
      <c r="L213" s="71"/>
      <c r="M213" s="71"/>
      <c r="N213" s="71"/>
      <c r="O213" s="71"/>
      <c r="P213" s="71"/>
      <c r="Q213" s="71"/>
      <c r="R213" s="71"/>
      <c r="S213" s="71"/>
      <c r="T213" s="71"/>
      <c r="U213" s="71"/>
      <c r="V213" s="71"/>
      <c r="W213" s="71"/>
      <c r="X213" s="71"/>
      <c r="Y213" s="71"/>
      <c r="Z213" s="71"/>
      <c r="AA213" s="71"/>
      <c r="AB213" s="71"/>
      <c r="AC213" s="71"/>
      <c r="AD213" s="71"/>
      <c r="AE213" s="71"/>
      <c r="AF213" s="71"/>
      <c r="AG213" s="72"/>
      <c r="AH213" s="72"/>
      <c r="AI213" s="74"/>
      <c r="AJ213" s="74"/>
      <c r="AK213" s="74"/>
      <c r="AL213" s="74"/>
      <c r="AM213" s="74"/>
      <c r="AN213" s="74"/>
      <c r="AO213" s="74"/>
      <c r="AP213" s="74"/>
      <c r="AQ213" s="74"/>
      <c r="AR213" s="74"/>
      <c r="AS213" s="74"/>
      <c r="AT213" s="74"/>
      <c r="AU213" s="59"/>
      <c r="AV213" s="59"/>
      <c r="AW213" s="59"/>
    </row>
    <row r="214" customFormat="false" ht="15.75" hidden="true" customHeight="true" outlineLevel="0" collapsed="false">
      <c r="A214" s="78"/>
      <c r="B214" s="62"/>
      <c r="C214" s="63"/>
      <c r="D214" s="63" t="n">
        <v>0</v>
      </c>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c r="AG214" s="65"/>
      <c r="AH214" s="65"/>
      <c r="AI214" s="67"/>
      <c r="AJ214" s="67"/>
      <c r="AK214" s="67"/>
      <c r="AL214" s="67"/>
      <c r="AM214" s="67"/>
      <c r="AN214" s="67"/>
      <c r="AO214" s="67"/>
      <c r="AP214" s="67"/>
      <c r="AQ214" s="67"/>
      <c r="AR214" s="67"/>
      <c r="AS214" s="67"/>
      <c r="AT214" s="67"/>
      <c r="AU214" s="59"/>
      <c r="AV214" s="59"/>
      <c r="AW214" s="59"/>
    </row>
    <row r="215" customFormat="false" ht="15.75" hidden="true" customHeight="true" outlineLevel="0" collapsed="false">
      <c r="A215" s="79"/>
      <c r="B215" s="69"/>
      <c r="C215" s="70"/>
      <c r="D215" s="70" t="n">
        <v>0</v>
      </c>
      <c r="E215" s="71"/>
      <c r="F215" s="71"/>
      <c r="G215" s="71"/>
      <c r="H215" s="71"/>
      <c r="I215" s="71"/>
      <c r="J215" s="71"/>
      <c r="K215" s="71"/>
      <c r="L215" s="71"/>
      <c r="M215" s="71"/>
      <c r="N215" s="71"/>
      <c r="O215" s="71"/>
      <c r="P215" s="71"/>
      <c r="Q215" s="71"/>
      <c r="R215" s="71"/>
      <c r="S215" s="71"/>
      <c r="T215" s="71"/>
      <c r="U215" s="71"/>
      <c r="V215" s="71"/>
      <c r="W215" s="71"/>
      <c r="X215" s="71"/>
      <c r="Y215" s="71"/>
      <c r="Z215" s="71"/>
      <c r="AA215" s="71"/>
      <c r="AB215" s="71"/>
      <c r="AC215" s="71"/>
      <c r="AD215" s="71"/>
      <c r="AE215" s="71"/>
      <c r="AF215" s="71"/>
      <c r="AG215" s="72"/>
      <c r="AH215" s="72"/>
      <c r="AI215" s="74"/>
      <c r="AJ215" s="74"/>
      <c r="AK215" s="74"/>
      <c r="AL215" s="74"/>
      <c r="AM215" s="74"/>
      <c r="AN215" s="74"/>
      <c r="AO215" s="74"/>
      <c r="AP215" s="74"/>
      <c r="AQ215" s="74"/>
      <c r="AR215" s="74"/>
      <c r="AS215" s="74"/>
      <c r="AT215" s="74"/>
      <c r="AU215" s="59"/>
      <c r="AV215" s="59"/>
      <c r="AW215" s="59"/>
    </row>
    <row r="216" customFormat="false" ht="15.75" hidden="true" customHeight="true" outlineLevel="0" collapsed="false">
      <c r="A216" s="78"/>
      <c r="B216" s="62"/>
      <c r="C216" s="63"/>
      <c r="D216" s="63" t="n">
        <v>0</v>
      </c>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c r="AG216" s="65"/>
      <c r="AH216" s="65"/>
      <c r="AI216" s="67"/>
      <c r="AJ216" s="67"/>
      <c r="AK216" s="67"/>
      <c r="AL216" s="67"/>
      <c r="AM216" s="67"/>
      <c r="AN216" s="67"/>
      <c r="AO216" s="67"/>
      <c r="AP216" s="67"/>
      <c r="AQ216" s="67"/>
      <c r="AR216" s="67"/>
      <c r="AS216" s="67"/>
      <c r="AT216" s="67"/>
      <c r="AU216" s="59"/>
      <c r="AV216" s="59"/>
      <c r="AW216" s="59"/>
    </row>
    <row r="217" customFormat="false" ht="15.75" hidden="true" customHeight="true" outlineLevel="0" collapsed="false">
      <c r="A217" s="79"/>
      <c r="B217" s="69"/>
      <c r="C217" s="70"/>
      <c r="D217" s="70" t="n">
        <v>0</v>
      </c>
      <c r="E217" s="71"/>
      <c r="F217" s="71"/>
      <c r="G217" s="71"/>
      <c r="H217" s="71"/>
      <c r="I217" s="71"/>
      <c r="J217" s="71"/>
      <c r="K217" s="71"/>
      <c r="L217" s="71"/>
      <c r="M217" s="71"/>
      <c r="N217" s="71"/>
      <c r="O217" s="71"/>
      <c r="P217" s="71"/>
      <c r="Q217" s="71"/>
      <c r="R217" s="71"/>
      <c r="S217" s="71"/>
      <c r="T217" s="71"/>
      <c r="U217" s="71"/>
      <c r="V217" s="71"/>
      <c r="W217" s="71"/>
      <c r="X217" s="71"/>
      <c r="Y217" s="71"/>
      <c r="Z217" s="71"/>
      <c r="AA217" s="71"/>
      <c r="AB217" s="71"/>
      <c r="AC217" s="71"/>
      <c r="AD217" s="71"/>
      <c r="AE217" s="71"/>
      <c r="AF217" s="71"/>
      <c r="AG217" s="72"/>
      <c r="AH217" s="72"/>
      <c r="AI217" s="74"/>
      <c r="AJ217" s="74"/>
      <c r="AK217" s="74"/>
      <c r="AL217" s="74"/>
      <c r="AM217" s="74"/>
      <c r="AN217" s="74"/>
      <c r="AO217" s="74"/>
      <c r="AP217" s="74"/>
      <c r="AQ217" s="74"/>
      <c r="AR217" s="74"/>
      <c r="AS217" s="74"/>
      <c r="AT217" s="74"/>
      <c r="AU217" s="59"/>
      <c r="AV217" s="59"/>
      <c r="AW217" s="59"/>
    </row>
    <row r="218" customFormat="false" ht="15.75" hidden="true" customHeight="true" outlineLevel="0" collapsed="false">
      <c r="A218" s="78"/>
      <c r="B218" s="62"/>
      <c r="C218" s="63"/>
      <c r="D218" s="63" t="n">
        <v>0</v>
      </c>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c r="AG218" s="65"/>
      <c r="AH218" s="65"/>
      <c r="AI218" s="67"/>
      <c r="AJ218" s="67"/>
      <c r="AK218" s="67"/>
      <c r="AL218" s="67"/>
      <c r="AM218" s="67"/>
      <c r="AN218" s="67"/>
      <c r="AO218" s="67"/>
      <c r="AP218" s="67"/>
      <c r="AQ218" s="67"/>
      <c r="AR218" s="67"/>
      <c r="AS218" s="67"/>
      <c r="AT218" s="67"/>
      <c r="AU218" s="59"/>
      <c r="AV218" s="59"/>
      <c r="AW218" s="59"/>
    </row>
    <row r="219" customFormat="false" ht="15.75" hidden="true" customHeight="true" outlineLevel="0" collapsed="false">
      <c r="A219" s="79"/>
      <c r="B219" s="69"/>
      <c r="C219" s="70"/>
      <c r="D219" s="70" t="n">
        <v>0</v>
      </c>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2"/>
      <c r="AH219" s="72"/>
      <c r="AI219" s="74"/>
      <c r="AJ219" s="74"/>
      <c r="AK219" s="74"/>
      <c r="AL219" s="74"/>
      <c r="AM219" s="74"/>
      <c r="AN219" s="74"/>
      <c r="AO219" s="74"/>
      <c r="AP219" s="74"/>
      <c r="AQ219" s="74"/>
      <c r="AR219" s="74"/>
      <c r="AS219" s="74"/>
      <c r="AT219" s="74"/>
      <c r="AU219" s="59"/>
      <c r="AV219" s="59"/>
      <c r="AW219" s="59"/>
    </row>
    <row r="220" customFormat="false" ht="15.75" hidden="true" customHeight="true" outlineLevel="0" collapsed="false">
      <c r="A220" s="78"/>
      <c r="B220" s="62"/>
      <c r="C220" s="63"/>
      <c r="D220" s="63" t="n">
        <v>0</v>
      </c>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c r="AG220" s="65"/>
      <c r="AH220" s="65"/>
      <c r="AI220" s="67"/>
      <c r="AJ220" s="67"/>
      <c r="AK220" s="67"/>
      <c r="AL220" s="67"/>
      <c r="AM220" s="67"/>
      <c r="AN220" s="67"/>
      <c r="AO220" s="67"/>
      <c r="AP220" s="67"/>
      <c r="AQ220" s="67"/>
      <c r="AR220" s="67"/>
      <c r="AS220" s="67"/>
      <c r="AT220" s="67"/>
      <c r="AU220" s="59"/>
      <c r="AV220" s="59"/>
      <c r="AW220" s="59"/>
    </row>
    <row r="221" customFormat="false" ht="15.75" hidden="true" customHeight="true" outlineLevel="0" collapsed="false">
      <c r="A221" s="79"/>
      <c r="B221" s="69"/>
      <c r="C221" s="70"/>
      <c r="D221" s="70" t="n">
        <v>0</v>
      </c>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1"/>
      <c r="AG221" s="72"/>
      <c r="AH221" s="72"/>
      <c r="AI221" s="74"/>
      <c r="AJ221" s="74"/>
      <c r="AK221" s="74"/>
      <c r="AL221" s="74"/>
      <c r="AM221" s="74"/>
      <c r="AN221" s="74"/>
      <c r="AO221" s="74"/>
      <c r="AP221" s="74"/>
      <c r="AQ221" s="74"/>
      <c r="AR221" s="74"/>
      <c r="AS221" s="74"/>
      <c r="AT221" s="74"/>
      <c r="AU221" s="59"/>
      <c r="AV221" s="59"/>
      <c r="AW221" s="59"/>
    </row>
    <row r="222" customFormat="false" ht="15.75" hidden="true" customHeight="true" outlineLevel="0" collapsed="false">
      <c r="A222" s="78"/>
      <c r="B222" s="62"/>
      <c r="C222" s="63"/>
      <c r="D222" s="63" t="n">
        <v>0</v>
      </c>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c r="AG222" s="65"/>
      <c r="AH222" s="65"/>
      <c r="AI222" s="67"/>
      <c r="AJ222" s="67"/>
      <c r="AK222" s="67"/>
      <c r="AL222" s="67"/>
      <c r="AM222" s="67"/>
      <c r="AN222" s="67"/>
      <c r="AO222" s="67"/>
      <c r="AP222" s="67"/>
      <c r="AQ222" s="67"/>
      <c r="AR222" s="67"/>
      <c r="AS222" s="67"/>
      <c r="AT222" s="67"/>
      <c r="AU222" s="59"/>
      <c r="AV222" s="59"/>
      <c r="AW222" s="59"/>
    </row>
    <row r="223" customFormat="false" ht="15.75" hidden="true" customHeight="true" outlineLevel="0" collapsed="false">
      <c r="A223" s="79"/>
      <c r="B223" s="69"/>
      <c r="C223" s="70"/>
      <c r="D223" s="70" t="n">
        <v>0</v>
      </c>
      <c r="E223" s="71"/>
      <c r="F223" s="71"/>
      <c r="G223" s="71"/>
      <c r="H223" s="71"/>
      <c r="I223" s="71"/>
      <c r="J223" s="71"/>
      <c r="K223" s="71"/>
      <c r="L223" s="71"/>
      <c r="M223" s="71"/>
      <c r="N223" s="71"/>
      <c r="O223" s="71"/>
      <c r="P223" s="71"/>
      <c r="Q223" s="71"/>
      <c r="R223" s="71"/>
      <c r="S223" s="71"/>
      <c r="T223" s="71"/>
      <c r="U223" s="71"/>
      <c r="V223" s="71"/>
      <c r="W223" s="71"/>
      <c r="X223" s="71"/>
      <c r="Y223" s="71"/>
      <c r="Z223" s="71"/>
      <c r="AA223" s="71"/>
      <c r="AB223" s="71"/>
      <c r="AC223" s="71"/>
      <c r="AD223" s="71"/>
      <c r="AE223" s="71"/>
      <c r="AF223" s="71"/>
      <c r="AG223" s="72"/>
      <c r="AH223" s="72"/>
      <c r="AI223" s="74"/>
      <c r="AJ223" s="74"/>
      <c r="AK223" s="74"/>
      <c r="AL223" s="74"/>
      <c r="AM223" s="74"/>
      <c r="AN223" s="74"/>
      <c r="AO223" s="74"/>
      <c r="AP223" s="74"/>
      <c r="AQ223" s="74"/>
      <c r="AR223" s="74"/>
      <c r="AS223" s="74"/>
      <c r="AT223" s="74"/>
      <c r="AU223" s="59"/>
      <c r="AV223" s="59"/>
      <c r="AW223" s="59"/>
    </row>
    <row r="224" customFormat="false" ht="15.75" hidden="true" customHeight="true" outlineLevel="0" collapsed="false">
      <c r="A224" s="78"/>
      <c r="B224" s="62"/>
      <c r="C224" s="63"/>
      <c r="D224" s="63" t="n">
        <v>0</v>
      </c>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c r="AG224" s="65"/>
      <c r="AH224" s="65"/>
      <c r="AI224" s="67"/>
      <c r="AJ224" s="67"/>
      <c r="AK224" s="67"/>
      <c r="AL224" s="67"/>
      <c r="AM224" s="67"/>
      <c r="AN224" s="67"/>
      <c r="AO224" s="67"/>
      <c r="AP224" s="67"/>
      <c r="AQ224" s="67"/>
      <c r="AR224" s="67"/>
      <c r="AS224" s="67"/>
      <c r="AT224" s="67"/>
      <c r="AU224" s="59"/>
      <c r="AV224" s="59"/>
      <c r="AW224" s="59"/>
    </row>
    <row r="225" customFormat="false" ht="15.75" hidden="true" customHeight="true" outlineLevel="0" collapsed="false">
      <c r="A225" s="79"/>
      <c r="B225" s="69"/>
      <c r="C225" s="70"/>
      <c r="D225" s="70" t="n">
        <v>0</v>
      </c>
      <c r="E225" s="71"/>
      <c r="F225" s="71"/>
      <c r="G225" s="71"/>
      <c r="H225" s="71"/>
      <c r="I225" s="71"/>
      <c r="J225" s="71"/>
      <c r="K225" s="71"/>
      <c r="L225" s="71"/>
      <c r="M225" s="71"/>
      <c r="N225" s="71"/>
      <c r="O225" s="71"/>
      <c r="P225" s="71"/>
      <c r="Q225" s="71"/>
      <c r="R225" s="71"/>
      <c r="S225" s="71"/>
      <c r="T225" s="71"/>
      <c r="U225" s="71"/>
      <c r="V225" s="71"/>
      <c r="W225" s="71"/>
      <c r="X225" s="71"/>
      <c r="Y225" s="71"/>
      <c r="Z225" s="71"/>
      <c r="AA225" s="71"/>
      <c r="AB225" s="71"/>
      <c r="AC225" s="71"/>
      <c r="AD225" s="71"/>
      <c r="AE225" s="71"/>
      <c r="AF225" s="71"/>
      <c r="AG225" s="72"/>
      <c r="AH225" s="72"/>
      <c r="AI225" s="74"/>
      <c r="AJ225" s="74"/>
      <c r="AK225" s="74"/>
      <c r="AL225" s="74"/>
      <c r="AM225" s="74"/>
      <c r="AN225" s="74"/>
      <c r="AO225" s="74"/>
      <c r="AP225" s="74"/>
      <c r="AQ225" s="74"/>
      <c r="AR225" s="74"/>
      <c r="AS225" s="74"/>
      <c r="AT225" s="74"/>
      <c r="AU225" s="59"/>
      <c r="AV225" s="59"/>
      <c r="AW225" s="59"/>
    </row>
    <row r="226" customFormat="false" ht="15.75" hidden="true" customHeight="true" outlineLevel="0" collapsed="false">
      <c r="A226" s="78"/>
      <c r="B226" s="62"/>
      <c r="C226" s="63"/>
      <c r="D226" s="63" t="n">
        <v>0</v>
      </c>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c r="AG226" s="65"/>
      <c r="AH226" s="65"/>
      <c r="AI226" s="67"/>
      <c r="AJ226" s="67"/>
      <c r="AK226" s="67"/>
      <c r="AL226" s="67"/>
      <c r="AM226" s="67"/>
      <c r="AN226" s="67"/>
      <c r="AO226" s="67"/>
      <c r="AP226" s="67"/>
      <c r="AQ226" s="67"/>
      <c r="AR226" s="67"/>
      <c r="AS226" s="67"/>
      <c r="AT226" s="67"/>
      <c r="AU226" s="59"/>
      <c r="AV226" s="59"/>
      <c r="AW226" s="59"/>
    </row>
    <row r="227" customFormat="false" ht="15.75" hidden="true" customHeight="true" outlineLevel="0" collapsed="false">
      <c r="A227" s="79"/>
      <c r="B227" s="69"/>
      <c r="C227" s="70"/>
      <c r="D227" s="70" t="n">
        <v>0</v>
      </c>
      <c r="E227" s="71"/>
      <c r="F227" s="71"/>
      <c r="G227" s="71"/>
      <c r="H227" s="71"/>
      <c r="I227" s="71"/>
      <c r="J227" s="71"/>
      <c r="K227" s="71"/>
      <c r="L227" s="71"/>
      <c r="M227" s="71"/>
      <c r="N227" s="71"/>
      <c r="O227" s="71"/>
      <c r="P227" s="71"/>
      <c r="Q227" s="71"/>
      <c r="R227" s="71"/>
      <c r="S227" s="71"/>
      <c r="T227" s="71"/>
      <c r="U227" s="71"/>
      <c r="V227" s="71"/>
      <c r="W227" s="71"/>
      <c r="X227" s="71"/>
      <c r="Y227" s="71"/>
      <c r="Z227" s="71"/>
      <c r="AA227" s="71"/>
      <c r="AB227" s="71"/>
      <c r="AC227" s="71"/>
      <c r="AD227" s="71"/>
      <c r="AE227" s="71"/>
      <c r="AF227" s="71"/>
      <c r="AG227" s="72"/>
      <c r="AH227" s="72"/>
      <c r="AI227" s="74"/>
      <c r="AJ227" s="74"/>
      <c r="AK227" s="74"/>
      <c r="AL227" s="74"/>
      <c r="AM227" s="74"/>
      <c r="AN227" s="74"/>
      <c r="AO227" s="74"/>
      <c r="AP227" s="74"/>
      <c r="AQ227" s="74"/>
      <c r="AR227" s="74"/>
      <c r="AS227" s="74"/>
      <c r="AT227" s="74"/>
      <c r="AU227" s="59"/>
      <c r="AV227" s="59"/>
      <c r="AW227" s="59"/>
    </row>
    <row r="228" customFormat="false" ht="15.75" hidden="true" customHeight="true" outlineLevel="0" collapsed="false">
      <c r="A228" s="78"/>
      <c r="B228" s="62"/>
      <c r="C228" s="63"/>
      <c r="D228" s="63" t="n">
        <v>0</v>
      </c>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c r="AG228" s="65"/>
      <c r="AH228" s="65"/>
      <c r="AI228" s="67"/>
      <c r="AJ228" s="67"/>
      <c r="AK228" s="67"/>
      <c r="AL228" s="67"/>
      <c r="AM228" s="67"/>
      <c r="AN228" s="67"/>
      <c r="AO228" s="67"/>
      <c r="AP228" s="67"/>
      <c r="AQ228" s="67"/>
      <c r="AR228" s="67"/>
      <c r="AS228" s="67"/>
      <c r="AT228" s="67"/>
      <c r="AU228" s="59"/>
      <c r="AV228" s="59"/>
      <c r="AW228" s="59"/>
    </row>
    <row r="229" customFormat="false" ht="15.75" hidden="true" customHeight="true" outlineLevel="0" collapsed="false">
      <c r="A229" s="79"/>
      <c r="B229" s="69"/>
      <c r="C229" s="70"/>
      <c r="D229" s="70" t="n">
        <v>0</v>
      </c>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1"/>
      <c r="AG229" s="72"/>
      <c r="AH229" s="72"/>
      <c r="AI229" s="74"/>
      <c r="AJ229" s="74"/>
      <c r="AK229" s="74"/>
      <c r="AL229" s="74"/>
      <c r="AM229" s="74"/>
      <c r="AN229" s="74"/>
      <c r="AO229" s="74"/>
      <c r="AP229" s="74"/>
      <c r="AQ229" s="74"/>
      <c r="AR229" s="74"/>
      <c r="AS229" s="74"/>
      <c r="AT229" s="74"/>
      <c r="AU229" s="59"/>
      <c r="AV229" s="59"/>
      <c r="AW229" s="59"/>
    </row>
    <row r="230" customFormat="false" ht="15.75" hidden="true" customHeight="true" outlineLevel="0" collapsed="false">
      <c r="A230" s="78"/>
      <c r="B230" s="62"/>
      <c r="C230" s="63"/>
      <c r="D230" s="63" t="n">
        <v>0</v>
      </c>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c r="AG230" s="65"/>
      <c r="AH230" s="65"/>
      <c r="AI230" s="67"/>
      <c r="AJ230" s="67"/>
      <c r="AK230" s="67"/>
      <c r="AL230" s="67"/>
      <c r="AM230" s="67"/>
      <c r="AN230" s="67"/>
      <c r="AO230" s="67"/>
      <c r="AP230" s="67"/>
      <c r="AQ230" s="67"/>
      <c r="AR230" s="67"/>
      <c r="AS230" s="67"/>
      <c r="AT230" s="67"/>
      <c r="AU230" s="59"/>
      <c r="AV230" s="59"/>
      <c r="AW230" s="59"/>
    </row>
    <row r="231" customFormat="false" ht="15.75" hidden="true" customHeight="true" outlineLevel="0" collapsed="false">
      <c r="A231" s="79"/>
      <c r="B231" s="69"/>
      <c r="C231" s="70"/>
      <c r="D231" s="70" t="n">
        <v>0</v>
      </c>
      <c r="E231" s="71"/>
      <c r="F231" s="71"/>
      <c r="G231" s="71"/>
      <c r="H231" s="71"/>
      <c r="I231" s="71"/>
      <c r="J231" s="71"/>
      <c r="K231" s="71"/>
      <c r="L231" s="71"/>
      <c r="M231" s="71"/>
      <c r="N231" s="71"/>
      <c r="O231" s="71"/>
      <c r="P231" s="71"/>
      <c r="Q231" s="71"/>
      <c r="R231" s="71"/>
      <c r="S231" s="71"/>
      <c r="T231" s="71"/>
      <c r="U231" s="71"/>
      <c r="V231" s="71"/>
      <c r="W231" s="71"/>
      <c r="X231" s="71"/>
      <c r="Y231" s="71"/>
      <c r="Z231" s="71"/>
      <c r="AA231" s="71"/>
      <c r="AB231" s="71"/>
      <c r="AC231" s="71"/>
      <c r="AD231" s="71"/>
      <c r="AE231" s="71"/>
      <c r="AF231" s="71"/>
      <c r="AG231" s="72"/>
      <c r="AH231" s="72"/>
      <c r="AI231" s="74"/>
      <c r="AJ231" s="74"/>
      <c r="AK231" s="74"/>
      <c r="AL231" s="74"/>
      <c r="AM231" s="74"/>
      <c r="AN231" s="74"/>
      <c r="AO231" s="74"/>
      <c r="AP231" s="74"/>
      <c r="AQ231" s="74"/>
      <c r="AR231" s="74"/>
      <c r="AS231" s="74"/>
      <c r="AT231" s="74"/>
      <c r="AU231" s="59"/>
      <c r="AV231" s="59"/>
      <c r="AW231" s="59"/>
    </row>
    <row r="232" customFormat="false" ht="15.75" hidden="true" customHeight="true" outlineLevel="0" collapsed="false">
      <c r="A232" s="78"/>
      <c r="B232" s="62"/>
      <c r="C232" s="63"/>
      <c r="D232" s="63" t="n">
        <v>0</v>
      </c>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c r="AG232" s="65"/>
      <c r="AH232" s="65"/>
      <c r="AI232" s="67"/>
      <c r="AJ232" s="67"/>
      <c r="AK232" s="67"/>
      <c r="AL232" s="67"/>
      <c r="AM232" s="67"/>
      <c r="AN232" s="67"/>
      <c r="AO232" s="67"/>
      <c r="AP232" s="67"/>
      <c r="AQ232" s="67"/>
      <c r="AR232" s="67"/>
      <c r="AS232" s="67"/>
      <c r="AT232" s="67"/>
      <c r="AU232" s="59"/>
      <c r="AV232" s="59"/>
      <c r="AW232" s="59"/>
    </row>
    <row r="233" customFormat="false" ht="15.75" hidden="true" customHeight="true" outlineLevel="0" collapsed="false">
      <c r="A233" s="79"/>
      <c r="B233" s="69"/>
      <c r="C233" s="70"/>
      <c r="D233" s="70" t="n">
        <v>0</v>
      </c>
      <c r="E233" s="71"/>
      <c r="F233" s="71"/>
      <c r="G233" s="71"/>
      <c r="H233" s="71"/>
      <c r="I233" s="71"/>
      <c r="J233" s="71"/>
      <c r="K233" s="71"/>
      <c r="L233" s="71"/>
      <c r="M233" s="71"/>
      <c r="N233" s="71"/>
      <c r="O233" s="71"/>
      <c r="P233" s="71"/>
      <c r="Q233" s="71"/>
      <c r="R233" s="71"/>
      <c r="S233" s="71"/>
      <c r="T233" s="71"/>
      <c r="U233" s="71"/>
      <c r="V233" s="71"/>
      <c r="W233" s="71"/>
      <c r="X233" s="71"/>
      <c r="Y233" s="71"/>
      <c r="Z233" s="71"/>
      <c r="AA233" s="71"/>
      <c r="AB233" s="71"/>
      <c r="AC233" s="71"/>
      <c r="AD233" s="71"/>
      <c r="AE233" s="71"/>
      <c r="AF233" s="71"/>
      <c r="AG233" s="72"/>
      <c r="AH233" s="72"/>
      <c r="AI233" s="74"/>
      <c r="AJ233" s="74"/>
      <c r="AK233" s="74"/>
      <c r="AL233" s="74"/>
      <c r="AM233" s="74"/>
      <c r="AN233" s="74"/>
      <c r="AO233" s="74"/>
      <c r="AP233" s="74"/>
      <c r="AQ233" s="74"/>
      <c r="AR233" s="74"/>
      <c r="AS233" s="74"/>
      <c r="AT233" s="74"/>
      <c r="AU233" s="59"/>
      <c r="AV233" s="59"/>
      <c r="AW233" s="59"/>
    </row>
    <row r="234" customFormat="false" ht="15.75" hidden="true" customHeight="true" outlineLevel="0" collapsed="false">
      <c r="A234" s="78"/>
      <c r="B234" s="62"/>
      <c r="C234" s="63"/>
      <c r="D234" s="63" t="n">
        <v>0</v>
      </c>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c r="AG234" s="65"/>
      <c r="AH234" s="65"/>
      <c r="AI234" s="67"/>
      <c r="AJ234" s="67"/>
      <c r="AK234" s="67"/>
      <c r="AL234" s="67"/>
      <c r="AM234" s="67"/>
      <c r="AN234" s="67"/>
      <c r="AO234" s="67"/>
      <c r="AP234" s="67"/>
      <c r="AQ234" s="67"/>
      <c r="AR234" s="67"/>
      <c r="AS234" s="67"/>
      <c r="AT234" s="67"/>
      <c r="AU234" s="59"/>
      <c r="AV234" s="59"/>
      <c r="AW234" s="59"/>
    </row>
    <row r="235" customFormat="false" ht="15.75" hidden="true" customHeight="true" outlineLevel="0" collapsed="false">
      <c r="A235" s="79"/>
      <c r="B235" s="69"/>
      <c r="C235" s="70"/>
      <c r="D235" s="70" t="n">
        <v>0</v>
      </c>
      <c r="E235" s="71"/>
      <c r="F235" s="71"/>
      <c r="G235" s="71"/>
      <c r="H235" s="71"/>
      <c r="I235" s="71"/>
      <c r="J235" s="71"/>
      <c r="K235" s="71"/>
      <c r="L235" s="71"/>
      <c r="M235" s="71"/>
      <c r="N235" s="71"/>
      <c r="O235" s="71"/>
      <c r="P235" s="71"/>
      <c r="Q235" s="71"/>
      <c r="R235" s="71"/>
      <c r="S235" s="71"/>
      <c r="T235" s="71"/>
      <c r="U235" s="71"/>
      <c r="V235" s="71"/>
      <c r="W235" s="71"/>
      <c r="X235" s="71"/>
      <c r="Y235" s="71"/>
      <c r="Z235" s="71"/>
      <c r="AA235" s="71"/>
      <c r="AB235" s="71"/>
      <c r="AC235" s="71"/>
      <c r="AD235" s="71"/>
      <c r="AE235" s="71"/>
      <c r="AF235" s="71"/>
      <c r="AG235" s="72"/>
      <c r="AH235" s="72"/>
      <c r="AI235" s="74"/>
      <c r="AJ235" s="74"/>
      <c r="AK235" s="74"/>
      <c r="AL235" s="74"/>
      <c r="AM235" s="74"/>
      <c r="AN235" s="74"/>
      <c r="AO235" s="74"/>
      <c r="AP235" s="74"/>
      <c r="AQ235" s="74"/>
      <c r="AR235" s="74"/>
      <c r="AS235" s="74"/>
      <c r="AT235" s="74"/>
      <c r="AU235" s="59"/>
      <c r="AV235" s="59"/>
      <c r="AW235" s="59"/>
    </row>
    <row r="236" customFormat="false" ht="15.75" hidden="true" customHeight="true" outlineLevel="0" collapsed="false">
      <c r="A236" s="78"/>
      <c r="B236" s="62"/>
      <c r="C236" s="63"/>
      <c r="D236" s="63" t="n">
        <v>0</v>
      </c>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c r="AG236" s="65"/>
      <c r="AH236" s="65"/>
      <c r="AI236" s="67"/>
      <c r="AJ236" s="67"/>
      <c r="AK236" s="67"/>
      <c r="AL236" s="67"/>
      <c r="AM236" s="67"/>
      <c r="AN236" s="67"/>
      <c r="AO236" s="67"/>
      <c r="AP236" s="67"/>
      <c r="AQ236" s="67"/>
      <c r="AR236" s="67"/>
      <c r="AS236" s="67"/>
      <c r="AT236" s="67"/>
      <c r="AU236" s="59"/>
      <c r="AV236" s="59"/>
      <c r="AW236" s="59"/>
    </row>
    <row r="237" customFormat="false" ht="15.75" hidden="true" customHeight="true" outlineLevel="0" collapsed="false">
      <c r="A237" s="79"/>
      <c r="B237" s="69"/>
      <c r="C237" s="70"/>
      <c r="D237" s="70" t="n">
        <v>0</v>
      </c>
      <c r="E237" s="71"/>
      <c r="F237" s="71"/>
      <c r="G237" s="71"/>
      <c r="H237" s="71"/>
      <c r="I237" s="71"/>
      <c r="J237" s="71"/>
      <c r="K237" s="71"/>
      <c r="L237" s="71"/>
      <c r="M237" s="71"/>
      <c r="N237" s="71"/>
      <c r="O237" s="71"/>
      <c r="P237" s="71"/>
      <c r="Q237" s="71"/>
      <c r="R237" s="71"/>
      <c r="S237" s="71"/>
      <c r="T237" s="71"/>
      <c r="U237" s="71"/>
      <c r="V237" s="71"/>
      <c r="W237" s="71"/>
      <c r="X237" s="71"/>
      <c r="Y237" s="71"/>
      <c r="Z237" s="71"/>
      <c r="AA237" s="71"/>
      <c r="AB237" s="71"/>
      <c r="AC237" s="71"/>
      <c r="AD237" s="71"/>
      <c r="AE237" s="71"/>
      <c r="AF237" s="71"/>
      <c r="AG237" s="72"/>
      <c r="AH237" s="72"/>
      <c r="AI237" s="74"/>
      <c r="AJ237" s="74"/>
      <c r="AK237" s="74"/>
      <c r="AL237" s="74"/>
      <c r="AM237" s="74"/>
      <c r="AN237" s="74"/>
      <c r="AO237" s="74"/>
      <c r="AP237" s="74"/>
      <c r="AQ237" s="74"/>
      <c r="AR237" s="74"/>
      <c r="AS237" s="74"/>
      <c r="AT237" s="74"/>
      <c r="AU237" s="59"/>
      <c r="AV237" s="59"/>
      <c r="AW237" s="59"/>
    </row>
    <row r="238" customFormat="false" ht="15.75" hidden="true" customHeight="true" outlineLevel="0" collapsed="false">
      <c r="A238" s="78"/>
      <c r="B238" s="62"/>
      <c r="C238" s="63"/>
      <c r="D238" s="63" t="n">
        <v>0</v>
      </c>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c r="AG238" s="65"/>
      <c r="AH238" s="65"/>
      <c r="AI238" s="67"/>
      <c r="AJ238" s="67"/>
      <c r="AK238" s="67"/>
      <c r="AL238" s="67"/>
      <c r="AM238" s="67"/>
      <c r="AN238" s="67"/>
      <c r="AO238" s="67"/>
      <c r="AP238" s="67"/>
      <c r="AQ238" s="67"/>
      <c r="AR238" s="67"/>
      <c r="AS238" s="67"/>
      <c r="AT238" s="67"/>
      <c r="AU238" s="59"/>
      <c r="AV238" s="59"/>
      <c r="AW238" s="59"/>
    </row>
    <row r="239" customFormat="false" ht="15.75" hidden="true" customHeight="true" outlineLevel="0" collapsed="false">
      <c r="A239" s="79"/>
      <c r="B239" s="69"/>
      <c r="C239" s="70"/>
      <c r="D239" s="70" t="n">
        <v>0</v>
      </c>
      <c r="E239" s="71"/>
      <c r="F239" s="71"/>
      <c r="G239" s="71"/>
      <c r="H239" s="71"/>
      <c r="I239" s="71"/>
      <c r="J239" s="71"/>
      <c r="K239" s="71"/>
      <c r="L239" s="71"/>
      <c r="M239" s="71"/>
      <c r="N239" s="71"/>
      <c r="O239" s="71"/>
      <c r="P239" s="71"/>
      <c r="Q239" s="71"/>
      <c r="R239" s="71"/>
      <c r="S239" s="71"/>
      <c r="T239" s="71"/>
      <c r="U239" s="71"/>
      <c r="V239" s="71"/>
      <c r="W239" s="71"/>
      <c r="X239" s="71"/>
      <c r="Y239" s="71"/>
      <c r="Z239" s="71"/>
      <c r="AA239" s="71"/>
      <c r="AB239" s="71"/>
      <c r="AC239" s="71"/>
      <c r="AD239" s="71"/>
      <c r="AE239" s="71"/>
      <c r="AF239" s="71"/>
      <c r="AG239" s="72"/>
      <c r="AH239" s="72"/>
      <c r="AI239" s="74"/>
      <c r="AJ239" s="74"/>
      <c r="AK239" s="74"/>
      <c r="AL239" s="74"/>
      <c r="AM239" s="74"/>
      <c r="AN239" s="74"/>
      <c r="AO239" s="74"/>
      <c r="AP239" s="74"/>
      <c r="AQ239" s="74"/>
      <c r="AR239" s="74"/>
      <c r="AS239" s="74"/>
      <c r="AT239" s="74"/>
      <c r="AU239" s="59"/>
      <c r="AV239" s="59"/>
      <c r="AW239" s="59"/>
    </row>
    <row r="240" customFormat="false" ht="15.75" hidden="true" customHeight="true" outlineLevel="0" collapsed="false">
      <c r="A240" s="78"/>
      <c r="B240" s="62"/>
      <c r="C240" s="63"/>
      <c r="D240" s="63" t="n">
        <v>0</v>
      </c>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c r="AG240" s="65"/>
      <c r="AH240" s="65"/>
      <c r="AI240" s="67"/>
      <c r="AJ240" s="67"/>
      <c r="AK240" s="67"/>
      <c r="AL240" s="67"/>
      <c r="AM240" s="67"/>
      <c r="AN240" s="67"/>
      <c r="AO240" s="67"/>
      <c r="AP240" s="67"/>
      <c r="AQ240" s="67"/>
      <c r="AR240" s="67"/>
      <c r="AS240" s="67"/>
      <c r="AT240" s="67"/>
      <c r="AU240" s="59"/>
      <c r="AV240" s="59"/>
      <c r="AW240" s="59"/>
    </row>
    <row r="241" customFormat="false" ht="15.75" hidden="true" customHeight="true" outlineLevel="0" collapsed="false">
      <c r="A241" s="79"/>
      <c r="B241" s="69"/>
      <c r="C241" s="70"/>
      <c r="D241" s="70" t="n">
        <v>0</v>
      </c>
      <c r="E241" s="71"/>
      <c r="F241" s="71"/>
      <c r="G241" s="71"/>
      <c r="H241" s="71"/>
      <c r="I241" s="71"/>
      <c r="J241" s="71"/>
      <c r="K241" s="71"/>
      <c r="L241" s="71"/>
      <c r="M241" s="71"/>
      <c r="N241" s="71"/>
      <c r="O241" s="71"/>
      <c r="P241" s="71"/>
      <c r="Q241" s="71"/>
      <c r="R241" s="71"/>
      <c r="S241" s="71"/>
      <c r="T241" s="71"/>
      <c r="U241" s="71"/>
      <c r="V241" s="71"/>
      <c r="W241" s="71"/>
      <c r="X241" s="71"/>
      <c r="Y241" s="71"/>
      <c r="Z241" s="71"/>
      <c r="AA241" s="71"/>
      <c r="AB241" s="71"/>
      <c r="AC241" s="71"/>
      <c r="AD241" s="71"/>
      <c r="AE241" s="71"/>
      <c r="AF241" s="71"/>
      <c r="AG241" s="72"/>
      <c r="AH241" s="72"/>
      <c r="AI241" s="74"/>
      <c r="AJ241" s="74"/>
      <c r="AK241" s="74"/>
      <c r="AL241" s="74"/>
      <c r="AM241" s="74"/>
      <c r="AN241" s="74"/>
      <c r="AO241" s="74"/>
      <c r="AP241" s="74"/>
      <c r="AQ241" s="74"/>
      <c r="AR241" s="74"/>
      <c r="AS241" s="74"/>
      <c r="AT241" s="74"/>
      <c r="AU241" s="59"/>
      <c r="AV241" s="59"/>
      <c r="AW241" s="59"/>
    </row>
    <row r="242" customFormat="false" ht="15.75" hidden="true" customHeight="true" outlineLevel="0" collapsed="false">
      <c r="A242" s="78"/>
      <c r="B242" s="62"/>
      <c r="C242" s="63"/>
      <c r="D242" s="63" t="n">
        <v>0</v>
      </c>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c r="AG242" s="65"/>
      <c r="AH242" s="65"/>
      <c r="AI242" s="67"/>
      <c r="AJ242" s="67"/>
      <c r="AK242" s="67"/>
      <c r="AL242" s="67"/>
      <c r="AM242" s="67"/>
      <c r="AN242" s="67"/>
      <c r="AO242" s="67"/>
      <c r="AP242" s="67"/>
      <c r="AQ242" s="67"/>
      <c r="AR242" s="67"/>
      <c r="AS242" s="67"/>
      <c r="AT242" s="67"/>
      <c r="AU242" s="59"/>
      <c r="AV242" s="59"/>
      <c r="AW242" s="59"/>
    </row>
    <row r="243" customFormat="false" ht="15.75" hidden="true" customHeight="true" outlineLevel="0" collapsed="false">
      <c r="A243" s="79"/>
      <c r="B243" s="69"/>
      <c r="C243" s="70"/>
      <c r="D243" s="70" t="n">
        <v>0</v>
      </c>
      <c r="E243" s="71"/>
      <c r="F243" s="71"/>
      <c r="G243" s="71"/>
      <c r="H243" s="71"/>
      <c r="I243" s="71"/>
      <c r="J243" s="71"/>
      <c r="K243" s="71"/>
      <c r="L243" s="71"/>
      <c r="M243" s="71"/>
      <c r="N243" s="71"/>
      <c r="O243" s="71"/>
      <c r="P243" s="71"/>
      <c r="Q243" s="71"/>
      <c r="R243" s="71"/>
      <c r="S243" s="71"/>
      <c r="T243" s="71"/>
      <c r="U243" s="71"/>
      <c r="V243" s="71"/>
      <c r="W243" s="71"/>
      <c r="X243" s="71"/>
      <c r="Y243" s="71"/>
      <c r="Z243" s="71"/>
      <c r="AA243" s="71"/>
      <c r="AB243" s="71"/>
      <c r="AC243" s="71"/>
      <c r="AD243" s="71"/>
      <c r="AE243" s="71"/>
      <c r="AF243" s="71"/>
      <c r="AG243" s="72"/>
      <c r="AH243" s="72"/>
      <c r="AI243" s="74"/>
      <c r="AJ243" s="74"/>
      <c r="AK243" s="74"/>
      <c r="AL243" s="74"/>
      <c r="AM243" s="74"/>
      <c r="AN243" s="74"/>
      <c r="AO243" s="74"/>
      <c r="AP243" s="74"/>
      <c r="AQ243" s="74"/>
      <c r="AR243" s="74"/>
      <c r="AS243" s="74"/>
      <c r="AT243" s="74"/>
      <c r="AU243" s="59"/>
      <c r="AV243" s="59"/>
      <c r="AW243" s="59"/>
    </row>
    <row r="244" customFormat="false" ht="15.75" hidden="true" customHeight="true" outlineLevel="0" collapsed="false">
      <c r="A244" s="78"/>
      <c r="B244" s="62"/>
      <c r="C244" s="63"/>
      <c r="D244" s="63" t="n">
        <v>0</v>
      </c>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c r="AG244" s="65"/>
      <c r="AH244" s="65"/>
      <c r="AI244" s="67"/>
      <c r="AJ244" s="67"/>
      <c r="AK244" s="67"/>
      <c r="AL244" s="67"/>
      <c r="AM244" s="67"/>
      <c r="AN244" s="67"/>
      <c r="AO244" s="67"/>
      <c r="AP244" s="67"/>
      <c r="AQ244" s="67"/>
      <c r="AR244" s="67"/>
      <c r="AS244" s="67"/>
      <c r="AT244" s="67"/>
      <c r="AU244" s="59"/>
      <c r="AV244" s="59"/>
      <c r="AW244" s="59"/>
    </row>
    <row r="245" customFormat="false" ht="15.75" hidden="true" customHeight="true" outlineLevel="0" collapsed="false">
      <c r="A245" s="79"/>
      <c r="B245" s="69"/>
      <c r="C245" s="70"/>
      <c r="D245" s="70" t="n">
        <v>0</v>
      </c>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1"/>
      <c r="AG245" s="72"/>
      <c r="AH245" s="72"/>
      <c r="AI245" s="74"/>
      <c r="AJ245" s="74"/>
      <c r="AK245" s="74"/>
      <c r="AL245" s="74"/>
      <c r="AM245" s="74"/>
      <c r="AN245" s="74"/>
      <c r="AO245" s="74"/>
      <c r="AP245" s="74"/>
      <c r="AQ245" s="74"/>
      <c r="AR245" s="74"/>
      <c r="AS245" s="74"/>
      <c r="AT245" s="74"/>
      <c r="AU245" s="59"/>
      <c r="AV245" s="59"/>
      <c r="AW245" s="59"/>
    </row>
    <row r="246" customFormat="false" ht="15.75" hidden="true" customHeight="true" outlineLevel="0" collapsed="false">
      <c r="A246" s="78"/>
      <c r="B246" s="62"/>
      <c r="C246" s="63"/>
      <c r="D246" s="63" t="n">
        <v>0</v>
      </c>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c r="AG246" s="65"/>
      <c r="AH246" s="65"/>
      <c r="AI246" s="67"/>
      <c r="AJ246" s="67"/>
      <c r="AK246" s="67"/>
      <c r="AL246" s="67"/>
      <c r="AM246" s="67"/>
      <c r="AN246" s="67"/>
      <c r="AO246" s="67"/>
      <c r="AP246" s="67"/>
      <c r="AQ246" s="67"/>
      <c r="AR246" s="67"/>
      <c r="AS246" s="67"/>
      <c r="AT246" s="67"/>
      <c r="AU246" s="59"/>
      <c r="AV246" s="59"/>
      <c r="AW246" s="59"/>
    </row>
    <row r="247" customFormat="false" ht="15.75" hidden="true" customHeight="true" outlineLevel="0" collapsed="false">
      <c r="A247" s="79"/>
      <c r="B247" s="69"/>
      <c r="C247" s="70"/>
      <c r="D247" s="70" t="n">
        <v>0</v>
      </c>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1"/>
      <c r="AG247" s="72"/>
      <c r="AH247" s="72"/>
      <c r="AI247" s="74"/>
      <c r="AJ247" s="74"/>
      <c r="AK247" s="74"/>
      <c r="AL247" s="74"/>
      <c r="AM247" s="74"/>
      <c r="AN247" s="74"/>
      <c r="AO247" s="74"/>
      <c r="AP247" s="74"/>
      <c r="AQ247" s="74"/>
      <c r="AR247" s="74"/>
      <c r="AS247" s="74"/>
      <c r="AT247" s="74"/>
      <c r="AU247" s="59"/>
      <c r="AV247" s="59"/>
      <c r="AW247" s="59"/>
    </row>
    <row r="248" customFormat="false" ht="15.75" hidden="true" customHeight="true" outlineLevel="0" collapsed="false">
      <c r="A248" s="78"/>
      <c r="B248" s="62"/>
      <c r="C248" s="63"/>
      <c r="D248" s="63" t="n">
        <v>0</v>
      </c>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c r="AG248" s="65"/>
      <c r="AH248" s="65"/>
      <c r="AI248" s="67"/>
      <c r="AJ248" s="67"/>
      <c r="AK248" s="67"/>
      <c r="AL248" s="67"/>
      <c r="AM248" s="67"/>
      <c r="AN248" s="67"/>
      <c r="AO248" s="67"/>
      <c r="AP248" s="67"/>
      <c r="AQ248" s="67"/>
      <c r="AR248" s="67"/>
      <c r="AS248" s="67"/>
      <c r="AT248" s="67"/>
      <c r="AU248" s="59"/>
      <c r="AV248" s="59"/>
      <c r="AW248" s="59"/>
    </row>
    <row r="249" customFormat="false" ht="15.75" hidden="true" customHeight="true" outlineLevel="0" collapsed="false">
      <c r="A249" s="79"/>
      <c r="B249" s="69"/>
      <c r="C249" s="70"/>
      <c r="D249" s="70" t="n">
        <v>0</v>
      </c>
      <c r="E249" s="71"/>
      <c r="F249" s="71"/>
      <c r="G249" s="71"/>
      <c r="H249" s="71"/>
      <c r="I249" s="71"/>
      <c r="J249" s="71"/>
      <c r="K249" s="71"/>
      <c r="L249" s="71"/>
      <c r="M249" s="71"/>
      <c r="N249" s="71"/>
      <c r="O249" s="71"/>
      <c r="P249" s="71"/>
      <c r="Q249" s="71"/>
      <c r="R249" s="71"/>
      <c r="S249" s="71"/>
      <c r="T249" s="71"/>
      <c r="U249" s="71"/>
      <c r="V249" s="71"/>
      <c r="W249" s="71"/>
      <c r="X249" s="71"/>
      <c r="Y249" s="71"/>
      <c r="Z249" s="71"/>
      <c r="AA249" s="71"/>
      <c r="AB249" s="71"/>
      <c r="AC249" s="71"/>
      <c r="AD249" s="71"/>
      <c r="AE249" s="71"/>
      <c r="AF249" s="71"/>
      <c r="AG249" s="72"/>
      <c r="AH249" s="72"/>
      <c r="AI249" s="74"/>
      <c r="AJ249" s="74"/>
      <c r="AK249" s="74"/>
      <c r="AL249" s="74"/>
      <c r="AM249" s="74"/>
      <c r="AN249" s="74"/>
      <c r="AO249" s="74"/>
      <c r="AP249" s="74"/>
      <c r="AQ249" s="74"/>
      <c r="AR249" s="74"/>
      <c r="AS249" s="74"/>
      <c r="AT249" s="74"/>
      <c r="AU249" s="59"/>
      <c r="AV249" s="59"/>
      <c r="AW249" s="59"/>
    </row>
    <row r="250" customFormat="false" ht="15.75" hidden="true" customHeight="true" outlineLevel="0" collapsed="false">
      <c r="A250" s="78"/>
      <c r="B250" s="62"/>
      <c r="C250" s="63"/>
      <c r="D250" s="63" t="n">
        <v>0</v>
      </c>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c r="AG250" s="65"/>
      <c r="AH250" s="65"/>
      <c r="AI250" s="67"/>
      <c r="AJ250" s="67"/>
      <c r="AK250" s="67"/>
      <c r="AL250" s="67"/>
      <c r="AM250" s="67"/>
      <c r="AN250" s="67"/>
      <c r="AO250" s="67"/>
      <c r="AP250" s="67"/>
      <c r="AQ250" s="67"/>
      <c r="AR250" s="67"/>
      <c r="AS250" s="67"/>
      <c r="AT250" s="67"/>
      <c r="AU250" s="59"/>
      <c r="AV250" s="59"/>
      <c r="AW250" s="59"/>
    </row>
    <row r="251" customFormat="false" ht="15.75" hidden="true" customHeight="true" outlineLevel="0" collapsed="false">
      <c r="A251" s="79"/>
      <c r="B251" s="69"/>
      <c r="C251" s="70"/>
      <c r="D251" s="70" t="n">
        <v>0</v>
      </c>
      <c r="E251" s="71"/>
      <c r="F251" s="71"/>
      <c r="G251" s="71"/>
      <c r="H251" s="71"/>
      <c r="I251" s="71"/>
      <c r="J251" s="71"/>
      <c r="K251" s="71"/>
      <c r="L251" s="71"/>
      <c r="M251" s="71"/>
      <c r="N251" s="71"/>
      <c r="O251" s="71"/>
      <c r="P251" s="71"/>
      <c r="Q251" s="71"/>
      <c r="R251" s="71"/>
      <c r="S251" s="71"/>
      <c r="T251" s="71"/>
      <c r="U251" s="71"/>
      <c r="V251" s="71"/>
      <c r="W251" s="71"/>
      <c r="X251" s="71"/>
      <c r="Y251" s="71"/>
      <c r="Z251" s="71"/>
      <c r="AA251" s="71"/>
      <c r="AB251" s="71"/>
      <c r="AC251" s="71"/>
      <c r="AD251" s="71"/>
      <c r="AE251" s="71"/>
      <c r="AF251" s="71"/>
      <c r="AG251" s="72"/>
      <c r="AH251" s="72"/>
      <c r="AI251" s="74"/>
      <c r="AJ251" s="74"/>
      <c r="AK251" s="74"/>
      <c r="AL251" s="74"/>
      <c r="AM251" s="74"/>
      <c r="AN251" s="74"/>
      <c r="AO251" s="74"/>
      <c r="AP251" s="74"/>
      <c r="AQ251" s="74"/>
      <c r="AR251" s="74"/>
      <c r="AS251" s="74"/>
      <c r="AT251" s="74"/>
      <c r="AU251" s="59"/>
      <c r="AV251" s="59"/>
      <c r="AW251" s="59"/>
    </row>
    <row r="252" customFormat="false" ht="15.75" hidden="true" customHeight="true" outlineLevel="0" collapsed="false">
      <c r="A252" s="78"/>
      <c r="B252" s="62"/>
      <c r="C252" s="63"/>
      <c r="D252" s="63" t="n">
        <v>0</v>
      </c>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c r="AG252" s="65"/>
      <c r="AH252" s="65"/>
      <c r="AI252" s="67"/>
      <c r="AJ252" s="67"/>
      <c r="AK252" s="67"/>
      <c r="AL252" s="67"/>
      <c r="AM252" s="67"/>
      <c r="AN252" s="67"/>
      <c r="AO252" s="67"/>
      <c r="AP252" s="67"/>
      <c r="AQ252" s="67"/>
      <c r="AR252" s="67"/>
      <c r="AS252" s="67"/>
      <c r="AT252" s="67"/>
      <c r="AU252" s="59"/>
      <c r="AV252" s="59"/>
      <c r="AW252" s="59"/>
    </row>
    <row r="253" customFormat="false" ht="15.75" hidden="true" customHeight="true" outlineLevel="0" collapsed="false">
      <c r="A253" s="79"/>
      <c r="B253" s="69"/>
      <c r="C253" s="70"/>
      <c r="D253" s="70" t="n">
        <v>0</v>
      </c>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2"/>
      <c r="AH253" s="72"/>
      <c r="AI253" s="74"/>
      <c r="AJ253" s="74"/>
      <c r="AK253" s="74"/>
      <c r="AL253" s="74"/>
      <c r="AM253" s="74"/>
      <c r="AN253" s="74"/>
      <c r="AO253" s="74"/>
      <c r="AP253" s="74"/>
      <c r="AQ253" s="74"/>
      <c r="AR253" s="74"/>
      <c r="AS253" s="74"/>
      <c r="AT253" s="74"/>
      <c r="AU253" s="59"/>
      <c r="AV253" s="59"/>
      <c r="AW253" s="59"/>
    </row>
    <row r="254" customFormat="false" ht="15.75" hidden="true" customHeight="true" outlineLevel="0" collapsed="false">
      <c r="A254" s="78"/>
      <c r="B254" s="62"/>
      <c r="C254" s="63"/>
      <c r="D254" s="63" t="n">
        <v>0</v>
      </c>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c r="AG254" s="65"/>
      <c r="AH254" s="65"/>
      <c r="AI254" s="67"/>
      <c r="AJ254" s="67"/>
      <c r="AK254" s="67"/>
      <c r="AL254" s="67"/>
      <c r="AM254" s="67"/>
      <c r="AN254" s="67"/>
      <c r="AO254" s="67"/>
      <c r="AP254" s="67"/>
      <c r="AQ254" s="67"/>
      <c r="AR254" s="67"/>
      <c r="AS254" s="67"/>
      <c r="AT254" s="67"/>
      <c r="AU254" s="59"/>
      <c r="AV254" s="59"/>
      <c r="AW254" s="59"/>
    </row>
    <row r="255" customFormat="false" ht="15.75" hidden="true" customHeight="true" outlineLevel="0" collapsed="false">
      <c r="A255" s="79"/>
      <c r="B255" s="69"/>
      <c r="C255" s="70"/>
      <c r="D255" s="70" t="n">
        <v>0</v>
      </c>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1"/>
      <c r="AG255" s="72"/>
      <c r="AH255" s="72"/>
      <c r="AI255" s="74"/>
      <c r="AJ255" s="74"/>
      <c r="AK255" s="74"/>
      <c r="AL255" s="74"/>
      <c r="AM255" s="74"/>
      <c r="AN255" s="74"/>
      <c r="AO255" s="74"/>
      <c r="AP255" s="74"/>
      <c r="AQ255" s="74"/>
      <c r="AR255" s="74"/>
      <c r="AS255" s="74"/>
      <c r="AT255" s="74"/>
      <c r="AU255" s="59"/>
      <c r="AV255" s="59"/>
      <c r="AW255" s="59"/>
    </row>
    <row r="256" customFormat="false" ht="15.75" hidden="true" customHeight="true" outlineLevel="0" collapsed="false">
      <c r="A256" s="78"/>
      <c r="B256" s="62"/>
      <c r="C256" s="63"/>
      <c r="D256" s="63" t="n">
        <v>0</v>
      </c>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c r="AG256" s="65"/>
      <c r="AH256" s="65"/>
      <c r="AI256" s="67"/>
      <c r="AJ256" s="67"/>
      <c r="AK256" s="67"/>
      <c r="AL256" s="67"/>
      <c r="AM256" s="67"/>
      <c r="AN256" s="67"/>
      <c r="AO256" s="67"/>
      <c r="AP256" s="67"/>
      <c r="AQ256" s="67"/>
      <c r="AR256" s="67"/>
      <c r="AS256" s="67"/>
      <c r="AT256" s="67"/>
      <c r="AU256" s="59"/>
      <c r="AV256" s="59"/>
      <c r="AW256" s="59"/>
    </row>
    <row r="257" customFormat="false" ht="15.75" hidden="true" customHeight="true" outlineLevel="0" collapsed="false">
      <c r="A257" s="79"/>
      <c r="B257" s="69"/>
      <c r="C257" s="70"/>
      <c r="D257" s="70" t="n">
        <v>0</v>
      </c>
      <c r="E257" s="71"/>
      <c r="F257" s="71"/>
      <c r="G257" s="71"/>
      <c r="H257" s="71"/>
      <c r="I257" s="71"/>
      <c r="J257" s="71"/>
      <c r="K257" s="71"/>
      <c r="L257" s="71"/>
      <c r="M257" s="71"/>
      <c r="N257" s="71"/>
      <c r="O257" s="71"/>
      <c r="P257" s="71"/>
      <c r="Q257" s="71"/>
      <c r="R257" s="71"/>
      <c r="S257" s="71"/>
      <c r="T257" s="71"/>
      <c r="U257" s="71"/>
      <c r="V257" s="71"/>
      <c r="W257" s="71"/>
      <c r="X257" s="71"/>
      <c r="Y257" s="71"/>
      <c r="Z257" s="71"/>
      <c r="AA257" s="71"/>
      <c r="AB257" s="71"/>
      <c r="AC257" s="71"/>
      <c r="AD257" s="71"/>
      <c r="AE257" s="71"/>
      <c r="AF257" s="71"/>
      <c r="AG257" s="72"/>
      <c r="AH257" s="72"/>
      <c r="AI257" s="74"/>
      <c r="AJ257" s="74"/>
      <c r="AK257" s="74"/>
      <c r="AL257" s="74"/>
      <c r="AM257" s="74"/>
      <c r="AN257" s="74"/>
      <c r="AO257" s="74"/>
      <c r="AP257" s="74"/>
      <c r="AQ257" s="74"/>
      <c r="AR257" s="74"/>
      <c r="AS257" s="74"/>
      <c r="AT257" s="74"/>
      <c r="AU257" s="59"/>
      <c r="AV257" s="59"/>
      <c r="AW257" s="59"/>
    </row>
    <row r="258" customFormat="false" ht="15.75" hidden="true" customHeight="true" outlineLevel="0" collapsed="false">
      <c r="A258" s="78"/>
      <c r="B258" s="62"/>
      <c r="C258" s="63"/>
      <c r="D258" s="63" t="n">
        <v>0</v>
      </c>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c r="AG258" s="65"/>
      <c r="AH258" s="65"/>
      <c r="AI258" s="67"/>
      <c r="AJ258" s="67"/>
      <c r="AK258" s="67"/>
      <c r="AL258" s="67"/>
      <c r="AM258" s="67"/>
      <c r="AN258" s="67"/>
      <c r="AO258" s="67"/>
      <c r="AP258" s="67"/>
      <c r="AQ258" s="67"/>
      <c r="AR258" s="67"/>
      <c r="AS258" s="67"/>
      <c r="AT258" s="67"/>
      <c r="AU258" s="59"/>
      <c r="AV258" s="59"/>
      <c r="AW258" s="59"/>
    </row>
    <row r="259" customFormat="false" ht="15.75" hidden="true" customHeight="true" outlineLevel="0" collapsed="false">
      <c r="A259" s="79"/>
      <c r="B259" s="69"/>
      <c r="C259" s="70"/>
      <c r="D259" s="70" t="n">
        <v>0</v>
      </c>
      <c r="E259" s="71"/>
      <c r="F259" s="71"/>
      <c r="G259" s="71"/>
      <c r="H259" s="71"/>
      <c r="I259" s="71"/>
      <c r="J259" s="71"/>
      <c r="K259" s="71"/>
      <c r="L259" s="71"/>
      <c r="M259" s="71"/>
      <c r="N259" s="71"/>
      <c r="O259" s="71"/>
      <c r="P259" s="71"/>
      <c r="Q259" s="71"/>
      <c r="R259" s="71"/>
      <c r="S259" s="71"/>
      <c r="T259" s="71"/>
      <c r="U259" s="71"/>
      <c r="V259" s="71"/>
      <c r="W259" s="71"/>
      <c r="X259" s="71"/>
      <c r="Y259" s="71"/>
      <c r="Z259" s="71"/>
      <c r="AA259" s="71"/>
      <c r="AB259" s="71"/>
      <c r="AC259" s="71"/>
      <c r="AD259" s="71"/>
      <c r="AE259" s="71"/>
      <c r="AF259" s="71"/>
      <c r="AG259" s="72"/>
      <c r="AH259" s="72"/>
      <c r="AI259" s="74"/>
      <c r="AJ259" s="74"/>
      <c r="AK259" s="74"/>
      <c r="AL259" s="74"/>
      <c r="AM259" s="74"/>
      <c r="AN259" s="74"/>
      <c r="AO259" s="74"/>
      <c r="AP259" s="74"/>
      <c r="AQ259" s="74"/>
      <c r="AR259" s="74"/>
      <c r="AS259" s="74"/>
      <c r="AT259" s="74"/>
      <c r="AU259" s="59"/>
      <c r="AV259" s="59"/>
      <c r="AW259" s="59"/>
    </row>
    <row r="260" customFormat="false" ht="15.75" hidden="true" customHeight="true" outlineLevel="0" collapsed="false">
      <c r="A260" s="78"/>
      <c r="B260" s="62"/>
      <c r="C260" s="63"/>
      <c r="D260" s="63" t="n">
        <v>0</v>
      </c>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c r="AG260" s="65"/>
      <c r="AH260" s="65"/>
      <c r="AI260" s="67"/>
      <c r="AJ260" s="67"/>
      <c r="AK260" s="67"/>
      <c r="AL260" s="67"/>
      <c r="AM260" s="67"/>
      <c r="AN260" s="67"/>
      <c r="AO260" s="67"/>
      <c r="AP260" s="67"/>
      <c r="AQ260" s="67"/>
      <c r="AR260" s="67"/>
      <c r="AS260" s="67"/>
      <c r="AT260" s="67"/>
      <c r="AU260" s="59"/>
      <c r="AV260" s="59"/>
      <c r="AW260" s="59"/>
    </row>
    <row r="261" customFormat="false" ht="15.75" hidden="true" customHeight="true" outlineLevel="0" collapsed="false">
      <c r="A261" s="79"/>
      <c r="B261" s="69"/>
      <c r="C261" s="70"/>
      <c r="D261" s="70" t="n">
        <v>0</v>
      </c>
      <c r="E261" s="71"/>
      <c r="F261" s="71"/>
      <c r="G261" s="71"/>
      <c r="H261" s="71"/>
      <c r="I261" s="71"/>
      <c r="J261" s="71"/>
      <c r="K261" s="71"/>
      <c r="L261" s="71"/>
      <c r="M261" s="71"/>
      <c r="N261" s="71"/>
      <c r="O261" s="71"/>
      <c r="P261" s="71"/>
      <c r="Q261" s="71"/>
      <c r="R261" s="71"/>
      <c r="S261" s="71"/>
      <c r="T261" s="71"/>
      <c r="U261" s="71"/>
      <c r="V261" s="71"/>
      <c r="W261" s="71"/>
      <c r="X261" s="71"/>
      <c r="Y261" s="71"/>
      <c r="Z261" s="71"/>
      <c r="AA261" s="71"/>
      <c r="AB261" s="71"/>
      <c r="AC261" s="71"/>
      <c r="AD261" s="71"/>
      <c r="AE261" s="71"/>
      <c r="AF261" s="71"/>
      <c r="AG261" s="72"/>
      <c r="AH261" s="72"/>
      <c r="AI261" s="74"/>
      <c r="AJ261" s="74"/>
      <c r="AK261" s="74"/>
      <c r="AL261" s="74"/>
      <c r="AM261" s="74"/>
      <c r="AN261" s="74"/>
      <c r="AO261" s="74"/>
      <c r="AP261" s="74"/>
      <c r="AQ261" s="74"/>
      <c r="AR261" s="74"/>
      <c r="AS261" s="74"/>
      <c r="AT261" s="74"/>
      <c r="AU261" s="59"/>
      <c r="AV261" s="59"/>
      <c r="AW261" s="59"/>
    </row>
    <row r="262" customFormat="false" ht="15.75" hidden="true" customHeight="true" outlineLevel="0" collapsed="false">
      <c r="A262" s="78"/>
      <c r="B262" s="62"/>
      <c r="C262" s="63"/>
      <c r="D262" s="63" t="n">
        <v>0</v>
      </c>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c r="AG262" s="65"/>
      <c r="AH262" s="65"/>
      <c r="AI262" s="67"/>
      <c r="AJ262" s="67"/>
      <c r="AK262" s="67"/>
      <c r="AL262" s="67"/>
      <c r="AM262" s="67"/>
      <c r="AN262" s="67"/>
      <c r="AO262" s="67"/>
      <c r="AP262" s="67"/>
      <c r="AQ262" s="67"/>
      <c r="AR262" s="67"/>
      <c r="AS262" s="67"/>
      <c r="AT262" s="67"/>
      <c r="AU262" s="59"/>
      <c r="AV262" s="59"/>
      <c r="AW262" s="59"/>
    </row>
    <row r="263" customFormat="false" ht="15.75" hidden="true" customHeight="true" outlineLevel="0" collapsed="false">
      <c r="A263" s="79"/>
      <c r="B263" s="69"/>
      <c r="C263" s="70"/>
      <c r="D263" s="70" t="n">
        <v>0</v>
      </c>
      <c r="E263" s="71"/>
      <c r="F263" s="71"/>
      <c r="G263" s="71"/>
      <c r="H263" s="71"/>
      <c r="I263" s="71"/>
      <c r="J263" s="71"/>
      <c r="K263" s="71"/>
      <c r="L263" s="71"/>
      <c r="M263" s="71"/>
      <c r="N263" s="71"/>
      <c r="O263" s="71"/>
      <c r="P263" s="71"/>
      <c r="Q263" s="71"/>
      <c r="R263" s="71"/>
      <c r="S263" s="71"/>
      <c r="T263" s="71"/>
      <c r="U263" s="71"/>
      <c r="V263" s="71"/>
      <c r="W263" s="71"/>
      <c r="X263" s="71"/>
      <c r="Y263" s="71"/>
      <c r="Z263" s="71"/>
      <c r="AA263" s="71"/>
      <c r="AB263" s="71"/>
      <c r="AC263" s="71"/>
      <c r="AD263" s="71"/>
      <c r="AE263" s="71"/>
      <c r="AF263" s="71"/>
      <c r="AG263" s="72"/>
      <c r="AH263" s="72"/>
      <c r="AI263" s="74"/>
      <c r="AJ263" s="74"/>
      <c r="AK263" s="74"/>
      <c r="AL263" s="74"/>
      <c r="AM263" s="74"/>
      <c r="AN263" s="74"/>
      <c r="AO263" s="74"/>
      <c r="AP263" s="74"/>
      <c r="AQ263" s="74"/>
      <c r="AR263" s="74"/>
      <c r="AS263" s="74"/>
      <c r="AT263" s="74"/>
      <c r="AU263" s="59"/>
      <c r="AV263" s="59"/>
      <c r="AW263" s="59"/>
    </row>
    <row r="264" customFormat="false" ht="15.75" hidden="true" customHeight="true" outlineLevel="0" collapsed="false">
      <c r="A264" s="78"/>
      <c r="B264" s="62"/>
      <c r="C264" s="63"/>
      <c r="D264" s="63" t="n">
        <v>0</v>
      </c>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c r="AG264" s="65"/>
      <c r="AH264" s="65"/>
      <c r="AI264" s="67"/>
      <c r="AJ264" s="67"/>
      <c r="AK264" s="67"/>
      <c r="AL264" s="67"/>
      <c r="AM264" s="67"/>
      <c r="AN264" s="67"/>
      <c r="AO264" s="67"/>
      <c r="AP264" s="67"/>
      <c r="AQ264" s="67"/>
      <c r="AR264" s="67"/>
      <c r="AS264" s="67"/>
      <c r="AT264" s="67"/>
      <c r="AU264" s="59"/>
      <c r="AV264" s="59"/>
      <c r="AW264" s="59"/>
    </row>
    <row r="265" customFormat="false" ht="15.75" hidden="true" customHeight="true" outlineLevel="0" collapsed="false">
      <c r="A265" s="79"/>
      <c r="B265" s="69"/>
      <c r="C265" s="70"/>
      <c r="D265" s="70" t="n">
        <v>0</v>
      </c>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1"/>
      <c r="AG265" s="72"/>
      <c r="AH265" s="72"/>
      <c r="AI265" s="74"/>
      <c r="AJ265" s="74"/>
      <c r="AK265" s="74"/>
      <c r="AL265" s="74"/>
      <c r="AM265" s="74"/>
      <c r="AN265" s="74"/>
      <c r="AO265" s="74"/>
      <c r="AP265" s="74"/>
      <c r="AQ265" s="74"/>
      <c r="AR265" s="74"/>
      <c r="AS265" s="74"/>
      <c r="AT265" s="74"/>
      <c r="AU265" s="59"/>
      <c r="AV265" s="59"/>
      <c r="AW265" s="59"/>
    </row>
    <row r="266" customFormat="false" ht="15.75" hidden="true" customHeight="true" outlineLevel="0" collapsed="false">
      <c r="A266" s="78"/>
      <c r="B266" s="62"/>
      <c r="C266" s="63"/>
      <c r="D266" s="63" t="n">
        <v>0</v>
      </c>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c r="AG266" s="65"/>
      <c r="AH266" s="65"/>
      <c r="AI266" s="67"/>
      <c r="AJ266" s="67"/>
      <c r="AK266" s="67"/>
      <c r="AL266" s="67"/>
      <c r="AM266" s="67"/>
      <c r="AN266" s="67"/>
      <c r="AO266" s="67"/>
      <c r="AP266" s="67"/>
      <c r="AQ266" s="67"/>
      <c r="AR266" s="67"/>
      <c r="AS266" s="67"/>
      <c r="AT266" s="67"/>
      <c r="AU266" s="59"/>
      <c r="AV266" s="59"/>
      <c r="AW266" s="59"/>
    </row>
    <row r="267" customFormat="false" ht="15.75" hidden="true" customHeight="true" outlineLevel="0" collapsed="false">
      <c r="A267" s="79"/>
      <c r="B267" s="69"/>
      <c r="C267" s="70"/>
      <c r="D267" s="70" t="n">
        <v>0</v>
      </c>
      <c r="E267" s="71"/>
      <c r="F267" s="71"/>
      <c r="G267" s="71"/>
      <c r="H267" s="71"/>
      <c r="I267" s="71"/>
      <c r="J267" s="71"/>
      <c r="K267" s="71"/>
      <c r="L267" s="71"/>
      <c r="M267" s="71"/>
      <c r="N267" s="71"/>
      <c r="O267" s="71"/>
      <c r="P267" s="71"/>
      <c r="Q267" s="71"/>
      <c r="R267" s="71"/>
      <c r="S267" s="71"/>
      <c r="T267" s="71"/>
      <c r="U267" s="71"/>
      <c r="V267" s="71"/>
      <c r="W267" s="71"/>
      <c r="X267" s="71"/>
      <c r="Y267" s="71"/>
      <c r="Z267" s="71"/>
      <c r="AA267" s="71"/>
      <c r="AB267" s="71"/>
      <c r="AC267" s="71"/>
      <c r="AD267" s="71"/>
      <c r="AE267" s="71"/>
      <c r="AF267" s="71"/>
      <c r="AG267" s="72"/>
      <c r="AH267" s="72"/>
      <c r="AI267" s="74"/>
      <c r="AJ267" s="74"/>
      <c r="AK267" s="74"/>
      <c r="AL267" s="74"/>
      <c r="AM267" s="74"/>
      <c r="AN267" s="74"/>
      <c r="AO267" s="74"/>
      <c r="AP267" s="74"/>
      <c r="AQ267" s="74"/>
      <c r="AR267" s="74"/>
      <c r="AS267" s="74"/>
      <c r="AT267" s="74"/>
      <c r="AU267" s="59"/>
      <c r="AV267" s="59"/>
      <c r="AW267" s="59"/>
    </row>
    <row r="268" customFormat="false" ht="15.75" hidden="true" customHeight="true" outlineLevel="0" collapsed="false">
      <c r="A268" s="78"/>
      <c r="B268" s="62"/>
      <c r="C268" s="63"/>
      <c r="D268" s="63" t="n">
        <v>0</v>
      </c>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c r="AG268" s="65"/>
      <c r="AH268" s="65"/>
      <c r="AI268" s="67"/>
      <c r="AJ268" s="67"/>
      <c r="AK268" s="67"/>
      <c r="AL268" s="67"/>
      <c r="AM268" s="67"/>
      <c r="AN268" s="67"/>
      <c r="AO268" s="67"/>
      <c r="AP268" s="67"/>
      <c r="AQ268" s="67"/>
      <c r="AR268" s="67"/>
      <c r="AS268" s="67"/>
      <c r="AT268" s="67"/>
      <c r="AU268" s="59"/>
      <c r="AV268" s="59"/>
      <c r="AW268" s="59"/>
    </row>
    <row r="269" customFormat="false" ht="15.75" hidden="true" customHeight="true" outlineLevel="0" collapsed="false">
      <c r="A269" s="79"/>
      <c r="B269" s="69"/>
      <c r="C269" s="70"/>
      <c r="D269" s="70" t="n">
        <v>0</v>
      </c>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1"/>
      <c r="AG269" s="72"/>
      <c r="AH269" s="72"/>
      <c r="AI269" s="74"/>
      <c r="AJ269" s="74"/>
      <c r="AK269" s="74"/>
      <c r="AL269" s="74"/>
      <c r="AM269" s="74"/>
      <c r="AN269" s="74"/>
      <c r="AO269" s="74"/>
      <c r="AP269" s="74"/>
      <c r="AQ269" s="74"/>
      <c r="AR269" s="74"/>
      <c r="AS269" s="74"/>
      <c r="AT269" s="74"/>
      <c r="AU269" s="59"/>
      <c r="AV269" s="59"/>
      <c r="AW269" s="59"/>
    </row>
    <row r="270" customFormat="false" ht="15.75" hidden="true" customHeight="true" outlineLevel="0" collapsed="false">
      <c r="A270" s="78"/>
      <c r="B270" s="62"/>
      <c r="C270" s="63"/>
      <c r="D270" s="63" t="n">
        <v>0</v>
      </c>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c r="AG270" s="65"/>
      <c r="AH270" s="65"/>
      <c r="AI270" s="67"/>
      <c r="AJ270" s="67"/>
      <c r="AK270" s="67"/>
      <c r="AL270" s="67"/>
      <c r="AM270" s="67"/>
      <c r="AN270" s="67"/>
      <c r="AO270" s="67"/>
      <c r="AP270" s="67"/>
      <c r="AQ270" s="67"/>
      <c r="AR270" s="67"/>
      <c r="AS270" s="67"/>
      <c r="AT270" s="67"/>
      <c r="AU270" s="59"/>
      <c r="AV270" s="59"/>
      <c r="AW270" s="59"/>
    </row>
    <row r="271" customFormat="false" ht="15.75" hidden="true" customHeight="true" outlineLevel="0" collapsed="false">
      <c r="A271" s="79"/>
      <c r="B271" s="69"/>
      <c r="C271" s="70"/>
      <c r="D271" s="70" t="n">
        <v>0</v>
      </c>
      <c r="E271" s="71"/>
      <c r="F271" s="71"/>
      <c r="G271" s="71"/>
      <c r="H271" s="71"/>
      <c r="I271" s="71"/>
      <c r="J271" s="71"/>
      <c r="K271" s="71"/>
      <c r="L271" s="71"/>
      <c r="M271" s="71"/>
      <c r="N271" s="71"/>
      <c r="O271" s="71"/>
      <c r="P271" s="71"/>
      <c r="Q271" s="71"/>
      <c r="R271" s="71"/>
      <c r="S271" s="71"/>
      <c r="T271" s="71"/>
      <c r="U271" s="71"/>
      <c r="V271" s="71"/>
      <c r="W271" s="71"/>
      <c r="X271" s="71"/>
      <c r="Y271" s="71"/>
      <c r="Z271" s="71"/>
      <c r="AA271" s="71"/>
      <c r="AB271" s="71"/>
      <c r="AC271" s="71"/>
      <c r="AD271" s="71"/>
      <c r="AE271" s="71"/>
      <c r="AF271" s="71"/>
      <c r="AG271" s="72"/>
      <c r="AH271" s="72"/>
      <c r="AI271" s="74"/>
      <c r="AJ271" s="74"/>
      <c r="AK271" s="74"/>
      <c r="AL271" s="74"/>
      <c r="AM271" s="74"/>
      <c r="AN271" s="74"/>
      <c r="AO271" s="74"/>
      <c r="AP271" s="74"/>
      <c r="AQ271" s="74"/>
      <c r="AR271" s="74"/>
      <c r="AS271" s="74"/>
      <c r="AT271" s="74"/>
      <c r="AU271" s="59"/>
      <c r="AV271" s="59"/>
      <c r="AW271" s="59"/>
    </row>
    <row r="272" customFormat="false" ht="15.75" hidden="true" customHeight="true" outlineLevel="0" collapsed="false">
      <c r="A272" s="78"/>
      <c r="B272" s="62"/>
      <c r="C272" s="63"/>
      <c r="D272" s="63" t="n">
        <v>0</v>
      </c>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c r="AG272" s="65"/>
      <c r="AH272" s="65"/>
      <c r="AI272" s="67"/>
      <c r="AJ272" s="67"/>
      <c r="AK272" s="67"/>
      <c r="AL272" s="67"/>
      <c r="AM272" s="67"/>
      <c r="AN272" s="67"/>
      <c r="AO272" s="67"/>
      <c r="AP272" s="67"/>
      <c r="AQ272" s="67"/>
      <c r="AR272" s="67"/>
      <c r="AS272" s="67"/>
      <c r="AT272" s="67"/>
      <c r="AU272" s="59"/>
      <c r="AV272" s="59"/>
      <c r="AW272" s="59"/>
    </row>
    <row r="273" customFormat="false" ht="15.75" hidden="true" customHeight="true" outlineLevel="0" collapsed="false">
      <c r="A273" s="79"/>
      <c r="B273" s="69"/>
      <c r="C273" s="70"/>
      <c r="D273" s="70" t="n">
        <v>0</v>
      </c>
      <c r="E273" s="71"/>
      <c r="F273" s="71"/>
      <c r="G273" s="71"/>
      <c r="H273" s="71"/>
      <c r="I273" s="71"/>
      <c r="J273" s="71"/>
      <c r="K273" s="71"/>
      <c r="L273" s="71"/>
      <c r="M273" s="71"/>
      <c r="N273" s="71"/>
      <c r="O273" s="71"/>
      <c r="P273" s="71"/>
      <c r="Q273" s="71"/>
      <c r="R273" s="71"/>
      <c r="S273" s="71"/>
      <c r="T273" s="71"/>
      <c r="U273" s="71"/>
      <c r="V273" s="71"/>
      <c r="W273" s="71"/>
      <c r="X273" s="71"/>
      <c r="Y273" s="71"/>
      <c r="Z273" s="71"/>
      <c r="AA273" s="71"/>
      <c r="AB273" s="71"/>
      <c r="AC273" s="71"/>
      <c r="AD273" s="71"/>
      <c r="AE273" s="71"/>
      <c r="AF273" s="71"/>
      <c r="AG273" s="72"/>
      <c r="AH273" s="72"/>
      <c r="AI273" s="74"/>
      <c r="AJ273" s="74"/>
      <c r="AK273" s="74"/>
      <c r="AL273" s="74"/>
      <c r="AM273" s="74"/>
      <c r="AN273" s="74"/>
      <c r="AO273" s="74"/>
      <c r="AP273" s="74"/>
      <c r="AQ273" s="74"/>
      <c r="AR273" s="74"/>
      <c r="AS273" s="74"/>
      <c r="AT273" s="74"/>
      <c r="AU273" s="59"/>
      <c r="AV273" s="59"/>
      <c r="AW273" s="59"/>
    </row>
    <row r="274" customFormat="false" ht="15.75" hidden="true" customHeight="true" outlineLevel="0" collapsed="false">
      <c r="A274" s="78"/>
      <c r="B274" s="62"/>
      <c r="C274" s="63"/>
      <c r="D274" s="63" t="n">
        <v>0</v>
      </c>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c r="AG274" s="65"/>
      <c r="AH274" s="65"/>
      <c r="AI274" s="67"/>
      <c r="AJ274" s="67"/>
      <c r="AK274" s="67"/>
      <c r="AL274" s="67"/>
      <c r="AM274" s="67"/>
      <c r="AN274" s="67"/>
      <c r="AO274" s="67"/>
      <c r="AP274" s="67"/>
      <c r="AQ274" s="67"/>
      <c r="AR274" s="67"/>
      <c r="AS274" s="67"/>
      <c r="AT274" s="67"/>
      <c r="AU274" s="59"/>
      <c r="AV274" s="59"/>
      <c r="AW274" s="59"/>
    </row>
    <row r="275" customFormat="false" ht="15.75" hidden="true" customHeight="true" outlineLevel="0" collapsed="false">
      <c r="A275" s="79"/>
      <c r="B275" s="69"/>
      <c r="C275" s="70"/>
      <c r="D275" s="70" t="n">
        <v>0</v>
      </c>
      <c r="E275" s="71"/>
      <c r="F275" s="71"/>
      <c r="G275" s="71"/>
      <c r="H275" s="71"/>
      <c r="I275" s="71"/>
      <c r="J275" s="71"/>
      <c r="K275" s="71"/>
      <c r="L275" s="71"/>
      <c r="M275" s="71"/>
      <c r="N275" s="71"/>
      <c r="O275" s="71"/>
      <c r="P275" s="71"/>
      <c r="Q275" s="71"/>
      <c r="R275" s="71"/>
      <c r="S275" s="71"/>
      <c r="T275" s="71"/>
      <c r="U275" s="71"/>
      <c r="V275" s="71"/>
      <c r="W275" s="71"/>
      <c r="X275" s="71"/>
      <c r="Y275" s="71"/>
      <c r="Z275" s="71"/>
      <c r="AA275" s="71"/>
      <c r="AB275" s="71"/>
      <c r="AC275" s="71"/>
      <c r="AD275" s="71"/>
      <c r="AE275" s="71"/>
      <c r="AF275" s="71"/>
      <c r="AG275" s="72"/>
      <c r="AH275" s="72"/>
      <c r="AI275" s="74"/>
      <c r="AJ275" s="74"/>
      <c r="AK275" s="74"/>
      <c r="AL275" s="74"/>
      <c r="AM275" s="74"/>
      <c r="AN275" s="74"/>
      <c r="AO275" s="74"/>
      <c r="AP275" s="74"/>
      <c r="AQ275" s="74"/>
      <c r="AR275" s="74"/>
      <c r="AS275" s="74"/>
      <c r="AT275" s="74"/>
      <c r="AU275" s="59"/>
      <c r="AV275" s="59"/>
      <c r="AW275" s="59"/>
    </row>
    <row r="276" customFormat="false" ht="15.75" hidden="true" customHeight="true" outlineLevel="0" collapsed="false">
      <c r="A276" s="78"/>
      <c r="B276" s="62"/>
      <c r="C276" s="63"/>
      <c r="D276" s="63" t="n">
        <v>0</v>
      </c>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c r="AG276" s="65"/>
      <c r="AH276" s="65"/>
      <c r="AI276" s="67"/>
      <c r="AJ276" s="67"/>
      <c r="AK276" s="67"/>
      <c r="AL276" s="67"/>
      <c r="AM276" s="67"/>
      <c r="AN276" s="67"/>
      <c r="AO276" s="67"/>
      <c r="AP276" s="67"/>
      <c r="AQ276" s="67"/>
      <c r="AR276" s="67"/>
      <c r="AS276" s="67"/>
      <c r="AT276" s="67"/>
      <c r="AU276" s="59"/>
      <c r="AV276" s="59"/>
      <c r="AW276" s="59"/>
    </row>
    <row r="277" customFormat="false" ht="15.75" hidden="true" customHeight="true" outlineLevel="0" collapsed="false">
      <c r="A277" s="79"/>
      <c r="B277" s="69"/>
      <c r="C277" s="70"/>
      <c r="D277" s="70" t="n">
        <v>0</v>
      </c>
      <c r="E277" s="71"/>
      <c r="F277" s="71"/>
      <c r="G277" s="71"/>
      <c r="H277" s="71"/>
      <c r="I277" s="71"/>
      <c r="J277" s="71"/>
      <c r="K277" s="71"/>
      <c r="L277" s="71"/>
      <c r="M277" s="71"/>
      <c r="N277" s="71"/>
      <c r="O277" s="71"/>
      <c r="P277" s="71"/>
      <c r="Q277" s="71"/>
      <c r="R277" s="71"/>
      <c r="S277" s="71"/>
      <c r="T277" s="71"/>
      <c r="U277" s="71"/>
      <c r="V277" s="71"/>
      <c r="W277" s="71"/>
      <c r="X277" s="71"/>
      <c r="Y277" s="71"/>
      <c r="Z277" s="71"/>
      <c r="AA277" s="71"/>
      <c r="AB277" s="71"/>
      <c r="AC277" s="71"/>
      <c r="AD277" s="71"/>
      <c r="AE277" s="71"/>
      <c r="AF277" s="71"/>
      <c r="AG277" s="72"/>
      <c r="AH277" s="72"/>
      <c r="AI277" s="74"/>
      <c r="AJ277" s="74"/>
      <c r="AK277" s="74"/>
      <c r="AL277" s="74"/>
      <c r="AM277" s="74"/>
      <c r="AN277" s="74"/>
      <c r="AO277" s="74"/>
      <c r="AP277" s="74"/>
      <c r="AQ277" s="74"/>
      <c r="AR277" s="74"/>
      <c r="AS277" s="74"/>
      <c r="AT277" s="74"/>
      <c r="AU277" s="59"/>
      <c r="AV277" s="59"/>
      <c r="AW277" s="59"/>
    </row>
    <row r="278" customFormat="false" ht="15.75" hidden="true" customHeight="true" outlineLevel="0" collapsed="false">
      <c r="A278" s="78"/>
      <c r="B278" s="62"/>
      <c r="C278" s="63"/>
      <c r="D278" s="63" t="n">
        <v>0</v>
      </c>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c r="AG278" s="65"/>
      <c r="AH278" s="65"/>
      <c r="AI278" s="67"/>
      <c r="AJ278" s="67"/>
      <c r="AK278" s="67"/>
      <c r="AL278" s="67"/>
      <c r="AM278" s="67"/>
      <c r="AN278" s="67"/>
      <c r="AO278" s="67"/>
      <c r="AP278" s="67"/>
      <c r="AQ278" s="67"/>
      <c r="AR278" s="67"/>
      <c r="AS278" s="67"/>
      <c r="AT278" s="67"/>
      <c r="AU278" s="59"/>
      <c r="AV278" s="59"/>
      <c r="AW278" s="59"/>
    </row>
    <row r="279" customFormat="false" ht="15.75" hidden="true" customHeight="true" outlineLevel="0" collapsed="false">
      <c r="A279" s="79"/>
      <c r="B279" s="69"/>
      <c r="C279" s="70"/>
      <c r="D279" s="70" t="n">
        <v>0</v>
      </c>
      <c r="E279" s="71"/>
      <c r="F279" s="71"/>
      <c r="G279" s="71"/>
      <c r="H279" s="71"/>
      <c r="I279" s="71"/>
      <c r="J279" s="71"/>
      <c r="K279" s="71"/>
      <c r="L279" s="71"/>
      <c r="M279" s="71"/>
      <c r="N279" s="71"/>
      <c r="O279" s="71"/>
      <c r="P279" s="71"/>
      <c r="Q279" s="71"/>
      <c r="R279" s="71"/>
      <c r="S279" s="71"/>
      <c r="T279" s="71"/>
      <c r="U279" s="71"/>
      <c r="V279" s="71"/>
      <c r="W279" s="71"/>
      <c r="X279" s="71"/>
      <c r="Y279" s="71"/>
      <c r="Z279" s="71"/>
      <c r="AA279" s="71"/>
      <c r="AB279" s="71"/>
      <c r="AC279" s="71"/>
      <c r="AD279" s="71"/>
      <c r="AE279" s="71"/>
      <c r="AF279" s="71"/>
      <c r="AG279" s="72"/>
      <c r="AH279" s="72"/>
      <c r="AI279" s="74"/>
      <c r="AJ279" s="74"/>
      <c r="AK279" s="74"/>
      <c r="AL279" s="74"/>
      <c r="AM279" s="74"/>
      <c r="AN279" s="74"/>
      <c r="AO279" s="74"/>
      <c r="AP279" s="74"/>
      <c r="AQ279" s="74"/>
      <c r="AR279" s="74"/>
      <c r="AS279" s="74"/>
      <c r="AT279" s="74"/>
      <c r="AU279" s="59"/>
      <c r="AV279" s="59"/>
      <c r="AW279" s="59"/>
    </row>
    <row r="280" customFormat="false" ht="15.75" hidden="true" customHeight="true" outlineLevel="0" collapsed="false">
      <c r="A280" s="78"/>
      <c r="B280" s="62"/>
      <c r="C280" s="63"/>
      <c r="D280" s="63" t="n">
        <v>0</v>
      </c>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c r="AG280" s="65"/>
      <c r="AH280" s="65"/>
      <c r="AI280" s="67"/>
      <c r="AJ280" s="67"/>
      <c r="AK280" s="67"/>
      <c r="AL280" s="67"/>
      <c r="AM280" s="67"/>
      <c r="AN280" s="67"/>
      <c r="AO280" s="67"/>
      <c r="AP280" s="67"/>
      <c r="AQ280" s="67"/>
      <c r="AR280" s="67"/>
      <c r="AS280" s="67"/>
      <c r="AT280" s="67"/>
      <c r="AU280" s="59"/>
      <c r="AV280" s="59"/>
      <c r="AW280" s="59"/>
    </row>
    <row r="281" customFormat="false" ht="15.75" hidden="true" customHeight="true" outlineLevel="0" collapsed="false">
      <c r="A281" s="79"/>
      <c r="B281" s="69"/>
      <c r="C281" s="70"/>
      <c r="D281" s="70" t="n">
        <v>0</v>
      </c>
      <c r="E281" s="71"/>
      <c r="F281" s="71"/>
      <c r="G281" s="71"/>
      <c r="H281" s="71"/>
      <c r="I281" s="71"/>
      <c r="J281" s="71"/>
      <c r="K281" s="71"/>
      <c r="L281" s="71"/>
      <c r="M281" s="71"/>
      <c r="N281" s="71"/>
      <c r="O281" s="71"/>
      <c r="P281" s="71"/>
      <c r="Q281" s="71"/>
      <c r="R281" s="71"/>
      <c r="S281" s="71"/>
      <c r="T281" s="71"/>
      <c r="U281" s="71"/>
      <c r="V281" s="71"/>
      <c r="W281" s="71"/>
      <c r="X281" s="71"/>
      <c r="Y281" s="71"/>
      <c r="Z281" s="71"/>
      <c r="AA281" s="71"/>
      <c r="AB281" s="71"/>
      <c r="AC281" s="71"/>
      <c r="AD281" s="71"/>
      <c r="AE281" s="71"/>
      <c r="AF281" s="71"/>
      <c r="AG281" s="72"/>
      <c r="AH281" s="72"/>
      <c r="AI281" s="74"/>
      <c r="AJ281" s="74"/>
      <c r="AK281" s="74"/>
      <c r="AL281" s="74"/>
      <c r="AM281" s="74"/>
      <c r="AN281" s="74"/>
      <c r="AO281" s="74"/>
      <c r="AP281" s="74"/>
      <c r="AQ281" s="74"/>
      <c r="AR281" s="74"/>
      <c r="AS281" s="74"/>
      <c r="AT281" s="74"/>
      <c r="AU281" s="59"/>
      <c r="AV281" s="59"/>
      <c r="AW281" s="59"/>
    </row>
    <row r="282" customFormat="false" ht="15.75" hidden="true" customHeight="true" outlineLevel="0" collapsed="false">
      <c r="A282" s="78"/>
      <c r="B282" s="62"/>
      <c r="C282" s="63"/>
      <c r="D282" s="63" t="n">
        <v>0</v>
      </c>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c r="AG282" s="65"/>
      <c r="AH282" s="65"/>
      <c r="AI282" s="67"/>
      <c r="AJ282" s="67"/>
      <c r="AK282" s="67"/>
      <c r="AL282" s="67"/>
      <c r="AM282" s="67"/>
      <c r="AN282" s="67"/>
      <c r="AO282" s="67"/>
      <c r="AP282" s="67"/>
      <c r="AQ282" s="67"/>
      <c r="AR282" s="67"/>
      <c r="AS282" s="67"/>
      <c r="AT282" s="67"/>
      <c r="AU282" s="59"/>
      <c r="AV282" s="59"/>
      <c r="AW282" s="59"/>
    </row>
    <row r="283" customFormat="false" ht="15.75" hidden="true" customHeight="true" outlineLevel="0" collapsed="false">
      <c r="A283" s="79"/>
      <c r="B283" s="69"/>
      <c r="C283" s="70"/>
      <c r="D283" s="70" t="n">
        <v>0</v>
      </c>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1"/>
      <c r="AG283" s="72"/>
      <c r="AH283" s="72"/>
      <c r="AI283" s="74"/>
      <c r="AJ283" s="74"/>
      <c r="AK283" s="74"/>
      <c r="AL283" s="74"/>
      <c r="AM283" s="74"/>
      <c r="AN283" s="74"/>
      <c r="AO283" s="74"/>
      <c r="AP283" s="74"/>
      <c r="AQ283" s="74"/>
      <c r="AR283" s="74"/>
      <c r="AS283" s="74"/>
      <c r="AT283" s="74"/>
      <c r="AU283" s="59"/>
      <c r="AV283" s="59"/>
      <c r="AW283" s="59"/>
    </row>
    <row r="284" customFormat="false" ht="15.75" hidden="true" customHeight="true" outlineLevel="0" collapsed="false">
      <c r="A284" s="78"/>
      <c r="B284" s="62"/>
      <c r="C284" s="63"/>
      <c r="D284" s="63" t="n">
        <v>0</v>
      </c>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c r="AG284" s="65"/>
      <c r="AH284" s="65"/>
      <c r="AI284" s="67"/>
      <c r="AJ284" s="67"/>
      <c r="AK284" s="67"/>
      <c r="AL284" s="67"/>
      <c r="AM284" s="67"/>
      <c r="AN284" s="67"/>
      <c r="AO284" s="67"/>
      <c r="AP284" s="67"/>
      <c r="AQ284" s="67"/>
      <c r="AR284" s="67"/>
      <c r="AS284" s="67"/>
      <c r="AT284" s="67"/>
      <c r="AU284" s="59"/>
      <c r="AV284" s="59"/>
      <c r="AW284" s="59"/>
    </row>
    <row r="285" customFormat="false" ht="15.75" hidden="true" customHeight="true" outlineLevel="0" collapsed="false">
      <c r="A285" s="79"/>
      <c r="B285" s="69"/>
      <c r="C285" s="70"/>
      <c r="D285" s="70" t="n">
        <v>0</v>
      </c>
      <c r="E285" s="71"/>
      <c r="F285" s="71"/>
      <c r="G285" s="71"/>
      <c r="H285" s="71"/>
      <c r="I285" s="71"/>
      <c r="J285" s="71"/>
      <c r="K285" s="71"/>
      <c r="L285" s="71"/>
      <c r="M285" s="71"/>
      <c r="N285" s="71"/>
      <c r="O285" s="71"/>
      <c r="P285" s="71"/>
      <c r="Q285" s="71"/>
      <c r="R285" s="71"/>
      <c r="S285" s="71"/>
      <c r="T285" s="71"/>
      <c r="U285" s="71"/>
      <c r="V285" s="71"/>
      <c r="W285" s="71"/>
      <c r="X285" s="71"/>
      <c r="Y285" s="71"/>
      <c r="Z285" s="71"/>
      <c r="AA285" s="71"/>
      <c r="AB285" s="71"/>
      <c r="AC285" s="71"/>
      <c r="AD285" s="71"/>
      <c r="AE285" s="71"/>
      <c r="AF285" s="71"/>
      <c r="AG285" s="72"/>
      <c r="AH285" s="72"/>
      <c r="AI285" s="74"/>
      <c r="AJ285" s="74"/>
      <c r="AK285" s="74"/>
      <c r="AL285" s="74"/>
      <c r="AM285" s="74"/>
      <c r="AN285" s="74"/>
      <c r="AO285" s="74"/>
      <c r="AP285" s="74"/>
      <c r="AQ285" s="74"/>
      <c r="AR285" s="74"/>
      <c r="AS285" s="74"/>
      <c r="AT285" s="74"/>
      <c r="AU285" s="59"/>
      <c r="AV285" s="59"/>
      <c r="AW285" s="59"/>
    </row>
    <row r="286" customFormat="false" ht="15.75" hidden="true" customHeight="true" outlineLevel="0" collapsed="false">
      <c r="A286" s="78"/>
      <c r="B286" s="62"/>
      <c r="C286" s="63"/>
      <c r="D286" s="63" t="n">
        <v>0</v>
      </c>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c r="AG286" s="65"/>
      <c r="AH286" s="65"/>
      <c r="AI286" s="67"/>
      <c r="AJ286" s="67"/>
      <c r="AK286" s="67"/>
      <c r="AL286" s="67"/>
      <c r="AM286" s="67"/>
      <c r="AN286" s="67"/>
      <c r="AO286" s="67"/>
      <c r="AP286" s="67"/>
      <c r="AQ286" s="67"/>
      <c r="AR286" s="67"/>
      <c r="AS286" s="67"/>
      <c r="AT286" s="67"/>
      <c r="AU286" s="59"/>
      <c r="AV286" s="59"/>
      <c r="AW286" s="59"/>
    </row>
    <row r="287" customFormat="false" ht="15.75" hidden="true" customHeight="true" outlineLevel="0" collapsed="false">
      <c r="A287" s="79"/>
      <c r="B287" s="69"/>
      <c r="C287" s="70"/>
      <c r="D287" s="70" t="n">
        <v>0</v>
      </c>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2"/>
      <c r="AH287" s="72"/>
      <c r="AI287" s="74"/>
      <c r="AJ287" s="74"/>
      <c r="AK287" s="74"/>
      <c r="AL287" s="74"/>
      <c r="AM287" s="74"/>
      <c r="AN287" s="74"/>
      <c r="AO287" s="74"/>
      <c r="AP287" s="74"/>
      <c r="AQ287" s="74"/>
      <c r="AR287" s="74"/>
      <c r="AS287" s="74"/>
      <c r="AT287" s="74"/>
      <c r="AU287" s="59"/>
      <c r="AV287" s="59"/>
      <c r="AW287" s="59"/>
    </row>
    <row r="288" customFormat="false" ht="15.75" hidden="true" customHeight="true" outlineLevel="0" collapsed="false">
      <c r="A288" s="78"/>
      <c r="B288" s="62"/>
      <c r="C288" s="63"/>
      <c r="D288" s="63" t="n">
        <v>0</v>
      </c>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c r="AG288" s="65"/>
      <c r="AH288" s="65"/>
      <c r="AI288" s="67"/>
      <c r="AJ288" s="67"/>
      <c r="AK288" s="67"/>
      <c r="AL288" s="67"/>
      <c r="AM288" s="67"/>
      <c r="AN288" s="67"/>
      <c r="AO288" s="67"/>
      <c r="AP288" s="67"/>
      <c r="AQ288" s="67"/>
      <c r="AR288" s="67"/>
      <c r="AS288" s="67"/>
      <c r="AT288" s="67"/>
      <c r="AU288" s="59"/>
      <c r="AV288" s="59"/>
      <c r="AW288" s="59"/>
    </row>
    <row r="289" customFormat="false" ht="15.75" hidden="true" customHeight="true" outlineLevel="0" collapsed="false">
      <c r="A289" s="79"/>
      <c r="B289" s="69"/>
      <c r="C289" s="70"/>
      <c r="D289" s="70" t="n">
        <v>0</v>
      </c>
      <c r="E289" s="71"/>
      <c r="F289" s="71"/>
      <c r="G289" s="71"/>
      <c r="H289" s="71"/>
      <c r="I289" s="71"/>
      <c r="J289" s="71"/>
      <c r="K289" s="71"/>
      <c r="L289" s="71"/>
      <c r="M289" s="71"/>
      <c r="N289" s="71"/>
      <c r="O289" s="71"/>
      <c r="P289" s="71"/>
      <c r="Q289" s="71"/>
      <c r="R289" s="71"/>
      <c r="S289" s="71"/>
      <c r="T289" s="71"/>
      <c r="U289" s="71"/>
      <c r="V289" s="71"/>
      <c r="W289" s="71"/>
      <c r="X289" s="71"/>
      <c r="Y289" s="71"/>
      <c r="Z289" s="71"/>
      <c r="AA289" s="71"/>
      <c r="AB289" s="71"/>
      <c r="AC289" s="71"/>
      <c r="AD289" s="71"/>
      <c r="AE289" s="71"/>
      <c r="AF289" s="71"/>
      <c r="AG289" s="72"/>
      <c r="AH289" s="72"/>
      <c r="AI289" s="74"/>
      <c r="AJ289" s="74"/>
      <c r="AK289" s="74"/>
      <c r="AL289" s="74"/>
      <c r="AM289" s="74"/>
      <c r="AN289" s="74"/>
      <c r="AO289" s="74"/>
      <c r="AP289" s="74"/>
      <c r="AQ289" s="74"/>
      <c r="AR289" s="74"/>
      <c r="AS289" s="74"/>
      <c r="AT289" s="74"/>
      <c r="AU289" s="59"/>
      <c r="AV289" s="59"/>
      <c r="AW289" s="59"/>
    </row>
    <row r="290" customFormat="false" ht="15.75" hidden="true" customHeight="true" outlineLevel="0" collapsed="false">
      <c r="A290" s="78"/>
      <c r="B290" s="62"/>
      <c r="C290" s="63"/>
      <c r="D290" s="63" t="n">
        <v>0</v>
      </c>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c r="AG290" s="65"/>
      <c r="AH290" s="65"/>
      <c r="AI290" s="67"/>
      <c r="AJ290" s="67"/>
      <c r="AK290" s="67"/>
      <c r="AL290" s="67"/>
      <c r="AM290" s="67"/>
      <c r="AN290" s="67"/>
      <c r="AO290" s="67"/>
      <c r="AP290" s="67"/>
      <c r="AQ290" s="67"/>
      <c r="AR290" s="67"/>
      <c r="AS290" s="67"/>
      <c r="AT290" s="67"/>
      <c r="AU290" s="59"/>
      <c r="AV290" s="59"/>
      <c r="AW290" s="59"/>
    </row>
    <row r="291" customFormat="false" ht="15.75" hidden="true" customHeight="true" outlineLevel="0" collapsed="false">
      <c r="A291" s="79"/>
      <c r="B291" s="69"/>
      <c r="C291" s="70"/>
      <c r="D291" s="70" t="n">
        <v>0</v>
      </c>
      <c r="E291" s="71"/>
      <c r="F291" s="71"/>
      <c r="G291" s="71"/>
      <c r="H291" s="71"/>
      <c r="I291" s="71"/>
      <c r="J291" s="71"/>
      <c r="K291" s="71"/>
      <c r="L291" s="71"/>
      <c r="M291" s="71"/>
      <c r="N291" s="71"/>
      <c r="O291" s="71"/>
      <c r="P291" s="71"/>
      <c r="Q291" s="71"/>
      <c r="R291" s="71"/>
      <c r="S291" s="71"/>
      <c r="T291" s="71"/>
      <c r="U291" s="71"/>
      <c r="V291" s="71"/>
      <c r="W291" s="71"/>
      <c r="X291" s="71"/>
      <c r="Y291" s="71"/>
      <c r="Z291" s="71"/>
      <c r="AA291" s="71"/>
      <c r="AB291" s="71"/>
      <c r="AC291" s="71"/>
      <c r="AD291" s="71"/>
      <c r="AE291" s="71"/>
      <c r="AF291" s="71"/>
      <c r="AG291" s="72"/>
      <c r="AH291" s="72"/>
      <c r="AI291" s="74"/>
      <c r="AJ291" s="74"/>
      <c r="AK291" s="74"/>
      <c r="AL291" s="74"/>
      <c r="AM291" s="74"/>
      <c r="AN291" s="74"/>
      <c r="AO291" s="74"/>
      <c r="AP291" s="74"/>
      <c r="AQ291" s="74"/>
      <c r="AR291" s="74"/>
      <c r="AS291" s="74"/>
      <c r="AT291" s="74"/>
      <c r="AU291" s="59"/>
      <c r="AV291" s="59"/>
      <c r="AW291" s="59"/>
    </row>
    <row r="292" customFormat="false" ht="15.75" hidden="true" customHeight="true" outlineLevel="0" collapsed="false">
      <c r="A292" s="78"/>
      <c r="B292" s="62"/>
      <c r="C292" s="63"/>
      <c r="D292" s="63" t="n">
        <v>0</v>
      </c>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c r="AG292" s="65"/>
      <c r="AH292" s="65"/>
      <c r="AI292" s="67"/>
      <c r="AJ292" s="67"/>
      <c r="AK292" s="67"/>
      <c r="AL292" s="67"/>
      <c r="AM292" s="67"/>
      <c r="AN292" s="67"/>
      <c r="AO292" s="67"/>
      <c r="AP292" s="67"/>
      <c r="AQ292" s="67"/>
      <c r="AR292" s="67"/>
      <c r="AS292" s="67"/>
      <c r="AT292" s="67"/>
      <c r="AU292" s="59"/>
      <c r="AV292" s="59"/>
      <c r="AW292" s="59"/>
    </row>
    <row r="293" customFormat="false" ht="15.75" hidden="true" customHeight="true" outlineLevel="0" collapsed="false">
      <c r="A293" s="79"/>
      <c r="B293" s="69"/>
      <c r="C293" s="70"/>
      <c r="D293" s="70" t="n">
        <v>0</v>
      </c>
      <c r="E293" s="71"/>
      <c r="F293" s="71"/>
      <c r="G293" s="71"/>
      <c r="H293" s="71"/>
      <c r="I293" s="71"/>
      <c r="J293" s="71"/>
      <c r="K293" s="71"/>
      <c r="L293" s="71"/>
      <c r="M293" s="71"/>
      <c r="N293" s="71"/>
      <c r="O293" s="71"/>
      <c r="P293" s="71"/>
      <c r="Q293" s="71"/>
      <c r="R293" s="71"/>
      <c r="S293" s="71"/>
      <c r="T293" s="71"/>
      <c r="U293" s="71"/>
      <c r="V293" s="71"/>
      <c r="W293" s="71"/>
      <c r="X293" s="71"/>
      <c r="Y293" s="71"/>
      <c r="Z293" s="71"/>
      <c r="AA293" s="71"/>
      <c r="AB293" s="71"/>
      <c r="AC293" s="71"/>
      <c r="AD293" s="71"/>
      <c r="AE293" s="71"/>
      <c r="AF293" s="71"/>
      <c r="AG293" s="72"/>
      <c r="AH293" s="72"/>
      <c r="AI293" s="74"/>
      <c r="AJ293" s="74"/>
      <c r="AK293" s="74"/>
      <c r="AL293" s="74"/>
      <c r="AM293" s="74"/>
      <c r="AN293" s="74"/>
      <c r="AO293" s="74"/>
      <c r="AP293" s="74"/>
      <c r="AQ293" s="74"/>
      <c r="AR293" s="74"/>
      <c r="AS293" s="74"/>
      <c r="AT293" s="74"/>
      <c r="AU293" s="59"/>
      <c r="AV293" s="59"/>
      <c r="AW293" s="59"/>
    </row>
    <row r="294" customFormat="false" ht="15.75" hidden="true" customHeight="true" outlineLevel="0" collapsed="false">
      <c r="A294" s="78"/>
      <c r="B294" s="62"/>
      <c r="C294" s="63"/>
      <c r="D294" s="63" t="n">
        <v>0</v>
      </c>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c r="AG294" s="65"/>
      <c r="AH294" s="65"/>
      <c r="AI294" s="67"/>
      <c r="AJ294" s="67"/>
      <c r="AK294" s="67"/>
      <c r="AL294" s="67"/>
      <c r="AM294" s="67"/>
      <c r="AN294" s="67"/>
      <c r="AO294" s="67"/>
      <c r="AP294" s="67"/>
      <c r="AQ294" s="67"/>
      <c r="AR294" s="67"/>
      <c r="AS294" s="67"/>
      <c r="AT294" s="67"/>
      <c r="AU294" s="59"/>
      <c r="AV294" s="59"/>
      <c r="AW294" s="59"/>
    </row>
    <row r="295" customFormat="false" ht="15.75" hidden="true" customHeight="true" outlineLevel="0" collapsed="false">
      <c r="A295" s="79"/>
      <c r="B295" s="69"/>
      <c r="C295" s="70"/>
      <c r="D295" s="70" t="n">
        <v>0</v>
      </c>
      <c r="E295" s="71"/>
      <c r="F295" s="71"/>
      <c r="G295" s="71"/>
      <c r="H295" s="71"/>
      <c r="I295" s="71"/>
      <c r="J295" s="71"/>
      <c r="K295" s="71"/>
      <c r="L295" s="71"/>
      <c r="M295" s="71"/>
      <c r="N295" s="71"/>
      <c r="O295" s="71"/>
      <c r="P295" s="71"/>
      <c r="Q295" s="71"/>
      <c r="R295" s="71"/>
      <c r="S295" s="71"/>
      <c r="T295" s="71"/>
      <c r="U295" s="71"/>
      <c r="V295" s="71"/>
      <c r="W295" s="71"/>
      <c r="X295" s="71"/>
      <c r="Y295" s="71"/>
      <c r="Z295" s="71"/>
      <c r="AA295" s="71"/>
      <c r="AB295" s="71"/>
      <c r="AC295" s="71"/>
      <c r="AD295" s="71"/>
      <c r="AE295" s="71"/>
      <c r="AF295" s="71"/>
      <c r="AG295" s="72"/>
      <c r="AH295" s="72"/>
      <c r="AI295" s="74"/>
      <c r="AJ295" s="74"/>
      <c r="AK295" s="74"/>
      <c r="AL295" s="74"/>
      <c r="AM295" s="74"/>
      <c r="AN295" s="74"/>
      <c r="AO295" s="74"/>
      <c r="AP295" s="74"/>
      <c r="AQ295" s="74"/>
      <c r="AR295" s="74"/>
      <c r="AS295" s="74"/>
      <c r="AT295" s="74"/>
      <c r="AU295" s="59"/>
      <c r="AV295" s="59"/>
      <c r="AW295" s="59"/>
    </row>
    <row r="296" customFormat="false" ht="15.75" hidden="true" customHeight="true" outlineLevel="0" collapsed="false">
      <c r="A296" s="78"/>
      <c r="B296" s="62"/>
      <c r="C296" s="63"/>
      <c r="D296" s="63" t="n">
        <v>0</v>
      </c>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c r="AG296" s="65"/>
      <c r="AH296" s="65"/>
      <c r="AI296" s="67"/>
      <c r="AJ296" s="67"/>
      <c r="AK296" s="67"/>
      <c r="AL296" s="67"/>
      <c r="AM296" s="67"/>
      <c r="AN296" s="67"/>
      <c r="AO296" s="67"/>
      <c r="AP296" s="67"/>
      <c r="AQ296" s="67"/>
      <c r="AR296" s="67"/>
      <c r="AS296" s="67"/>
      <c r="AT296" s="67"/>
      <c r="AU296" s="59"/>
      <c r="AV296" s="59"/>
      <c r="AW296" s="59"/>
    </row>
    <row r="297" customFormat="false" ht="15.75" hidden="true" customHeight="true" outlineLevel="0" collapsed="false">
      <c r="A297" s="79"/>
      <c r="B297" s="69"/>
      <c r="C297" s="70"/>
      <c r="D297" s="70" t="n">
        <v>0</v>
      </c>
      <c r="E297" s="71"/>
      <c r="F297" s="71"/>
      <c r="G297" s="71"/>
      <c r="H297" s="71"/>
      <c r="I297" s="71"/>
      <c r="J297" s="71"/>
      <c r="K297" s="71"/>
      <c r="L297" s="71"/>
      <c r="M297" s="71"/>
      <c r="N297" s="71"/>
      <c r="O297" s="71"/>
      <c r="P297" s="71"/>
      <c r="Q297" s="71"/>
      <c r="R297" s="71"/>
      <c r="S297" s="71"/>
      <c r="T297" s="71"/>
      <c r="U297" s="71"/>
      <c r="V297" s="71"/>
      <c r="W297" s="71"/>
      <c r="X297" s="71"/>
      <c r="Y297" s="71"/>
      <c r="Z297" s="71"/>
      <c r="AA297" s="71"/>
      <c r="AB297" s="71"/>
      <c r="AC297" s="71"/>
      <c r="AD297" s="71"/>
      <c r="AE297" s="71"/>
      <c r="AF297" s="71"/>
      <c r="AG297" s="72"/>
      <c r="AH297" s="72"/>
      <c r="AI297" s="74"/>
      <c r="AJ297" s="74"/>
      <c r="AK297" s="74"/>
      <c r="AL297" s="74"/>
      <c r="AM297" s="74"/>
      <c r="AN297" s="74"/>
      <c r="AO297" s="74"/>
      <c r="AP297" s="74"/>
      <c r="AQ297" s="74"/>
      <c r="AR297" s="74"/>
      <c r="AS297" s="74"/>
      <c r="AT297" s="74"/>
      <c r="AU297" s="59"/>
      <c r="AV297" s="59"/>
      <c r="AW297" s="59"/>
    </row>
    <row r="298" customFormat="false" ht="15.75" hidden="true" customHeight="true" outlineLevel="0" collapsed="false">
      <c r="A298" s="78"/>
      <c r="B298" s="62"/>
      <c r="C298" s="63"/>
      <c r="D298" s="63" t="n">
        <v>0</v>
      </c>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c r="AG298" s="65"/>
      <c r="AH298" s="65"/>
      <c r="AI298" s="67"/>
      <c r="AJ298" s="67"/>
      <c r="AK298" s="67"/>
      <c r="AL298" s="67"/>
      <c r="AM298" s="67"/>
      <c r="AN298" s="67"/>
      <c r="AO298" s="67"/>
      <c r="AP298" s="67"/>
      <c r="AQ298" s="67"/>
      <c r="AR298" s="67"/>
      <c r="AS298" s="67"/>
      <c r="AT298" s="67"/>
      <c r="AU298" s="59"/>
      <c r="AV298" s="59"/>
      <c r="AW298" s="59"/>
    </row>
    <row r="299" customFormat="false" ht="15.75" hidden="true" customHeight="true" outlineLevel="0" collapsed="false">
      <c r="A299" s="79"/>
      <c r="B299" s="69"/>
      <c r="C299" s="70"/>
      <c r="D299" s="70" t="n">
        <v>0</v>
      </c>
      <c r="E299" s="71"/>
      <c r="F299" s="71"/>
      <c r="G299" s="71"/>
      <c r="H299" s="71"/>
      <c r="I299" s="71"/>
      <c r="J299" s="71"/>
      <c r="K299" s="71"/>
      <c r="L299" s="71"/>
      <c r="M299" s="71"/>
      <c r="N299" s="71"/>
      <c r="O299" s="71"/>
      <c r="P299" s="71"/>
      <c r="Q299" s="71"/>
      <c r="R299" s="71"/>
      <c r="S299" s="71"/>
      <c r="T299" s="71"/>
      <c r="U299" s="71"/>
      <c r="V299" s="71"/>
      <c r="W299" s="71"/>
      <c r="X299" s="71"/>
      <c r="Y299" s="71"/>
      <c r="Z299" s="71"/>
      <c r="AA299" s="71"/>
      <c r="AB299" s="71"/>
      <c r="AC299" s="71"/>
      <c r="AD299" s="71"/>
      <c r="AE299" s="71"/>
      <c r="AF299" s="71"/>
      <c r="AG299" s="72"/>
      <c r="AH299" s="72"/>
      <c r="AI299" s="74"/>
      <c r="AJ299" s="74"/>
      <c r="AK299" s="74"/>
      <c r="AL299" s="74"/>
      <c r="AM299" s="74"/>
      <c r="AN299" s="74"/>
      <c r="AO299" s="74"/>
      <c r="AP299" s="74"/>
      <c r="AQ299" s="74"/>
      <c r="AR299" s="74"/>
      <c r="AS299" s="74"/>
      <c r="AT299" s="74"/>
      <c r="AU299" s="59"/>
      <c r="AV299" s="59"/>
      <c r="AW299" s="59"/>
    </row>
    <row r="300" customFormat="false" ht="15.75" hidden="true" customHeight="true" outlineLevel="0" collapsed="false">
      <c r="A300" s="78"/>
      <c r="B300" s="62"/>
      <c r="C300" s="63"/>
      <c r="D300" s="63" t="n">
        <v>0</v>
      </c>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c r="AG300" s="65"/>
      <c r="AH300" s="65"/>
      <c r="AI300" s="67"/>
      <c r="AJ300" s="67"/>
      <c r="AK300" s="67"/>
      <c r="AL300" s="67"/>
      <c r="AM300" s="67"/>
      <c r="AN300" s="67"/>
      <c r="AO300" s="67"/>
      <c r="AP300" s="67"/>
      <c r="AQ300" s="67"/>
      <c r="AR300" s="67"/>
      <c r="AS300" s="67"/>
      <c r="AT300" s="67"/>
      <c r="AU300" s="59"/>
      <c r="AV300" s="59"/>
      <c r="AW300" s="59"/>
    </row>
    <row r="301" customFormat="false" ht="15.75" hidden="true" customHeight="true" outlineLevel="0" collapsed="false">
      <c r="A301" s="79"/>
      <c r="B301" s="69"/>
      <c r="C301" s="70"/>
      <c r="D301" s="70" t="n">
        <v>0</v>
      </c>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1"/>
      <c r="AG301" s="72"/>
      <c r="AH301" s="72"/>
      <c r="AI301" s="74"/>
      <c r="AJ301" s="74"/>
      <c r="AK301" s="74"/>
      <c r="AL301" s="74"/>
      <c r="AM301" s="74"/>
      <c r="AN301" s="74"/>
      <c r="AO301" s="74"/>
      <c r="AP301" s="74"/>
      <c r="AQ301" s="74"/>
      <c r="AR301" s="74"/>
      <c r="AS301" s="74"/>
      <c r="AT301" s="74"/>
      <c r="AU301" s="59"/>
      <c r="AV301" s="59"/>
      <c r="AW301" s="59"/>
    </row>
    <row r="302" customFormat="false" ht="15.75" hidden="true" customHeight="true" outlineLevel="0" collapsed="false">
      <c r="A302" s="78"/>
      <c r="B302" s="62"/>
      <c r="C302" s="63"/>
      <c r="D302" s="63" t="n">
        <v>0</v>
      </c>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c r="AG302" s="65"/>
      <c r="AH302" s="65"/>
      <c r="AI302" s="67"/>
      <c r="AJ302" s="67"/>
      <c r="AK302" s="67"/>
      <c r="AL302" s="67"/>
      <c r="AM302" s="67"/>
      <c r="AN302" s="67"/>
      <c r="AO302" s="67"/>
      <c r="AP302" s="67"/>
      <c r="AQ302" s="67"/>
      <c r="AR302" s="67"/>
      <c r="AS302" s="67"/>
      <c r="AT302" s="67"/>
      <c r="AU302" s="59"/>
      <c r="AV302" s="59"/>
      <c r="AW302" s="59"/>
    </row>
    <row r="303" customFormat="false" ht="15.75" hidden="true" customHeight="true" outlineLevel="0" collapsed="false">
      <c r="A303" s="79"/>
      <c r="B303" s="69"/>
      <c r="C303" s="70"/>
      <c r="D303" s="70" t="n">
        <v>0</v>
      </c>
      <c r="E303" s="71"/>
      <c r="F303" s="71"/>
      <c r="G303" s="71"/>
      <c r="H303" s="71"/>
      <c r="I303" s="71"/>
      <c r="J303" s="71"/>
      <c r="K303" s="71"/>
      <c r="L303" s="71"/>
      <c r="M303" s="71"/>
      <c r="N303" s="71"/>
      <c r="O303" s="71"/>
      <c r="P303" s="71"/>
      <c r="Q303" s="71"/>
      <c r="R303" s="71"/>
      <c r="S303" s="71"/>
      <c r="T303" s="71"/>
      <c r="U303" s="71"/>
      <c r="V303" s="71"/>
      <c r="W303" s="71"/>
      <c r="X303" s="71"/>
      <c r="Y303" s="71"/>
      <c r="Z303" s="71"/>
      <c r="AA303" s="71"/>
      <c r="AB303" s="71"/>
      <c r="AC303" s="71"/>
      <c r="AD303" s="71"/>
      <c r="AE303" s="71"/>
      <c r="AF303" s="71"/>
      <c r="AG303" s="72"/>
      <c r="AH303" s="72"/>
      <c r="AI303" s="74"/>
      <c r="AJ303" s="74"/>
      <c r="AK303" s="74"/>
      <c r="AL303" s="74"/>
      <c r="AM303" s="74"/>
      <c r="AN303" s="74"/>
      <c r="AO303" s="74"/>
      <c r="AP303" s="74"/>
      <c r="AQ303" s="74"/>
      <c r="AR303" s="74"/>
      <c r="AS303" s="74"/>
      <c r="AT303" s="74"/>
      <c r="AU303" s="59"/>
      <c r="AV303" s="59"/>
      <c r="AW303" s="59"/>
    </row>
    <row r="304" customFormat="false" ht="15.75" hidden="true" customHeight="true" outlineLevel="0" collapsed="false">
      <c r="A304" s="78"/>
      <c r="B304" s="62"/>
      <c r="C304" s="63"/>
      <c r="D304" s="63" t="n">
        <v>0</v>
      </c>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c r="AG304" s="65"/>
      <c r="AH304" s="65"/>
      <c r="AI304" s="67"/>
      <c r="AJ304" s="67"/>
      <c r="AK304" s="67"/>
      <c r="AL304" s="67"/>
      <c r="AM304" s="67"/>
      <c r="AN304" s="67"/>
      <c r="AO304" s="67"/>
      <c r="AP304" s="67"/>
      <c r="AQ304" s="67"/>
      <c r="AR304" s="67"/>
      <c r="AS304" s="67"/>
      <c r="AT304" s="67"/>
      <c r="AU304" s="59"/>
      <c r="AV304" s="59"/>
      <c r="AW304" s="59"/>
    </row>
    <row r="305" customFormat="false" ht="15.75" hidden="true" customHeight="true" outlineLevel="0" collapsed="false">
      <c r="A305" s="79"/>
      <c r="B305" s="69"/>
      <c r="C305" s="70"/>
      <c r="D305" s="70" t="n">
        <v>0</v>
      </c>
      <c r="E305" s="71"/>
      <c r="F305" s="71"/>
      <c r="G305" s="71"/>
      <c r="H305" s="71"/>
      <c r="I305" s="71"/>
      <c r="J305" s="71"/>
      <c r="K305" s="71"/>
      <c r="L305" s="71"/>
      <c r="M305" s="71"/>
      <c r="N305" s="71"/>
      <c r="O305" s="71"/>
      <c r="P305" s="71"/>
      <c r="Q305" s="71"/>
      <c r="R305" s="71"/>
      <c r="S305" s="71"/>
      <c r="T305" s="71"/>
      <c r="U305" s="71"/>
      <c r="V305" s="71"/>
      <c r="W305" s="71"/>
      <c r="X305" s="71"/>
      <c r="Y305" s="71"/>
      <c r="Z305" s="71"/>
      <c r="AA305" s="71"/>
      <c r="AB305" s="71"/>
      <c r="AC305" s="71"/>
      <c r="AD305" s="71"/>
      <c r="AE305" s="71"/>
      <c r="AF305" s="71"/>
      <c r="AG305" s="72"/>
      <c r="AH305" s="72"/>
      <c r="AI305" s="74"/>
      <c r="AJ305" s="74"/>
      <c r="AK305" s="74"/>
      <c r="AL305" s="74"/>
      <c r="AM305" s="74"/>
      <c r="AN305" s="74"/>
      <c r="AO305" s="74"/>
      <c r="AP305" s="74"/>
      <c r="AQ305" s="74"/>
      <c r="AR305" s="74"/>
      <c r="AS305" s="74"/>
      <c r="AT305" s="74"/>
      <c r="AU305" s="59"/>
      <c r="AV305" s="59"/>
      <c r="AW305" s="59"/>
    </row>
    <row r="306" customFormat="false" ht="15.75" hidden="true" customHeight="true" outlineLevel="0" collapsed="false">
      <c r="A306" s="78"/>
      <c r="B306" s="62"/>
      <c r="C306" s="63"/>
      <c r="D306" s="63" t="n">
        <v>0</v>
      </c>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c r="AG306" s="65"/>
      <c r="AH306" s="65"/>
      <c r="AI306" s="67"/>
      <c r="AJ306" s="67"/>
      <c r="AK306" s="67"/>
      <c r="AL306" s="67"/>
      <c r="AM306" s="67"/>
      <c r="AN306" s="67"/>
      <c r="AO306" s="67"/>
      <c r="AP306" s="67"/>
      <c r="AQ306" s="67"/>
      <c r="AR306" s="67"/>
      <c r="AS306" s="67"/>
      <c r="AT306" s="67"/>
      <c r="AU306" s="59"/>
      <c r="AV306" s="59"/>
      <c r="AW306" s="59"/>
    </row>
    <row r="307" customFormat="false" ht="15.75" hidden="true" customHeight="true" outlineLevel="0" collapsed="false">
      <c r="A307" s="79"/>
      <c r="B307" s="69"/>
      <c r="C307" s="70"/>
      <c r="D307" s="70" t="n">
        <v>0</v>
      </c>
      <c r="E307" s="71"/>
      <c r="F307" s="71"/>
      <c r="G307" s="71"/>
      <c r="H307" s="71"/>
      <c r="I307" s="71"/>
      <c r="J307" s="71"/>
      <c r="K307" s="71"/>
      <c r="L307" s="71"/>
      <c r="M307" s="71"/>
      <c r="N307" s="71"/>
      <c r="O307" s="71"/>
      <c r="P307" s="71"/>
      <c r="Q307" s="71"/>
      <c r="R307" s="71"/>
      <c r="S307" s="71"/>
      <c r="T307" s="71"/>
      <c r="U307" s="71"/>
      <c r="V307" s="71"/>
      <c r="W307" s="71"/>
      <c r="X307" s="71"/>
      <c r="Y307" s="71"/>
      <c r="Z307" s="71"/>
      <c r="AA307" s="71"/>
      <c r="AB307" s="71"/>
      <c r="AC307" s="71"/>
      <c r="AD307" s="71"/>
      <c r="AE307" s="71"/>
      <c r="AF307" s="71"/>
      <c r="AG307" s="72"/>
      <c r="AH307" s="72"/>
      <c r="AI307" s="74"/>
      <c r="AJ307" s="74"/>
      <c r="AK307" s="74"/>
      <c r="AL307" s="74"/>
      <c r="AM307" s="74"/>
      <c r="AN307" s="74"/>
      <c r="AO307" s="74"/>
      <c r="AP307" s="74"/>
      <c r="AQ307" s="74"/>
      <c r="AR307" s="74"/>
      <c r="AS307" s="74"/>
      <c r="AT307" s="74"/>
      <c r="AU307" s="59"/>
      <c r="AV307" s="59"/>
      <c r="AW307" s="59"/>
    </row>
    <row r="308" customFormat="false" ht="15.75" hidden="true" customHeight="true" outlineLevel="0" collapsed="false">
      <c r="A308" s="78"/>
      <c r="B308" s="62"/>
      <c r="C308" s="63"/>
      <c r="D308" s="63" t="n">
        <v>0</v>
      </c>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c r="AG308" s="65"/>
      <c r="AH308" s="65"/>
      <c r="AI308" s="67"/>
      <c r="AJ308" s="67"/>
      <c r="AK308" s="67"/>
      <c r="AL308" s="67"/>
      <c r="AM308" s="67"/>
      <c r="AN308" s="67"/>
      <c r="AO308" s="67"/>
      <c r="AP308" s="67"/>
      <c r="AQ308" s="67"/>
      <c r="AR308" s="67"/>
      <c r="AS308" s="67"/>
      <c r="AT308" s="67"/>
      <c r="AU308" s="59"/>
      <c r="AV308" s="59"/>
      <c r="AW308" s="59"/>
    </row>
    <row r="309" customFormat="false" ht="15.75" hidden="true" customHeight="true" outlineLevel="0" collapsed="false">
      <c r="A309" s="79"/>
      <c r="B309" s="69"/>
      <c r="C309" s="70"/>
      <c r="D309" s="70" t="n">
        <v>0</v>
      </c>
      <c r="E309" s="71"/>
      <c r="F309" s="71"/>
      <c r="G309" s="71"/>
      <c r="H309" s="71"/>
      <c r="I309" s="71"/>
      <c r="J309" s="71"/>
      <c r="K309" s="71"/>
      <c r="L309" s="71"/>
      <c r="M309" s="71"/>
      <c r="N309" s="71"/>
      <c r="O309" s="71"/>
      <c r="P309" s="71"/>
      <c r="Q309" s="71"/>
      <c r="R309" s="71"/>
      <c r="S309" s="71"/>
      <c r="T309" s="71"/>
      <c r="U309" s="71"/>
      <c r="V309" s="71"/>
      <c r="W309" s="71"/>
      <c r="X309" s="71"/>
      <c r="Y309" s="71"/>
      <c r="Z309" s="71"/>
      <c r="AA309" s="71"/>
      <c r="AB309" s="71"/>
      <c r="AC309" s="71"/>
      <c r="AD309" s="71"/>
      <c r="AE309" s="71"/>
      <c r="AF309" s="71"/>
      <c r="AG309" s="72"/>
      <c r="AH309" s="72"/>
      <c r="AI309" s="74"/>
      <c r="AJ309" s="74"/>
      <c r="AK309" s="74"/>
      <c r="AL309" s="74"/>
      <c r="AM309" s="74"/>
      <c r="AN309" s="74"/>
      <c r="AO309" s="74"/>
      <c r="AP309" s="74"/>
      <c r="AQ309" s="74"/>
      <c r="AR309" s="74"/>
      <c r="AS309" s="74"/>
      <c r="AT309" s="74"/>
      <c r="AU309" s="59"/>
      <c r="AV309" s="59"/>
      <c r="AW309" s="59"/>
    </row>
    <row r="310" customFormat="false" ht="15.75" hidden="true" customHeight="true" outlineLevel="0" collapsed="false">
      <c r="A310" s="78"/>
      <c r="B310" s="62"/>
      <c r="C310" s="63"/>
      <c r="D310" s="63" t="n">
        <v>0</v>
      </c>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c r="AG310" s="65"/>
      <c r="AH310" s="65"/>
      <c r="AI310" s="67"/>
      <c r="AJ310" s="67"/>
      <c r="AK310" s="67"/>
      <c r="AL310" s="67"/>
      <c r="AM310" s="67"/>
      <c r="AN310" s="67"/>
      <c r="AO310" s="67"/>
      <c r="AP310" s="67"/>
      <c r="AQ310" s="67"/>
      <c r="AR310" s="67"/>
      <c r="AS310" s="67"/>
      <c r="AT310" s="67"/>
      <c r="AU310" s="59"/>
      <c r="AV310" s="59"/>
      <c r="AW310" s="59"/>
    </row>
    <row r="311" customFormat="false" ht="15.75" hidden="true" customHeight="true" outlineLevel="0" collapsed="false">
      <c r="A311" s="79"/>
      <c r="B311" s="69"/>
      <c r="C311" s="70"/>
      <c r="D311" s="70" t="n">
        <v>0</v>
      </c>
      <c r="E311" s="71"/>
      <c r="F311" s="71"/>
      <c r="G311" s="71"/>
      <c r="H311" s="71"/>
      <c r="I311" s="71"/>
      <c r="J311" s="71"/>
      <c r="K311" s="71"/>
      <c r="L311" s="71"/>
      <c r="M311" s="71"/>
      <c r="N311" s="71"/>
      <c r="O311" s="71"/>
      <c r="P311" s="71"/>
      <c r="Q311" s="71"/>
      <c r="R311" s="71"/>
      <c r="S311" s="71"/>
      <c r="T311" s="71"/>
      <c r="U311" s="71"/>
      <c r="V311" s="71"/>
      <c r="W311" s="71"/>
      <c r="X311" s="71"/>
      <c r="Y311" s="71"/>
      <c r="Z311" s="71"/>
      <c r="AA311" s="71"/>
      <c r="AB311" s="71"/>
      <c r="AC311" s="71"/>
      <c r="AD311" s="71"/>
      <c r="AE311" s="71"/>
      <c r="AF311" s="71"/>
      <c r="AG311" s="72"/>
      <c r="AH311" s="72"/>
      <c r="AI311" s="74"/>
      <c r="AJ311" s="74"/>
      <c r="AK311" s="74"/>
      <c r="AL311" s="74"/>
      <c r="AM311" s="74"/>
      <c r="AN311" s="74"/>
      <c r="AO311" s="74"/>
      <c r="AP311" s="74"/>
      <c r="AQ311" s="74"/>
      <c r="AR311" s="74"/>
      <c r="AS311" s="74"/>
      <c r="AT311" s="74"/>
      <c r="AU311" s="59"/>
      <c r="AV311" s="59"/>
      <c r="AW311" s="59"/>
    </row>
    <row r="312" customFormat="false" ht="15.75" hidden="true" customHeight="true" outlineLevel="0" collapsed="false">
      <c r="A312" s="78"/>
      <c r="B312" s="62"/>
      <c r="C312" s="63"/>
      <c r="D312" s="63" t="n">
        <v>0</v>
      </c>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c r="AG312" s="65"/>
      <c r="AH312" s="65"/>
      <c r="AI312" s="67"/>
      <c r="AJ312" s="67"/>
      <c r="AK312" s="67"/>
      <c r="AL312" s="67"/>
      <c r="AM312" s="67"/>
      <c r="AN312" s="67"/>
      <c r="AO312" s="67"/>
      <c r="AP312" s="67"/>
      <c r="AQ312" s="67"/>
      <c r="AR312" s="67"/>
      <c r="AS312" s="67"/>
      <c r="AT312" s="67"/>
      <c r="AU312" s="59"/>
      <c r="AV312" s="59"/>
      <c r="AW312" s="59"/>
    </row>
    <row r="313" customFormat="false" ht="15.75" hidden="true" customHeight="true" outlineLevel="0" collapsed="false">
      <c r="A313" s="79"/>
      <c r="B313" s="69"/>
      <c r="C313" s="70"/>
      <c r="D313" s="70" t="n">
        <v>0</v>
      </c>
      <c r="E313" s="71"/>
      <c r="F313" s="71"/>
      <c r="G313" s="71"/>
      <c r="H313" s="71"/>
      <c r="I313" s="71"/>
      <c r="J313" s="71"/>
      <c r="K313" s="71"/>
      <c r="L313" s="71"/>
      <c r="M313" s="71"/>
      <c r="N313" s="71"/>
      <c r="O313" s="71"/>
      <c r="P313" s="71"/>
      <c r="Q313" s="71"/>
      <c r="R313" s="71"/>
      <c r="S313" s="71"/>
      <c r="T313" s="71"/>
      <c r="U313" s="71"/>
      <c r="V313" s="71"/>
      <c r="W313" s="71"/>
      <c r="X313" s="71"/>
      <c r="Y313" s="71"/>
      <c r="Z313" s="71"/>
      <c r="AA313" s="71"/>
      <c r="AB313" s="71"/>
      <c r="AC313" s="71"/>
      <c r="AD313" s="71"/>
      <c r="AE313" s="71"/>
      <c r="AF313" s="71"/>
      <c r="AG313" s="72"/>
      <c r="AH313" s="72"/>
      <c r="AI313" s="74"/>
      <c r="AJ313" s="74"/>
      <c r="AK313" s="74"/>
      <c r="AL313" s="74"/>
      <c r="AM313" s="74"/>
      <c r="AN313" s="74"/>
      <c r="AO313" s="74"/>
      <c r="AP313" s="74"/>
      <c r="AQ313" s="74"/>
      <c r="AR313" s="74"/>
      <c r="AS313" s="74"/>
      <c r="AT313" s="74"/>
      <c r="AU313" s="59"/>
      <c r="AV313" s="59"/>
      <c r="AW313" s="59"/>
    </row>
    <row r="314" customFormat="false" ht="15.75" hidden="true" customHeight="true" outlineLevel="0" collapsed="false">
      <c r="A314" s="78"/>
      <c r="B314" s="62"/>
      <c r="C314" s="63"/>
      <c r="D314" s="63" t="n">
        <v>0</v>
      </c>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c r="AG314" s="65"/>
      <c r="AH314" s="65"/>
      <c r="AI314" s="67"/>
      <c r="AJ314" s="67"/>
      <c r="AK314" s="67"/>
      <c r="AL314" s="67"/>
      <c r="AM314" s="67"/>
      <c r="AN314" s="67"/>
      <c r="AO314" s="67"/>
      <c r="AP314" s="67"/>
      <c r="AQ314" s="67"/>
      <c r="AR314" s="67"/>
      <c r="AS314" s="67"/>
      <c r="AT314" s="67"/>
      <c r="AU314" s="59"/>
      <c r="AV314" s="59"/>
      <c r="AW314" s="59"/>
    </row>
    <row r="315" customFormat="false" ht="15.75" hidden="true" customHeight="true" outlineLevel="0" collapsed="false">
      <c r="A315" s="79"/>
      <c r="B315" s="69"/>
      <c r="C315" s="70"/>
      <c r="D315" s="70" t="n">
        <v>0</v>
      </c>
      <c r="E315" s="71"/>
      <c r="F315" s="71"/>
      <c r="G315" s="71"/>
      <c r="H315" s="71"/>
      <c r="I315" s="71"/>
      <c r="J315" s="71"/>
      <c r="K315" s="71"/>
      <c r="L315" s="71"/>
      <c r="M315" s="71"/>
      <c r="N315" s="71"/>
      <c r="O315" s="71"/>
      <c r="P315" s="71"/>
      <c r="Q315" s="71"/>
      <c r="R315" s="71"/>
      <c r="S315" s="71"/>
      <c r="T315" s="71"/>
      <c r="U315" s="71"/>
      <c r="V315" s="71"/>
      <c r="W315" s="71"/>
      <c r="X315" s="71"/>
      <c r="Y315" s="71"/>
      <c r="Z315" s="71"/>
      <c r="AA315" s="71"/>
      <c r="AB315" s="71"/>
      <c r="AC315" s="71"/>
      <c r="AD315" s="71"/>
      <c r="AE315" s="71"/>
      <c r="AF315" s="71"/>
      <c r="AG315" s="72"/>
      <c r="AH315" s="72"/>
      <c r="AI315" s="74"/>
      <c r="AJ315" s="74"/>
      <c r="AK315" s="74"/>
      <c r="AL315" s="74"/>
      <c r="AM315" s="74"/>
      <c r="AN315" s="74"/>
      <c r="AO315" s="74"/>
      <c r="AP315" s="74"/>
      <c r="AQ315" s="74"/>
      <c r="AR315" s="74"/>
      <c r="AS315" s="74"/>
      <c r="AT315" s="74"/>
      <c r="AU315" s="59"/>
      <c r="AV315" s="59"/>
      <c r="AW315" s="59"/>
    </row>
    <row r="316" customFormat="false" ht="15.75" hidden="true" customHeight="true" outlineLevel="0" collapsed="false">
      <c r="A316" s="78"/>
      <c r="B316" s="62"/>
      <c r="C316" s="63"/>
      <c r="D316" s="63" t="n">
        <v>0</v>
      </c>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c r="AG316" s="65"/>
      <c r="AH316" s="65"/>
      <c r="AI316" s="67"/>
      <c r="AJ316" s="67"/>
      <c r="AK316" s="67"/>
      <c r="AL316" s="67"/>
      <c r="AM316" s="67"/>
      <c r="AN316" s="67"/>
      <c r="AO316" s="67"/>
      <c r="AP316" s="67"/>
      <c r="AQ316" s="67"/>
      <c r="AR316" s="67"/>
      <c r="AS316" s="67"/>
      <c r="AT316" s="67"/>
      <c r="AU316" s="59"/>
      <c r="AV316" s="59"/>
      <c r="AW316" s="59"/>
    </row>
    <row r="317" customFormat="false" ht="15.75" hidden="true" customHeight="true" outlineLevel="0" collapsed="false">
      <c r="A317" s="79"/>
      <c r="B317" s="69"/>
      <c r="C317" s="70"/>
      <c r="D317" s="70" t="n">
        <v>0</v>
      </c>
      <c r="E317" s="71"/>
      <c r="F317" s="71"/>
      <c r="G317" s="71"/>
      <c r="H317" s="71"/>
      <c r="I317" s="71"/>
      <c r="J317" s="71"/>
      <c r="K317" s="71"/>
      <c r="L317" s="71"/>
      <c r="M317" s="71"/>
      <c r="N317" s="71"/>
      <c r="O317" s="71"/>
      <c r="P317" s="71"/>
      <c r="Q317" s="71"/>
      <c r="R317" s="71"/>
      <c r="S317" s="71"/>
      <c r="T317" s="71"/>
      <c r="U317" s="71"/>
      <c r="V317" s="71"/>
      <c r="W317" s="71"/>
      <c r="X317" s="71"/>
      <c r="Y317" s="71"/>
      <c r="Z317" s="71"/>
      <c r="AA317" s="71"/>
      <c r="AB317" s="71"/>
      <c r="AC317" s="71"/>
      <c r="AD317" s="71"/>
      <c r="AE317" s="71"/>
      <c r="AF317" s="71"/>
      <c r="AG317" s="72"/>
      <c r="AH317" s="72"/>
      <c r="AI317" s="74"/>
      <c r="AJ317" s="74"/>
      <c r="AK317" s="74"/>
      <c r="AL317" s="74"/>
      <c r="AM317" s="74"/>
      <c r="AN317" s="74"/>
      <c r="AO317" s="74"/>
      <c r="AP317" s="74"/>
      <c r="AQ317" s="74"/>
      <c r="AR317" s="74"/>
      <c r="AS317" s="74"/>
      <c r="AT317" s="74"/>
      <c r="AU317" s="59"/>
      <c r="AV317" s="59"/>
      <c r="AW317" s="59"/>
    </row>
    <row r="318" customFormat="false" ht="15.75" hidden="true" customHeight="true" outlineLevel="0" collapsed="false">
      <c r="A318" s="78"/>
      <c r="B318" s="62"/>
      <c r="C318" s="63"/>
      <c r="D318" s="63" t="n">
        <v>0</v>
      </c>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c r="AG318" s="65"/>
      <c r="AH318" s="65"/>
      <c r="AI318" s="67"/>
      <c r="AJ318" s="67"/>
      <c r="AK318" s="67"/>
      <c r="AL318" s="67"/>
      <c r="AM318" s="67"/>
      <c r="AN318" s="67"/>
      <c r="AO318" s="67"/>
      <c r="AP318" s="67"/>
      <c r="AQ318" s="67"/>
      <c r="AR318" s="67"/>
      <c r="AS318" s="67"/>
      <c r="AT318" s="67"/>
      <c r="AU318" s="59"/>
      <c r="AV318" s="59"/>
      <c r="AW318" s="59"/>
    </row>
    <row r="319" customFormat="false" ht="15.75" hidden="true" customHeight="true" outlineLevel="0" collapsed="false">
      <c r="A319" s="79"/>
      <c r="B319" s="69"/>
      <c r="C319" s="70"/>
      <c r="D319" s="70" t="n">
        <v>0</v>
      </c>
      <c r="E319" s="71"/>
      <c r="F319" s="71"/>
      <c r="G319" s="71"/>
      <c r="H319" s="71"/>
      <c r="I319" s="71"/>
      <c r="J319" s="71"/>
      <c r="K319" s="71"/>
      <c r="L319" s="71"/>
      <c r="M319" s="71"/>
      <c r="N319" s="71"/>
      <c r="O319" s="71"/>
      <c r="P319" s="71"/>
      <c r="Q319" s="71"/>
      <c r="R319" s="71"/>
      <c r="S319" s="71"/>
      <c r="T319" s="71"/>
      <c r="U319" s="71"/>
      <c r="V319" s="71"/>
      <c r="W319" s="71"/>
      <c r="X319" s="71"/>
      <c r="Y319" s="71"/>
      <c r="Z319" s="71"/>
      <c r="AA319" s="71"/>
      <c r="AB319" s="71"/>
      <c r="AC319" s="71"/>
      <c r="AD319" s="71"/>
      <c r="AE319" s="71"/>
      <c r="AF319" s="71"/>
      <c r="AG319" s="72"/>
      <c r="AH319" s="72"/>
      <c r="AI319" s="74"/>
      <c r="AJ319" s="74"/>
      <c r="AK319" s="74"/>
      <c r="AL319" s="74"/>
      <c r="AM319" s="74"/>
      <c r="AN319" s="74"/>
      <c r="AO319" s="74"/>
      <c r="AP319" s="74"/>
      <c r="AQ319" s="74"/>
      <c r="AR319" s="74"/>
      <c r="AS319" s="74"/>
      <c r="AT319" s="74"/>
      <c r="AU319" s="59"/>
      <c r="AV319" s="59"/>
      <c r="AW319" s="59"/>
    </row>
    <row r="320" customFormat="false" ht="15.75" hidden="true" customHeight="true" outlineLevel="0" collapsed="false">
      <c r="A320" s="78"/>
      <c r="B320" s="62"/>
      <c r="C320" s="63"/>
      <c r="D320" s="63" t="n">
        <v>0</v>
      </c>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c r="AG320" s="65"/>
      <c r="AH320" s="65"/>
      <c r="AI320" s="67"/>
      <c r="AJ320" s="67"/>
      <c r="AK320" s="67"/>
      <c r="AL320" s="67"/>
      <c r="AM320" s="67"/>
      <c r="AN320" s="67"/>
      <c r="AO320" s="67"/>
      <c r="AP320" s="67"/>
      <c r="AQ320" s="67"/>
      <c r="AR320" s="67"/>
      <c r="AS320" s="67"/>
      <c r="AT320" s="67"/>
      <c r="AU320" s="59"/>
      <c r="AV320" s="59"/>
      <c r="AW320" s="59"/>
    </row>
    <row r="321" customFormat="false" ht="15.75" hidden="true" customHeight="true" outlineLevel="0" collapsed="false">
      <c r="A321" s="79"/>
      <c r="B321" s="69"/>
      <c r="C321" s="70"/>
      <c r="D321" s="70" t="n">
        <v>0</v>
      </c>
      <c r="E321" s="71"/>
      <c r="F321" s="71"/>
      <c r="G321" s="71"/>
      <c r="H321" s="71"/>
      <c r="I321" s="71"/>
      <c r="J321" s="71"/>
      <c r="K321" s="71"/>
      <c r="L321" s="71"/>
      <c r="M321" s="71"/>
      <c r="N321" s="71"/>
      <c r="O321" s="71"/>
      <c r="P321" s="71"/>
      <c r="Q321" s="71"/>
      <c r="R321" s="71"/>
      <c r="S321" s="71"/>
      <c r="T321" s="71"/>
      <c r="U321" s="71"/>
      <c r="V321" s="71"/>
      <c r="W321" s="71"/>
      <c r="X321" s="71"/>
      <c r="Y321" s="71"/>
      <c r="Z321" s="71"/>
      <c r="AA321" s="71"/>
      <c r="AB321" s="71"/>
      <c r="AC321" s="71"/>
      <c r="AD321" s="71"/>
      <c r="AE321" s="71"/>
      <c r="AF321" s="71"/>
      <c r="AG321" s="72"/>
      <c r="AH321" s="72"/>
      <c r="AI321" s="74"/>
      <c r="AJ321" s="74"/>
      <c r="AK321" s="74"/>
      <c r="AL321" s="74"/>
      <c r="AM321" s="74"/>
      <c r="AN321" s="74"/>
      <c r="AO321" s="74"/>
      <c r="AP321" s="74"/>
      <c r="AQ321" s="74"/>
      <c r="AR321" s="74"/>
      <c r="AS321" s="74"/>
      <c r="AT321" s="74"/>
      <c r="AU321" s="59"/>
      <c r="AV321" s="59"/>
      <c r="AW321" s="59"/>
    </row>
    <row r="322" customFormat="false" ht="15.75" hidden="true" customHeight="true" outlineLevel="0" collapsed="false">
      <c r="A322" s="78"/>
      <c r="B322" s="62"/>
      <c r="C322" s="63"/>
      <c r="D322" s="63" t="n">
        <v>0</v>
      </c>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c r="AG322" s="65"/>
      <c r="AH322" s="65"/>
      <c r="AI322" s="67"/>
      <c r="AJ322" s="67"/>
      <c r="AK322" s="67"/>
      <c r="AL322" s="67"/>
      <c r="AM322" s="67"/>
      <c r="AN322" s="67"/>
      <c r="AO322" s="67"/>
      <c r="AP322" s="67"/>
      <c r="AQ322" s="67"/>
      <c r="AR322" s="67"/>
      <c r="AS322" s="67"/>
      <c r="AT322" s="67"/>
      <c r="AU322" s="59"/>
      <c r="AV322" s="59"/>
      <c r="AW322" s="59"/>
    </row>
    <row r="323" customFormat="false" ht="15.75" hidden="true" customHeight="true" outlineLevel="0" collapsed="false">
      <c r="A323" s="79"/>
      <c r="B323" s="69"/>
      <c r="C323" s="70"/>
      <c r="D323" s="70" t="n">
        <v>0</v>
      </c>
      <c r="E323" s="71"/>
      <c r="F323" s="71"/>
      <c r="G323" s="71"/>
      <c r="H323" s="71"/>
      <c r="I323" s="71"/>
      <c r="J323" s="71"/>
      <c r="K323" s="71"/>
      <c r="L323" s="71"/>
      <c r="M323" s="71"/>
      <c r="N323" s="71"/>
      <c r="O323" s="71"/>
      <c r="P323" s="71"/>
      <c r="Q323" s="71"/>
      <c r="R323" s="71"/>
      <c r="S323" s="71"/>
      <c r="T323" s="71"/>
      <c r="U323" s="71"/>
      <c r="V323" s="71"/>
      <c r="W323" s="71"/>
      <c r="X323" s="71"/>
      <c r="Y323" s="71"/>
      <c r="Z323" s="71"/>
      <c r="AA323" s="71"/>
      <c r="AB323" s="71"/>
      <c r="AC323" s="71"/>
      <c r="AD323" s="71"/>
      <c r="AE323" s="71"/>
      <c r="AF323" s="71"/>
      <c r="AG323" s="72"/>
      <c r="AH323" s="72"/>
      <c r="AI323" s="74"/>
      <c r="AJ323" s="74"/>
      <c r="AK323" s="74"/>
      <c r="AL323" s="74"/>
      <c r="AM323" s="74"/>
      <c r="AN323" s="74"/>
      <c r="AO323" s="74"/>
      <c r="AP323" s="74"/>
      <c r="AQ323" s="74"/>
      <c r="AR323" s="74"/>
      <c r="AS323" s="74"/>
      <c r="AT323" s="74"/>
      <c r="AU323" s="59"/>
      <c r="AV323" s="59"/>
      <c r="AW323" s="59"/>
    </row>
    <row r="324" customFormat="false" ht="15.75" hidden="true" customHeight="true" outlineLevel="0" collapsed="false">
      <c r="A324" s="78"/>
      <c r="B324" s="62"/>
      <c r="C324" s="63"/>
      <c r="D324" s="63" t="n">
        <v>0</v>
      </c>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c r="AG324" s="65"/>
      <c r="AH324" s="65"/>
      <c r="AI324" s="67"/>
      <c r="AJ324" s="67"/>
      <c r="AK324" s="67"/>
      <c r="AL324" s="67"/>
      <c r="AM324" s="67"/>
      <c r="AN324" s="67"/>
      <c r="AO324" s="67"/>
      <c r="AP324" s="67"/>
      <c r="AQ324" s="67"/>
      <c r="AR324" s="67"/>
      <c r="AS324" s="67"/>
      <c r="AT324" s="67"/>
      <c r="AU324" s="59"/>
      <c r="AV324" s="59"/>
      <c r="AW324" s="59"/>
    </row>
    <row r="325" customFormat="false" ht="15.75" hidden="true" customHeight="true" outlineLevel="0" collapsed="false">
      <c r="A325" s="79"/>
      <c r="B325" s="69"/>
      <c r="C325" s="70"/>
      <c r="D325" s="70" t="n">
        <v>0</v>
      </c>
      <c r="E325" s="71"/>
      <c r="F325" s="71"/>
      <c r="G325" s="71"/>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72"/>
      <c r="AH325" s="72"/>
      <c r="AI325" s="74"/>
      <c r="AJ325" s="74"/>
      <c r="AK325" s="74"/>
      <c r="AL325" s="74"/>
      <c r="AM325" s="74"/>
      <c r="AN325" s="74"/>
      <c r="AO325" s="74"/>
      <c r="AP325" s="74"/>
      <c r="AQ325" s="74"/>
      <c r="AR325" s="74"/>
      <c r="AS325" s="74"/>
      <c r="AT325" s="74"/>
      <c r="AU325" s="59"/>
      <c r="AV325" s="59"/>
      <c r="AW325" s="59"/>
    </row>
    <row r="326" customFormat="false" ht="15.75" hidden="true" customHeight="true" outlineLevel="0" collapsed="false">
      <c r="A326" s="78"/>
      <c r="B326" s="62"/>
      <c r="C326" s="63"/>
      <c r="D326" s="63" t="n">
        <v>0</v>
      </c>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c r="AG326" s="65"/>
      <c r="AH326" s="65"/>
      <c r="AI326" s="67"/>
      <c r="AJ326" s="67"/>
      <c r="AK326" s="67"/>
      <c r="AL326" s="67"/>
      <c r="AM326" s="67"/>
      <c r="AN326" s="67"/>
      <c r="AO326" s="67"/>
      <c r="AP326" s="67"/>
      <c r="AQ326" s="67"/>
      <c r="AR326" s="67"/>
      <c r="AS326" s="67"/>
      <c r="AT326" s="67"/>
      <c r="AU326" s="59"/>
      <c r="AV326" s="59"/>
      <c r="AW326" s="59"/>
    </row>
    <row r="327" customFormat="false" ht="15.75" hidden="false" customHeight="true" outlineLevel="0" collapsed="false">
      <c r="A327" s="79"/>
      <c r="B327" s="80"/>
      <c r="C327" s="71"/>
      <c r="D327" s="71"/>
      <c r="E327" s="71"/>
      <c r="F327" s="71"/>
      <c r="G327" s="71"/>
      <c r="H327" s="71"/>
      <c r="I327" s="71"/>
      <c r="J327" s="71"/>
      <c r="K327" s="71"/>
      <c r="L327" s="71"/>
      <c r="M327" s="71"/>
      <c r="N327" s="71"/>
      <c r="O327" s="71"/>
      <c r="P327" s="71"/>
      <c r="Q327" s="71"/>
      <c r="R327" s="71"/>
      <c r="S327" s="71"/>
      <c r="T327" s="71"/>
      <c r="U327" s="71"/>
      <c r="V327" s="71"/>
      <c r="W327" s="71"/>
      <c r="X327" s="71"/>
      <c r="Y327" s="71"/>
      <c r="Z327" s="71"/>
      <c r="AA327" s="71"/>
      <c r="AB327" s="71"/>
      <c r="AC327" s="71"/>
      <c r="AD327" s="71"/>
      <c r="AE327" s="71"/>
      <c r="AF327" s="71"/>
      <c r="AG327" s="72"/>
      <c r="AH327" s="72"/>
      <c r="AI327" s="74"/>
      <c r="AJ327" s="74"/>
      <c r="AK327" s="74"/>
      <c r="AL327" s="74"/>
      <c r="AM327" s="74"/>
      <c r="AN327" s="74"/>
      <c r="AO327" s="74"/>
      <c r="AP327" s="74"/>
      <c r="AQ327" s="74"/>
      <c r="AR327" s="74"/>
      <c r="AS327" s="74"/>
      <c r="AT327" s="74"/>
      <c r="AU327" s="59"/>
      <c r="AV327" s="59"/>
      <c r="AW327" s="59"/>
    </row>
    <row r="328" customFormat="false" ht="15.75" hidden="false" customHeight="true" outlineLevel="0" collapsed="false">
      <c r="A328" s="78"/>
      <c r="B328" s="81"/>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c r="AG328" s="65"/>
      <c r="AH328" s="65"/>
      <c r="AI328" s="67"/>
      <c r="AJ328" s="67"/>
      <c r="AK328" s="67"/>
      <c r="AL328" s="67"/>
      <c r="AM328" s="67"/>
      <c r="AN328" s="67"/>
      <c r="AO328" s="67"/>
      <c r="AP328" s="67"/>
      <c r="AQ328" s="67"/>
      <c r="AR328" s="67"/>
      <c r="AS328" s="67"/>
      <c r="AT328" s="67"/>
      <c r="AU328" s="59"/>
      <c r="AV328" s="59"/>
      <c r="AW328" s="59"/>
    </row>
    <row r="329" customFormat="false" ht="15.75" hidden="false" customHeight="true" outlineLevel="0" collapsed="false">
      <c r="A329" s="79"/>
      <c r="B329" s="80"/>
      <c r="C329" s="71"/>
      <c r="D329" s="71"/>
      <c r="E329" s="71"/>
      <c r="F329" s="71"/>
      <c r="G329" s="71"/>
      <c r="H329" s="71"/>
      <c r="I329" s="71"/>
      <c r="J329" s="71"/>
      <c r="K329" s="71"/>
      <c r="L329" s="71"/>
      <c r="M329" s="71"/>
      <c r="N329" s="71"/>
      <c r="O329" s="71"/>
      <c r="P329" s="71"/>
      <c r="Q329" s="71"/>
      <c r="R329" s="71"/>
      <c r="S329" s="71"/>
      <c r="T329" s="71"/>
      <c r="U329" s="71"/>
      <c r="V329" s="71"/>
      <c r="W329" s="71"/>
      <c r="X329" s="71"/>
      <c r="Y329" s="71"/>
      <c r="Z329" s="71"/>
      <c r="AA329" s="71"/>
      <c r="AB329" s="71"/>
      <c r="AC329" s="71"/>
      <c r="AD329" s="71"/>
      <c r="AE329" s="71"/>
      <c r="AF329" s="71"/>
      <c r="AG329" s="72"/>
      <c r="AH329" s="72"/>
      <c r="AI329" s="74"/>
      <c r="AJ329" s="74"/>
      <c r="AK329" s="74"/>
      <c r="AL329" s="74"/>
      <c r="AM329" s="74"/>
      <c r="AN329" s="74"/>
      <c r="AO329" s="74"/>
      <c r="AP329" s="74"/>
      <c r="AQ329" s="74"/>
      <c r="AR329" s="74"/>
      <c r="AS329" s="74"/>
      <c r="AT329" s="74"/>
      <c r="AU329" s="59"/>
      <c r="AV329" s="59"/>
      <c r="AW329" s="59"/>
    </row>
    <row r="330" customFormat="false" ht="15.75" hidden="false" customHeight="true" outlineLevel="0" collapsed="false">
      <c r="A330" s="78"/>
      <c r="B330" s="81"/>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c r="AG330" s="65"/>
      <c r="AH330" s="65"/>
      <c r="AI330" s="67"/>
      <c r="AJ330" s="67"/>
      <c r="AK330" s="67"/>
      <c r="AL330" s="67"/>
      <c r="AM330" s="67"/>
      <c r="AN330" s="67"/>
      <c r="AO330" s="67"/>
      <c r="AP330" s="67"/>
      <c r="AQ330" s="67"/>
      <c r="AR330" s="67"/>
      <c r="AS330" s="67"/>
      <c r="AT330" s="67"/>
      <c r="AU330" s="59"/>
      <c r="AV330" s="59"/>
      <c r="AW330" s="59"/>
    </row>
    <row r="331" customFormat="false" ht="15.75" hidden="false" customHeight="true" outlineLevel="0" collapsed="false">
      <c r="A331" s="79"/>
      <c r="B331" s="80"/>
      <c r="C331" s="71"/>
      <c r="D331" s="71"/>
      <c r="E331" s="71"/>
      <c r="F331" s="71"/>
      <c r="G331" s="71"/>
      <c r="H331" s="71"/>
      <c r="I331" s="71"/>
      <c r="J331" s="71"/>
      <c r="K331" s="71"/>
      <c r="L331" s="71"/>
      <c r="M331" s="71"/>
      <c r="N331" s="71"/>
      <c r="O331" s="71"/>
      <c r="P331" s="71"/>
      <c r="Q331" s="71"/>
      <c r="R331" s="71"/>
      <c r="S331" s="71"/>
      <c r="T331" s="71"/>
      <c r="U331" s="71"/>
      <c r="V331" s="71"/>
      <c r="W331" s="71"/>
      <c r="X331" s="71"/>
      <c r="Y331" s="71"/>
      <c r="Z331" s="71"/>
      <c r="AA331" s="71"/>
      <c r="AB331" s="71"/>
      <c r="AC331" s="71"/>
      <c r="AD331" s="71"/>
      <c r="AE331" s="71"/>
      <c r="AF331" s="71"/>
      <c r="AG331" s="72"/>
      <c r="AH331" s="72"/>
      <c r="AI331" s="74"/>
      <c r="AJ331" s="74"/>
      <c r="AK331" s="74"/>
      <c r="AL331" s="74"/>
      <c r="AM331" s="74"/>
      <c r="AN331" s="74"/>
      <c r="AO331" s="74"/>
      <c r="AP331" s="74"/>
      <c r="AQ331" s="74"/>
      <c r="AR331" s="74"/>
      <c r="AS331" s="74"/>
      <c r="AT331" s="74"/>
      <c r="AU331" s="59"/>
      <c r="AV331" s="59"/>
      <c r="AW331" s="59"/>
    </row>
    <row r="332" customFormat="false" ht="15.75" hidden="false" customHeight="true" outlineLevel="0" collapsed="false">
      <c r="A332" s="78"/>
      <c r="B332" s="81"/>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c r="AG332" s="65"/>
      <c r="AH332" s="65"/>
      <c r="AI332" s="67"/>
      <c r="AJ332" s="67"/>
      <c r="AK332" s="67"/>
      <c r="AL332" s="67"/>
      <c r="AM332" s="67"/>
      <c r="AN332" s="67"/>
      <c r="AO332" s="67"/>
      <c r="AP332" s="67"/>
      <c r="AQ332" s="67"/>
      <c r="AR332" s="67"/>
      <c r="AS332" s="67"/>
      <c r="AT332" s="67"/>
      <c r="AU332" s="59"/>
      <c r="AV332" s="59"/>
      <c r="AW332" s="59"/>
    </row>
    <row r="333" customFormat="false" ht="15.75" hidden="false" customHeight="true" outlineLevel="0" collapsed="false">
      <c r="A333" s="79"/>
      <c r="B333" s="80"/>
      <c r="C333" s="71"/>
      <c r="D333" s="71"/>
      <c r="E333" s="71"/>
      <c r="F333" s="71"/>
      <c r="G333" s="71"/>
      <c r="H333" s="71"/>
      <c r="I333" s="71"/>
      <c r="J333" s="71"/>
      <c r="K333" s="71"/>
      <c r="L333" s="71"/>
      <c r="M333" s="71"/>
      <c r="N333" s="71"/>
      <c r="O333" s="71"/>
      <c r="P333" s="71"/>
      <c r="Q333" s="71"/>
      <c r="R333" s="71"/>
      <c r="S333" s="71"/>
      <c r="T333" s="71"/>
      <c r="U333" s="71"/>
      <c r="V333" s="71"/>
      <c r="W333" s="71"/>
      <c r="X333" s="71"/>
      <c r="Y333" s="71"/>
      <c r="Z333" s="71"/>
      <c r="AA333" s="71"/>
      <c r="AB333" s="71"/>
      <c r="AC333" s="71"/>
      <c r="AD333" s="71"/>
      <c r="AE333" s="71"/>
      <c r="AF333" s="71"/>
      <c r="AG333" s="72"/>
      <c r="AH333" s="72"/>
      <c r="AI333" s="74"/>
      <c r="AJ333" s="74"/>
      <c r="AK333" s="74"/>
      <c r="AL333" s="74"/>
      <c r="AM333" s="74"/>
      <c r="AN333" s="74"/>
      <c r="AO333" s="74"/>
      <c r="AP333" s="74"/>
      <c r="AQ333" s="74"/>
      <c r="AR333" s="74"/>
      <c r="AS333" s="74"/>
      <c r="AT333" s="74"/>
      <c r="AU333" s="59"/>
      <c r="AV333" s="59"/>
      <c r="AW333" s="59"/>
    </row>
    <row r="334" customFormat="false" ht="15.75" hidden="false" customHeight="true" outlineLevel="0" collapsed="false">
      <c r="A334" s="78"/>
      <c r="B334" s="81"/>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c r="AG334" s="65"/>
      <c r="AH334" s="65"/>
      <c r="AI334" s="67"/>
      <c r="AJ334" s="67"/>
      <c r="AK334" s="67"/>
      <c r="AL334" s="67"/>
      <c r="AM334" s="67"/>
      <c r="AN334" s="67"/>
      <c r="AO334" s="67"/>
      <c r="AP334" s="67"/>
      <c r="AQ334" s="67"/>
      <c r="AR334" s="67"/>
      <c r="AS334" s="67"/>
      <c r="AT334" s="67"/>
      <c r="AU334" s="59"/>
      <c r="AV334" s="59"/>
      <c r="AW334" s="59"/>
    </row>
    <row r="335" customFormat="false" ht="15.75" hidden="false" customHeight="true" outlineLevel="0" collapsed="false">
      <c r="A335" s="79"/>
      <c r="B335" s="80"/>
      <c r="C335" s="71"/>
      <c r="D335" s="71"/>
      <c r="E335" s="71"/>
      <c r="F335" s="71"/>
      <c r="G335" s="71"/>
      <c r="H335" s="71"/>
      <c r="I335" s="71"/>
      <c r="J335" s="71"/>
      <c r="K335" s="71"/>
      <c r="L335" s="71"/>
      <c r="M335" s="71"/>
      <c r="N335" s="71"/>
      <c r="O335" s="71"/>
      <c r="P335" s="71"/>
      <c r="Q335" s="71"/>
      <c r="R335" s="71"/>
      <c r="S335" s="71"/>
      <c r="T335" s="71"/>
      <c r="U335" s="71"/>
      <c r="V335" s="71"/>
      <c r="W335" s="71"/>
      <c r="X335" s="71"/>
      <c r="Y335" s="71"/>
      <c r="Z335" s="71"/>
      <c r="AA335" s="71"/>
      <c r="AB335" s="71"/>
      <c r="AC335" s="71"/>
      <c r="AD335" s="71"/>
      <c r="AE335" s="71"/>
      <c r="AF335" s="71"/>
      <c r="AG335" s="72"/>
      <c r="AH335" s="72"/>
      <c r="AI335" s="74"/>
      <c r="AJ335" s="74"/>
      <c r="AK335" s="74"/>
      <c r="AL335" s="74"/>
      <c r="AM335" s="74"/>
      <c r="AN335" s="74"/>
      <c r="AO335" s="74"/>
      <c r="AP335" s="74"/>
      <c r="AQ335" s="74"/>
      <c r="AR335" s="74"/>
      <c r="AS335" s="74"/>
      <c r="AT335" s="74"/>
      <c r="AU335" s="59"/>
      <c r="AV335" s="59"/>
      <c r="AW335" s="59"/>
    </row>
    <row r="336" customFormat="false" ht="15.75" hidden="false" customHeight="true" outlineLevel="0" collapsed="false">
      <c r="A336" s="78"/>
      <c r="B336" s="81"/>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c r="AG336" s="65"/>
      <c r="AH336" s="65"/>
      <c r="AI336" s="67"/>
      <c r="AJ336" s="67"/>
      <c r="AK336" s="67"/>
      <c r="AL336" s="67"/>
      <c r="AM336" s="67"/>
      <c r="AN336" s="67"/>
      <c r="AO336" s="67"/>
      <c r="AP336" s="67"/>
      <c r="AQ336" s="67"/>
      <c r="AR336" s="67"/>
      <c r="AS336" s="67"/>
      <c r="AT336" s="67"/>
      <c r="AU336" s="59"/>
      <c r="AV336" s="59"/>
      <c r="AW336" s="59"/>
    </row>
    <row r="337" customFormat="false" ht="15.75" hidden="false" customHeight="true" outlineLevel="0" collapsed="false">
      <c r="A337" s="79"/>
      <c r="B337" s="80"/>
      <c r="C337" s="71"/>
      <c r="D337" s="71"/>
      <c r="E337" s="71"/>
      <c r="F337" s="71"/>
      <c r="G337" s="71"/>
      <c r="H337" s="71"/>
      <c r="I337" s="71"/>
      <c r="J337" s="71"/>
      <c r="K337" s="71"/>
      <c r="L337" s="71"/>
      <c r="M337" s="71"/>
      <c r="N337" s="71"/>
      <c r="O337" s="71"/>
      <c r="P337" s="71"/>
      <c r="Q337" s="71"/>
      <c r="R337" s="71"/>
      <c r="S337" s="71"/>
      <c r="T337" s="71"/>
      <c r="U337" s="71"/>
      <c r="V337" s="71"/>
      <c r="W337" s="71"/>
      <c r="X337" s="71"/>
      <c r="Y337" s="71"/>
      <c r="Z337" s="71"/>
      <c r="AA337" s="71"/>
      <c r="AB337" s="71"/>
      <c r="AC337" s="71"/>
      <c r="AD337" s="71"/>
      <c r="AE337" s="71"/>
      <c r="AF337" s="71"/>
      <c r="AG337" s="72"/>
      <c r="AH337" s="72"/>
      <c r="AI337" s="74"/>
      <c r="AJ337" s="74"/>
      <c r="AK337" s="74"/>
      <c r="AL337" s="74"/>
      <c r="AM337" s="74"/>
      <c r="AN337" s="74"/>
      <c r="AO337" s="74"/>
      <c r="AP337" s="74"/>
      <c r="AQ337" s="74"/>
      <c r="AR337" s="74"/>
      <c r="AS337" s="74"/>
      <c r="AT337" s="74"/>
      <c r="AU337" s="59"/>
      <c r="AV337" s="59"/>
      <c r="AW337" s="59"/>
    </row>
    <row r="338" customFormat="false" ht="15.75" hidden="false" customHeight="true" outlineLevel="0" collapsed="false">
      <c r="A338" s="78"/>
      <c r="B338" s="81"/>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c r="AG338" s="65"/>
      <c r="AH338" s="65"/>
      <c r="AI338" s="67"/>
      <c r="AJ338" s="67"/>
      <c r="AK338" s="67"/>
      <c r="AL338" s="67"/>
      <c r="AM338" s="67"/>
      <c r="AN338" s="67"/>
      <c r="AO338" s="67"/>
      <c r="AP338" s="67"/>
      <c r="AQ338" s="67"/>
      <c r="AR338" s="67"/>
      <c r="AS338" s="67"/>
      <c r="AT338" s="67"/>
      <c r="AU338" s="59"/>
      <c r="AV338" s="59"/>
      <c r="AW338" s="59"/>
    </row>
    <row r="339" customFormat="false" ht="15.75" hidden="false" customHeight="true" outlineLevel="0" collapsed="false">
      <c r="A339" s="79"/>
      <c r="B339" s="80"/>
      <c r="C339" s="71"/>
      <c r="D339" s="71"/>
      <c r="E339" s="71"/>
      <c r="F339" s="71"/>
      <c r="G339" s="71"/>
      <c r="H339" s="71"/>
      <c r="I339" s="71"/>
      <c r="J339" s="71"/>
      <c r="K339" s="71"/>
      <c r="L339" s="71"/>
      <c r="M339" s="71"/>
      <c r="N339" s="71"/>
      <c r="O339" s="71"/>
      <c r="P339" s="71"/>
      <c r="Q339" s="71"/>
      <c r="R339" s="71"/>
      <c r="S339" s="71"/>
      <c r="T339" s="71"/>
      <c r="U339" s="71"/>
      <c r="V339" s="71"/>
      <c r="W339" s="71"/>
      <c r="X339" s="71"/>
      <c r="Y339" s="71"/>
      <c r="Z339" s="71"/>
      <c r="AA339" s="71"/>
      <c r="AB339" s="71"/>
      <c r="AC339" s="71"/>
      <c r="AD339" s="71"/>
      <c r="AE339" s="71"/>
      <c r="AF339" s="71"/>
      <c r="AG339" s="72"/>
      <c r="AH339" s="72"/>
      <c r="AI339" s="74"/>
      <c r="AJ339" s="74"/>
      <c r="AK339" s="74"/>
      <c r="AL339" s="74"/>
      <c r="AM339" s="74"/>
      <c r="AN339" s="74"/>
      <c r="AO339" s="74"/>
      <c r="AP339" s="74"/>
      <c r="AQ339" s="74"/>
      <c r="AR339" s="74"/>
      <c r="AS339" s="74"/>
      <c r="AT339" s="74"/>
      <c r="AU339" s="59"/>
      <c r="AV339" s="59"/>
      <c r="AW339" s="59"/>
    </row>
    <row r="340" customFormat="false" ht="15.75" hidden="false" customHeight="true" outlineLevel="0" collapsed="false">
      <c r="A340" s="78"/>
      <c r="B340" s="81"/>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c r="AG340" s="65"/>
      <c r="AH340" s="65"/>
      <c r="AI340" s="67"/>
      <c r="AJ340" s="67"/>
      <c r="AK340" s="67"/>
      <c r="AL340" s="67"/>
      <c r="AM340" s="67"/>
      <c r="AN340" s="67"/>
      <c r="AO340" s="67"/>
      <c r="AP340" s="67"/>
      <c r="AQ340" s="67"/>
      <c r="AR340" s="67"/>
      <c r="AS340" s="67"/>
      <c r="AT340" s="67"/>
      <c r="AU340" s="59"/>
      <c r="AV340" s="59"/>
      <c r="AW340" s="59"/>
    </row>
    <row r="341" customFormat="false" ht="15.75" hidden="false" customHeight="true" outlineLevel="0" collapsed="false">
      <c r="A341" s="79"/>
      <c r="B341" s="80"/>
      <c r="C341" s="71"/>
      <c r="D341" s="71"/>
      <c r="E341" s="71"/>
      <c r="F341" s="71"/>
      <c r="G341" s="71"/>
      <c r="H341" s="71"/>
      <c r="I341" s="71"/>
      <c r="J341" s="71"/>
      <c r="K341" s="71"/>
      <c r="L341" s="71"/>
      <c r="M341" s="71"/>
      <c r="N341" s="71"/>
      <c r="O341" s="71"/>
      <c r="P341" s="71"/>
      <c r="Q341" s="71"/>
      <c r="R341" s="71"/>
      <c r="S341" s="71"/>
      <c r="T341" s="71"/>
      <c r="U341" s="71"/>
      <c r="V341" s="71"/>
      <c r="W341" s="71"/>
      <c r="X341" s="71"/>
      <c r="Y341" s="71"/>
      <c r="Z341" s="71"/>
      <c r="AA341" s="71"/>
      <c r="AB341" s="71"/>
      <c r="AC341" s="71"/>
      <c r="AD341" s="71"/>
      <c r="AE341" s="71"/>
      <c r="AF341" s="71"/>
      <c r="AG341" s="72"/>
      <c r="AH341" s="72"/>
      <c r="AI341" s="74"/>
      <c r="AJ341" s="74"/>
      <c r="AK341" s="74"/>
      <c r="AL341" s="74"/>
      <c r="AM341" s="74"/>
      <c r="AN341" s="74"/>
      <c r="AO341" s="74"/>
      <c r="AP341" s="74"/>
      <c r="AQ341" s="74"/>
      <c r="AR341" s="74"/>
      <c r="AS341" s="74"/>
      <c r="AT341" s="74"/>
      <c r="AU341" s="59"/>
      <c r="AV341" s="59"/>
      <c r="AW341" s="59"/>
    </row>
    <row r="342" customFormat="false" ht="15.75" hidden="false" customHeight="true" outlineLevel="0" collapsed="false">
      <c r="A342" s="78"/>
      <c r="B342" s="81"/>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c r="AG342" s="65"/>
      <c r="AH342" s="65"/>
      <c r="AI342" s="67"/>
      <c r="AJ342" s="67"/>
      <c r="AK342" s="67"/>
      <c r="AL342" s="67"/>
      <c r="AM342" s="67"/>
      <c r="AN342" s="67"/>
      <c r="AO342" s="67"/>
      <c r="AP342" s="67"/>
      <c r="AQ342" s="67"/>
      <c r="AR342" s="67"/>
      <c r="AS342" s="67"/>
      <c r="AT342" s="67"/>
      <c r="AU342" s="59"/>
      <c r="AV342" s="59"/>
      <c r="AW342" s="59"/>
    </row>
    <row r="343" customFormat="false" ht="15.75" hidden="false" customHeight="true" outlineLevel="0" collapsed="false">
      <c r="A343" s="79"/>
      <c r="B343" s="80"/>
      <c r="C343" s="71"/>
      <c r="D343" s="71"/>
      <c r="E343" s="71"/>
      <c r="F343" s="71"/>
      <c r="G343" s="71"/>
      <c r="H343" s="71"/>
      <c r="I343" s="71"/>
      <c r="J343" s="71"/>
      <c r="K343" s="71"/>
      <c r="L343" s="71"/>
      <c r="M343" s="71"/>
      <c r="N343" s="71"/>
      <c r="O343" s="71"/>
      <c r="P343" s="71"/>
      <c r="Q343" s="71"/>
      <c r="R343" s="71"/>
      <c r="S343" s="71"/>
      <c r="T343" s="71"/>
      <c r="U343" s="71"/>
      <c r="V343" s="71"/>
      <c r="W343" s="71"/>
      <c r="X343" s="71"/>
      <c r="Y343" s="71"/>
      <c r="Z343" s="71"/>
      <c r="AA343" s="71"/>
      <c r="AB343" s="71"/>
      <c r="AC343" s="71"/>
      <c r="AD343" s="71"/>
      <c r="AE343" s="71"/>
      <c r="AF343" s="71"/>
      <c r="AG343" s="72"/>
      <c r="AH343" s="72"/>
      <c r="AI343" s="74"/>
      <c r="AJ343" s="74"/>
      <c r="AK343" s="74"/>
      <c r="AL343" s="74"/>
      <c r="AM343" s="74"/>
      <c r="AN343" s="74"/>
      <c r="AO343" s="74"/>
      <c r="AP343" s="74"/>
      <c r="AQ343" s="74"/>
      <c r="AR343" s="74"/>
      <c r="AS343" s="74"/>
      <c r="AT343" s="74"/>
      <c r="AU343" s="59"/>
      <c r="AV343" s="59"/>
      <c r="AW343" s="59"/>
    </row>
    <row r="344" customFormat="false" ht="15.75" hidden="false" customHeight="true" outlineLevel="0" collapsed="false">
      <c r="A344" s="78"/>
      <c r="B344" s="81"/>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c r="AG344" s="65"/>
      <c r="AH344" s="65"/>
      <c r="AI344" s="67"/>
      <c r="AJ344" s="67"/>
      <c r="AK344" s="67"/>
      <c r="AL344" s="67"/>
      <c r="AM344" s="67"/>
      <c r="AN344" s="67"/>
      <c r="AO344" s="67"/>
      <c r="AP344" s="67"/>
      <c r="AQ344" s="67"/>
      <c r="AR344" s="67"/>
      <c r="AS344" s="67"/>
      <c r="AT344" s="67"/>
      <c r="AU344" s="59"/>
      <c r="AV344" s="59"/>
      <c r="AW344" s="59"/>
    </row>
    <row r="345" customFormat="false" ht="15.75" hidden="false" customHeight="true" outlineLevel="0" collapsed="false">
      <c r="A345" s="79"/>
      <c r="B345" s="80"/>
      <c r="C345" s="71"/>
      <c r="D345" s="71"/>
      <c r="E345" s="71"/>
      <c r="F345" s="71"/>
      <c r="G345" s="71"/>
      <c r="H345" s="71"/>
      <c r="I345" s="71"/>
      <c r="J345" s="71"/>
      <c r="K345" s="71"/>
      <c r="L345" s="71"/>
      <c r="M345" s="71"/>
      <c r="N345" s="71"/>
      <c r="O345" s="71"/>
      <c r="P345" s="71"/>
      <c r="Q345" s="71"/>
      <c r="R345" s="71"/>
      <c r="S345" s="71"/>
      <c r="T345" s="71"/>
      <c r="U345" s="71"/>
      <c r="V345" s="71"/>
      <c r="W345" s="71"/>
      <c r="X345" s="71"/>
      <c r="Y345" s="71"/>
      <c r="Z345" s="71"/>
      <c r="AA345" s="71"/>
      <c r="AB345" s="71"/>
      <c r="AC345" s="71"/>
      <c r="AD345" s="71"/>
      <c r="AE345" s="71"/>
      <c r="AF345" s="71"/>
      <c r="AG345" s="72"/>
      <c r="AH345" s="72"/>
      <c r="AI345" s="74"/>
      <c r="AJ345" s="74"/>
      <c r="AK345" s="74"/>
      <c r="AL345" s="74"/>
      <c r="AM345" s="74"/>
      <c r="AN345" s="74"/>
      <c r="AO345" s="74"/>
      <c r="AP345" s="74"/>
      <c r="AQ345" s="74"/>
      <c r="AR345" s="74"/>
      <c r="AS345" s="74"/>
      <c r="AT345" s="74"/>
      <c r="AU345" s="59"/>
      <c r="AV345" s="59"/>
      <c r="AW345" s="59"/>
    </row>
    <row r="346" customFormat="false" ht="15.75" hidden="false" customHeight="true" outlineLevel="0" collapsed="false">
      <c r="A346" s="78"/>
      <c r="B346" s="81"/>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c r="AG346" s="65"/>
      <c r="AH346" s="65"/>
      <c r="AI346" s="67"/>
      <c r="AJ346" s="67"/>
      <c r="AK346" s="67"/>
      <c r="AL346" s="67"/>
      <c r="AM346" s="67"/>
      <c r="AN346" s="67"/>
      <c r="AO346" s="67"/>
      <c r="AP346" s="67"/>
      <c r="AQ346" s="67"/>
      <c r="AR346" s="67"/>
      <c r="AS346" s="67"/>
      <c r="AT346" s="67"/>
      <c r="AU346" s="59"/>
      <c r="AV346" s="59"/>
      <c r="AW346" s="59"/>
    </row>
    <row r="347" customFormat="false" ht="15.75" hidden="false" customHeight="true" outlineLevel="0" collapsed="false">
      <c r="A347" s="79"/>
      <c r="B347" s="80"/>
      <c r="C347" s="71"/>
      <c r="D347" s="71"/>
      <c r="E347" s="71"/>
      <c r="F347" s="71"/>
      <c r="G347" s="71"/>
      <c r="H347" s="71"/>
      <c r="I347" s="71"/>
      <c r="J347" s="71"/>
      <c r="K347" s="71"/>
      <c r="L347" s="71"/>
      <c r="M347" s="71"/>
      <c r="N347" s="71"/>
      <c r="O347" s="71"/>
      <c r="P347" s="71"/>
      <c r="Q347" s="71"/>
      <c r="R347" s="71"/>
      <c r="S347" s="71"/>
      <c r="T347" s="71"/>
      <c r="U347" s="71"/>
      <c r="V347" s="71"/>
      <c r="W347" s="71"/>
      <c r="X347" s="71"/>
      <c r="Y347" s="71"/>
      <c r="Z347" s="71"/>
      <c r="AA347" s="71"/>
      <c r="AB347" s="71"/>
      <c r="AC347" s="71"/>
      <c r="AD347" s="71"/>
      <c r="AE347" s="71"/>
      <c r="AF347" s="71"/>
      <c r="AG347" s="72"/>
      <c r="AH347" s="72"/>
      <c r="AI347" s="74"/>
      <c r="AJ347" s="74"/>
      <c r="AK347" s="74"/>
      <c r="AL347" s="74"/>
      <c r="AM347" s="74"/>
      <c r="AN347" s="74"/>
      <c r="AO347" s="74"/>
      <c r="AP347" s="74"/>
      <c r="AQ347" s="74"/>
      <c r="AR347" s="74"/>
      <c r="AS347" s="74"/>
      <c r="AT347" s="74"/>
      <c r="AU347" s="59"/>
      <c r="AV347" s="59"/>
      <c r="AW347" s="59"/>
    </row>
    <row r="348" customFormat="false" ht="15.75" hidden="false" customHeight="true" outlineLevel="0" collapsed="false">
      <c r="A348" s="78"/>
      <c r="B348" s="81"/>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c r="AG348" s="65"/>
      <c r="AH348" s="65"/>
      <c r="AI348" s="67"/>
      <c r="AJ348" s="67"/>
      <c r="AK348" s="67"/>
      <c r="AL348" s="67"/>
      <c r="AM348" s="67"/>
      <c r="AN348" s="67"/>
      <c r="AO348" s="67"/>
      <c r="AP348" s="67"/>
      <c r="AQ348" s="67"/>
      <c r="AR348" s="67"/>
      <c r="AS348" s="67"/>
      <c r="AT348" s="67"/>
      <c r="AU348" s="59"/>
      <c r="AV348" s="59"/>
      <c r="AW348" s="59"/>
    </row>
    <row r="349" customFormat="false" ht="15.75" hidden="false" customHeight="true" outlineLevel="0" collapsed="false">
      <c r="A349" s="79"/>
      <c r="B349" s="80"/>
      <c r="C349" s="71"/>
      <c r="D349" s="71"/>
      <c r="E349" s="71"/>
      <c r="F349" s="71"/>
      <c r="G349" s="71"/>
      <c r="H349" s="71"/>
      <c r="I349" s="71"/>
      <c r="J349" s="71"/>
      <c r="K349" s="71"/>
      <c r="L349" s="71"/>
      <c r="M349" s="71"/>
      <c r="N349" s="71"/>
      <c r="O349" s="71"/>
      <c r="P349" s="71"/>
      <c r="Q349" s="71"/>
      <c r="R349" s="71"/>
      <c r="S349" s="71"/>
      <c r="T349" s="71"/>
      <c r="U349" s="71"/>
      <c r="V349" s="71"/>
      <c r="W349" s="71"/>
      <c r="X349" s="71"/>
      <c r="Y349" s="71"/>
      <c r="Z349" s="71"/>
      <c r="AA349" s="71"/>
      <c r="AB349" s="71"/>
      <c r="AC349" s="71"/>
      <c r="AD349" s="71"/>
      <c r="AE349" s="71"/>
      <c r="AF349" s="71"/>
      <c r="AG349" s="72"/>
      <c r="AH349" s="72"/>
      <c r="AI349" s="74"/>
      <c r="AJ349" s="74"/>
      <c r="AK349" s="74"/>
      <c r="AL349" s="74"/>
      <c r="AM349" s="74"/>
      <c r="AN349" s="74"/>
      <c r="AO349" s="74"/>
      <c r="AP349" s="74"/>
      <c r="AQ349" s="74"/>
      <c r="AR349" s="74"/>
      <c r="AS349" s="74"/>
      <c r="AT349" s="74"/>
      <c r="AU349" s="59"/>
      <c r="AV349" s="59"/>
      <c r="AW349" s="59"/>
    </row>
    <row r="350" customFormat="false" ht="15.75" hidden="false" customHeight="true" outlineLevel="0" collapsed="false">
      <c r="A350" s="78"/>
      <c r="B350" s="81"/>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c r="AG350" s="65"/>
      <c r="AH350" s="65"/>
      <c r="AI350" s="67"/>
      <c r="AJ350" s="67"/>
      <c r="AK350" s="67"/>
      <c r="AL350" s="67"/>
      <c r="AM350" s="67"/>
      <c r="AN350" s="67"/>
      <c r="AO350" s="67"/>
      <c r="AP350" s="67"/>
      <c r="AQ350" s="67"/>
      <c r="AR350" s="67"/>
      <c r="AS350" s="67"/>
      <c r="AT350" s="67"/>
      <c r="AU350" s="59"/>
      <c r="AV350" s="59"/>
      <c r="AW350" s="59"/>
    </row>
    <row r="351" customFormat="false" ht="15.75" hidden="false" customHeight="true" outlineLevel="0" collapsed="false">
      <c r="A351" s="79"/>
      <c r="B351" s="80"/>
      <c r="C351" s="71"/>
      <c r="D351" s="71"/>
      <c r="E351" s="71"/>
      <c r="F351" s="71"/>
      <c r="G351" s="71"/>
      <c r="H351" s="71"/>
      <c r="I351" s="71"/>
      <c r="J351" s="71"/>
      <c r="K351" s="71"/>
      <c r="L351" s="71"/>
      <c r="M351" s="71"/>
      <c r="N351" s="71"/>
      <c r="O351" s="71"/>
      <c r="P351" s="71"/>
      <c r="Q351" s="71"/>
      <c r="R351" s="71"/>
      <c r="S351" s="71"/>
      <c r="T351" s="71"/>
      <c r="U351" s="71"/>
      <c r="V351" s="71"/>
      <c r="W351" s="71"/>
      <c r="X351" s="71"/>
      <c r="Y351" s="71"/>
      <c r="Z351" s="71"/>
      <c r="AA351" s="71"/>
      <c r="AB351" s="71"/>
      <c r="AC351" s="71"/>
      <c r="AD351" s="71"/>
      <c r="AE351" s="71"/>
      <c r="AF351" s="71"/>
      <c r="AG351" s="72"/>
      <c r="AH351" s="72"/>
      <c r="AI351" s="74"/>
      <c r="AJ351" s="74"/>
      <c r="AK351" s="74"/>
      <c r="AL351" s="74"/>
      <c r="AM351" s="74"/>
      <c r="AN351" s="74"/>
      <c r="AO351" s="74"/>
      <c r="AP351" s="74"/>
      <c r="AQ351" s="74"/>
      <c r="AR351" s="74"/>
      <c r="AS351" s="74"/>
      <c r="AT351" s="74"/>
      <c r="AU351" s="59"/>
      <c r="AV351" s="59"/>
      <c r="AW351" s="59"/>
    </row>
    <row r="352" customFormat="false" ht="15.75" hidden="false" customHeight="true" outlineLevel="0" collapsed="false">
      <c r="A352" s="78"/>
      <c r="B352" s="81"/>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c r="AG352" s="65"/>
      <c r="AH352" s="65"/>
      <c r="AI352" s="67"/>
      <c r="AJ352" s="67"/>
      <c r="AK352" s="67"/>
      <c r="AL352" s="67"/>
      <c r="AM352" s="67"/>
      <c r="AN352" s="67"/>
      <c r="AO352" s="67"/>
      <c r="AP352" s="67"/>
      <c r="AQ352" s="67"/>
      <c r="AR352" s="67"/>
      <c r="AS352" s="67"/>
      <c r="AT352" s="67"/>
      <c r="AU352" s="59"/>
      <c r="AV352" s="59"/>
      <c r="AW352" s="59"/>
    </row>
    <row r="353" customFormat="false" ht="15.75" hidden="false" customHeight="true" outlineLevel="0" collapsed="false">
      <c r="A353" s="79"/>
      <c r="B353" s="80"/>
      <c r="C353" s="71"/>
      <c r="D353" s="71"/>
      <c r="E353" s="71"/>
      <c r="F353" s="71"/>
      <c r="G353" s="71"/>
      <c r="H353" s="71"/>
      <c r="I353" s="71"/>
      <c r="J353" s="71"/>
      <c r="K353" s="71"/>
      <c r="L353" s="71"/>
      <c r="M353" s="71"/>
      <c r="N353" s="71"/>
      <c r="O353" s="71"/>
      <c r="P353" s="71"/>
      <c r="Q353" s="71"/>
      <c r="R353" s="71"/>
      <c r="S353" s="71"/>
      <c r="T353" s="71"/>
      <c r="U353" s="71"/>
      <c r="V353" s="71"/>
      <c r="W353" s="71"/>
      <c r="X353" s="71"/>
      <c r="Y353" s="71"/>
      <c r="Z353" s="71"/>
      <c r="AA353" s="71"/>
      <c r="AB353" s="71"/>
      <c r="AC353" s="71"/>
      <c r="AD353" s="71"/>
      <c r="AE353" s="71"/>
      <c r="AF353" s="71"/>
      <c r="AG353" s="72"/>
      <c r="AH353" s="72"/>
      <c r="AI353" s="74"/>
      <c r="AJ353" s="74"/>
      <c r="AK353" s="74"/>
      <c r="AL353" s="74"/>
      <c r="AM353" s="74"/>
      <c r="AN353" s="74"/>
      <c r="AO353" s="74"/>
      <c r="AP353" s="74"/>
      <c r="AQ353" s="74"/>
      <c r="AR353" s="74"/>
      <c r="AS353" s="74"/>
      <c r="AT353" s="74"/>
      <c r="AU353" s="59"/>
      <c r="AV353" s="59"/>
      <c r="AW353" s="59"/>
    </row>
    <row r="354" customFormat="false" ht="15.75" hidden="false" customHeight="true" outlineLevel="0" collapsed="false">
      <c r="A354" s="78"/>
      <c r="B354" s="81"/>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c r="AG354" s="65"/>
      <c r="AH354" s="65"/>
      <c r="AI354" s="67"/>
      <c r="AJ354" s="67"/>
      <c r="AK354" s="67"/>
      <c r="AL354" s="67"/>
      <c r="AM354" s="67"/>
      <c r="AN354" s="67"/>
      <c r="AO354" s="67"/>
      <c r="AP354" s="67"/>
      <c r="AQ354" s="67"/>
      <c r="AR354" s="67"/>
      <c r="AS354" s="67"/>
      <c r="AT354" s="67"/>
      <c r="AU354" s="59"/>
      <c r="AV354" s="59"/>
      <c r="AW354" s="59"/>
    </row>
    <row r="355" customFormat="false" ht="15.75" hidden="false" customHeight="true" outlineLevel="0" collapsed="false">
      <c r="A355" s="79"/>
      <c r="B355" s="80"/>
      <c r="C355" s="71"/>
      <c r="D355" s="71"/>
      <c r="E355" s="71"/>
      <c r="F355" s="71"/>
      <c r="G355" s="71"/>
      <c r="H355" s="71"/>
      <c r="I355" s="71"/>
      <c r="J355" s="71"/>
      <c r="K355" s="71"/>
      <c r="L355" s="71"/>
      <c r="M355" s="71"/>
      <c r="N355" s="71"/>
      <c r="O355" s="71"/>
      <c r="P355" s="71"/>
      <c r="Q355" s="71"/>
      <c r="R355" s="71"/>
      <c r="S355" s="71"/>
      <c r="T355" s="71"/>
      <c r="U355" s="71"/>
      <c r="V355" s="71"/>
      <c r="W355" s="71"/>
      <c r="X355" s="71"/>
      <c r="Y355" s="71"/>
      <c r="Z355" s="71"/>
      <c r="AA355" s="71"/>
      <c r="AB355" s="71"/>
      <c r="AC355" s="71"/>
      <c r="AD355" s="71"/>
      <c r="AE355" s="71"/>
      <c r="AF355" s="71"/>
      <c r="AG355" s="72"/>
      <c r="AH355" s="72"/>
      <c r="AI355" s="74"/>
      <c r="AJ355" s="74"/>
      <c r="AK355" s="74"/>
      <c r="AL355" s="74"/>
      <c r="AM355" s="74"/>
      <c r="AN355" s="74"/>
      <c r="AO355" s="74"/>
      <c r="AP355" s="74"/>
      <c r="AQ355" s="74"/>
      <c r="AR355" s="74"/>
      <c r="AS355" s="74"/>
      <c r="AT355" s="74"/>
      <c r="AU355" s="59"/>
      <c r="AV355" s="59"/>
      <c r="AW355" s="59"/>
    </row>
    <row r="356" customFormat="false" ht="15.75" hidden="false" customHeight="true" outlineLevel="0" collapsed="false">
      <c r="A356" s="78"/>
      <c r="B356" s="81"/>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c r="AG356" s="65"/>
      <c r="AH356" s="65"/>
      <c r="AI356" s="67"/>
      <c r="AJ356" s="67"/>
      <c r="AK356" s="67"/>
      <c r="AL356" s="67"/>
      <c r="AM356" s="67"/>
      <c r="AN356" s="67"/>
      <c r="AO356" s="67"/>
      <c r="AP356" s="67"/>
      <c r="AQ356" s="67"/>
      <c r="AR356" s="67"/>
      <c r="AS356" s="67"/>
      <c r="AT356" s="67"/>
      <c r="AU356" s="59"/>
      <c r="AV356" s="59"/>
      <c r="AW356" s="59"/>
    </row>
    <row r="357" customFormat="false" ht="15.75" hidden="false" customHeight="true" outlineLevel="0" collapsed="false">
      <c r="A357" s="79"/>
      <c r="B357" s="80"/>
      <c r="C357" s="71"/>
      <c r="D357" s="71"/>
      <c r="E357" s="71"/>
      <c r="F357" s="71"/>
      <c r="G357" s="71"/>
      <c r="H357" s="71"/>
      <c r="I357" s="71"/>
      <c r="J357" s="71"/>
      <c r="K357" s="71"/>
      <c r="L357" s="71"/>
      <c r="M357" s="71"/>
      <c r="N357" s="71"/>
      <c r="O357" s="71"/>
      <c r="P357" s="71"/>
      <c r="Q357" s="71"/>
      <c r="R357" s="71"/>
      <c r="S357" s="71"/>
      <c r="T357" s="71"/>
      <c r="U357" s="71"/>
      <c r="V357" s="71"/>
      <c r="W357" s="71"/>
      <c r="X357" s="71"/>
      <c r="Y357" s="71"/>
      <c r="Z357" s="71"/>
      <c r="AA357" s="71"/>
      <c r="AB357" s="71"/>
      <c r="AC357" s="71"/>
      <c r="AD357" s="71"/>
      <c r="AE357" s="71"/>
      <c r="AF357" s="71"/>
      <c r="AG357" s="72"/>
      <c r="AH357" s="72"/>
      <c r="AI357" s="74"/>
      <c r="AJ357" s="74"/>
      <c r="AK357" s="74"/>
      <c r="AL357" s="74"/>
      <c r="AM357" s="74"/>
      <c r="AN357" s="74"/>
      <c r="AO357" s="74"/>
      <c r="AP357" s="74"/>
      <c r="AQ357" s="74"/>
      <c r="AR357" s="74"/>
      <c r="AS357" s="74"/>
      <c r="AT357" s="74"/>
      <c r="AU357" s="59"/>
      <c r="AV357" s="59"/>
      <c r="AW357" s="59"/>
    </row>
    <row r="358" customFormat="false" ht="15.75" hidden="false" customHeight="true" outlineLevel="0" collapsed="false">
      <c r="A358" s="78"/>
      <c r="B358" s="81"/>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c r="AG358" s="65"/>
      <c r="AH358" s="65"/>
      <c r="AI358" s="67"/>
      <c r="AJ358" s="67"/>
      <c r="AK358" s="67"/>
      <c r="AL358" s="67"/>
      <c r="AM358" s="67"/>
      <c r="AN358" s="67"/>
      <c r="AO358" s="67"/>
      <c r="AP358" s="67"/>
      <c r="AQ358" s="67"/>
      <c r="AR358" s="67"/>
      <c r="AS358" s="67"/>
      <c r="AT358" s="67"/>
      <c r="AU358" s="59"/>
      <c r="AV358" s="59"/>
      <c r="AW358" s="59"/>
    </row>
    <row r="359" customFormat="false" ht="15.75" hidden="false" customHeight="true" outlineLevel="0" collapsed="false">
      <c r="A359" s="79"/>
      <c r="B359" s="80"/>
      <c r="C359" s="71"/>
      <c r="D359" s="71"/>
      <c r="E359" s="71"/>
      <c r="F359" s="71"/>
      <c r="G359" s="71"/>
      <c r="H359" s="71"/>
      <c r="I359" s="71"/>
      <c r="J359" s="71"/>
      <c r="K359" s="71"/>
      <c r="L359" s="71"/>
      <c r="M359" s="71"/>
      <c r="N359" s="71"/>
      <c r="O359" s="71"/>
      <c r="P359" s="71"/>
      <c r="Q359" s="71"/>
      <c r="R359" s="71"/>
      <c r="S359" s="71"/>
      <c r="T359" s="71"/>
      <c r="U359" s="71"/>
      <c r="V359" s="71"/>
      <c r="W359" s="71"/>
      <c r="X359" s="71"/>
      <c r="Y359" s="71"/>
      <c r="Z359" s="71"/>
      <c r="AA359" s="71"/>
      <c r="AB359" s="71"/>
      <c r="AC359" s="71"/>
      <c r="AD359" s="71"/>
      <c r="AE359" s="71"/>
      <c r="AF359" s="71"/>
      <c r="AG359" s="72"/>
      <c r="AH359" s="72"/>
      <c r="AI359" s="74"/>
      <c r="AJ359" s="74"/>
      <c r="AK359" s="74"/>
      <c r="AL359" s="74"/>
      <c r="AM359" s="74"/>
      <c r="AN359" s="74"/>
      <c r="AO359" s="74"/>
      <c r="AP359" s="74"/>
      <c r="AQ359" s="74"/>
      <c r="AR359" s="74"/>
      <c r="AS359" s="74"/>
      <c r="AT359" s="74"/>
      <c r="AU359" s="59"/>
      <c r="AV359" s="59"/>
      <c r="AW359" s="59"/>
    </row>
    <row r="360" customFormat="false" ht="15.75" hidden="false" customHeight="true" outlineLevel="0" collapsed="false">
      <c r="A360" s="78"/>
      <c r="B360" s="81"/>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c r="AG360" s="65"/>
      <c r="AH360" s="65"/>
      <c r="AI360" s="67"/>
      <c r="AJ360" s="67"/>
      <c r="AK360" s="67"/>
      <c r="AL360" s="67"/>
      <c r="AM360" s="67"/>
      <c r="AN360" s="67"/>
      <c r="AO360" s="67"/>
      <c r="AP360" s="67"/>
      <c r="AQ360" s="67"/>
      <c r="AR360" s="67"/>
      <c r="AS360" s="67"/>
      <c r="AT360" s="67"/>
      <c r="AU360" s="59"/>
      <c r="AV360" s="59"/>
      <c r="AW360" s="59"/>
    </row>
    <row r="361" customFormat="false" ht="15.75" hidden="false" customHeight="true" outlineLevel="0" collapsed="false">
      <c r="A361" s="79"/>
      <c r="B361" s="80"/>
      <c r="C361" s="71"/>
      <c r="D361" s="71"/>
      <c r="E361" s="71"/>
      <c r="F361" s="71"/>
      <c r="G361" s="71"/>
      <c r="H361" s="71"/>
      <c r="I361" s="71"/>
      <c r="J361" s="71"/>
      <c r="K361" s="71"/>
      <c r="L361" s="71"/>
      <c r="M361" s="71"/>
      <c r="N361" s="71"/>
      <c r="O361" s="71"/>
      <c r="P361" s="71"/>
      <c r="Q361" s="71"/>
      <c r="R361" s="71"/>
      <c r="S361" s="71"/>
      <c r="T361" s="71"/>
      <c r="U361" s="71"/>
      <c r="V361" s="71"/>
      <c r="W361" s="71"/>
      <c r="X361" s="71"/>
      <c r="Y361" s="71"/>
      <c r="Z361" s="71"/>
      <c r="AA361" s="71"/>
      <c r="AB361" s="71"/>
      <c r="AC361" s="71"/>
      <c r="AD361" s="71"/>
      <c r="AE361" s="71"/>
      <c r="AF361" s="71"/>
      <c r="AG361" s="72"/>
      <c r="AH361" s="72"/>
      <c r="AI361" s="74"/>
      <c r="AJ361" s="74"/>
      <c r="AK361" s="74"/>
      <c r="AL361" s="74"/>
      <c r="AM361" s="74"/>
      <c r="AN361" s="74"/>
      <c r="AO361" s="74"/>
      <c r="AP361" s="74"/>
      <c r="AQ361" s="74"/>
      <c r="AR361" s="74"/>
      <c r="AS361" s="74"/>
      <c r="AT361" s="74"/>
      <c r="AU361" s="59"/>
      <c r="AV361" s="59"/>
      <c r="AW361" s="59"/>
    </row>
    <row r="362" customFormat="false" ht="15.75" hidden="false" customHeight="true" outlineLevel="0" collapsed="false">
      <c r="A362" s="78"/>
      <c r="B362" s="81"/>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c r="AG362" s="65"/>
      <c r="AH362" s="65"/>
      <c r="AI362" s="67"/>
      <c r="AJ362" s="67"/>
      <c r="AK362" s="67"/>
      <c r="AL362" s="67"/>
      <c r="AM362" s="67"/>
      <c r="AN362" s="67"/>
      <c r="AO362" s="67"/>
      <c r="AP362" s="67"/>
      <c r="AQ362" s="67"/>
      <c r="AR362" s="67"/>
      <c r="AS362" s="67"/>
      <c r="AT362" s="67"/>
      <c r="AU362" s="59"/>
      <c r="AV362" s="59"/>
      <c r="AW362" s="59"/>
    </row>
    <row r="363" customFormat="false" ht="15.75" hidden="false" customHeight="true" outlineLevel="0" collapsed="false">
      <c r="A363" s="79"/>
      <c r="B363" s="80"/>
      <c r="C363" s="71"/>
      <c r="D363" s="71"/>
      <c r="E363" s="71"/>
      <c r="F363" s="71"/>
      <c r="G363" s="71"/>
      <c r="H363" s="71"/>
      <c r="I363" s="71"/>
      <c r="J363" s="71"/>
      <c r="K363" s="71"/>
      <c r="L363" s="71"/>
      <c r="M363" s="71"/>
      <c r="N363" s="71"/>
      <c r="O363" s="71"/>
      <c r="P363" s="71"/>
      <c r="Q363" s="71"/>
      <c r="R363" s="71"/>
      <c r="S363" s="71"/>
      <c r="T363" s="71"/>
      <c r="U363" s="71"/>
      <c r="V363" s="71"/>
      <c r="W363" s="71"/>
      <c r="X363" s="71"/>
      <c r="Y363" s="71"/>
      <c r="Z363" s="71"/>
      <c r="AA363" s="71"/>
      <c r="AB363" s="71"/>
      <c r="AC363" s="71"/>
      <c r="AD363" s="71"/>
      <c r="AE363" s="71"/>
      <c r="AF363" s="71"/>
      <c r="AG363" s="72"/>
      <c r="AH363" s="72"/>
      <c r="AI363" s="74"/>
      <c r="AJ363" s="74"/>
      <c r="AK363" s="74"/>
      <c r="AL363" s="74"/>
      <c r="AM363" s="74"/>
      <c r="AN363" s="74"/>
      <c r="AO363" s="74"/>
      <c r="AP363" s="74"/>
      <c r="AQ363" s="74"/>
      <c r="AR363" s="74"/>
      <c r="AS363" s="74"/>
      <c r="AT363" s="74"/>
      <c r="AU363" s="59"/>
      <c r="AV363" s="59"/>
      <c r="AW363" s="59"/>
    </row>
    <row r="364" customFormat="false" ht="15.75" hidden="false" customHeight="true" outlineLevel="0" collapsed="false">
      <c r="A364" s="78"/>
      <c r="B364" s="81"/>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c r="AG364" s="65"/>
      <c r="AH364" s="65"/>
      <c r="AI364" s="67"/>
      <c r="AJ364" s="67"/>
      <c r="AK364" s="67"/>
      <c r="AL364" s="67"/>
      <c r="AM364" s="67"/>
      <c r="AN364" s="67"/>
      <c r="AO364" s="67"/>
      <c r="AP364" s="67"/>
      <c r="AQ364" s="67"/>
      <c r="AR364" s="67"/>
      <c r="AS364" s="67"/>
      <c r="AT364" s="67"/>
      <c r="AU364" s="59"/>
      <c r="AV364" s="59"/>
      <c r="AW364" s="59"/>
    </row>
    <row r="365" customFormat="false" ht="15.75" hidden="false" customHeight="true" outlineLevel="0" collapsed="false">
      <c r="A365" s="79"/>
      <c r="B365" s="80"/>
      <c r="C365" s="71"/>
      <c r="D365" s="71"/>
      <c r="E365" s="71"/>
      <c r="F365" s="71"/>
      <c r="G365" s="71"/>
      <c r="H365" s="71"/>
      <c r="I365" s="71"/>
      <c r="J365" s="71"/>
      <c r="K365" s="71"/>
      <c r="L365" s="71"/>
      <c r="M365" s="71"/>
      <c r="N365" s="71"/>
      <c r="O365" s="71"/>
      <c r="P365" s="71"/>
      <c r="Q365" s="71"/>
      <c r="R365" s="71"/>
      <c r="S365" s="71"/>
      <c r="T365" s="71"/>
      <c r="U365" s="71"/>
      <c r="V365" s="71"/>
      <c r="W365" s="71"/>
      <c r="X365" s="71"/>
      <c r="Y365" s="71"/>
      <c r="Z365" s="71"/>
      <c r="AA365" s="71"/>
      <c r="AB365" s="71"/>
      <c r="AC365" s="71"/>
      <c r="AD365" s="71"/>
      <c r="AE365" s="71"/>
      <c r="AF365" s="71"/>
      <c r="AG365" s="72"/>
      <c r="AH365" s="72"/>
      <c r="AI365" s="74"/>
      <c r="AJ365" s="74"/>
      <c r="AK365" s="74"/>
      <c r="AL365" s="74"/>
      <c r="AM365" s="74"/>
      <c r="AN365" s="74"/>
      <c r="AO365" s="74"/>
      <c r="AP365" s="74"/>
      <c r="AQ365" s="74"/>
      <c r="AR365" s="74"/>
      <c r="AS365" s="74"/>
      <c r="AT365" s="74"/>
      <c r="AU365" s="59"/>
      <c r="AV365" s="59"/>
      <c r="AW365" s="59"/>
    </row>
    <row r="366" customFormat="false" ht="15.75" hidden="false" customHeight="true" outlineLevel="0" collapsed="false">
      <c r="A366" s="78"/>
      <c r="B366" s="81"/>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c r="AG366" s="65"/>
      <c r="AH366" s="65"/>
      <c r="AI366" s="67"/>
      <c r="AJ366" s="67"/>
      <c r="AK366" s="67"/>
      <c r="AL366" s="67"/>
      <c r="AM366" s="67"/>
      <c r="AN366" s="67"/>
      <c r="AO366" s="67"/>
      <c r="AP366" s="67"/>
      <c r="AQ366" s="67"/>
      <c r="AR366" s="67"/>
      <c r="AS366" s="67"/>
      <c r="AT366" s="67"/>
      <c r="AU366" s="59"/>
      <c r="AV366" s="59"/>
      <c r="AW366" s="59"/>
    </row>
    <row r="367" customFormat="false" ht="15.75" hidden="false" customHeight="true" outlineLevel="0" collapsed="false">
      <c r="A367" s="79"/>
      <c r="B367" s="80"/>
      <c r="C367" s="71"/>
      <c r="D367" s="71"/>
      <c r="E367" s="71"/>
      <c r="F367" s="71"/>
      <c r="G367" s="71"/>
      <c r="H367" s="71"/>
      <c r="I367" s="71"/>
      <c r="J367" s="71"/>
      <c r="K367" s="71"/>
      <c r="L367" s="71"/>
      <c r="M367" s="71"/>
      <c r="N367" s="71"/>
      <c r="O367" s="71"/>
      <c r="P367" s="71"/>
      <c r="Q367" s="71"/>
      <c r="R367" s="71"/>
      <c r="S367" s="71"/>
      <c r="T367" s="71"/>
      <c r="U367" s="71"/>
      <c r="V367" s="71"/>
      <c r="W367" s="71"/>
      <c r="X367" s="71"/>
      <c r="Y367" s="71"/>
      <c r="Z367" s="71"/>
      <c r="AA367" s="71"/>
      <c r="AB367" s="71"/>
      <c r="AC367" s="71"/>
      <c r="AD367" s="71"/>
      <c r="AE367" s="71"/>
      <c r="AF367" s="71"/>
      <c r="AG367" s="72"/>
      <c r="AH367" s="72"/>
      <c r="AI367" s="74"/>
      <c r="AJ367" s="74"/>
      <c r="AK367" s="74"/>
      <c r="AL367" s="74"/>
      <c r="AM367" s="74"/>
      <c r="AN367" s="74"/>
      <c r="AO367" s="74"/>
      <c r="AP367" s="74"/>
      <c r="AQ367" s="74"/>
      <c r="AR367" s="74"/>
      <c r="AS367" s="74"/>
      <c r="AT367" s="74"/>
      <c r="AU367" s="59"/>
      <c r="AV367" s="59"/>
      <c r="AW367" s="59"/>
    </row>
    <row r="368" customFormat="false" ht="15.75" hidden="false" customHeight="true" outlineLevel="0" collapsed="false">
      <c r="A368" s="78"/>
      <c r="B368" s="81"/>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c r="AG368" s="65"/>
      <c r="AH368" s="65"/>
      <c r="AI368" s="67"/>
      <c r="AJ368" s="67"/>
      <c r="AK368" s="67"/>
      <c r="AL368" s="67"/>
      <c r="AM368" s="67"/>
      <c r="AN368" s="67"/>
      <c r="AO368" s="67"/>
      <c r="AP368" s="67"/>
      <c r="AQ368" s="67"/>
      <c r="AR368" s="67"/>
      <c r="AS368" s="67"/>
      <c r="AT368" s="67"/>
      <c r="AU368" s="59"/>
      <c r="AV368" s="59"/>
      <c r="AW368" s="59"/>
    </row>
    <row r="369" customFormat="false" ht="15.75" hidden="false" customHeight="true" outlineLevel="0" collapsed="false">
      <c r="A369" s="79"/>
      <c r="B369" s="80"/>
      <c r="C369" s="71"/>
      <c r="D369" s="71"/>
      <c r="E369" s="71"/>
      <c r="F369" s="71"/>
      <c r="G369" s="71"/>
      <c r="H369" s="71"/>
      <c r="I369" s="71"/>
      <c r="J369" s="71"/>
      <c r="K369" s="71"/>
      <c r="L369" s="71"/>
      <c r="M369" s="71"/>
      <c r="N369" s="71"/>
      <c r="O369" s="71"/>
      <c r="P369" s="71"/>
      <c r="Q369" s="71"/>
      <c r="R369" s="71"/>
      <c r="S369" s="71"/>
      <c r="T369" s="71"/>
      <c r="U369" s="71"/>
      <c r="V369" s="71"/>
      <c r="W369" s="71"/>
      <c r="X369" s="71"/>
      <c r="Y369" s="71"/>
      <c r="Z369" s="71"/>
      <c r="AA369" s="71"/>
      <c r="AB369" s="71"/>
      <c r="AC369" s="71"/>
      <c r="AD369" s="71"/>
      <c r="AE369" s="71"/>
      <c r="AF369" s="71"/>
      <c r="AG369" s="72"/>
      <c r="AH369" s="72"/>
      <c r="AI369" s="74"/>
      <c r="AJ369" s="74"/>
      <c r="AK369" s="74"/>
      <c r="AL369" s="74"/>
      <c r="AM369" s="74"/>
      <c r="AN369" s="74"/>
      <c r="AO369" s="74"/>
      <c r="AP369" s="74"/>
      <c r="AQ369" s="74"/>
      <c r="AR369" s="74"/>
      <c r="AS369" s="74"/>
      <c r="AT369" s="74"/>
      <c r="AU369" s="59"/>
      <c r="AV369" s="59"/>
      <c r="AW369" s="59"/>
    </row>
    <row r="370" customFormat="false" ht="15.75" hidden="false" customHeight="true" outlineLevel="0" collapsed="false">
      <c r="A370" s="78"/>
      <c r="B370" s="81"/>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c r="AG370" s="65"/>
      <c r="AH370" s="65"/>
      <c r="AI370" s="67"/>
      <c r="AJ370" s="67"/>
      <c r="AK370" s="67"/>
      <c r="AL370" s="67"/>
      <c r="AM370" s="67"/>
      <c r="AN370" s="67"/>
      <c r="AO370" s="67"/>
      <c r="AP370" s="67"/>
      <c r="AQ370" s="67"/>
      <c r="AR370" s="67"/>
      <c r="AS370" s="67"/>
      <c r="AT370" s="67"/>
      <c r="AU370" s="59"/>
      <c r="AV370" s="59"/>
      <c r="AW370" s="59"/>
    </row>
    <row r="371" customFormat="false" ht="15.75" hidden="false" customHeight="true" outlineLevel="0" collapsed="false">
      <c r="A371" s="79"/>
      <c r="B371" s="80"/>
      <c r="C371" s="71"/>
      <c r="D371" s="71"/>
      <c r="E371" s="71"/>
      <c r="F371" s="71"/>
      <c r="G371" s="71"/>
      <c r="H371" s="71"/>
      <c r="I371" s="71"/>
      <c r="J371" s="71"/>
      <c r="K371" s="71"/>
      <c r="L371" s="71"/>
      <c r="M371" s="71"/>
      <c r="N371" s="71"/>
      <c r="O371" s="71"/>
      <c r="P371" s="71"/>
      <c r="Q371" s="71"/>
      <c r="R371" s="71"/>
      <c r="S371" s="71"/>
      <c r="T371" s="71"/>
      <c r="U371" s="71"/>
      <c r="V371" s="71"/>
      <c r="W371" s="71"/>
      <c r="X371" s="71"/>
      <c r="Y371" s="71"/>
      <c r="Z371" s="71"/>
      <c r="AA371" s="71"/>
      <c r="AB371" s="71"/>
      <c r="AC371" s="71"/>
      <c r="AD371" s="71"/>
      <c r="AE371" s="71"/>
      <c r="AF371" s="71"/>
      <c r="AG371" s="72"/>
      <c r="AH371" s="72"/>
      <c r="AI371" s="74"/>
      <c r="AJ371" s="74"/>
      <c r="AK371" s="74"/>
      <c r="AL371" s="74"/>
      <c r="AM371" s="74"/>
      <c r="AN371" s="74"/>
      <c r="AO371" s="74"/>
      <c r="AP371" s="74"/>
      <c r="AQ371" s="74"/>
      <c r="AR371" s="74"/>
      <c r="AS371" s="74"/>
      <c r="AT371" s="74"/>
      <c r="AU371" s="59"/>
      <c r="AV371" s="59"/>
      <c r="AW371" s="59"/>
    </row>
    <row r="372" customFormat="false" ht="15.75" hidden="false" customHeight="true" outlineLevel="0" collapsed="false">
      <c r="A372" s="78"/>
      <c r="B372" s="81"/>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c r="AG372" s="65"/>
      <c r="AH372" s="65"/>
      <c r="AI372" s="67"/>
      <c r="AJ372" s="67"/>
      <c r="AK372" s="67"/>
      <c r="AL372" s="67"/>
      <c r="AM372" s="67"/>
      <c r="AN372" s="67"/>
      <c r="AO372" s="67"/>
      <c r="AP372" s="67"/>
      <c r="AQ372" s="67"/>
      <c r="AR372" s="67"/>
      <c r="AS372" s="67"/>
      <c r="AT372" s="67"/>
      <c r="AU372" s="59"/>
      <c r="AV372" s="59"/>
      <c r="AW372" s="59"/>
    </row>
    <row r="373" customFormat="false" ht="15.75" hidden="false" customHeight="true" outlineLevel="0" collapsed="false">
      <c r="A373" s="79"/>
      <c r="B373" s="80"/>
      <c r="C373" s="71"/>
      <c r="D373" s="71"/>
      <c r="E373" s="71"/>
      <c r="F373" s="71"/>
      <c r="G373" s="71"/>
      <c r="H373" s="71"/>
      <c r="I373" s="71"/>
      <c r="J373" s="71"/>
      <c r="K373" s="71"/>
      <c r="L373" s="71"/>
      <c r="M373" s="71"/>
      <c r="N373" s="71"/>
      <c r="O373" s="71"/>
      <c r="P373" s="71"/>
      <c r="Q373" s="71"/>
      <c r="R373" s="71"/>
      <c r="S373" s="71"/>
      <c r="T373" s="71"/>
      <c r="U373" s="71"/>
      <c r="V373" s="71"/>
      <c r="W373" s="71"/>
      <c r="X373" s="71"/>
      <c r="Y373" s="71"/>
      <c r="Z373" s="71"/>
      <c r="AA373" s="71"/>
      <c r="AB373" s="71"/>
      <c r="AC373" s="71"/>
      <c r="AD373" s="71"/>
      <c r="AE373" s="71"/>
      <c r="AF373" s="71"/>
      <c r="AG373" s="72"/>
      <c r="AH373" s="72"/>
      <c r="AI373" s="74"/>
      <c r="AJ373" s="74"/>
      <c r="AK373" s="74"/>
      <c r="AL373" s="74"/>
      <c r="AM373" s="74"/>
      <c r="AN373" s="74"/>
      <c r="AO373" s="74"/>
      <c r="AP373" s="74"/>
      <c r="AQ373" s="74"/>
      <c r="AR373" s="74"/>
      <c r="AS373" s="74"/>
      <c r="AT373" s="74"/>
      <c r="AU373" s="59"/>
      <c r="AV373" s="59"/>
      <c r="AW373" s="59"/>
    </row>
    <row r="374" customFormat="false" ht="15.75" hidden="false" customHeight="true" outlineLevel="0" collapsed="false">
      <c r="A374" s="78"/>
      <c r="B374" s="81"/>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c r="AG374" s="65"/>
      <c r="AH374" s="65"/>
      <c r="AI374" s="67"/>
      <c r="AJ374" s="67"/>
      <c r="AK374" s="67"/>
      <c r="AL374" s="67"/>
      <c r="AM374" s="67"/>
      <c r="AN374" s="67"/>
      <c r="AO374" s="67"/>
      <c r="AP374" s="67"/>
      <c r="AQ374" s="67"/>
      <c r="AR374" s="67"/>
      <c r="AS374" s="67"/>
      <c r="AT374" s="67"/>
      <c r="AU374" s="59"/>
      <c r="AV374" s="59"/>
      <c r="AW374" s="59"/>
    </row>
    <row r="375" customFormat="false" ht="15.75" hidden="false" customHeight="true" outlineLevel="0" collapsed="false">
      <c r="A375" s="79"/>
      <c r="B375" s="80"/>
      <c r="C375" s="71"/>
      <c r="D375" s="71"/>
      <c r="E375" s="71"/>
      <c r="F375" s="71"/>
      <c r="G375" s="71"/>
      <c r="H375" s="71"/>
      <c r="I375" s="71"/>
      <c r="J375" s="71"/>
      <c r="K375" s="71"/>
      <c r="L375" s="71"/>
      <c r="M375" s="71"/>
      <c r="N375" s="71"/>
      <c r="O375" s="71"/>
      <c r="P375" s="71"/>
      <c r="Q375" s="71"/>
      <c r="R375" s="71"/>
      <c r="S375" s="71"/>
      <c r="T375" s="71"/>
      <c r="U375" s="71"/>
      <c r="V375" s="71"/>
      <c r="W375" s="71"/>
      <c r="X375" s="71"/>
      <c r="Y375" s="71"/>
      <c r="Z375" s="71"/>
      <c r="AA375" s="71"/>
      <c r="AB375" s="71"/>
      <c r="AC375" s="71"/>
      <c r="AD375" s="71"/>
      <c r="AE375" s="71"/>
      <c r="AF375" s="71"/>
      <c r="AG375" s="72"/>
      <c r="AH375" s="72"/>
      <c r="AI375" s="74"/>
      <c r="AJ375" s="74"/>
      <c r="AK375" s="74"/>
      <c r="AL375" s="74"/>
      <c r="AM375" s="74"/>
      <c r="AN375" s="74"/>
      <c r="AO375" s="74"/>
      <c r="AP375" s="74"/>
      <c r="AQ375" s="74"/>
      <c r="AR375" s="74"/>
      <c r="AS375" s="74"/>
      <c r="AT375" s="74"/>
      <c r="AU375" s="59"/>
      <c r="AV375" s="59"/>
      <c r="AW375" s="59"/>
    </row>
    <row r="376" customFormat="false" ht="15.75" hidden="false" customHeight="true" outlineLevel="0" collapsed="false">
      <c r="A376" s="78"/>
      <c r="B376" s="81"/>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c r="AG376" s="65"/>
      <c r="AH376" s="65"/>
      <c r="AI376" s="67"/>
      <c r="AJ376" s="67"/>
      <c r="AK376" s="67"/>
      <c r="AL376" s="67"/>
      <c r="AM376" s="67"/>
      <c r="AN376" s="67"/>
      <c r="AO376" s="67"/>
      <c r="AP376" s="67"/>
      <c r="AQ376" s="67"/>
      <c r="AR376" s="67"/>
      <c r="AS376" s="67"/>
      <c r="AT376" s="67"/>
      <c r="AU376" s="59"/>
      <c r="AV376" s="59"/>
      <c r="AW376" s="59"/>
    </row>
    <row r="377" customFormat="false" ht="15.75" hidden="false" customHeight="true" outlineLevel="0" collapsed="false">
      <c r="A377" s="79"/>
      <c r="B377" s="80"/>
      <c r="C377" s="71"/>
      <c r="D377" s="71"/>
      <c r="E377" s="71"/>
      <c r="F377" s="71"/>
      <c r="G377" s="71"/>
      <c r="H377" s="71"/>
      <c r="I377" s="71"/>
      <c r="J377" s="71"/>
      <c r="K377" s="71"/>
      <c r="L377" s="71"/>
      <c r="M377" s="71"/>
      <c r="N377" s="71"/>
      <c r="O377" s="71"/>
      <c r="P377" s="71"/>
      <c r="Q377" s="71"/>
      <c r="R377" s="71"/>
      <c r="S377" s="71"/>
      <c r="T377" s="71"/>
      <c r="U377" s="71"/>
      <c r="V377" s="71"/>
      <c r="W377" s="71"/>
      <c r="X377" s="71"/>
      <c r="Y377" s="71"/>
      <c r="Z377" s="71"/>
      <c r="AA377" s="71"/>
      <c r="AB377" s="71"/>
      <c r="AC377" s="71"/>
      <c r="AD377" s="71"/>
      <c r="AE377" s="71"/>
      <c r="AF377" s="71"/>
      <c r="AG377" s="72"/>
      <c r="AH377" s="72"/>
      <c r="AI377" s="74"/>
      <c r="AJ377" s="74"/>
      <c r="AK377" s="74"/>
      <c r="AL377" s="74"/>
      <c r="AM377" s="74"/>
      <c r="AN377" s="74"/>
      <c r="AO377" s="74"/>
      <c r="AP377" s="74"/>
      <c r="AQ377" s="74"/>
      <c r="AR377" s="74"/>
      <c r="AS377" s="74"/>
      <c r="AT377" s="74"/>
      <c r="AU377" s="59"/>
      <c r="AV377" s="59"/>
      <c r="AW377" s="59"/>
    </row>
    <row r="378" customFormat="false" ht="15.75" hidden="false" customHeight="true" outlineLevel="0" collapsed="false">
      <c r="A378" s="78"/>
      <c r="B378" s="81"/>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c r="AG378" s="65"/>
      <c r="AH378" s="65"/>
      <c r="AI378" s="67"/>
      <c r="AJ378" s="67"/>
      <c r="AK378" s="67"/>
      <c r="AL378" s="67"/>
      <c r="AM378" s="67"/>
      <c r="AN378" s="67"/>
      <c r="AO378" s="67"/>
      <c r="AP378" s="67"/>
      <c r="AQ378" s="67"/>
      <c r="AR378" s="67"/>
      <c r="AS378" s="67"/>
      <c r="AT378" s="67"/>
      <c r="AU378" s="59"/>
      <c r="AV378" s="59"/>
      <c r="AW378" s="59"/>
    </row>
    <row r="379" customFormat="false" ht="15.75" hidden="false" customHeight="true" outlineLevel="0" collapsed="false">
      <c r="A379" s="79"/>
      <c r="B379" s="80"/>
      <c r="C379" s="71"/>
      <c r="D379" s="71"/>
      <c r="E379" s="71"/>
      <c r="F379" s="71"/>
      <c r="G379" s="71"/>
      <c r="H379" s="71"/>
      <c r="I379" s="71"/>
      <c r="J379" s="71"/>
      <c r="K379" s="71"/>
      <c r="L379" s="71"/>
      <c r="M379" s="71"/>
      <c r="N379" s="71"/>
      <c r="O379" s="71"/>
      <c r="P379" s="71"/>
      <c r="Q379" s="71"/>
      <c r="R379" s="71"/>
      <c r="S379" s="71"/>
      <c r="T379" s="71"/>
      <c r="U379" s="71"/>
      <c r="V379" s="71"/>
      <c r="W379" s="71"/>
      <c r="X379" s="71"/>
      <c r="Y379" s="71"/>
      <c r="Z379" s="71"/>
      <c r="AA379" s="71"/>
      <c r="AB379" s="71"/>
      <c r="AC379" s="71"/>
      <c r="AD379" s="71"/>
      <c r="AE379" s="71"/>
      <c r="AF379" s="71"/>
      <c r="AG379" s="72"/>
      <c r="AH379" s="72"/>
      <c r="AI379" s="74"/>
      <c r="AJ379" s="74"/>
      <c r="AK379" s="74"/>
      <c r="AL379" s="74"/>
      <c r="AM379" s="74"/>
      <c r="AN379" s="74"/>
      <c r="AO379" s="74"/>
      <c r="AP379" s="74"/>
      <c r="AQ379" s="74"/>
      <c r="AR379" s="74"/>
      <c r="AS379" s="74"/>
      <c r="AT379" s="74"/>
      <c r="AU379" s="59"/>
      <c r="AV379" s="59"/>
      <c r="AW379" s="59"/>
    </row>
    <row r="380" customFormat="false" ht="15.75" hidden="false" customHeight="true" outlineLevel="0" collapsed="false">
      <c r="A380" s="78"/>
      <c r="B380" s="81"/>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c r="AG380" s="65"/>
      <c r="AH380" s="65"/>
      <c r="AI380" s="67"/>
      <c r="AJ380" s="67"/>
      <c r="AK380" s="67"/>
      <c r="AL380" s="67"/>
      <c r="AM380" s="67"/>
      <c r="AN380" s="67"/>
      <c r="AO380" s="67"/>
      <c r="AP380" s="67"/>
      <c r="AQ380" s="67"/>
      <c r="AR380" s="67"/>
      <c r="AS380" s="67"/>
      <c r="AT380" s="67"/>
      <c r="AU380" s="59"/>
      <c r="AV380" s="59"/>
      <c r="AW380" s="59"/>
    </row>
    <row r="381" customFormat="false" ht="15.75" hidden="false" customHeight="true" outlineLevel="0" collapsed="false">
      <c r="A381" s="79"/>
      <c r="B381" s="80"/>
      <c r="C381" s="71"/>
      <c r="D381" s="71"/>
      <c r="E381" s="71"/>
      <c r="F381" s="71"/>
      <c r="G381" s="71"/>
      <c r="H381" s="71"/>
      <c r="I381" s="71"/>
      <c r="J381" s="71"/>
      <c r="K381" s="71"/>
      <c r="L381" s="71"/>
      <c r="M381" s="71"/>
      <c r="N381" s="71"/>
      <c r="O381" s="71"/>
      <c r="P381" s="71"/>
      <c r="Q381" s="71"/>
      <c r="R381" s="71"/>
      <c r="S381" s="71"/>
      <c r="T381" s="71"/>
      <c r="U381" s="71"/>
      <c r="V381" s="71"/>
      <c r="W381" s="71"/>
      <c r="X381" s="71"/>
      <c r="Y381" s="71"/>
      <c r="Z381" s="71"/>
      <c r="AA381" s="71"/>
      <c r="AB381" s="71"/>
      <c r="AC381" s="71"/>
      <c r="AD381" s="71"/>
      <c r="AE381" s="71"/>
      <c r="AF381" s="71"/>
      <c r="AG381" s="72"/>
      <c r="AH381" s="72"/>
      <c r="AI381" s="74"/>
      <c r="AJ381" s="74"/>
      <c r="AK381" s="74"/>
      <c r="AL381" s="74"/>
      <c r="AM381" s="74"/>
      <c r="AN381" s="74"/>
      <c r="AO381" s="74"/>
      <c r="AP381" s="74"/>
      <c r="AQ381" s="74"/>
      <c r="AR381" s="74"/>
      <c r="AS381" s="74"/>
      <c r="AT381" s="74"/>
      <c r="AU381" s="59"/>
      <c r="AV381" s="59"/>
      <c r="AW381" s="59"/>
    </row>
    <row r="382" customFormat="false" ht="15.75" hidden="false" customHeight="true" outlineLevel="0" collapsed="false">
      <c r="A382" s="78"/>
      <c r="B382" s="81"/>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c r="AG382" s="65"/>
      <c r="AH382" s="65"/>
      <c r="AI382" s="67"/>
      <c r="AJ382" s="67"/>
      <c r="AK382" s="67"/>
      <c r="AL382" s="67"/>
      <c r="AM382" s="67"/>
      <c r="AN382" s="67"/>
      <c r="AO382" s="67"/>
      <c r="AP382" s="67"/>
      <c r="AQ382" s="67"/>
      <c r="AR382" s="67"/>
      <c r="AS382" s="67"/>
      <c r="AT382" s="67"/>
      <c r="AU382" s="59"/>
      <c r="AV382" s="59"/>
      <c r="AW382" s="59"/>
    </row>
    <row r="383" customFormat="false" ht="15.75" hidden="false" customHeight="true" outlineLevel="0" collapsed="false">
      <c r="A383" s="79"/>
      <c r="B383" s="80"/>
      <c r="C383" s="71"/>
      <c r="D383" s="71"/>
      <c r="E383" s="71"/>
      <c r="F383" s="71"/>
      <c r="G383" s="71"/>
      <c r="H383" s="71"/>
      <c r="I383" s="71"/>
      <c r="J383" s="71"/>
      <c r="K383" s="71"/>
      <c r="L383" s="71"/>
      <c r="M383" s="71"/>
      <c r="N383" s="71"/>
      <c r="O383" s="71"/>
      <c r="P383" s="71"/>
      <c r="Q383" s="71"/>
      <c r="R383" s="71"/>
      <c r="S383" s="71"/>
      <c r="T383" s="71"/>
      <c r="U383" s="71"/>
      <c r="V383" s="71"/>
      <c r="W383" s="71"/>
      <c r="X383" s="71"/>
      <c r="Y383" s="71"/>
      <c r="Z383" s="71"/>
      <c r="AA383" s="71"/>
      <c r="AB383" s="71"/>
      <c r="AC383" s="71"/>
      <c r="AD383" s="71"/>
      <c r="AE383" s="71"/>
      <c r="AF383" s="71"/>
      <c r="AG383" s="72"/>
      <c r="AH383" s="72"/>
      <c r="AI383" s="74"/>
      <c r="AJ383" s="74"/>
      <c r="AK383" s="74"/>
      <c r="AL383" s="74"/>
      <c r="AM383" s="74"/>
      <c r="AN383" s="74"/>
      <c r="AO383" s="74"/>
      <c r="AP383" s="74"/>
      <c r="AQ383" s="74"/>
      <c r="AR383" s="74"/>
      <c r="AS383" s="74"/>
      <c r="AT383" s="74"/>
      <c r="AU383" s="59"/>
      <c r="AV383" s="59"/>
      <c r="AW383" s="59"/>
    </row>
    <row r="384" customFormat="false" ht="15.75" hidden="false" customHeight="true" outlineLevel="0" collapsed="false">
      <c r="A384" s="78"/>
      <c r="B384" s="81"/>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c r="AG384" s="65"/>
      <c r="AH384" s="65"/>
      <c r="AI384" s="67"/>
      <c r="AJ384" s="67"/>
      <c r="AK384" s="67"/>
      <c r="AL384" s="67"/>
      <c r="AM384" s="67"/>
      <c r="AN384" s="67"/>
      <c r="AO384" s="67"/>
      <c r="AP384" s="67"/>
      <c r="AQ384" s="67"/>
      <c r="AR384" s="67"/>
      <c r="AS384" s="67"/>
      <c r="AT384" s="67"/>
      <c r="AU384" s="59"/>
      <c r="AV384" s="59"/>
      <c r="AW384" s="59"/>
    </row>
    <row r="385" customFormat="false" ht="15.75" hidden="false" customHeight="true" outlineLevel="0" collapsed="false">
      <c r="A385" s="79"/>
      <c r="B385" s="80"/>
      <c r="C385" s="71"/>
      <c r="D385" s="71"/>
      <c r="E385" s="71"/>
      <c r="F385" s="71"/>
      <c r="G385" s="71"/>
      <c r="H385" s="71"/>
      <c r="I385" s="71"/>
      <c r="J385" s="71"/>
      <c r="K385" s="71"/>
      <c r="L385" s="71"/>
      <c r="M385" s="71"/>
      <c r="N385" s="71"/>
      <c r="O385" s="71"/>
      <c r="P385" s="71"/>
      <c r="Q385" s="71"/>
      <c r="R385" s="71"/>
      <c r="S385" s="71"/>
      <c r="T385" s="71"/>
      <c r="U385" s="71"/>
      <c r="V385" s="71"/>
      <c r="W385" s="71"/>
      <c r="X385" s="71"/>
      <c r="Y385" s="71"/>
      <c r="Z385" s="71"/>
      <c r="AA385" s="71"/>
      <c r="AB385" s="71"/>
      <c r="AC385" s="71"/>
      <c r="AD385" s="71"/>
      <c r="AE385" s="71"/>
      <c r="AF385" s="71"/>
      <c r="AG385" s="72"/>
      <c r="AH385" s="72"/>
      <c r="AI385" s="74"/>
      <c r="AJ385" s="74"/>
      <c r="AK385" s="74"/>
      <c r="AL385" s="74"/>
      <c r="AM385" s="74"/>
      <c r="AN385" s="74"/>
      <c r="AO385" s="74"/>
      <c r="AP385" s="74"/>
      <c r="AQ385" s="74"/>
      <c r="AR385" s="74"/>
      <c r="AS385" s="74"/>
      <c r="AT385" s="74"/>
      <c r="AU385" s="59"/>
      <c r="AV385" s="59"/>
      <c r="AW385" s="59"/>
    </row>
    <row r="386" customFormat="false" ht="15.75" hidden="false" customHeight="true" outlineLevel="0" collapsed="false">
      <c r="A386" s="78"/>
      <c r="B386" s="81"/>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c r="AG386" s="65"/>
      <c r="AH386" s="65"/>
      <c r="AI386" s="67"/>
      <c r="AJ386" s="67"/>
      <c r="AK386" s="67"/>
      <c r="AL386" s="67"/>
      <c r="AM386" s="67"/>
      <c r="AN386" s="67"/>
      <c r="AO386" s="67"/>
      <c r="AP386" s="67"/>
      <c r="AQ386" s="67"/>
      <c r="AR386" s="67"/>
      <c r="AS386" s="67"/>
      <c r="AT386" s="67"/>
      <c r="AU386" s="59"/>
      <c r="AV386" s="59"/>
      <c r="AW386" s="59"/>
    </row>
    <row r="387" customFormat="false" ht="15.75" hidden="false" customHeight="true" outlineLevel="0" collapsed="false">
      <c r="A387" s="79"/>
      <c r="B387" s="80"/>
      <c r="C387" s="71"/>
      <c r="D387" s="71"/>
      <c r="E387" s="71"/>
      <c r="F387" s="71"/>
      <c r="G387" s="71"/>
      <c r="H387" s="71"/>
      <c r="I387" s="71"/>
      <c r="J387" s="71"/>
      <c r="K387" s="71"/>
      <c r="L387" s="71"/>
      <c r="M387" s="71"/>
      <c r="N387" s="71"/>
      <c r="O387" s="71"/>
      <c r="P387" s="71"/>
      <c r="Q387" s="71"/>
      <c r="R387" s="71"/>
      <c r="S387" s="71"/>
      <c r="T387" s="71"/>
      <c r="U387" s="71"/>
      <c r="V387" s="71"/>
      <c r="W387" s="71"/>
      <c r="X387" s="71"/>
      <c r="Y387" s="71"/>
      <c r="Z387" s="71"/>
      <c r="AA387" s="71"/>
      <c r="AB387" s="71"/>
      <c r="AC387" s="71"/>
      <c r="AD387" s="71"/>
      <c r="AE387" s="71"/>
      <c r="AF387" s="71"/>
      <c r="AG387" s="72"/>
      <c r="AH387" s="72"/>
      <c r="AI387" s="74"/>
      <c r="AJ387" s="74"/>
      <c r="AK387" s="74"/>
      <c r="AL387" s="74"/>
      <c r="AM387" s="74"/>
      <c r="AN387" s="74"/>
      <c r="AO387" s="74"/>
      <c r="AP387" s="74"/>
      <c r="AQ387" s="74"/>
      <c r="AR387" s="74"/>
      <c r="AS387" s="74"/>
      <c r="AT387" s="74"/>
      <c r="AU387" s="59"/>
      <c r="AV387" s="59"/>
      <c r="AW387" s="59"/>
    </row>
    <row r="388" customFormat="false" ht="15.75" hidden="false" customHeight="true" outlineLevel="0" collapsed="false">
      <c r="A388" s="78"/>
      <c r="B388" s="81"/>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c r="AG388" s="65"/>
      <c r="AH388" s="65"/>
      <c r="AI388" s="67"/>
      <c r="AJ388" s="67"/>
      <c r="AK388" s="67"/>
      <c r="AL388" s="67"/>
      <c r="AM388" s="67"/>
      <c r="AN388" s="67"/>
      <c r="AO388" s="67"/>
      <c r="AP388" s="67"/>
      <c r="AQ388" s="67"/>
      <c r="AR388" s="67"/>
      <c r="AS388" s="67"/>
      <c r="AT388" s="67"/>
      <c r="AU388" s="59"/>
      <c r="AV388" s="59"/>
      <c r="AW388" s="59"/>
    </row>
    <row r="389" customFormat="false" ht="15.75" hidden="false" customHeight="true" outlineLevel="0" collapsed="false">
      <c r="A389" s="79"/>
      <c r="B389" s="80"/>
      <c r="C389" s="71"/>
      <c r="D389" s="71"/>
      <c r="E389" s="71"/>
      <c r="F389" s="71"/>
      <c r="G389" s="71"/>
      <c r="H389" s="71"/>
      <c r="I389" s="71"/>
      <c r="J389" s="71"/>
      <c r="K389" s="71"/>
      <c r="L389" s="71"/>
      <c r="M389" s="71"/>
      <c r="N389" s="71"/>
      <c r="O389" s="71"/>
      <c r="P389" s="71"/>
      <c r="Q389" s="71"/>
      <c r="R389" s="71"/>
      <c r="S389" s="71"/>
      <c r="T389" s="71"/>
      <c r="U389" s="71"/>
      <c r="V389" s="71"/>
      <c r="W389" s="71"/>
      <c r="X389" s="71"/>
      <c r="Y389" s="71"/>
      <c r="Z389" s="71"/>
      <c r="AA389" s="71"/>
      <c r="AB389" s="71"/>
      <c r="AC389" s="71"/>
      <c r="AD389" s="71"/>
      <c r="AE389" s="71"/>
      <c r="AF389" s="71"/>
      <c r="AG389" s="72"/>
      <c r="AH389" s="72"/>
      <c r="AI389" s="74"/>
      <c r="AJ389" s="74"/>
      <c r="AK389" s="74"/>
      <c r="AL389" s="74"/>
      <c r="AM389" s="74"/>
      <c r="AN389" s="74"/>
      <c r="AO389" s="74"/>
      <c r="AP389" s="74"/>
      <c r="AQ389" s="74"/>
      <c r="AR389" s="74"/>
      <c r="AS389" s="74"/>
      <c r="AT389" s="74"/>
      <c r="AU389" s="59"/>
      <c r="AV389" s="59"/>
      <c r="AW389" s="59"/>
    </row>
    <row r="390" customFormat="false" ht="15.75" hidden="false" customHeight="true" outlineLevel="0" collapsed="false">
      <c r="A390" s="78"/>
      <c r="B390" s="81"/>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c r="AG390" s="65"/>
      <c r="AH390" s="65"/>
      <c r="AI390" s="67"/>
      <c r="AJ390" s="67"/>
      <c r="AK390" s="67"/>
      <c r="AL390" s="67"/>
      <c r="AM390" s="67"/>
      <c r="AN390" s="67"/>
      <c r="AO390" s="67"/>
      <c r="AP390" s="67"/>
      <c r="AQ390" s="67"/>
      <c r="AR390" s="67"/>
      <c r="AS390" s="67"/>
      <c r="AT390" s="67"/>
      <c r="AU390" s="59"/>
      <c r="AV390" s="59"/>
      <c r="AW390" s="59"/>
    </row>
    <row r="391" customFormat="false" ht="15.75" hidden="false" customHeight="true" outlineLevel="0" collapsed="false">
      <c r="A391" s="79"/>
      <c r="B391" s="80"/>
      <c r="C391" s="71"/>
      <c r="D391" s="71"/>
      <c r="E391" s="71"/>
      <c r="F391" s="71"/>
      <c r="G391" s="71"/>
      <c r="H391" s="71"/>
      <c r="I391" s="71"/>
      <c r="J391" s="71"/>
      <c r="K391" s="71"/>
      <c r="L391" s="71"/>
      <c r="M391" s="71"/>
      <c r="N391" s="71"/>
      <c r="O391" s="71"/>
      <c r="P391" s="71"/>
      <c r="Q391" s="71"/>
      <c r="R391" s="71"/>
      <c r="S391" s="71"/>
      <c r="T391" s="71"/>
      <c r="U391" s="71"/>
      <c r="V391" s="71"/>
      <c r="W391" s="71"/>
      <c r="X391" s="71"/>
      <c r="Y391" s="71"/>
      <c r="Z391" s="71"/>
      <c r="AA391" s="71"/>
      <c r="AB391" s="71"/>
      <c r="AC391" s="71"/>
      <c r="AD391" s="71"/>
      <c r="AE391" s="71"/>
      <c r="AF391" s="71"/>
      <c r="AG391" s="72"/>
      <c r="AH391" s="72"/>
      <c r="AI391" s="74"/>
      <c r="AJ391" s="74"/>
      <c r="AK391" s="74"/>
      <c r="AL391" s="74"/>
      <c r="AM391" s="74"/>
      <c r="AN391" s="74"/>
      <c r="AO391" s="74"/>
      <c r="AP391" s="74"/>
      <c r="AQ391" s="74"/>
      <c r="AR391" s="74"/>
      <c r="AS391" s="74"/>
      <c r="AT391" s="74"/>
      <c r="AU391" s="59"/>
      <c r="AV391" s="59"/>
      <c r="AW391" s="59"/>
    </row>
    <row r="392" customFormat="false" ht="15.75" hidden="false" customHeight="true" outlineLevel="0" collapsed="false">
      <c r="A392" s="78"/>
      <c r="B392" s="81"/>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c r="AG392" s="65"/>
      <c r="AH392" s="65"/>
      <c r="AI392" s="67"/>
      <c r="AJ392" s="67"/>
      <c r="AK392" s="67"/>
      <c r="AL392" s="67"/>
      <c r="AM392" s="67"/>
      <c r="AN392" s="67"/>
      <c r="AO392" s="67"/>
      <c r="AP392" s="67"/>
      <c r="AQ392" s="67"/>
      <c r="AR392" s="67"/>
      <c r="AS392" s="67"/>
      <c r="AT392" s="67"/>
      <c r="AU392" s="59"/>
      <c r="AV392" s="59"/>
      <c r="AW392" s="59"/>
    </row>
    <row r="393" customFormat="false" ht="15.75" hidden="false" customHeight="true" outlineLevel="0" collapsed="false">
      <c r="A393" s="79"/>
      <c r="B393" s="80"/>
      <c r="C393" s="71"/>
      <c r="D393" s="71"/>
      <c r="E393" s="71"/>
      <c r="F393" s="71"/>
      <c r="G393" s="71"/>
      <c r="H393" s="71"/>
      <c r="I393" s="71"/>
      <c r="J393" s="71"/>
      <c r="K393" s="71"/>
      <c r="L393" s="71"/>
      <c r="M393" s="71"/>
      <c r="N393" s="71"/>
      <c r="O393" s="71"/>
      <c r="P393" s="71"/>
      <c r="Q393" s="71"/>
      <c r="R393" s="71"/>
      <c r="S393" s="71"/>
      <c r="T393" s="71"/>
      <c r="U393" s="71"/>
      <c r="V393" s="71"/>
      <c r="W393" s="71"/>
      <c r="X393" s="71"/>
      <c r="Y393" s="71"/>
      <c r="Z393" s="71"/>
      <c r="AA393" s="71"/>
      <c r="AB393" s="71"/>
      <c r="AC393" s="71"/>
      <c r="AD393" s="71"/>
      <c r="AE393" s="71"/>
      <c r="AF393" s="71"/>
      <c r="AG393" s="72"/>
      <c r="AH393" s="72"/>
      <c r="AI393" s="74"/>
      <c r="AJ393" s="74"/>
      <c r="AK393" s="74"/>
      <c r="AL393" s="74"/>
      <c r="AM393" s="74"/>
      <c r="AN393" s="74"/>
      <c r="AO393" s="74"/>
      <c r="AP393" s="74"/>
      <c r="AQ393" s="74"/>
      <c r="AR393" s="74"/>
      <c r="AS393" s="74"/>
      <c r="AT393" s="74"/>
      <c r="AU393" s="59"/>
      <c r="AV393" s="59"/>
      <c r="AW393" s="59"/>
    </row>
    <row r="394" customFormat="false" ht="15.75" hidden="false" customHeight="true" outlineLevel="0" collapsed="false">
      <c r="A394" s="78"/>
      <c r="B394" s="81"/>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c r="AG394" s="65"/>
      <c r="AH394" s="65"/>
      <c r="AI394" s="67"/>
      <c r="AJ394" s="67"/>
      <c r="AK394" s="67"/>
      <c r="AL394" s="67"/>
      <c r="AM394" s="67"/>
      <c r="AN394" s="67"/>
      <c r="AO394" s="67"/>
      <c r="AP394" s="67"/>
      <c r="AQ394" s="67"/>
      <c r="AR394" s="67"/>
      <c r="AS394" s="67"/>
      <c r="AT394" s="67"/>
      <c r="AU394" s="59"/>
      <c r="AV394" s="59"/>
      <c r="AW394" s="59"/>
    </row>
    <row r="395" customFormat="false" ht="15.75" hidden="false" customHeight="true" outlineLevel="0" collapsed="false">
      <c r="A395" s="79"/>
      <c r="B395" s="80"/>
      <c r="C395" s="71"/>
      <c r="D395" s="71"/>
      <c r="E395" s="71"/>
      <c r="F395" s="71"/>
      <c r="G395" s="71"/>
      <c r="H395" s="71"/>
      <c r="I395" s="71"/>
      <c r="J395" s="71"/>
      <c r="K395" s="71"/>
      <c r="L395" s="71"/>
      <c r="M395" s="71"/>
      <c r="N395" s="71"/>
      <c r="O395" s="71"/>
      <c r="P395" s="71"/>
      <c r="Q395" s="71"/>
      <c r="R395" s="71"/>
      <c r="S395" s="71"/>
      <c r="T395" s="71"/>
      <c r="U395" s="71"/>
      <c r="V395" s="71"/>
      <c r="W395" s="71"/>
      <c r="X395" s="71"/>
      <c r="Y395" s="71"/>
      <c r="Z395" s="71"/>
      <c r="AA395" s="71"/>
      <c r="AB395" s="71"/>
      <c r="AC395" s="71"/>
      <c r="AD395" s="71"/>
      <c r="AE395" s="71"/>
      <c r="AF395" s="71"/>
      <c r="AG395" s="72"/>
      <c r="AH395" s="72"/>
      <c r="AI395" s="74"/>
      <c r="AJ395" s="74"/>
      <c r="AK395" s="74"/>
      <c r="AL395" s="74"/>
      <c r="AM395" s="74"/>
      <c r="AN395" s="74"/>
      <c r="AO395" s="74"/>
      <c r="AP395" s="74"/>
      <c r="AQ395" s="74"/>
      <c r="AR395" s="74"/>
      <c r="AS395" s="74"/>
      <c r="AT395" s="74"/>
      <c r="AU395" s="59"/>
      <c r="AV395" s="59"/>
      <c r="AW395" s="59"/>
    </row>
    <row r="396" customFormat="false" ht="15.75" hidden="false" customHeight="true" outlineLevel="0" collapsed="false">
      <c r="A396" s="78"/>
      <c r="B396" s="81"/>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c r="AG396" s="65"/>
      <c r="AH396" s="65"/>
      <c r="AI396" s="67"/>
      <c r="AJ396" s="67"/>
      <c r="AK396" s="67"/>
      <c r="AL396" s="67"/>
      <c r="AM396" s="67"/>
      <c r="AN396" s="67"/>
      <c r="AO396" s="67"/>
      <c r="AP396" s="67"/>
      <c r="AQ396" s="67"/>
      <c r="AR396" s="67"/>
      <c r="AS396" s="67"/>
      <c r="AT396" s="67"/>
      <c r="AU396" s="59"/>
      <c r="AV396" s="59"/>
      <c r="AW396" s="59"/>
    </row>
    <row r="397" customFormat="false" ht="15.75" hidden="false" customHeight="true" outlineLevel="0" collapsed="false">
      <c r="A397" s="79"/>
      <c r="B397" s="80"/>
      <c r="C397" s="71"/>
      <c r="D397" s="71"/>
      <c r="E397" s="71"/>
      <c r="F397" s="71"/>
      <c r="G397" s="71"/>
      <c r="H397" s="71"/>
      <c r="I397" s="71"/>
      <c r="J397" s="71"/>
      <c r="K397" s="71"/>
      <c r="L397" s="71"/>
      <c r="M397" s="71"/>
      <c r="N397" s="71"/>
      <c r="O397" s="71"/>
      <c r="P397" s="71"/>
      <c r="Q397" s="71"/>
      <c r="R397" s="71"/>
      <c r="S397" s="71"/>
      <c r="T397" s="71"/>
      <c r="U397" s="71"/>
      <c r="V397" s="71"/>
      <c r="W397" s="71"/>
      <c r="X397" s="71"/>
      <c r="Y397" s="71"/>
      <c r="Z397" s="71"/>
      <c r="AA397" s="71"/>
      <c r="AB397" s="71"/>
      <c r="AC397" s="71"/>
      <c r="AD397" s="71"/>
      <c r="AE397" s="71"/>
      <c r="AF397" s="71"/>
      <c r="AG397" s="72"/>
      <c r="AH397" s="72"/>
      <c r="AI397" s="74"/>
      <c r="AJ397" s="74"/>
      <c r="AK397" s="74"/>
      <c r="AL397" s="74"/>
      <c r="AM397" s="74"/>
      <c r="AN397" s="74"/>
      <c r="AO397" s="74"/>
      <c r="AP397" s="74"/>
      <c r="AQ397" s="74"/>
      <c r="AR397" s="74"/>
      <c r="AS397" s="74"/>
      <c r="AT397" s="74"/>
      <c r="AU397" s="59"/>
      <c r="AV397" s="59"/>
      <c r="AW397" s="59"/>
    </row>
    <row r="398" customFormat="false" ht="15.75" hidden="false" customHeight="true" outlineLevel="0" collapsed="false">
      <c r="A398" s="78"/>
      <c r="B398" s="81"/>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c r="AG398" s="65"/>
      <c r="AH398" s="65"/>
      <c r="AI398" s="67"/>
      <c r="AJ398" s="67"/>
      <c r="AK398" s="67"/>
      <c r="AL398" s="67"/>
      <c r="AM398" s="67"/>
      <c r="AN398" s="67"/>
      <c r="AO398" s="67"/>
      <c r="AP398" s="67"/>
      <c r="AQ398" s="67"/>
      <c r="AR398" s="67"/>
      <c r="AS398" s="67"/>
      <c r="AT398" s="67"/>
      <c r="AU398" s="59"/>
      <c r="AV398" s="59"/>
      <c r="AW398" s="59"/>
    </row>
    <row r="399" customFormat="false" ht="15.75" hidden="false" customHeight="true" outlineLevel="0" collapsed="false">
      <c r="A399" s="79"/>
      <c r="B399" s="80"/>
      <c r="C399" s="71"/>
      <c r="D399" s="71"/>
      <c r="E399" s="71"/>
      <c r="F399" s="71"/>
      <c r="G399" s="71"/>
      <c r="H399" s="71"/>
      <c r="I399" s="71"/>
      <c r="J399" s="71"/>
      <c r="K399" s="71"/>
      <c r="L399" s="71"/>
      <c r="M399" s="71"/>
      <c r="N399" s="71"/>
      <c r="O399" s="71"/>
      <c r="P399" s="71"/>
      <c r="Q399" s="71"/>
      <c r="R399" s="71"/>
      <c r="S399" s="71"/>
      <c r="T399" s="71"/>
      <c r="U399" s="71"/>
      <c r="V399" s="71"/>
      <c r="W399" s="71"/>
      <c r="X399" s="71"/>
      <c r="Y399" s="71"/>
      <c r="Z399" s="71"/>
      <c r="AA399" s="71"/>
      <c r="AB399" s="71"/>
      <c r="AC399" s="71"/>
      <c r="AD399" s="71"/>
      <c r="AE399" s="71"/>
      <c r="AF399" s="71"/>
      <c r="AG399" s="72"/>
      <c r="AH399" s="72"/>
      <c r="AI399" s="74"/>
      <c r="AJ399" s="74"/>
      <c r="AK399" s="74"/>
      <c r="AL399" s="74"/>
      <c r="AM399" s="74"/>
      <c r="AN399" s="74"/>
      <c r="AO399" s="74"/>
      <c r="AP399" s="74"/>
      <c r="AQ399" s="74"/>
      <c r="AR399" s="74"/>
      <c r="AS399" s="74"/>
      <c r="AT399" s="74"/>
      <c r="AU399" s="59"/>
      <c r="AV399" s="59"/>
      <c r="AW399" s="59"/>
    </row>
    <row r="400" customFormat="false" ht="15.75" hidden="false" customHeight="true" outlineLevel="0" collapsed="false">
      <c r="A400" s="78"/>
      <c r="B400" s="81"/>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c r="AG400" s="65"/>
      <c r="AH400" s="65"/>
      <c r="AI400" s="67"/>
      <c r="AJ400" s="67"/>
      <c r="AK400" s="67"/>
      <c r="AL400" s="67"/>
      <c r="AM400" s="67"/>
      <c r="AN400" s="67"/>
      <c r="AO400" s="67"/>
      <c r="AP400" s="67"/>
      <c r="AQ400" s="67"/>
      <c r="AR400" s="67"/>
      <c r="AS400" s="67"/>
      <c r="AT400" s="67"/>
      <c r="AU400" s="59"/>
      <c r="AV400" s="59"/>
      <c r="AW400" s="59"/>
    </row>
    <row r="401" customFormat="false" ht="15.75" hidden="false" customHeight="true" outlineLevel="0" collapsed="false">
      <c r="A401" s="79"/>
      <c r="B401" s="80"/>
      <c r="C401" s="71"/>
      <c r="D401" s="71"/>
      <c r="E401" s="71"/>
      <c r="F401" s="71"/>
      <c r="G401" s="71"/>
      <c r="H401" s="71"/>
      <c r="I401" s="71"/>
      <c r="J401" s="71"/>
      <c r="K401" s="71"/>
      <c r="L401" s="71"/>
      <c r="M401" s="71"/>
      <c r="N401" s="71"/>
      <c r="O401" s="71"/>
      <c r="P401" s="71"/>
      <c r="Q401" s="71"/>
      <c r="R401" s="71"/>
      <c r="S401" s="71"/>
      <c r="T401" s="71"/>
      <c r="U401" s="71"/>
      <c r="V401" s="71"/>
      <c r="W401" s="71"/>
      <c r="X401" s="71"/>
      <c r="Y401" s="71"/>
      <c r="Z401" s="71"/>
      <c r="AA401" s="71"/>
      <c r="AB401" s="71"/>
      <c r="AC401" s="71"/>
      <c r="AD401" s="71"/>
      <c r="AE401" s="71"/>
      <c r="AF401" s="71"/>
      <c r="AG401" s="72"/>
      <c r="AH401" s="72"/>
      <c r="AI401" s="74"/>
      <c r="AJ401" s="74"/>
      <c r="AK401" s="74"/>
      <c r="AL401" s="74"/>
      <c r="AM401" s="74"/>
      <c r="AN401" s="74"/>
      <c r="AO401" s="74"/>
      <c r="AP401" s="74"/>
      <c r="AQ401" s="74"/>
      <c r="AR401" s="74"/>
      <c r="AS401" s="74"/>
      <c r="AT401" s="74"/>
      <c r="AU401" s="59"/>
      <c r="AV401" s="59"/>
      <c r="AW401" s="59"/>
    </row>
    <row r="402" customFormat="false" ht="15.75" hidden="false" customHeight="true" outlineLevel="0" collapsed="false">
      <c r="A402" s="78"/>
      <c r="B402" s="81"/>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c r="AG402" s="65"/>
      <c r="AH402" s="65"/>
      <c r="AI402" s="67"/>
      <c r="AJ402" s="67"/>
      <c r="AK402" s="67"/>
      <c r="AL402" s="67"/>
      <c r="AM402" s="67"/>
      <c r="AN402" s="67"/>
      <c r="AO402" s="67"/>
      <c r="AP402" s="67"/>
      <c r="AQ402" s="67"/>
      <c r="AR402" s="67"/>
      <c r="AS402" s="67"/>
      <c r="AT402" s="67"/>
      <c r="AU402" s="59"/>
      <c r="AV402" s="59"/>
      <c r="AW402" s="59"/>
    </row>
    <row r="403" customFormat="false" ht="15.75" hidden="false" customHeight="true" outlineLevel="0" collapsed="false">
      <c r="A403" s="79"/>
      <c r="B403" s="80"/>
      <c r="C403" s="71"/>
      <c r="D403" s="71"/>
      <c r="E403" s="71"/>
      <c r="F403" s="71"/>
      <c r="G403" s="71"/>
      <c r="H403" s="71"/>
      <c r="I403" s="71"/>
      <c r="J403" s="71"/>
      <c r="K403" s="71"/>
      <c r="L403" s="71"/>
      <c r="M403" s="71"/>
      <c r="N403" s="71"/>
      <c r="O403" s="71"/>
      <c r="P403" s="71"/>
      <c r="Q403" s="71"/>
      <c r="R403" s="71"/>
      <c r="S403" s="71"/>
      <c r="T403" s="71"/>
      <c r="U403" s="71"/>
      <c r="V403" s="71"/>
      <c r="W403" s="71"/>
      <c r="X403" s="71"/>
      <c r="Y403" s="71"/>
      <c r="Z403" s="71"/>
      <c r="AA403" s="71"/>
      <c r="AB403" s="71"/>
      <c r="AC403" s="71"/>
      <c r="AD403" s="71"/>
      <c r="AE403" s="71"/>
      <c r="AF403" s="71"/>
      <c r="AG403" s="72"/>
      <c r="AH403" s="72"/>
      <c r="AI403" s="74"/>
      <c r="AJ403" s="74"/>
      <c r="AK403" s="74"/>
      <c r="AL403" s="74"/>
      <c r="AM403" s="74"/>
      <c r="AN403" s="74"/>
      <c r="AO403" s="74"/>
      <c r="AP403" s="74"/>
      <c r="AQ403" s="74"/>
      <c r="AR403" s="74"/>
      <c r="AS403" s="74"/>
      <c r="AT403" s="74"/>
      <c r="AU403" s="59"/>
      <c r="AV403" s="59"/>
      <c r="AW403" s="59"/>
    </row>
    <row r="404" customFormat="false" ht="15.75" hidden="false" customHeight="true" outlineLevel="0" collapsed="false">
      <c r="A404" s="78"/>
      <c r="B404" s="81"/>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c r="AG404" s="65"/>
      <c r="AH404" s="65"/>
      <c r="AI404" s="67"/>
      <c r="AJ404" s="67"/>
      <c r="AK404" s="67"/>
      <c r="AL404" s="67"/>
      <c r="AM404" s="67"/>
      <c r="AN404" s="67"/>
      <c r="AO404" s="67"/>
      <c r="AP404" s="67"/>
      <c r="AQ404" s="67"/>
      <c r="AR404" s="67"/>
      <c r="AS404" s="67"/>
      <c r="AT404" s="67"/>
      <c r="AU404" s="59"/>
      <c r="AV404" s="59"/>
      <c r="AW404" s="59"/>
    </row>
    <row r="405" customFormat="false" ht="15.75" hidden="false" customHeight="true" outlineLevel="0" collapsed="false">
      <c r="A405" s="79"/>
      <c r="B405" s="80"/>
      <c r="C405" s="71"/>
      <c r="D405" s="71"/>
      <c r="E405" s="71"/>
      <c r="F405" s="71"/>
      <c r="G405" s="71"/>
      <c r="H405" s="71"/>
      <c r="I405" s="71"/>
      <c r="J405" s="71"/>
      <c r="K405" s="71"/>
      <c r="L405" s="71"/>
      <c r="M405" s="71"/>
      <c r="N405" s="71"/>
      <c r="O405" s="71"/>
      <c r="P405" s="71"/>
      <c r="Q405" s="71"/>
      <c r="R405" s="71"/>
      <c r="S405" s="71"/>
      <c r="T405" s="71"/>
      <c r="U405" s="71"/>
      <c r="V405" s="71"/>
      <c r="W405" s="71"/>
      <c r="X405" s="71"/>
      <c r="Y405" s="71"/>
      <c r="Z405" s="71"/>
      <c r="AA405" s="71"/>
      <c r="AB405" s="71"/>
      <c r="AC405" s="71"/>
      <c r="AD405" s="71"/>
      <c r="AE405" s="71"/>
      <c r="AF405" s="71"/>
      <c r="AG405" s="72"/>
      <c r="AH405" s="72"/>
      <c r="AI405" s="74"/>
      <c r="AJ405" s="74"/>
      <c r="AK405" s="74"/>
      <c r="AL405" s="74"/>
      <c r="AM405" s="74"/>
      <c r="AN405" s="74"/>
      <c r="AO405" s="74"/>
      <c r="AP405" s="74"/>
      <c r="AQ405" s="74"/>
      <c r="AR405" s="74"/>
      <c r="AS405" s="74"/>
      <c r="AT405" s="74"/>
      <c r="AU405" s="59"/>
      <c r="AV405" s="59"/>
      <c r="AW405" s="59"/>
    </row>
    <row r="406" customFormat="false" ht="15.75" hidden="false" customHeight="true" outlineLevel="0" collapsed="false">
      <c r="A406" s="78"/>
      <c r="B406" s="81"/>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c r="AG406" s="65"/>
      <c r="AH406" s="65"/>
      <c r="AI406" s="67"/>
      <c r="AJ406" s="67"/>
      <c r="AK406" s="67"/>
      <c r="AL406" s="67"/>
      <c r="AM406" s="67"/>
      <c r="AN406" s="67"/>
      <c r="AO406" s="67"/>
      <c r="AP406" s="67"/>
      <c r="AQ406" s="67"/>
      <c r="AR406" s="67"/>
      <c r="AS406" s="67"/>
      <c r="AT406" s="67"/>
      <c r="AU406" s="59"/>
      <c r="AV406" s="59"/>
      <c r="AW406" s="59"/>
    </row>
    <row r="407" customFormat="false" ht="15.75" hidden="false" customHeight="true" outlineLevel="0" collapsed="false">
      <c r="A407" s="79"/>
      <c r="B407" s="80"/>
      <c r="C407" s="71"/>
      <c r="D407" s="71"/>
      <c r="E407" s="71"/>
      <c r="F407" s="71"/>
      <c r="G407" s="71"/>
      <c r="H407" s="71"/>
      <c r="I407" s="71"/>
      <c r="J407" s="71"/>
      <c r="K407" s="71"/>
      <c r="L407" s="71"/>
      <c r="M407" s="71"/>
      <c r="N407" s="71"/>
      <c r="O407" s="71"/>
      <c r="P407" s="71"/>
      <c r="Q407" s="71"/>
      <c r="R407" s="71"/>
      <c r="S407" s="71"/>
      <c r="T407" s="71"/>
      <c r="U407" s="71"/>
      <c r="V407" s="71"/>
      <c r="W407" s="71"/>
      <c r="X407" s="71"/>
      <c r="Y407" s="71"/>
      <c r="Z407" s="71"/>
      <c r="AA407" s="71"/>
      <c r="AB407" s="71"/>
      <c r="AC407" s="71"/>
      <c r="AD407" s="71"/>
      <c r="AE407" s="71"/>
      <c r="AF407" s="71"/>
      <c r="AG407" s="72"/>
      <c r="AH407" s="72"/>
      <c r="AI407" s="74"/>
      <c r="AJ407" s="74"/>
      <c r="AK407" s="74"/>
      <c r="AL407" s="74"/>
      <c r="AM407" s="74"/>
      <c r="AN407" s="74"/>
      <c r="AO407" s="74"/>
      <c r="AP407" s="74"/>
      <c r="AQ407" s="74"/>
      <c r="AR407" s="74"/>
      <c r="AS407" s="74"/>
      <c r="AT407" s="74"/>
      <c r="AU407" s="59"/>
      <c r="AV407" s="59"/>
      <c r="AW407" s="59"/>
    </row>
    <row r="408" customFormat="false" ht="15.75" hidden="false" customHeight="true" outlineLevel="0" collapsed="false">
      <c r="A408" s="78"/>
      <c r="B408" s="81"/>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c r="AG408" s="65"/>
      <c r="AH408" s="65"/>
      <c r="AI408" s="67"/>
      <c r="AJ408" s="67"/>
      <c r="AK408" s="67"/>
      <c r="AL408" s="67"/>
      <c r="AM408" s="67"/>
      <c r="AN408" s="67"/>
      <c r="AO408" s="67"/>
      <c r="AP408" s="67"/>
      <c r="AQ408" s="67"/>
      <c r="AR408" s="67"/>
      <c r="AS408" s="67"/>
      <c r="AT408" s="67"/>
      <c r="AU408" s="59"/>
      <c r="AV408" s="59"/>
      <c r="AW408" s="59"/>
    </row>
    <row r="409" customFormat="false" ht="15.75" hidden="false" customHeight="true" outlineLevel="0" collapsed="false">
      <c r="A409" s="79"/>
      <c r="B409" s="80"/>
      <c r="C409" s="71"/>
      <c r="D409" s="71"/>
      <c r="E409" s="71"/>
      <c r="F409" s="71"/>
      <c r="G409" s="71"/>
      <c r="H409" s="71"/>
      <c r="I409" s="71"/>
      <c r="J409" s="71"/>
      <c r="K409" s="71"/>
      <c r="L409" s="71"/>
      <c r="M409" s="71"/>
      <c r="N409" s="71"/>
      <c r="O409" s="71"/>
      <c r="P409" s="71"/>
      <c r="Q409" s="71"/>
      <c r="R409" s="71"/>
      <c r="S409" s="71"/>
      <c r="T409" s="71"/>
      <c r="U409" s="71"/>
      <c r="V409" s="71"/>
      <c r="W409" s="71"/>
      <c r="X409" s="71"/>
      <c r="Y409" s="71"/>
      <c r="Z409" s="71"/>
      <c r="AA409" s="71"/>
      <c r="AB409" s="71"/>
      <c r="AC409" s="71"/>
      <c r="AD409" s="71"/>
      <c r="AE409" s="71"/>
      <c r="AF409" s="71"/>
      <c r="AG409" s="72"/>
      <c r="AH409" s="72"/>
      <c r="AI409" s="74"/>
      <c r="AJ409" s="74"/>
      <c r="AK409" s="74"/>
      <c r="AL409" s="74"/>
      <c r="AM409" s="74"/>
      <c r="AN409" s="74"/>
      <c r="AO409" s="74"/>
      <c r="AP409" s="74"/>
      <c r="AQ409" s="74"/>
      <c r="AR409" s="74"/>
      <c r="AS409" s="74"/>
      <c r="AT409" s="74"/>
      <c r="AU409" s="59"/>
      <c r="AV409" s="59"/>
      <c r="AW409" s="59"/>
    </row>
    <row r="410" customFormat="false" ht="15.75" hidden="false" customHeight="true" outlineLevel="0" collapsed="false">
      <c r="A410" s="78"/>
      <c r="B410" s="81"/>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c r="AG410" s="65"/>
      <c r="AH410" s="65"/>
      <c r="AI410" s="67"/>
      <c r="AJ410" s="67"/>
      <c r="AK410" s="67"/>
      <c r="AL410" s="67"/>
      <c r="AM410" s="67"/>
      <c r="AN410" s="67"/>
      <c r="AO410" s="67"/>
      <c r="AP410" s="67"/>
      <c r="AQ410" s="67"/>
      <c r="AR410" s="67"/>
      <c r="AS410" s="67"/>
      <c r="AT410" s="67"/>
      <c r="AU410" s="59"/>
      <c r="AV410" s="59"/>
      <c r="AW410" s="59"/>
    </row>
    <row r="411" customFormat="false" ht="15.75" hidden="false" customHeight="true" outlineLevel="0" collapsed="false">
      <c r="A411" s="79"/>
      <c r="B411" s="80"/>
      <c r="C411" s="71"/>
      <c r="D411" s="71"/>
      <c r="E411" s="71"/>
      <c r="F411" s="71"/>
      <c r="G411" s="71"/>
      <c r="H411" s="71"/>
      <c r="I411" s="71"/>
      <c r="J411" s="71"/>
      <c r="K411" s="71"/>
      <c r="L411" s="71"/>
      <c r="M411" s="71"/>
      <c r="N411" s="71"/>
      <c r="O411" s="71"/>
      <c r="P411" s="71"/>
      <c r="Q411" s="71"/>
      <c r="R411" s="71"/>
      <c r="S411" s="71"/>
      <c r="T411" s="71"/>
      <c r="U411" s="71"/>
      <c r="V411" s="71"/>
      <c r="W411" s="71"/>
      <c r="X411" s="71"/>
      <c r="Y411" s="71"/>
      <c r="Z411" s="71"/>
      <c r="AA411" s="71"/>
      <c r="AB411" s="71"/>
      <c r="AC411" s="71"/>
      <c r="AD411" s="71"/>
      <c r="AE411" s="71"/>
      <c r="AF411" s="71"/>
      <c r="AG411" s="72"/>
      <c r="AH411" s="72"/>
      <c r="AI411" s="74"/>
      <c r="AJ411" s="74"/>
      <c r="AK411" s="74"/>
      <c r="AL411" s="74"/>
      <c r="AM411" s="74"/>
      <c r="AN411" s="74"/>
      <c r="AO411" s="74"/>
      <c r="AP411" s="74"/>
      <c r="AQ411" s="74"/>
      <c r="AR411" s="74"/>
      <c r="AS411" s="74"/>
      <c r="AT411" s="74"/>
      <c r="AU411" s="59"/>
      <c r="AV411" s="59"/>
      <c r="AW411" s="59"/>
    </row>
    <row r="412" customFormat="false" ht="15.75" hidden="false" customHeight="true" outlineLevel="0" collapsed="false">
      <c r="A412" s="78"/>
      <c r="B412" s="81"/>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c r="AG412" s="65"/>
      <c r="AH412" s="65"/>
      <c r="AI412" s="67"/>
      <c r="AJ412" s="67"/>
      <c r="AK412" s="67"/>
      <c r="AL412" s="67"/>
      <c r="AM412" s="67"/>
      <c r="AN412" s="67"/>
      <c r="AO412" s="67"/>
      <c r="AP412" s="67"/>
      <c r="AQ412" s="67"/>
      <c r="AR412" s="67"/>
      <c r="AS412" s="67"/>
      <c r="AT412" s="67"/>
      <c r="AU412" s="59"/>
      <c r="AV412" s="59"/>
      <c r="AW412" s="59"/>
    </row>
    <row r="413" customFormat="false" ht="15.75" hidden="false" customHeight="true" outlineLevel="0" collapsed="false">
      <c r="A413" s="79"/>
      <c r="B413" s="80"/>
      <c r="C413" s="71"/>
      <c r="D413" s="71"/>
      <c r="E413" s="71"/>
      <c r="F413" s="71"/>
      <c r="G413" s="71"/>
      <c r="H413" s="71"/>
      <c r="I413" s="71"/>
      <c r="J413" s="71"/>
      <c r="K413" s="71"/>
      <c r="L413" s="71"/>
      <c r="M413" s="71"/>
      <c r="N413" s="71"/>
      <c r="O413" s="71"/>
      <c r="P413" s="71"/>
      <c r="Q413" s="71"/>
      <c r="R413" s="71"/>
      <c r="S413" s="71"/>
      <c r="T413" s="71"/>
      <c r="U413" s="71"/>
      <c r="V413" s="71"/>
      <c r="W413" s="71"/>
      <c r="X413" s="71"/>
      <c r="Y413" s="71"/>
      <c r="Z413" s="71"/>
      <c r="AA413" s="71"/>
      <c r="AB413" s="71"/>
      <c r="AC413" s="71"/>
      <c r="AD413" s="71"/>
      <c r="AE413" s="71"/>
      <c r="AF413" s="71"/>
      <c r="AG413" s="72"/>
      <c r="AH413" s="72"/>
      <c r="AI413" s="74"/>
      <c r="AJ413" s="74"/>
      <c r="AK413" s="74"/>
      <c r="AL413" s="74"/>
      <c r="AM413" s="74"/>
      <c r="AN413" s="74"/>
      <c r="AO413" s="74"/>
      <c r="AP413" s="74"/>
      <c r="AQ413" s="74"/>
      <c r="AR413" s="74"/>
      <c r="AS413" s="74"/>
      <c r="AT413" s="74"/>
      <c r="AU413" s="59"/>
      <c r="AV413" s="59"/>
      <c r="AW413" s="59"/>
    </row>
    <row r="414" customFormat="false" ht="15.75" hidden="false" customHeight="true" outlineLevel="0" collapsed="false">
      <c r="A414" s="78"/>
      <c r="B414" s="81"/>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c r="AG414" s="65"/>
      <c r="AH414" s="65"/>
      <c r="AI414" s="67"/>
      <c r="AJ414" s="67"/>
      <c r="AK414" s="67"/>
      <c r="AL414" s="67"/>
      <c r="AM414" s="67"/>
      <c r="AN414" s="67"/>
      <c r="AO414" s="67"/>
      <c r="AP414" s="67"/>
      <c r="AQ414" s="67"/>
      <c r="AR414" s="67"/>
      <c r="AS414" s="67"/>
      <c r="AT414" s="67"/>
      <c r="AU414" s="59"/>
      <c r="AV414" s="59"/>
      <c r="AW414" s="59"/>
    </row>
    <row r="415" customFormat="false" ht="15.75" hidden="false" customHeight="true" outlineLevel="0" collapsed="false">
      <c r="A415" s="79"/>
      <c r="B415" s="80"/>
      <c r="C415" s="71"/>
      <c r="D415" s="71"/>
      <c r="E415" s="71"/>
      <c r="F415" s="71"/>
      <c r="G415" s="71"/>
      <c r="H415" s="71"/>
      <c r="I415" s="71"/>
      <c r="J415" s="71"/>
      <c r="K415" s="71"/>
      <c r="L415" s="71"/>
      <c r="M415" s="71"/>
      <c r="N415" s="71"/>
      <c r="O415" s="71"/>
      <c r="P415" s="71"/>
      <c r="Q415" s="71"/>
      <c r="R415" s="71"/>
      <c r="S415" s="71"/>
      <c r="T415" s="71"/>
      <c r="U415" s="71"/>
      <c r="V415" s="71"/>
      <c r="W415" s="71"/>
      <c r="X415" s="71"/>
      <c r="Y415" s="71"/>
      <c r="Z415" s="71"/>
      <c r="AA415" s="71"/>
      <c r="AB415" s="71"/>
      <c r="AC415" s="71"/>
      <c r="AD415" s="71"/>
      <c r="AE415" s="71"/>
      <c r="AF415" s="71"/>
      <c r="AG415" s="72"/>
      <c r="AH415" s="72"/>
      <c r="AI415" s="74"/>
      <c r="AJ415" s="74"/>
      <c r="AK415" s="74"/>
      <c r="AL415" s="74"/>
      <c r="AM415" s="74"/>
      <c r="AN415" s="74"/>
      <c r="AO415" s="74"/>
      <c r="AP415" s="74"/>
      <c r="AQ415" s="74"/>
      <c r="AR415" s="74"/>
      <c r="AS415" s="74"/>
      <c r="AT415" s="74"/>
      <c r="AU415" s="59"/>
      <c r="AV415" s="59"/>
      <c r="AW415" s="59"/>
    </row>
    <row r="416" customFormat="false" ht="15.75" hidden="false" customHeight="true" outlineLevel="0" collapsed="false">
      <c r="A416" s="78"/>
      <c r="B416" s="81"/>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c r="AG416" s="65"/>
      <c r="AH416" s="65"/>
      <c r="AI416" s="67"/>
      <c r="AJ416" s="67"/>
      <c r="AK416" s="67"/>
      <c r="AL416" s="67"/>
      <c r="AM416" s="67"/>
      <c r="AN416" s="67"/>
      <c r="AO416" s="67"/>
      <c r="AP416" s="67"/>
      <c r="AQ416" s="67"/>
      <c r="AR416" s="67"/>
      <c r="AS416" s="67"/>
      <c r="AT416" s="67"/>
      <c r="AU416" s="59"/>
      <c r="AV416" s="59"/>
      <c r="AW416" s="59"/>
    </row>
    <row r="417" customFormat="false" ht="15.75" hidden="false" customHeight="true" outlineLevel="0" collapsed="false">
      <c r="A417" s="79"/>
      <c r="B417" s="80"/>
      <c r="C417" s="71"/>
      <c r="D417" s="71"/>
      <c r="E417" s="71"/>
      <c r="F417" s="71"/>
      <c r="G417" s="71"/>
      <c r="H417" s="71"/>
      <c r="I417" s="71"/>
      <c r="J417" s="71"/>
      <c r="K417" s="71"/>
      <c r="L417" s="71"/>
      <c r="M417" s="71"/>
      <c r="N417" s="71"/>
      <c r="O417" s="71"/>
      <c r="P417" s="71"/>
      <c r="Q417" s="71"/>
      <c r="R417" s="71"/>
      <c r="S417" s="71"/>
      <c r="T417" s="71"/>
      <c r="U417" s="71"/>
      <c r="V417" s="71"/>
      <c r="W417" s="71"/>
      <c r="X417" s="71"/>
      <c r="Y417" s="71"/>
      <c r="Z417" s="71"/>
      <c r="AA417" s="71"/>
      <c r="AB417" s="71"/>
      <c r="AC417" s="71"/>
      <c r="AD417" s="71"/>
      <c r="AE417" s="71"/>
      <c r="AF417" s="71"/>
      <c r="AG417" s="72"/>
      <c r="AH417" s="72"/>
      <c r="AI417" s="74"/>
      <c r="AJ417" s="74"/>
      <c r="AK417" s="74"/>
      <c r="AL417" s="74"/>
      <c r="AM417" s="74"/>
      <c r="AN417" s="74"/>
      <c r="AO417" s="74"/>
      <c r="AP417" s="74"/>
      <c r="AQ417" s="74"/>
      <c r="AR417" s="74"/>
      <c r="AS417" s="74"/>
      <c r="AT417" s="74"/>
      <c r="AU417" s="59"/>
      <c r="AV417" s="59"/>
      <c r="AW417" s="59"/>
    </row>
    <row r="418" customFormat="false" ht="15.75" hidden="false" customHeight="true" outlineLevel="0" collapsed="false">
      <c r="A418" s="78"/>
      <c r="B418" s="81"/>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c r="AG418" s="65"/>
      <c r="AH418" s="65"/>
      <c r="AI418" s="67"/>
      <c r="AJ418" s="67"/>
      <c r="AK418" s="67"/>
      <c r="AL418" s="67"/>
      <c r="AM418" s="67"/>
      <c r="AN418" s="67"/>
      <c r="AO418" s="67"/>
      <c r="AP418" s="67"/>
      <c r="AQ418" s="67"/>
      <c r="AR418" s="67"/>
      <c r="AS418" s="67"/>
      <c r="AT418" s="67"/>
      <c r="AU418" s="59"/>
      <c r="AV418" s="59"/>
      <c r="AW418" s="59"/>
    </row>
    <row r="419" customFormat="false" ht="15.75" hidden="false" customHeight="true" outlineLevel="0" collapsed="false">
      <c r="A419" s="79"/>
      <c r="B419" s="80"/>
      <c r="C419" s="71"/>
      <c r="D419" s="71"/>
      <c r="E419" s="71"/>
      <c r="F419" s="71"/>
      <c r="G419" s="71"/>
      <c r="H419" s="71"/>
      <c r="I419" s="71"/>
      <c r="J419" s="71"/>
      <c r="K419" s="71"/>
      <c r="L419" s="71"/>
      <c r="M419" s="71"/>
      <c r="N419" s="71"/>
      <c r="O419" s="71"/>
      <c r="P419" s="71"/>
      <c r="Q419" s="71"/>
      <c r="R419" s="71"/>
      <c r="S419" s="71"/>
      <c r="T419" s="71"/>
      <c r="U419" s="71"/>
      <c r="V419" s="71"/>
      <c r="W419" s="71"/>
      <c r="X419" s="71"/>
      <c r="Y419" s="71"/>
      <c r="Z419" s="71"/>
      <c r="AA419" s="71"/>
      <c r="AB419" s="71"/>
      <c r="AC419" s="71"/>
      <c r="AD419" s="71"/>
      <c r="AE419" s="71"/>
      <c r="AF419" s="71"/>
      <c r="AG419" s="72"/>
      <c r="AH419" s="72"/>
      <c r="AI419" s="74"/>
      <c r="AJ419" s="74"/>
      <c r="AK419" s="74"/>
      <c r="AL419" s="74"/>
      <c r="AM419" s="74"/>
      <c r="AN419" s="74"/>
      <c r="AO419" s="74"/>
      <c r="AP419" s="74"/>
      <c r="AQ419" s="74"/>
      <c r="AR419" s="74"/>
      <c r="AS419" s="74"/>
      <c r="AT419" s="74"/>
      <c r="AU419" s="59"/>
      <c r="AV419" s="59"/>
      <c r="AW419" s="59"/>
    </row>
    <row r="420" customFormat="false" ht="15.75" hidden="false" customHeight="true" outlineLevel="0" collapsed="false">
      <c r="A420" s="78"/>
      <c r="B420" s="81"/>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c r="AG420" s="65"/>
      <c r="AH420" s="65"/>
      <c r="AI420" s="67"/>
      <c r="AJ420" s="67"/>
      <c r="AK420" s="67"/>
      <c r="AL420" s="67"/>
      <c r="AM420" s="67"/>
      <c r="AN420" s="67"/>
      <c r="AO420" s="67"/>
      <c r="AP420" s="67"/>
      <c r="AQ420" s="67"/>
      <c r="AR420" s="67"/>
      <c r="AS420" s="67"/>
      <c r="AT420" s="67"/>
      <c r="AU420" s="59"/>
      <c r="AV420" s="59"/>
      <c r="AW420" s="59"/>
    </row>
    <row r="421" customFormat="false" ht="15.75" hidden="false" customHeight="true" outlineLevel="0" collapsed="false">
      <c r="A421" s="79"/>
      <c r="B421" s="80"/>
      <c r="C421" s="71"/>
      <c r="D421" s="71"/>
      <c r="E421" s="71"/>
      <c r="F421" s="71"/>
      <c r="G421" s="71"/>
      <c r="H421" s="71"/>
      <c r="I421" s="71"/>
      <c r="J421" s="71"/>
      <c r="K421" s="71"/>
      <c r="L421" s="71"/>
      <c r="M421" s="71"/>
      <c r="N421" s="71"/>
      <c r="O421" s="71"/>
      <c r="P421" s="71"/>
      <c r="Q421" s="71"/>
      <c r="R421" s="71"/>
      <c r="S421" s="71"/>
      <c r="T421" s="71"/>
      <c r="U421" s="71"/>
      <c r="V421" s="71"/>
      <c r="W421" s="71"/>
      <c r="X421" s="71"/>
      <c r="Y421" s="71"/>
      <c r="Z421" s="71"/>
      <c r="AA421" s="71"/>
      <c r="AB421" s="71"/>
      <c r="AC421" s="71"/>
      <c r="AD421" s="71"/>
      <c r="AE421" s="71"/>
      <c r="AF421" s="71"/>
      <c r="AG421" s="72"/>
      <c r="AH421" s="72"/>
      <c r="AI421" s="74"/>
      <c r="AJ421" s="74"/>
      <c r="AK421" s="74"/>
      <c r="AL421" s="74"/>
      <c r="AM421" s="74"/>
      <c r="AN421" s="74"/>
      <c r="AO421" s="74"/>
      <c r="AP421" s="74"/>
      <c r="AQ421" s="74"/>
      <c r="AR421" s="74"/>
      <c r="AS421" s="74"/>
      <c r="AT421" s="74"/>
      <c r="AU421" s="59"/>
      <c r="AV421" s="59"/>
      <c r="AW421" s="59"/>
    </row>
    <row r="422" customFormat="false" ht="15.75" hidden="false" customHeight="true" outlineLevel="0" collapsed="false">
      <c r="A422" s="78"/>
      <c r="B422" s="81"/>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c r="AG422" s="65"/>
      <c r="AH422" s="65"/>
      <c r="AI422" s="67"/>
      <c r="AJ422" s="67"/>
      <c r="AK422" s="67"/>
      <c r="AL422" s="67"/>
      <c r="AM422" s="67"/>
      <c r="AN422" s="67"/>
      <c r="AO422" s="67"/>
      <c r="AP422" s="67"/>
      <c r="AQ422" s="67"/>
      <c r="AR422" s="67"/>
      <c r="AS422" s="67"/>
      <c r="AT422" s="67"/>
      <c r="AU422" s="59"/>
      <c r="AV422" s="59"/>
      <c r="AW422" s="59"/>
    </row>
    <row r="423" customFormat="false" ht="15.75" hidden="false" customHeight="true" outlineLevel="0" collapsed="false">
      <c r="A423" s="79"/>
      <c r="B423" s="80"/>
      <c r="C423" s="71"/>
      <c r="D423" s="71"/>
      <c r="E423" s="71"/>
      <c r="F423" s="71"/>
      <c r="G423" s="71"/>
      <c r="H423" s="71"/>
      <c r="I423" s="71"/>
      <c r="J423" s="71"/>
      <c r="K423" s="71"/>
      <c r="L423" s="71"/>
      <c r="M423" s="71"/>
      <c r="N423" s="71"/>
      <c r="O423" s="71"/>
      <c r="P423" s="71"/>
      <c r="Q423" s="71"/>
      <c r="R423" s="71"/>
      <c r="S423" s="71"/>
      <c r="T423" s="71"/>
      <c r="U423" s="71"/>
      <c r="V423" s="71"/>
      <c r="W423" s="71"/>
      <c r="X423" s="71"/>
      <c r="Y423" s="71"/>
      <c r="Z423" s="71"/>
      <c r="AA423" s="71"/>
      <c r="AB423" s="71"/>
      <c r="AC423" s="71"/>
      <c r="AD423" s="71"/>
      <c r="AE423" s="71"/>
      <c r="AF423" s="71"/>
      <c r="AG423" s="72"/>
      <c r="AH423" s="72"/>
      <c r="AI423" s="74"/>
      <c r="AJ423" s="74"/>
      <c r="AK423" s="74"/>
      <c r="AL423" s="74"/>
      <c r="AM423" s="74"/>
      <c r="AN423" s="74"/>
      <c r="AO423" s="74"/>
      <c r="AP423" s="74"/>
      <c r="AQ423" s="74"/>
      <c r="AR423" s="74"/>
      <c r="AS423" s="74"/>
      <c r="AT423" s="74"/>
      <c r="AU423" s="59"/>
      <c r="AV423" s="59"/>
      <c r="AW423" s="59"/>
    </row>
    <row r="424" customFormat="false" ht="15.75" hidden="false" customHeight="true" outlineLevel="0" collapsed="false">
      <c r="A424" s="78"/>
      <c r="B424" s="81"/>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c r="AG424" s="65"/>
      <c r="AH424" s="65"/>
      <c r="AI424" s="67"/>
      <c r="AJ424" s="67"/>
      <c r="AK424" s="67"/>
      <c r="AL424" s="67"/>
      <c r="AM424" s="67"/>
      <c r="AN424" s="67"/>
      <c r="AO424" s="67"/>
      <c r="AP424" s="67"/>
      <c r="AQ424" s="67"/>
      <c r="AR424" s="67"/>
      <c r="AS424" s="67"/>
      <c r="AT424" s="67"/>
      <c r="AU424" s="59"/>
      <c r="AV424" s="59"/>
      <c r="AW424" s="59"/>
    </row>
    <row r="425" customFormat="false" ht="15.75" hidden="false" customHeight="true" outlineLevel="0" collapsed="false">
      <c r="A425" s="79"/>
      <c r="B425" s="80"/>
      <c r="C425" s="71"/>
      <c r="D425" s="71"/>
      <c r="E425" s="71"/>
      <c r="F425" s="71"/>
      <c r="G425" s="71"/>
      <c r="H425" s="71"/>
      <c r="I425" s="71"/>
      <c r="J425" s="71"/>
      <c r="K425" s="71"/>
      <c r="L425" s="71"/>
      <c r="M425" s="71"/>
      <c r="N425" s="71"/>
      <c r="O425" s="71"/>
      <c r="P425" s="71"/>
      <c r="Q425" s="71"/>
      <c r="R425" s="71"/>
      <c r="S425" s="71"/>
      <c r="T425" s="71"/>
      <c r="U425" s="71"/>
      <c r="V425" s="71"/>
      <c r="W425" s="71"/>
      <c r="X425" s="71"/>
      <c r="Y425" s="71"/>
      <c r="Z425" s="71"/>
      <c r="AA425" s="71"/>
      <c r="AB425" s="71"/>
      <c r="AC425" s="71"/>
      <c r="AD425" s="71"/>
      <c r="AE425" s="71"/>
      <c r="AF425" s="71"/>
      <c r="AG425" s="72"/>
      <c r="AH425" s="72"/>
      <c r="AI425" s="74"/>
      <c r="AJ425" s="74"/>
      <c r="AK425" s="74"/>
      <c r="AL425" s="74"/>
      <c r="AM425" s="74"/>
      <c r="AN425" s="74"/>
      <c r="AO425" s="74"/>
      <c r="AP425" s="74"/>
      <c r="AQ425" s="74"/>
      <c r="AR425" s="74"/>
      <c r="AS425" s="74"/>
      <c r="AT425" s="74"/>
      <c r="AU425" s="59"/>
      <c r="AV425" s="59"/>
      <c r="AW425" s="59"/>
    </row>
    <row r="426" customFormat="false" ht="15.75" hidden="false" customHeight="true" outlineLevel="0" collapsed="false">
      <c r="A426" s="78"/>
      <c r="B426" s="81"/>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c r="AG426" s="65"/>
      <c r="AH426" s="65"/>
      <c r="AI426" s="67"/>
      <c r="AJ426" s="67"/>
      <c r="AK426" s="67"/>
      <c r="AL426" s="67"/>
      <c r="AM426" s="67"/>
      <c r="AN426" s="67"/>
      <c r="AO426" s="67"/>
      <c r="AP426" s="67"/>
      <c r="AQ426" s="67"/>
      <c r="AR426" s="67"/>
      <c r="AS426" s="67"/>
      <c r="AT426" s="67"/>
      <c r="AU426" s="59"/>
      <c r="AV426" s="59"/>
      <c r="AW426" s="59"/>
    </row>
    <row r="427" customFormat="false" ht="15.75" hidden="false" customHeight="true" outlineLevel="0" collapsed="false">
      <c r="A427" s="79"/>
      <c r="B427" s="80"/>
      <c r="C427" s="71"/>
      <c r="D427" s="71"/>
      <c r="E427" s="71"/>
      <c r="F427" s="71"/>
      <c r="G427" s="71"/>
      <c r="H427" s="71"/>
      <c r="I427" s="71"/>
      <c r="J427" s="71"/>
      <c r="K427" s="71"/>
      <c r="L427" s="71"/>
      <c r="M427" s="71"/>
      <c r="N427" s="71"/>
      <c r="O427" s="71"/>
      <c r="P427" s="71"/>
      <c r="Q427" s="71"/>
      <c r="R427" s="71"/>
      <c r="S427" s="71"/>
      <c r="T427" s="71"/>
      <c r="U427" s="71"/>
      <c r="V427" s="71"/>
      <c r="W427" s="71"/>
      <c r="X427" s="71"/>
      <c r="Y427" s="71"/>
      <c r="Z427" s="71"/>
      <c r="AA427" s="71"/>
      <c r="AB427" s="71"/>
      <c r="AC427" s="71"/>
      <c r="AD427" s="71"/>
      <c r="AE427" s="71"/>
      <c r="AF427" s="71"/>
      <c r="AG427" s="72"/>
      <c r="AH427" s="72"/>
      <c r="AI427" s="74"/>
      <c r="AJ427" s="74"/>
      <c r="AK427" s="74"/>
      <c r="AL427" s="74"/>
      <c r="AM427" s="74"/>
      <c r="AN427" s="74"/>
      <c r="AO427" s="74"/>
      <c r="AP427" s="74"/>
      <c r="AQ427" s="74"/>
      <c r="AR427" s="74"/>
      <c r="AS427" s="74"/>
      <c r="AT427" s="74"/>
      <c r="AU427" s="59"/>
      <c r="AV427" s="59"/>
      <c r="AW427" s="59"/>
    </row>
    <row r="428" customFormat="false" ht="15.75" hidden="false" customHeight="true" outlineLevel="0" collapsed="false">
      <c r="A428" s="78"/>
      <c r="B428" s="81"/>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c r="AG428" s="65"/>
      <c r="AH428" s="65"/>
      <c r="AI428" s="67"/>
      <c r="AJ428" s="67"/>
      <c r="AK428" s="67"/>
      <c r="AL428" s="67"/>
      <c r="AM428" s="67"/>
      <c r="AN428" s="67"/>
      <c r="AO428" s="67"/>
      <c r="AP428" s="67"/>
      <c r="AQ428" s="67"/>
      <c r="AR428" s="67"/>
      <c r="AS428" s="67"/>
      <c r="AT428" s="67"/>
      <c r="AU428" s="59"/>
      <c r="AV428" s="59"/>
      <c r="AW428" s="59"/>
    </row>
    <row r="429" customFormat="false" ht="15.75" hidden="false" customHeight="true" outlineLevel="0" collapsed="false">
      <c r="A429" s="79"/>
      <c r="B429" s="80"/>
      <c r="C429" s="71"/>
      <c r="D429" s="71"/>
      <c r="E429" s="71"/>
      <c r="F429" s="71"/>
      <c r="G429" s="71"/>
      <c r="H429" s="71"/>
      <c r="I429" s="71"/>
      <c r="J429" s="71"/>
      <c r="K429" s="71"/>
      <c r="L429" s="71"/>
      <c r="M429" s="71"/>
      <c r="N429" s="71"/>
      <c r="O429" s="71"/>
      <c r="P429" s="71"/>
      <c r="Q429" s="71"/>
      <c r="R429" s="71"/>
      <c r="S429" s="71"/>
      <c r="T429" s="71"/>
      <c r="U429" s="71"/>
      <c r="V429" s="71"/>
      <c r="W429" s="71"/>
      <c r="X429" s="71"/>
      <c r="Y429" s="71"/>
      <c r="Z429" s="71"/>
      <c r="AA429" s="71"/>
      <c r="AB429" s="71"/>
      <c r="AC429" s="71"/>
      <c r="AD429" s="71"/>
      <c r="AE429" s="71"/>
      <c r="AF429" s="71"/>
      <c r="AG429" s="72"/>
      <c r="AH429" s="72"/>
      <c r="AI429" s="74"/>
      <c r="AJ429" s="74"/>
      <c r="AK429" s="74"/>
      <c r="AL429" s="74"/>
      <c r="AM429" s="74"/>
      <c r="AN429" s="74"/>
      <c r="AO429" s="74"/>
      <c r="AP429" s="74"/>
      <c r="AQ429" s="74"/>
      <c r="AR429" s="74"/>
      <c r="AS429" s="74"/>
      <c r="AT429" s="74"/>
      <c r="AU429" s="59"/>
      <c r="AV429" s="59"/>
      <c r="AW429" s="59"/>
    </row>
    <row r="430" customFormat="false" ht="15.75" hidden="false" customHeight="true" outlineLevel="0" collapsed="false">
      <c r="A430" s="78"/>
      <c r="B430" s="81"/>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c r="AG430" s="65"/>
      <c r="AH430" s="65"/>
      <c r="AI430" s="67"/>
      <c r="AJ430" s="67"/>
      <c r="AK430" s="67"/>
      <c r="AL430" s="67"/>
      <c r="AM430" s="67"/>
      <c r="AN430" s="67"/>
      <c r="AO430" s="67"/>
      <c r="AP430" s="67"/>
      <c r="AQ430" s="67"/>
      <c r="AR430" s="67"/>
      <c r="AS430" s="67"/>
      <c r="AT430" s="67"/>
      <c r="AU430" s="59"/>
      <c r="AV430" s="59"/>
      <c r="AW430" s="59"/>
    </row>
    <row r="431" customFormat="false" ht="15.75" hidden="false" customHeight="true" outlineLevel="0" collapsed="false">
      <c r="A431" s="79"/>
      <c r="B431" s="80"/>
      <c r="C431" s="71"/>
      <c r="D431" s="71"/>
      <c r="E431" s="71"/>
      <c r="F431" s="71"/>
      <c r="G431" s="71"/>
      <c r="H431" s="71"/>
      <c r="I431" s="71"/>
      <c r="J431" s="71"/>
      <c r="K431" s="71"/>
      <c r="L431" s="71"/>
      <c r="M431" s="71"/>
      <c r="N431" s="71"/>
      <c r="O431" s="71"/>
      <c r="P431" s="71"/>
      <c r="Q431" s="71"/>
      <c r="R431" s="71"/>
      <c r="S431" s="71"/>
      <c r="T431" s="71"/>
      <c r="U431" s="71"/>
      <c r="V431" s="71"/>
      <c r="W431" s="71"/>
      <c r="X431" s="71"/>
      <c r="Y431" s="71"/>
      <c r="Z431" s="71"/>
      <c r="AA431" s="71"/>
      <c r="AB431" s="71"/>
      <c r="AC431" s="71"/>
      <c r="AD431" s="71"/>
      <c r="AE431" s="71"/>
      <c r="AF431" s="71"/>
      <c r="AG431" s="72"/>
      <c r="AH431" s="72"/>
      <c r="AI431" s="74"/>
      <c r="AJ431" s="74"/>
      <c r="AK431" s="74"/>
      <c r="AL431" s="74"/>
      <c r="AM431" s="74"/>
      <c r="AN431" s="74"/>
      <c r="AO431" s="74"/>
      <c r="AP431" s="74"/>
      <c r="AQ431" s="74"/>
      <c r="AR431" s="74"/>
      <c r="AS431" s="74"/>
      <c r="AT431" s="74"/>
      <c r="AU431" s="59"/>
      <c r="AV431" s="59"/>
      <c r="AW431" s="59"/>
    </row>
    <row r="432" customFormat="false" ht="15.75" hidden="false" customHeight="true" outlineLevel="0" collapsed="false">
      <c r="A432" s="78"/>
      <c r="B432" s="81"/>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c r="AG432" s="65"/>
      <c r="AH432" s="65"/>
      <c r="AI432" s="67"/>
      <c r="AJ432" s="67"/>
      <c r="AK432" s="67"/>
      <c r="AL432" s="67"/>
      <c r="AM432" s="67"/>
      <c r="AN432" s="67"/>
      <c r="AO432" s="67"/>
      <c r="AP432" s="67"/>
      <c r="AQ432" s="67"/>
      <c r="AR432" s="67"/>
      <c r="AS432" s="67"/>
      <c r="AT432" s="67"/>
      <c r="AU432" s="59"/>
      <c r="AV432" s="59"/>
      <c r="AW432" s="59"/>
    </row>
    <row r="433" customFormat="false" ht="15.75" hidden="false" customHeight="true" outlineLevel="0" collapsed="false">
      <c r="A433" s="79"/>
      <c r="B433" s="80"/>
      <c r="C433" s="71"/>
      <c r="D433" s="71"/>
      <c r="E433" s="71"/>
      <c r="F433" s="71"/>
      <c r="G433" s="71"/>
      <c r="H433" s="71"/>
      <c r="I433" s="71"/>
      <c r="J433" s="71"/>
      <c r="K433" s="71"/>
      <c r="L433" s="71"/>
      <c r="M433" s="71"/>
      <c r="N433" s="71"/>
      <c r="O433" s="71"/>
      <c r="P433" s="71"/>
      <c r="Q433" s="71"/>
      <c r="R433" s="71"/>
      <c r="S433" s="71"/>
      <c r="T433" s="71"/>
      <c r="U433" s="71"/>
      <c r="V433" s="71"/>
      <c r="W433" s="71"/>
      <c r="X433" s="71"/>
      <c r="Y433" s="71"/>
      <c r="Z433" s="71"/>
      <c r="AA433" s="71"/>
      <c r="AB433" s="71"/>
      <c r="AC433" s="71"/>
      <c r="AD433" s="71"/>
      <c r="AE433" s="71"/>
      <c r="AF433" s="71"/>
      <c r="AG433" s="72"/>
      <c r="AH433" s="72"/>
      <c r="AI433" s="74"/>
      <c r="AJ433" s="74"/>
      <c r="AK433" s="74"/>
      <c r="AL433" s="74"/>
      <c r="AM433" s="74"/>
      <c r="AN433" s="74"/>
      <c r="AO433" s="74"/>
      <c r="AP433" s="74"/>
      <c r="AQ433" s="74"/>
      <c r="AR433" s="74"/>
      <c r="AS433" s="74"/>
      <c r="AT433" s="74"/>
      <c r="AU433" s="59"/>
      <c r="AV433" s="59"/>
      <c r="AW433" s="59"/>
    </row>
    <row r="434" customFormat="false" ht="15.75" hidden="false" customHeight="true" outlineLevel="0" collapsed="false">
      <c r="A434" s="78"/>
      <c r="B434" s="81"/>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c r="AG434" s="65"/>
      <c r="AH434" s="65"/>
      <c r="AI434" s="67"/>
      <c r="AJ434" s="67"/>
      <c r="AK434" s="67"/>
      <c r="AL434" s="67"/>
      <c r="AM434" s="67"/>
      <c r="AN434" s="67"/>
      <c r="AO434" s="67"/>
      <c r="AP434" s="67"/>
      <c r="AQ434" s="67"/>
      <c r="AR434" s="67"/>
      <c r="AS434" s="67"/>
      <c r="AT434" s="67"/>
      <c r="AU434" s="59"/>
      <c r="AV434" s="59"/>
      <c r="AW434" s="59"/>
    </row>
    <row r="435" customFormat="false" ht="15.75" hidden="false" customHeight="true" outlineLevel="0" collapsed="false">
      <c r="A435" s="79"/>
      <c r="B435" s="80"/>
      <c r="C435" s="71"/>
      <c r="D435" s="71"/>
      <c r="E435" s="71"/>
      <c r="F435" s="71"/>
      <c r="G435" s="71"/>
      <c r="H435" s="71"/>
      <c r="I435" s="71"/>
      <c r="J435" s="71"/>
      <c r="K435" s="71"/>
      <c r="L435" s="71"/>
      <c r="M435" s="71"/>
      <c r="N435" s="71"/>
      <c r="O435" s="71"/>
      <c r="P435" s="71"/>
      <c r="Q435" s="71"/>
      <c r="R435" s="71"/>
      <c r="S435" s="71"/>
      <c r="T435" s="71"/>
      <c r="U435" s="71"/>
      <c r="V435" s="71"/>
      <c r="W435" s="71"/>
      <c r="X435" s="71"/>
      <c r="Y435" s="71"/>
      <c r="Z435" s="71"/>
      <c r="AA435" s="71"/>
      <c r="AB435" s="71"/>
      <c r="AC435" s="71"/>
      <c r="AD435" s="71"/>
      <c r="AE435" s="71"/>
      <c r="AF435" s="71"/>
      <c r="AG435" s="72"/>
      <c r="AH435" s="72"/>
      <c r="AI435" s="74"/>
      <c r="AJ435" s="74"/>
      <c r="AK435" s="74"/>
      <c r="AL435" s="74"/>
      <c r="AM435" s="74"/>
      <c r="AN435" s="74"/>
      <c r="AO435" s="74"/>
      <c r="AP435" s="74"/>
      <c r="AQ435" s="74"/>
      <c r="AR435" s="74"/>
      <c r="AS435" s="74"/>
      <c r="AT435" s="74"/>
      <c r="AU435" s="59"/>
      <c r="AV435" s="59"/>
      <c r="AW435" s="59"/>
    </row>
    <row r="436" customFormat="false" ht="15.75" hidden="false" customHeight="true" outlineLevel="0" collapsed="false">
      <c r="A436" s="78"/>
      <c r="B436" s="81"/>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c r="AG436" s="65"/>
      <c r="AH436" s="65"/>
      <c r="AI436" s="67"/>
      <c r="AJ436" s="67"/>
      <c r="AK436" s="67"/>
      <c r="AL436" s="67"/>
      <c r="AM436" s="67"/>
      <c r="AN436" s="67"/>
      <c r="AO436" s="67"/>
      <c r="AP436" s="67"/>
      <c r="AQ436" s="67"/>
      <c r="AR436" s="67"/>
      <c r="AS436" s="67"/>
      <c r="AT436" s="67"/>
      <c r="AU436" s="59"/>
      <c r="AV436" s="59"/>
      <c r="AW436" s="59"/>
    </row>
    <row r="437" customFormat="false" ht="15.75" hidden="false" customHeight="true" outlineLevel="0" collapsed="false">
      <c r="A437" s="79"/>
      <c r="B437" s="80"/>
      <c r="C437" s="71"/>
      <c r="D437" s="71"/>
      <c r="E437" s="71"/>
      <c r="F437" s="71"/>
      <c r="G437" s="71"/>
      <c r="H437" s="71"/>
      <c r="I437" s="71"/>
      <c r="J437" s="71"/>
      <c r="K437" s="71"/>
      <c r="L437" s="71"/>
      <c r="M437" s="71"/>
      <c r="N437" s="71"/>
      <c r="O437" s="71"/>
      <c r="P437" s="71"/>
      <c r="Q437" s="71"/>
      <c r="R437" s="71"/>
      <c r="S437" s="71"/>
      <c r="T437" s="71"/>
      <c r="U437" s="71"/>
      <c r="V437" s="71"/>
      <c r="W437" s="71"/>
      <c r="X437" s="71"/>
      <c r="Y437" s="71"/>
      <c r="Z437" s="71"/>
      <c r="AA437" s="71"/>
      <c r="AB437" s="71"/>
      <c r="AC437" s="71"/>
      <c r="AD437" s="71"/>
      <c r="AE437" s="71"/>
      <c r="AF437" s="71"/>
      <c r="AG437" s="72"/>
      <c r="AH437" s="72"/>
      <c r="AI437" s="74"/>
      <c r="AJ437" s="74"/>
      <c r="AK437" s="74"/>
      <c r="AL437" s="74"/>
      <c r="AM437" s="74"/>
      <c r="AN437" s="74"/>
      <c r="AO437" s="74"/>
      <c r="AP437" s="74"/>
      <c r="AQ437" s="74"/>
      <c r="AR437" s="74"/>
      <c r="AS437" s="74"/>
      <c r="AT437" s="74"/>
      <c r="AU437" s="59"/>
      <c r="AV437" s="59"/>
      <c r="AW437" s="59"/>
    </row>
    <row r="438" customFormat="false" ht="15.75" hidden="false" customHeight="true" outlineLevel="0" collapsed="false">
      <c r="A438" s="78"/>
      <c r="B438" s="81"/>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c r="AG438" s="65"/>
      <c r="AH438" s="65"/>
      <c r="AI438" s="67"/>
      <c r="AJ438" s="67"/>
      <c r="AK438" s="67"/>
      <c r="AL438" s="67"/>
      <c r="AM438" s="67"/>
      <c r="AN438" s="67"/>
      <c r="AO438" s="67"/>
      <c r="AP438" s="67"/>
      <c r="AQ438" s="67"/>
      <c r="AR438" s="67"/>
      <c r="AS438" s="67"/>
      <c r="AT438" s="67"/>
      <c r="AU438" s="59"/>
      <c r="AV438" s="59"/>
      <c r="AW438" s="59"/>
    </row>
    <row r="439" customFormat="false" ht="15.75" hidden="false" customHeight="true" outlineLevel="0" collapsed="false">
      <c r="A439" s="79"/>
      <c r="B439" s="80"/>
      <c r="C439" s="71"/>
      <c r="D439" s="71"/>
      <c r="E439" s="71"/>
      <c r="F439" s="71"/>
      <c r="G439" s="71"/>
      <c r="H439" s="71"/>
      <c r="I439" s="71"/>
      <c r="J439" s="71"/>
      <c r="K439" s="71"/>
      <c r="L439" s="71"/>
      <c r="M439" s="71"/>
      <c r="N439" s="71"/>
      <c r="O439" s="71"/>
      <c r="P439" s="71"/>
      <c r="Q439" s="71"/>
      <c r="R439" s="71"/>
      <c r="S439" s="71"/>
      <c r="T439" s="71"/>
      <c r="U439" s="71"/>
      <c r="V439" s="71"/>
      <c r="W439" s="71"/>
      <c r="X439" s="71"/>
      <c r="Y439" s="71"/>
      <c r="Z439" s="71"/>
      <c r="AA439" s="71"/>
      <c r="AB439" s="71"/>
      <c r="AC439" s="71"/>
      <c r="AD439" s="71"/>
      <c r="AE439" s="71"/>
      <c r="AF439" s="71"/>
      <c r="AG439" s="72"/>
      <c r="AH439" s="72"/>
      <c r="AI439" s="74"/>
      <c r="AJ439" s="74"/>
      <c r="AK439" s="74"/>
      <c r="AL439" s="74"/>
      <c r="AM439" s="74"/>
      <c r="AN439" s="74"/>
      <c r="AO439" s="74"/>
      <c r="AP439" s="74"/>
      <c r="AQ439" s="74"/>
      <c r="AR439" s="74"/>
      <c r="AS439" s="74"/>
      <c r="AT439" s="74"/>
      <c r="AU439" s="59"/>
      <c r="AV439" s="59"/>
      <c r="AW439" s="59"/>
    </row>
    <row r="440" customFormat="false" ht="15.75" hidden="false" customHeight="true" outlineLevel="0" collapsed="false">
      <c r="A440" s="78"/>
      <c r="B440" s="81"/>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c r="AG440" s="65"/>
      <c r="AH440" s="65"/>
      <c r="AI440" s="67"/>
      <c r="AJ440" s="67"/>
      <c r="AK440" s="67"/>
      <c r="AL440" s="67"/>
      <c r="AM440" s="67"/>
      <c r="AN440" s="67"/>
      <c r="AO440" s="67"/>
      <c r="AP440" s="67"/>
      <c r="AQ440" s="67"/>
      <c r="AR440" s="67"/>
      <c r="AS440" s="67"/>
      <c r="AT440" s="67"/>
      <c r="AU440" s="59"/>
      <c r="AV440" s="59"/>
      <c r="AW440" s="59"/>
    </row>
    <row r="441" customFormat="false" ht="15.75" hidden="false" customHeight="true" outlineLevel="0" collapsed="false">
      <c r="A441" s="79"/>
      <c r="B441" s="80"/>
      <c r="C441" s="71"/>
      <c r="D441" s="71"/>
      <c r="E441" s="71"/>
      <c r="F441" s="71"/>
      <c r="G441" s="71"/>
      <c r="H441" s="71"/>
      <c r="I441" s="71"/>
      <c r="J441" s="71"/>
      <c r="K441" s="71"/>
      <c r="L441" s="71"/>
      <c r="M441" s="71"/>
      <c r="N441" s="71"/>
      <c r="O441" s="71"/>
      <c r="P441" s="71"/>
      <c r="Q441" s="71"/>
      <c r="R441" s="71"/>
      <c r="S441" s="71"/>
      <c r="T441" s="71"/>
      <c r="U441" s="71"/>
      <c r="V441" s="71"/>
      <c r="W441" s="71"/>
      <c r="X441" s="71"/>
      <c r="Y441" s="71"/>
      <c r="Z441" s="71"/>
      <c r="AA441" s="71"/>
      <c r="AB441" s="71"/>
      <c r="AC441" s="71"/>
      <c r="AD441" s="71"/>
      <c r="AE441" s="71"/>
      <c r="AF441" s="71"/>
      <c r="AG441" s="72"/>
      <c r="AH441" s="72"/>
      <c r="AI441" s="74"/>
      <c r="AJ441" s="74"/>
      <c r="AK441" s="74"/>
      <c r="AL441" s="74"/>
      <c r="AM441" s="74"/>
      <c r="AN441" s="74"/>
      <c r="AO441" s="74"/>
      <c r="AP441" s="74"/>
      <c r="AQ441" s="74"/>
      <c r="AR441" s="74"/>
      <c r="AS441" s="74"/>
      <c r="AT441" s="74"/>
      <c r="AU441" s="59"/>
      <c r="AV441" s="59"/>
      <c r="AW441" s="59"/>
    </row>
    <row r="442" customFormat="false" ht="15.75" hidden="false" customHeight="true" outlineLevel="0" collapsed="false">
      <c r="A442" s="78"/>
      <c r="B442" s="81"/>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c r="AG442" s="65"/>
      <c r="AH442" s="65"/>
      <c r="AI442" s="67"/>
      <c r="AJ442" s="67"/>
      <c r="AK442" s="67"/>
      <c r="AL442" s="67"/>
      <c r="AM442" s="67"/>
      <c r="AN442" s="67"/>
      <c r="AO442" s="67"/>
      <c r="AP442" s="67"/>
      <c r="AQ442" s="67"/>
      <c r="AR442" s="67"/>
      <c r="AS442" s="67"/>
      <c r="AT442" s="67"/>
      <c r="AU442" s="59"/>
      <c r="AV442" s="59"/>
      <c r="AW442" s="59"/>
    </row>
    <row r="443" customFormat="false" ht="15.75" hidden="false" customHeight="true" outlineLevel="0" collapsed="false">
      <c r="A443" s="79"/>
      <c r="B443" s="80"/>
      <c r="C443" s="71"/>
      <c r="D443" s="71"/>
      <c r="E443" s="71"/>
      <c r="F443" s="71"/>
      <c r="G443" s="71"/>
      <c r="H443" s="71"/>
      <c r="I443" s="71"/>
      <c r="J443" s="71"/>
      <c r="K443" s="71"/>
      <c r="L443" s="71"/>
      <c r="M443" s="71"/>
      <c r="N443" s="71"/>
      <c r="O443" s="71"/>
      <c r="P443" s="71"/>
      <c r="Q443" s="71"/>
      <c r="R443" s="71"/>
      <c r="S443" s="71"/>
      <c r="T443" s="71"/>
      <c r="U443" s="71"/>
      <c r="V443" s="71"/>
      <c r="W443" s="71"/>
      <c r="X443" s="71"/>
      <c r="Y443" s="71"/>
      <c r="Z443" s="71"/>
      <c r="AA443" s="71"/>
      <c r="AB443" s="71"/>
      <c r="AC443" s="71"/>
      <c r="AD443" s="71"/>
      <c r="AE443" s="71"/>
      <c r="AF443" s="71"/>
      <c r="AG443" s="72"/>
      <c r="AH443" s="72"/>
      <c r="AI443" s="74"/>
      <c r="AJ443" s="74"/>
      <c r="AK443" s="74"/>
      <c r="AL443" s="74"/>
      <c r="AM443" s="74"/>
      <c r="AN443" s="74"/>
      <c r="AO443" s="74"/>
      <c r="AP443" s="74"/>
      <c r="AQ443" s="74"/>
      <c r="AR443" s="74"/>
      <c r="AS443" s="74"/>
      <c r="AT443" s="74"/>
      <c r="AU443" s="59"/>
      <c r="AV443" s="59"/>
      <c r="AW443" s="59"/>
    </row>
    <row r="444" customFormat="false" ht="15.75" hidden="false" customHeight="true" outlineLevel="0" collapsed="false">
      <c r="A444" s="78"/>
      <c r="B444" s="81"/>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c r="AG444" s="65"/>
      <c r="AH444" s="65"/>
      <c r="AI444" s="67"/>
      <c r="AJ444" s="67"/>
      <c r="AK444" s="67"/>
      <c r="AL444" s="67"/>
      <c r="AM444" s="67"/>
      <c r="AN444" s="67"/>
      <c r="AO444" s="67"/>
      <c r="AP444" s="67"/>
      <c r="AQ444" s="67"/>
      <c r="AR444" s="67"/>
      <c r="AS444" s="67"/>
      <c r="AT444" s="67"/>
      <c r="AU444" s="59"/>
      <c r="AV444" s="59"/>
      <c r="AW444" s="59"/>
    </row>
    <row r="445" customFormat="false" ht="15.75" hidden="false" customHeight="true" outlineLevel="0" collapsed="false">
      <c r="A445" s="79"/>
      <c r="B445" s="80"/>
      <c r="C445" s="71"/>
      <c r="D445" s="71"/>
      <c r="E445" s="71"/>
      <c r="F445" s="71"/>
      <c r="G445" s="71"/>
      <c r="H445" s="71"/>
      <c r="I445" s="71"/>
      <c r="J445" s="71"/>
      <c r="K445" s="71"/>
      <c r="L445" s="71"/>
      <c r="M445" s="71"/>
      <c r="N445" s="71"/>
      <c r="O445" s="71"/>
      <c r="P445" s="71"/>
      <c r="Q445" s="71"/>
      <c r="R445" s="71"/>
      <c r="S445" s="71"/>
      <c r="T445" s="71"/>
      <c r="U445" s="71"/>
      <c r="V445" s="71"/>
      <c r="W445" s="71"/>
      <c r="X445" s="71"/>
      <c r="Y445" s="71"/>
      <c r="Z445" s="71"/>
      <c r="AA445" s="71"/>
      <c r="AB445" s="71"/>
      <c r="AC445" s="71"/>
      <c r="AD445" s="71"/>
      <c r="AE445" s="71"/>
      <c r="AF445" s="71"/>
      <c r="AG445" s="72"/>
      <c r="AH445" s="72"/>
      <c r="AI445" s="74"/>
      <c r="AJ445" s="74"/>
      <c r="AK445" s="74"/>
      <c r="AL445" s="74"/>
      <c r="AM445" s="74"/>
      <c r="AN445" s="74"/>
      <c r="AO445" s="74"/>
      <c r="AP445" s="74"/>
      <c r="AQ445" s="74"/>
      <c r="AR445" s="74"/>
      <c r="AS445" s="74"/>
      <c r="AT445" s="74"/>
      <c r="AU445" s="59"/>
      <c r="AV445" s="59"/>
      <c r="AW445" s="59"/>
    </row>
    <row r="446" customFormat="false" ht="15.75" hidden="false" customHeight="true" outlineLevel="0" collapsed="false">
      <c r="A446" s="78"/>
      <c r="B446" s="81"/>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c r="AG446" s="65"/>
      <c r="AH446" s="65"/>
      <c r="AI446" s="67"/>
      <c r="AJ446" s="67"/>
      <c r="AK446" s="67"/>
      <c r="AL446" s="67"/>
      <c r="AM446" s="67"/>
      <c r="AN446" s="67"/>
      <c r="AO446" s="67"/>
      <c r="AP446" s="67"/>
      <c r="AQ446" s="67"/>
      <c r="AR446" s="67"/>
      <c r="AS446" s="67"/>
      <c r="AT446" s="67"/>
      <c r="AU446" s="59"/>
      <c r="AV446" s="59"/>
      <c r="AW446" s="59"/>
    </row>
    <row r="447" customFormat="false" ht="15.75" hidden="false" customHeight="true" outlineLevel="0" collapsed="false">
      <c r="A447" s="79"/>
      <c r="B447" s="80"/>
      <c r="C447" s="71"/>
      <c r="D447" s="71"/>
      <c r="E447" s="71"/>
      <c r="F447" s="71"/>
      <c r="G447" s="71"/>
      <c r="H447" s="71"/>
      <c r="I447" s="71"/>
      <c r="J447" s="71"/>
      <c r="K447" s="71"/>
      <c r="L447" s="71"/>
      <c r="M447" s="71"/>
      <c r="N447" s="71"/>
      <c r="O447" s="71"/>
      <c r="P447" s="71"/>
      <c r="Q447" s="71"/>
      <c r="R447" s="71"/>
      <c r="S447" s="71"/>
      <c r="T447" s="71"/>
      <c r="U447" s="71"/>
      <c r="V447" s="71"/>
      <c r="W447" s="71"/>
      <c r="X447" s="71"/>
      <c r="Y447" s="71"/>
      <c r="Z447" s="71"/>
      <c r="AA447" s="71"/>
      <c r="AB447" s="71"/>
      <c r="AC447" s="71"/>
      <c r="AD447" s="71"/>
      <c r="AE447" s="71"/>
      <c r="AF447" s="71"/>
      <c r="AG447" s="72"/>
      <c r="AH447" s="72"/>
      <c r="AI447" s="74"/>
      <c r="AJ447" s="74"/>
      <c r="AK447" s="74"/>
      <c r="AL447" s="74"/>
      <c r="AM447" s="74"/>
      <c r="AN447" s="74"/>
      <c r="AO447" s="74"/>
      <c r="AP447" s="74"/>
      <c r="AQ447" s="74"/>
      <c r="AR447" s="74"/>
      <c r="AS447" s="74"/>
      <c r="AT447" s="74"/>
      <c r="AU447" s="59"/>
      <c r="AV447" s="59"/>
      <c r="AW447" s="59"/>
    </row>
    <row r="448" customFormat="false" ht="15.75" hidden="false" customHeight="true" outlineLevel="0" collapsed="false">
      <c r="A448" s="78"/>
      <c r="B448" s="81"/>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c r="AG448" s="65"/>
      <c r="AH448" s="65"/>
      <c r="AI448" s="67"/>
      <c r="AJ448" s="67"/>
      <c r="AK448" s="67"/>
      <c r="AL448" s="67"/>
      <c r="AM448" s="67"/>
      <c r="AN448" s="67"/>
      <c r="AO448" s="67"/>
      <c r="AP448" s="67"/>
      <c r="AQ448" s="67"/>
      <c r="AR448" s="67"/>
      <c r="AS448" s="67"/>
      <c r="AT448" s="67"/>
      <c r="AU448" s="59"/>
      <c r="AV448" s="59"/>
      <c r="AW448" s="59"/>
    </row>
    <row r="449" customFormat="false" ht="15.75" hidden="false" customHeight="true" outlineLevel="0" collapsed="false">
      <c r="A449" s="79"/>
      <c r="B449" s="80"/>
      <c r="C449" s="71"/>
      <c r="D449" s="71"/>
      <c r="E449" s="71"/>
      <c r="F449" s="71"/>
      <c r="G449" s="71"/>
      <c r="H449" s="71"/>
      <c r="I449" s="71"/>
      <c r="J449" s="71"/>
      <c r="K449" s="71"/>
      <c r="L449" s="71"/>
      <c r="M449" s="71"/>
      <c r="N449" s="71"/>
      <c r="O449" s="71"/>
      <c r="P449" s="71"/>
      <c r="Q449" s="71"/>
      <c r="R449" s="71"/>
      <c r="S449" s="71"/>
      <c r="T449" s="71"/>
      <c r="U449" s="71"/>
      <c r="V449" s="71"/>
      <c r="W449" s="71"/>
      <c r="X449" s="71"/>
      <c r="Y449" s="71"/>
      <c r="Z449" s="71"/>
      <c r="AA449" s="71"/>
      <c r="AB449" s="71"/>
      <c r="AC449" s="71"/>
      <c r="AD449" s="71"/>
      <c r="AE449" s="71"/>
      <c r="AF449" s="71"/>
      <c r="AG449" s="72"/>
      <c r="AH449" s="72"/>
      <c r="AI449" s="74"/>
      <c r="AJ449" s="74"/>
      <c r="AK449" s="74"/>
      <c r="AL449" s="74"/>
      <c r="AM449" s="74"/>
      <c r="AN449" s="74"/>
      <c r="AO449" s="74"/>
      <c r="AP449" s="74"/>
      <c r="AQ449" s="74"/>
      <c r="AR449" s="74"/>
      <c r="AS449" s="74"/>
      <c r="AT449" s="74"/>
      <c r="AU449" s="59"/>
      <c r="AV449" s="59"/>
      <c r="AW449" s="59"/>
    </row>
    <row r="450" customFormat="false" ht="15.75" hidden="false" customHeight="true" outlineLevel="0" collapsed="false">
      <c r="A450" s="78"/>
      <c r="B450" s="81"/>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c r="AG450" s="65"/>
      <c r="AH450" s="65"/>
      <c r="AI450" s="67"/>
      <c r="AJ450" s="67"/>
      <c r="AK450" s="67"/>
      <c r="AL450" s="67"/>
      <c r="AM450" s="67"/>
      <c r="AN450" s="67"/>
      <c r="AO450" s="67"/>
      <c r="AP450" s="67"/>
      <c r="AQ450" s="67"/>
      <c r="AR450" s="67"/>
      <c r="AS450" s="67"/>
      <c r="AT450" s="67"/>
      <c r="AU450" s="59"/>
      <c r="AV450" s="59"/>
      <c r="AW450" s="59"/>
    </row>
    <row r="451" customFormat="false" ht="15.75" hidden="false" customHeight="true" outlineLevel="0" collapsed="false">
      <c r="A451" s="79"/>
      <c r="B451" s="80"/>
      <c r="C451" s="71"/>
      <c r="D451" s="71"/>
      <c r="E451" s="71"/>
      <c r="F451" s="71"/>
      <c r="G451" s="71"/>
      <c r="H451" s="71"/>
      <c r="I451" s="71"/>
      <c r="J451" s="71"/>
      <c r="K451" s="71"/>
      <c r="L451" s="71"/>
      <c r="M451" s="71"/>
      <c r="N451" s="71"/>
      <c r="O451" s="71"/>
      <c r="P451" s="71"/>
      <c r="Q451" s="71"/>
      <c r="R451" s="71"/>
      <c r="S451" s="71"/>
      <c r="T451" s="71"/>
      <c r="U451" s="71"/>
      <c r="V451" s="71"/>
      <c r="W451" s="71"/>
      <c r="X451" s="71"/>
      <c r="Y451" s="71"/>
      <c r="Z451" s="71"/>
      <c r="AA451" s="71"/>
      <c r="AB451" s="71"/>
      <c r="AC451" s="71"/>
      <c r="AD451" s="71"/>
      <c r="AE451" s="71"/>
      <c r="AF451" s="71"/>
      <c r="AG451" s="72"/>
      <c r="AH451" s="72"/>
      <c r="AI451" s="74"/>
      <c r="AJ451" s="74"/>
      <c r="AK451" s="74"/>
      <c r="AL451" s="74"/>
      <c r="AM451" s="74"/>
      <c r="AN451" s="74"/>
      <c r="AO451" s="74"/>
      <c r="AP451" s="74"/>
      <c r="AQ451" s="74"/>
      <c r="AR451" s="74"/>
      <c r="AS451" s="74"/>
      <c r="AT451" s="74"/>
      <c r="AU451" s="59"/>
      <c r="AV451" s="59"/>
      <c r="AW451" s="59"/>
    </row>
    <row r="452" customFormat="false" ht="15.75" hidden="false" customHeight="true" outlineLevel="0" collapsed="false">
      <c r="A452" s="78"/>
      <c r="B452" s="81"/>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c r="AG452" s="65"/>
      <c r="AH452" s="65"/>
      <c r="AI452" s="67"/>
      <c r="AJ452" s="67"/>
      <c r="AK452" s="67"/>
      <c r="AL452" s="67"/>
      <c r="AM452" s="67"/>
      <c r="AN452" s="67"/>
      <c r="AO452" s="67"/>
      <c r="AP452" s="67"/>
      <c r="AQ452" s="67"/>
      <c r="AR452" s="67"/>
      <c r="AS452" s="67"/>
      <c r="AT452" s="67"/>
      <c r="AU452" s="59"/>
      <c r="AV452" s="59"/>
      <c r="AW452" s="59"/>
    </row>
    <row r="453" customFormat="false" ht="15.75" hidden="false" customHeight="true" outlineLevel="0" collapsed="false">
      <c r="A453" s="79"/>
      <c r="B453" s="80"/>
      <c r="C453" s="71"/>
      <c r="D453" s="71"/>
      <c r="E453" s="71"/>
      <c r="F453" s="71"/>
      <c r="G453" s="71"/>
      <c r="H453" s="71"/>
      <c r="I453" s="71"/>
      <c r="J453" s="71"/>
      <c r="K453" s="71"/>
      <c r="L453" s="71"/>
      <c r="M453" s="71"/>
      <c r="N453" s="71"/>
      <c r="O453" s="71"/>
      <c r="P453" s="71"/>
      <c r="Q453" s="71"/>
      <c r="R453" s="71"/>
      <c r="S453" s="71"/>
      <c r="T453" s="71"/>
      <c r="U453" s="71"/>
      <c r="V453" s="71"/>
      <c r="W453" s="71"/>
      <c r="X453" s="71"/>
      <c r="Y453" s="71"/>
      <c r="Z453" s="71"/>
      <c r="AA453" s="71"/>
      <c r="AB453" s="71"/>
      <c r="AC453" s="71"/>
      <c r="AD453" s="71"/>
      <c r="AE453" s="71"/>
      <c r="AF453" s="71"/>
      <c r="AG453" s="72"/>
      <c r="AH453" s="72"/>
      <c r="AI453" s="74"/>
      <c r="AJ453" s="74"/>
      <c r="AK453" s="74"/>
      <c r="AL453" s="74"/>
      <c r="AM453" s="74"/>
      <c r="AN453" s="74"/>
      <c r="AO453" s="74"/>
      <c r="AP453" s="74"/>
      <c r="AQ453" s="74"/>
      <c r="AR453" s="74"/>
      <c r="AS453" s="74"/>
      <c r="AT453" s="74"/>
      <c r="AU453" s="59"/>
      <c r="AV453" s="59"/>
      <c r="AW453" s="59"/>
    </row>
    <row r="454" customFormat="false" ht="15.75" hidden="false" customHeight="true" outlineLevel="0" collapsed="false">
      <c r="A454" s="78"/>
      <c r="B454" s="81"/>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c r="AG454" s="65"/>
      <c r="AH454" s="65"/>
      <c r="AI454" s="67"/>
      <c r="AJ454" s="67"/>
      <c r="AK454" s="67"/>
      <c r="AL454" s="67"/>
      <c r="AM454" s="67"/>
      <c r="AN454" s="67"/>
      <c r="AO454" s="67"/>
      <c r="AP454" s="67"/>
      <c r="AQ454" s="67"/>
      <c r="AR454" s="67"/>
      <c r="AS454" s="67"/>
      <c r="AT454" s="67"/>
      <c r="AU454" s="59"/>
      <c r="AV454" s="59"/>
      <c r="AW454" s="59"/>
    </row>
    <row r="455" customFormat="false" ht="15.75" hidden="false" customHeight="true" outlineLevel="0" collapsed="false">
      <c r="A455" s="79"/>
      <c r="B455" s="80"/>
      <c r="C455" s="71"/>
      <c r="D455" s="71"/>
      <c r="E455" s="71"/>
      <c r="F455" s="71"/>
      <c r="G455" s="71"/>
      <c r="H455" s="71"/>
      <c r="I455" s="71"/>
      <c r="J455" s="71"/>
      <c r="K455" s="71"/>
      <c r="L455" s="71"/>
      <c r="M455" s="71"/>
      <c r="N455" s="71"/>
      <c r="O455" s="71"/>
      <c r="P455" s="71"/>
      <c r="Q455" s="71"/>
      <c r="R455" s="71"/>
      <c r="S455" s="71"/>
      <c r="T455" s="71"/>
      <c r="U455" s="71"/>
      <c r="V455" s="71"/>
      <c r="W455" s="71"/>
      <c r="X455" s="71"/>
      <c r="Y455" s="71"/>
      <c r="Z455" s="71"/>
      <c r="AA455" s="71"/>
      <c r="AB455" s="71"/>
      <c r="AC455" s="71"/>
      <c r="AD455" s="71"/>
      <c r="AE455" s="71"/>
      <c r="AF455" s="71"/>
      <c r="AG455" s="72"/>
      <c r="AH455" s="72"/>
      <c r="AI455" s="74"/>
      <c r="AJ455" s="74"/>
      <c r="AK455" s="74"/>
      <c r="AL455" s="74"/>
      <c r="AM455" s="74"/>
      <c r="AN455" s="74"/>
      <c r="AO455" s="74"/>
      <c r="AP455" s="74"/>
      <c r="AQ455" s="74"/>
      <c r="AR455" s="74"/>
      <c r="AS455" s="74"/>
      <c r="AT455" s="74"/>
      <c r="AU455" s="59"/>
      <c r="AV455" s="59"/>
      <c r="AW455" s="59"/>
    </row>
    <row r="456" customFormat="false" ht="15.75" hidden="false" customHeight="true" outlineLevel="0" collapsed="false">
      <c r="A456" s="78"/>
      <c r="B456" s="81"/>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c r="AG456" s="65"/>
      <c r="AH456" s="65"/>
      <c r="AI456" s="67"/>
      <c r="AJ456" s="67"/>
      <c r="AK456" s="67"/>
      <c r="AL456" s="67"/>
      <c r="AM456" s="67"/>
      <c r="AN456" s="67"/>
      <c r="AO456" s="67"/>
      <c r="AP456" s="67"/>
      <c r="AQ456" s="67"/>
      <c r="AR456" s="67"/>
      <c r="AS456" s="67"/>
      <c r="AT456" s="67"/>
      <c r="AU456" s="59"/>
      <c r="AV456" s="59"/>
      <c r="AW456" s="59"/>
    </row>
    <row r="457" customFormat="false" ht="15.75" hidden="false" customHeight="true" outlineLevel="0" collapsed="false">
      <c r="A457" s="79"/>
      <c r="B457" s="80"/>
      <c r="C457" s="71"/>
      <c r="D457" s="71"/>
      <c r="E457" s="71"/>
      <c r="F457" s="71"/>
      <c r="G457" s="71"/>
      <c r="H457" s="71"/>
      <c r="I457" s="71"/>
      <c r="J457" s="71"/>
      <c r="K457" s="71"/>
      <c r="L457" s="71"/>
      <c r="M457" s="71"/>
      <c r="N457" s="71"/>
      <c r="O457" s="71"/>
      <c r="P457" s="71"/>
      <c r="Q457" s="71"/>
      <c r="R457" s="71"/>
      <c r="S457" s="71"/>
      <c r="T457" s="71"/>
      <c r="U457" s="71"/>
      <c r="V457" s="71"/>
      <c r="W457" s="71"/>
      <c r="X457" s="71"/>
      <c r="Y457" s="71"/>
      <c r="Z457" s="71"/>
      <c r="AA457" s="71"/>
      <c r="AB457" s="71"/>
      <c r="AC457" s="71"/>
      <c r="AD457" s="71"/>
      <c r="AE457" s="71"/>
      <c r="AF457" s="71"/>
      <c r="AG457" s="72"/>
      <c r="AH457" s="72"/>
      <c r="AI457" s="74"/>
      <c r="AJ457" s="74"/>
      <c r="AK457" s="74"/>
      <c r="AL457" s="74"/>
      <c r="AM457" s="74"/>
      <c r="AN457" s="74"/>
      <c r="AO457" s="74"/>
      <c r="AP457" s="74"/>
      <c r="AQ457" s="74"/>
      <c r="AR457" s="74"/>
      <c r="AS457" s="74"/>
      <c r="AT457" s="74"/>
      <c r="AU457" s="59"/>
      <c r="AV457" s="59"/>
      <c r="AW457" s="59"/>
    </row>
    <row r="458" customFormat="false" ht="15.75" hidden="false" customHeight="true" outlineLevel="0" collapsed="false">
      <c r="A458" s="78"/>
      <c r="B458" s="81"/>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c r="AG458" s="65"/>
      <c r="AH458" s="65"/>
      <c r="AI458" s="67"/>
      <c r="AJ458" s="67"/>
      <c r="AK458" s="67"/>
      <c r="AL458" s="67"/>
      <c r="AM458" s="67"/>
      <c r="AN458" s="67"/>
      <c r="AO458" s="67"/>
      <c r="AP458" s="67"/>
      <c r="AQ458" s="67"/>
      <c r="AR458" s="67"/>
      <c r="AS458" s="67"/>
      <c r="AT458" s="67"/>
      <c r="AU458" s="59"/>
      <c r="AV458" s="59"/>
      <c r="AW458" s="59"/>
    </row>
    <row r="459" customFormat="false" ht="15.75" hidden="false" customHeight="true" outlineLevel="0" collapsed="false">
      <c r="A459" s="79"/>
      <c r="B459" s="80"/>
      <c r="C459" s="71"/>
      <c r="D459" s="71"/>
      <c r="E459" s="71"/>
      <c r="F459" s="71"/>
      <c r="G459" s="71"/>
      <c r="H459" s="71"/>
      <c r="I459" s="71"/>
      <c r="J459" s="71"/>
      <c r="K459" s="71"/>
      <c r="L459" s="71"/>
      <c r="M459" s="71"/>
      <c r="N459" s="71"/>
      <c r="O459" s="71"/>
      <c r="P459" s="71"/>
      <c r="Q459" s="71"/>
      <c r="R459" s="71"/>
      <c r="S459" s="71"/>
      <c r="T459" s="71"/>
      <c r="U459" s="71"/>
      <c r="V459" s="71"/>
      <c r="W459" s="71"/>
      <c r="X459" s="71"/>
      <c r="Y459" s="71"/>
      <c r="Z459" s="71"/>
      <c r="AA459" s="71"/>
      <c r="AB459" s="71"/>
      <c r="AC459" s="71"/>
      <c r="AD459" s="71"/>
      <c r="AE459" s="71"/>
      <c r="AF459" s="71"/>
      <c r="AG459" s="72"/>
      <c r="AH459" s="72"/>
      <c r="AI459" s="74"/>
      <c r="AJ459" s="74"/>
      <c r="AK459" s="74"/>
      <c r="AL459" s="74"/>
      <c r="AM459" s="74"/>
      <c r="AN459" s="74"/>
      <c r="AO459" s="74"/>
      <c r="AP459" s="74"/>
      <c r="AQ459" s="74"/>
      <c r="AR459" s="74"/>
      <c r="AS459" s="74"/>
      <c r="AT459" s="74"/>
      <c r="AU459" s="59"/>
      <c r="AV459" s="59"/>
      <c r="AW459" s="59"/>
    </row>
    <row r="460" customFormat="false" ht="15.75" hidden="false" customHeight="true" outlineLevel="0" collapsed="false">
      <c r="A460" s="78"/>
      <c r="B460" s="81"/>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c r="AG460" s="65"/>
      <c r="AH460" s="65"/>
      <c r="AI460" s="67"/>
      <c r="AJ460" s="67"/>
      <c r="AK460" s="67"/>
      <c r="AL460" s="67"/>
      <c r="AM460" s="67"/>
      <c r="AN460" s="67"/>
      <c r="AO460" s="67"/>
      <c r="AP460" s="67"/>
      <c r="AQ460" s="67"/>
      <c r="AR460" s="67"/>
      <c r="AS460" s="67"/>
      <c r="AT460" s="67"/>
      <c r="AU460" s="59"/>
      <c r="AV460" s="59"/>
      <c r="AW460" s="59"/>
    </row>
    <row r="461" customFormat="false" ht="15.75" hidden="false" customHeight="true" outlineLevel="0" collapsed="false">
      <c r="A461" s="79"/>
      <c r="B461" s="80"/>
      <c r="C461" s="71"/>
      <c r="D461" s="71"/>
      <c r="E461" s="71"/>
      <c r="F461" s="71"/>
      <c r="G461" s="71"/>
      <c r="H461" s="71"/>
      <c r="I461" s="71"/>
      <c r="J461" s="71"/>
      <c r="K461" s="71"/>
      <c r="L461" s="71"/>
      <c r="M461" s="71"/>
      <c r="N461" s="71"/>
      <c r="O461" s="71"/>
      <c r="P461" s="71"/>
      <c r="Q461" s="71"/>
      <c r="R461" s="71"/>
      <c r="S461" s="71"/>
      <c r="T461" s="71"/>
      <c r="U461" s="71"/>
      <c r="V461" s="71"/>
      <c r="W461" s="71"/>
      <c r="X461" s="71"/>
      <c r="Y461" s="71"/>
      <c r="Z461" s="71"/>
      <c r="AA461" s="71"/>
      <c r="AB461" s="71"/>
      <c r="AC461" s="71"/>
      <c r="AD461" s="71"/>
      <c r="AE461" s="71"/>
      <c r="AF461" s="71"/>
      <c r="AG461" s="72"/>
      <c r="AH461" s="72"/>
      <c r="AI461" s="74"/>
      <c r="AJ461" s="74"/>
      <c r="AK461" s="74"/>
      <c r="AL461" s="74"/>
      <c r="AM461" s="74"/>
      <c r="AN461" s="74"/>
      <c r="AO461" s="74"/>
      <c r="AP461" s="74"/>
      <c r="AQ461" s="74"/>
      <c r="AR461" s="74"/>
      <c r="AS461" s="74"/>
      <c r="AT461" s="74"/>
      <c r="AU461" s="59"/>
      <c r="AV461" s="59"/>
      <c r="AW461" s="59"/>
    </row>
    <row r="462" customFormat="false" ht="15.75" hidden="false" customHeight="true" outlineLevel="0" collapsed="false">
      <c r="A462" s="78"/>
      <c r="B462" s="81"/>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c r="AG462" s="65"/>
      <c r="AH462" s="65"/>
      <c r="AI462" s="67"/>
      <c r="AJ462" s="67"/>
      <c r="AK462" s="67"/>
      <c r="AL462" s="67"/>
      <c r="AM462" s="67"/>
      <c r="AN462" s="67"/>
      <c r="AO462" s="67"/>
      <c r="AP462" s="67"/>
      <c r="AQ462" s="67"/>
      <c r="AR462" s="67"/>
      <c r="AS462" s="67"/>
      <c r="AT462" s="67"/>
      <c r="AU462" s="59"/>
      <c r="AV462" s="59"/>
      <c r="AW462" s="59"/>
    </row>
    <row r="463" customFormat="false" ht="15.75" hidden="false" customHeight="true" outlineLevel="0" collapsed="false">
      <c r="A463" s="79"/>
      <c r="B463" s="80"/>
      <c r="C463" s="71"/>
      <c r="D463" s="71"/>
      <c r="E463" s="71"/>
      <c r="F463" s="71"/>
      <c r="G463" s="71"/>
      <c r="H463" s="71"/>
      <c r="I463" s="71"/>
      <c r="J463" s="71"/>
      <c r="K463" s="71"/>
      <c r="L463" s="71"/>
      <c r="M463" s="71"/>
      <c r="N463" s="71"/>
      <c r="O463" s="71"/>
      <c r="P463" s="71"/>
      <c r="Q463" s="71"/>
      <c r="R463" s="71"/>
      <c r="S463" s="71"/>
      <c r="T463" s="71"/>
      <c r="U463" s="71"/>
      <c r="V463" s="71"/>
      <c r="W463" s="71"/>
      <c r="X463" s="71"/>
      <c r="Y463" s="71"/>
      <c r="Z463" s="71"/>
      <c r="AA463" s="71"/>
      <c r="AB463" s="71"/>
      <c r="AC463" s="71"/>
      <c r="AD463" s="71"/>
      <c r="AE463" s="71"/>
      <c r="AF463" s="71"/>
      <c r="AG463" s="72"/>
      <c r="AH463" s="72"/>
      <c r="AI463" s="74"/>
      <c r="AJ463" s="74"/>
      <c r="AK463" s="74"/>
      <c r="AL463" s="74"/>
      <c r="AM463" s="74"/>
      <c r="AN463" s="74"/>
      <c r="AO463" s="74"/>
      <c r="AP463" s="74"/>
      <c r="AQ463" s="74"/>
      <c r="AR463" s="74"/>
      <c r="AS463" s="74"/>
      <c r="AT463" s="74"/>
      <c r="AU463" s="59"/>
      <c r="AV463" s="59"/>
      <c r="AW463" s="59"/>
    </row>
    <row r="464" customFormat="false" ht="15.75" hidden="false" customHeight="true" outlineLevel="0" collapsed="false">
      <c r="A464" s="78"/>
      <c r="B464" s="81"/>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c r="AG464" s="65"/>
      <c r="AH464" s="65"/>
      <c r="AI464" s="67"/>
      <c r="AJ464" s="67"/>
      <c r="AK464" s="67"/>
      <c r="AL464" s="67"/>
      <c r="AM464" s="67"/>
      <c r="AN464" s="67"/>
      <c r="AO464" s="67"/>
      <c r="AP464" s="67"/>
      <c r="AQ464" s="67"/>
      <c r="AR464" s="67"/>
      <c r="AS464" s="67"/>
      <c r="AT464" s="67"/>
      <c r="AU464" s="59"/>
      <c r="AV464" s="59"/>
      <c r="AW464" s="59"/>
    </row>
    <row r="465" customFormat="false" ht="15.75" hidden="false" customHeight="true" outlineLevel="0" collapsed="false">
      <c r="A465" s="79"/>
      <c r="B465" s="80"/>
      <c r="C465" s="71"/>
      <c r="D465" s="71"/>
      <c r="E465" s="71"/>
      <c r="F465" s="71"/>
      <c r="G465" s="71"/>
      <c r="H465" s="71"/>
      <c r="I465" s="71"/>
      <c r="J465" s="71"/>
      <c r="K465" s="71"/>
      <c r="L465" s="71"/>
      <c r="M465" s="71"/>
      <c r="N465" s="71"/>
      <c r="O465" s="71"/>
      <c r="P465" s="71"/>
      <c r="Q465" s="71"/>
      <c r="R465" s="71"/>
      <c r="S465" s="71"/>
      <c r="T465" s="71"/>
      <c r="U465" s="71"/>
      <c r="V465" s="71"/>
      <c r="W465" s="71"/>
      <c r="X465" s="71"/>
      <c r="Y465" s="71"/>
      <c r="Z465" s="71"/>
      <c r="AA465" s="71"/>
      <c r="AB465" s="71"/>
      <c r="AC465" s="71"/>
      <c r="AD465" s="71"/>
      <c r="AE465" s="71"/>
      <c r="AF465" s="71"/>
      <c r="AG465" s="72"/>
      <c r="AH465" s="72"/>
      <c r="AI465" s="74"/>
      <c r="AJ465" s="74"/>
      <c r="AK465" s="74"/>
      <c r="AL465" s="74"/>
      <c r="AM465" s="74"/>
      <c r="AN465" s="74"/>
      <c r="AO465" s="74"/>
      <c r="AP465" s="74"/>
      <c r="AQ465" s="74"/>
      <c r="AR465" s="74"/>
      <c r="AS465" s="74"/>
      <c r="AT465" s="74"/>
      <c r="AU465" s="59"/>
      <c r="AV465" s="59"/>
      <c r="AW465" s="59"/>
    </row>
    <row r="466" customFormat="false" ht="15.75" hidden="false" customHeight="true" outlineLevel="0" collapsed="false">
      <c r="A466" s="78"/>
      <c r="B466" s="81"/>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c r="AG466" s="65"/>
      <c r="AH466" s="65"/>
      <c r="AI466" s="67"/>
      <c r="AJ466" s="67"/>
      <c r="AK466" s="67"/>
      <c r="AL466" s="67"/>
      <c r="AM466" s="67"/>
      <c r="AN466" s="67"/>
      <c r="AO466" s="67"/>
      <c r="AP466" s="67"/>
      <c r="AQ466" s="67"/>
      <c r="AR466" s="67"/>
      <c r="AS466" s="67"/>
      <c r="AT466" s="67"/>
      <c r="AU466" s="59"/>
      <c r="AV466" s="59"/>
      <c r="AW466" s="59"/>
    </row>
    <row r="467" customFormat="false" ht="15.75" hidden="false" customHeight="true" outlineLevel="0" collapsed="false">
      <c r="A467" s="79"/>
      <c r="B467" s="80"/>
      <c r="C467" s="71"/>
      <c r="D467" s="71"/>
      <c r="E467" s="71"/>
      <c r="F467" s="71"/>
      <c r="G467" s="71"/>
      <c r="H467" s="71"/>
      <c r="I467" s="71"/>
      <c r="J467" s="71"/>
      <c r="K467" s="71"/>
      <c r="L467" s="71"/>
      <c r="M467" s="71"/>
      <c r="N467" s="71"/>
      <c r="O467" s="71"/>
      <c r="P467" s="71"/>
      <c r="Q467" s="71"/>
      <c r="R467" s="71"/>
      <c r="S467" s="71"/>
      <c r="T467" s="71"/>
      <c r="U467" s="71"/>
      <c r="V467" s="71"/>
      <c r="W467" s="71"/>
      <c r="X467" s="71"/>
      <c r="Y467" s="71"/>
      <c r="Z467" s="71"/>
      <c r="AA467" s="71"/>
      <c r="AB467" s="71"/>
      <c r="AC467" s="71"/>
      <c r="AD467" s="71"/>
      <c r="AE467" s="71"/>
      <c r="AF467" s="71"/>
      <c r="AG467" s="72"/>
      <c r="AH467" s="72"/>
      <c r="AI467" s="74"/>
      <c r="AJ467" s="74"/>
      <c r="AK467" s="74"/>
      <c r="AL467" s="74"/>
      <c r="AM467" s="74"/>
      <c r="AN467" s="74"/>
      <c r="AO467" s="74"/>
      <c r="AP467" s="74"/>
      <c r="AQ467" s="74"/>
      <c r="AR467" s="74"/>
      <c r="AS467" s="74"/>
      <c r="AT467" s="74"/>
      <c r="AU467" s="59"/>
      <c r="AV467" s="59"/>
      <c r="AW467" s="59"/>
    </row>
    <row r="468" customFormat="false" ht="15.75" hidden="false" customHeight="true" outlineLevel="0" collapsed="false">
      <c r="A468" s="78"/>
      <c r="B468" s="81"/>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c r="AG468" s="65"/>
      <c r="AH468" s="65"/>
      <c r="AI468" s="67"/>
      <c r="AJ468" s="67"/>
      <c r="AK468" s="67"/>
      <c r="AL468" s="67"/>
      <c r="AM468" s="67"/>
      <c r="AN468" s="67"/>
      <c r="AO468" s="67"/>
      <c r="AP468" s="67"/>
      <c r="AQ468" s="67"/>
      <c r="AR468" s="67"/>
      <c r="AS468" s="67"/>
      <c r="AT468" s="67"/>
      <c r="AU468" s="59"/>
      <c r="AV468" s="59"/>
      <c r="AW468" s="59"/>
    </row>
    <row r="469" customFormat="false" ht="15.75" hidden="false" customHeight="true" outlineLevel="0" collapsed="false">
      <c r="A469" s="79"/>
      <c r="B469" s="80"/>
      <c r="C469" s="71"/>
      <c r="D469" s="71"/>
      <c r="E469" s="71"/>
      <c r="F469" s="71"/>
      <c r="G469" s="71"/>
      <c r="H469" s="71"/>
      <c r="I469" s="71"/>
      <c r="J469" s="71"/>
      <c r="K469" s="71"/>
      <c r="L469" s="71"/>
      <c r="M469" s="71"/>
      <c r="N469" s="71"/>
      <c r="O469" s="71"/>
      <c r="P469" s="71"/>
      <c r="Q469" s="71"/>
      <c r="R469" s="71"/>
      <c r="S469" s="71"/>
      <c r="T469" s="71"/>
      <c r="U469" s="71"/>
      <c r="V469" s="71"/>
      <c r="W469" s="71"/>
      <c r="X469" s="71"/>
      <c r="Y469" s="71"/>
      <c r="Z469" s="71"/>
      <c r="AA469" s="71"/>
      <c r="AB469" s="71"/>
      <c r="AC469" s="71"/>
      <c r="AD469" s="71"/>
      <c r="AE469" s="71"/>
      <c r="AF469" s="71"/>
      <c r="AG469" s="72"/>
      <c r="AH469" s="72"/>
      <c r="AI469" s="74"/>
      <c r="AJ469" s="74"/>
      <c r="AK469" s="74"/>
      <c r="AL469" s="74"/>
      <c r="AM469" s="74"/>
      <c r="AN469" s="74"/>
      <c r="AO469" s="74"/>
      <c r="AP469" s="74"/>
      <c r="AQ469" s="74"/>
      <c r="AR469" s="74"/>
      <c r="AS469" s="74"/>
      <c r="AT469" s="74"/>
      <c r="AU469" s="59"/>
      <c r="AV469" s="59"/>
      <c r="AW469" s="59"/>
    </row>
    <row r="470" customFormat="false" ht="15.75" hidden="false" customHeight="true" outlineLevel="0" collapsed="false">
      <c r="A470" s="78"/>
      <c r="B470" s="81"/>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c r="AG470" s="65"/>
      <c r="AH470" s="65"/>
      <c r="AI470" s="67"/>
      <c r="AJ470" s="67"/>
      <c r="AK470" s="67"/>
      <c r="AL470" s="67"/>
      <c r="AM470" s="67"/>
      <c r="AN470" s="67"/>
      <c r="AO470" s="67"/>
      <c r="AP470" s="67"/>
      <c r="AQ470" s="67"/>
      <c r="AR470" s="67"/>
      <c r="AS470" s="67"/>
      <c r="AT470" s="67"/>
      <c r="AU470" s="59"/>
      <c r="AV470" s="59"/>
      <c r="AW470" s="59"/>
    </row>
    <row r="471" customFormat="false" ht="15.75" hidden="false" customHeight="true" outlineLevel="0" collapsed="false">
      <c r="A471" s="79"/>
      <c r="B471" s="80"/>
      <c r="C471" s="71"/>
      <c r="D471" s="71"/>
      <c r="E471" s="71"/>
      <c r="F471" s="71"/>
      <c r="G471" s="71"/>
      <c r="H471" s="71"/>
      <c r="I471" s="71"/>
      <c r="J471" s="71"/>
      <c r="K471" s="71"/>
      <c r="L471" s="71"/>
      <c r="M471" s="71"/>
      <c r="N471" s="71"/>
      <c r="O471" s="71"/>
      <c r="P471" s="71"/>
      <c r="Q471" s="71"/>
      <c r="R471" s="71"/>
      <c r="S471" s="71"/>
      <c r="T471" s="71"/>
      <c r="U471" s="71"/>
      <c r="V471" s="71"/>
      <c r="W471" s="71"/>
      <c r="X471" s="71"/>
      <c r="Y471" s="71"/>
      <c r="Z471" s="71"/>
      <c r="AA471" s="71"/>
      <c r="AB471" s="71"/>
      <c r="AC471" s="71"/>
      <c r="AD471" s="71"/>
      <c r="AE471" s="71"/>
      <c r="AF471" s="71"/>
      <c r="AG471" s="72"/>
      <c r="AH471" s="72"/>
      <c r="AI471" s="74"/>
      <c r="AJ471" s="74"/>
      <c r="AK471" s="74"/>
      <c r="AL471" s="74"/>
      <c r="AM471" s="74"/>
      <c r="AN471" s="74"/>
      <c r="AO471" s="74"/>
      <c r="AP471" s="74"/>
      <c r="AQ471" s="74"/>
      <c r="AR471" s="74"/>
      <c r="AS471" s="74"/>
      <c r="AT471" s="74"/>
      <c r="AU471" s="59"/>
      <c r="AV471" s="59"/>
      <c r="AW471" s="59"/>
    </row>
    <row r="472" customFormat="false" ht="15.75" hidden="false" customHeight="true" outlineLevel="0" collapsed="false">
      <c r="A472" s="78"/>
      <c r="B472" s="81"/>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c r="AG472" s="65"/>
      <c r="AH472" s="65"/>
      <c r="AI472" s="67"/>
      <c r="AJ472" s="67"/>
      <c r="AK472" s="67"/>
      <c r="AL472" s="67"/>
      <c r="AM472" s="67"/>
      <c r="AN472" s="67"/>
      <c r="AO472" s="67"/>
      <c r="AP472" s="67"/>
      <c r="AQ472" s="67"/>
      <c r="AR472" s="67"/>
      <c r="AS472" s="67"/>
      <c r="AT472" s="67"/>
      <c r="AU472" s="59"/>
      <c r="AV472" s="59"/>
      <c r="AW472" s="59"/>
    </row>
    <row r="473" customFormat="false" ht="15.75" hidden="false" customHeight="true" outlineLevel="0" collapsed="false">
      <c r="A473" s="79"/>
      <c r="B473" s="80"/>
      <c r="C473" s="71"/>
      <c r="D473" s="71"/>
      <c r="E473" s="71"/>
      <c r="F473" s="71"/>
      <c r="G473" s="71"/>
      <c r="H473" s="71"/>
      <c r="I473" s="71"/>
      <c r="J473" s="71"/>
      <c r="K473" s="71"/>
      <c r="L473" s="71"/>
      <c r="M473" s="71"/>
      <c r="N473" s="71"/>
      <c r="O473" s="71"/>
      <c r="P473" s="71"/>
      <c r="Q473" s="71"/>
      <c r="R473" s="71"/>
      <c r="S473" s="71"/>
      <c r="T473" s="71"/>
      <c r="U473" s="71"/>
      <c r="V473" s="71"/>
      <c r="W473" s="71"/>
      <c r="X473" s="71"/>
      <c r="Y473" s="71"/>
      <c r="Z473" s="71"/>
      <c r="AA473" s="71"/>
      <c r="AB473" s="71"/>
      <c r="AC473" s="71"/>
      <c r="AD473" s="71"/>
      <c r="AE473" s="71"/>
      <c r="AF473" s="71"/>
      <c r="AG473" s="72"/>
      <c r="AH473" s="72"/>
      <c r="AI473" s="74"/>
      <c r="AJ473" s="74"/>
      <c r="AK473" s="74"/>
      <c r="AL473" s="74"/>
      <c r="AM473" s="74"/>
      <c r="AN473" s="74"/>
      <c r="AO473" s="74"/>
      <c r="AP473" s="74"/>
      <c r="AQ473" s="74"/>
      <c r="AR473" s="74"/>
      <c r="AS473" s="74"/>
      <c r="AT473" s="74"/>
      <c r="AU473" s="59"/>
      <c r="AV473" s="59"/>
      <c r="AW473" s="59"/>
    </row>
    <row r="474" customFormat="false" ht="15.75" hidden="false" customHeight="true" outlineLevel="0" collapsed="false">
      <c r="A474" s="78"/>
      <c r="B474" s="81"/>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c r="AG474" s="65"/>
      <c r="AH474" s="65"/>
      <c r="AI474" s="67"/>
      <c r="AJ474" s="67"/>
      <c r="AK474" s="67"/>
      <c r="AL474" s="67"/>
      <c r="AM474" s="67"/>
      <c r="AN474" s="67"/>
      <c r="AO474" s="67"/>
      <c r="AP474" s="67"/>
      <c r="AQ474" s="67"/>
      <c r="AR474" s="67"/>
      <c r="AS474" s="67"/>
      <c r="AT474" s="67"/>
      <c r="AU474" s="59"/>
      <c r="AV474" s="59"/>
      <c r="AW474" s="59"/>
    </row>
    <row r="475" customFormat="false" ht="15.75" hidden="false" customHeight="true" outlineLevel="0" collapsed="false">
      <c r="A475" s="79"/>
      <c r="B475" s="80"/>
      <c r="C475" s="71"/>
      <c r="D475" s="71"/>
      <c r="E475" s="71"/>
      <c r="F475" s="71"/>
      <c r="G475" s="71"/>
      <c r="H475" s="71"/>
      <c r="I475" s="71"/>
      <c r="J475" s="71"/>
      <c r="K475" s="71"/>
      <c r="L475" s="71"/>
      <c r="M475" s="71"/>
      <c r="N475" s="71"/>
      <c r="O475" s="71"/>
      <c r="P475" s="71"/>
      <c r="Q475" s="71"/>
      <c r="R475" s="71"/>
      <c r="S475" s="71"/>
      <c r="T475" s="71"/>
      <c r="U475" s="71"/>
      <c r="V475" s="71"/>
      <c r="W475" s="71"/>
      <c r="X475" s="71"/>
      <c r="Y475" s="71"/>
      <c r="Z475" s="71"/>
      <c r="AA475" s="71"/>
      <c r="AB475" s="71"/>
      <c r="AC475" s="71"/>
      <c r="AD475" s="71"/>
      <c r="AE475" s="71"/>
      <c r="AF475" s="71"/>
      <c r="AG475" s="72"/>
      <c r="AH475" s="72"/>
      <c r="AI475" s="74"/>
      <c r="AJ475" s="74"/>
      <c r="AK475" s="74"/>
      <c r="AL475" s="74"/>
      <c r="AM475" s="74"/>
      <c r="AN475" s="74"/>
      <c r="AO475" s="74"/>
      <c r="AP475" s="74"/>
      <c r="AQ475" s="74"/>
      <c r="AR475" s="74"/>
      <c r="AS475" s="74"/>
      <c r="AT475" s="74"/>
      <c r="AU475" s="59"/>
      <c r="AV475" s="59"/>
      <c r="AW475" s="59"/>
    </row>
    <row r="476" customFormat="false" ht="15.75" hidden="false" customHeight="true" outlineLevel="0" collapsed="false">
      <c r="A476" s="78"/>
      <c r="B476" s="81"/>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c r="AG476" s="65"/>
      <c r="AH476" s="65"/>
      <c r="AI476" s="67"/>
      <c r="AJ476" s="67"/>
      <c r="AK476" s="67"/>
      <c r="AL476" s="67"/>
      <c r="AM476" s="67"/>
      <c r="AN476" s="67"/>
      <c r="AO476" s="67"/>
      <c r="AP476" s="67"/>
      <c r="AQ476" s="67"/>
      <c r="AR476" s="67"/>
      <c r="AS476" s="67"/>
      <c r="AT476" s="67"/>
      <c r="AU476" s="59"/>
      <c r="AV476" s="59"/>
      <c r="AW476" s="59"/>
    </row>
    <row r="477" customFormat="false" ht="15.75" hidden="false" customHeight="true" outlineLevel="0" collapsed="false">
      <c r="A477" s="79"/>
      <c r="B477" s="80"/>
      <c r="C477" s="71"/>
      <c r="D477" s="71"/>
      <c r="E477" s="71"/>
      <c r="F477" s="71"/>
      <c r="G477" s="71"/>
      <c r="H477" s="71"/>
      <c r="I477" s="71"/>
      <c r="J477" s="71"/>
      <c r="K477" s="71"/>
      <c r="L477" s="71"/>
      <c r="M477" s="71"/>
      <c r="N477" s="71"/>
      <c r="O477" s="71"/>
      <c r="P477" s="71"/>
      <c r="Q477" s="71"/>
      <c r="R477" s="71"/>
      <c r="S477" s="71"/>
      <c r="T477" s="71"/>
      <c r="U477" s="71"/>
      <c r="V477" s="71"/>
      <c r="W477" s="71"/>
      <c r="X477" s="71"/>
      <c r="Y477" s="71"/>
      <c r="Z477" s="71"/>
      <c r="AA477" s="71"/>
      <c r="AB477" s="71"/>
      <c r="AC477" s="71"/>
      <c r="AD477" s="71"/>
      <c r="AE477" s="71"/>
      <c r="AF477" s="71"/>
      <c r="AG477" s="72"/>
      <c r="AH477" s="72"/>
      <c r="AI477" s="74"/>
      <c r="AJ477" s="74"/>
      <c r="AK477" s="74"/>
      <c r="AL477" s="74"/>
      <c r="AM477" s="74"/>
      <c r="AN477" s="74"/>
      <c r="AO477" s="74"/>
      <c r="AP477" s="74"/>
      <c r="AQ477" s="74"/>
      <c r="AR477" s="74"/>
      <c r="AS477" s="74"/>
      <c r="AT477" s="74"/>
      <c r="AU477" s="59"/>
      <c r="AV477" s="59"/>
      <c r="AW477" s="59"/>
    </row>
    <row r="478" customFormat="false" ht="15.75" hidden="false" customHeight="true" outlineLevel="0" collapsed="false">
      <c r="A478" s="78"/>
      <c r="B478" s="81"/>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c r="AG478" s="65"/>
      <c r="AH478" s="65"/>
      <c r="AI478" s="67"/>
      <c r="AJ478" s="67"/>
      <c r="AK478" s="67"/>
      <c r="AL478" s="67"/>
      <c r="AM478" s="67"/>
      <c r="AN478" s="67"/>
      <c r="AO478" s="67"/>
      <c r="AP478" s="67"/>
      <c r="AQ478" s="67"/>
      <c r="AR478" s="67"/>
      <c r="AS478" s="67"/>
      <c r="AT478" s="67"/>
      <c r="AU478" s="59"/>
      <c r="AV478" s="59"/>
      <c r="AW478" s="59"/>
    </row>
    <row r="479" customFormat="false" ht="15.75" hidden="false" customHeight="true" outlineLevel="0" collapsed="false">
      <c r="A479" s="79"/>
      <c r="B479" s="80"/>
      <c r="C479" s="71"/>
      <c r="D479" s="71"/>
      <c r="E479" s="71"/>
      <c r="F479" s="71"/>
      <c r="G479" s="71"/>
      <c r="H479" s="71"/>
      <c r="I479" s="71"/>
      <c r="J479" s="71"/>
      <c r="K479" s="71"/>
      <c r="L479" s="71"/>
      <c r="M479" s="71"/>
      <c r="N479" s="71"/>
      <c r="O479" s="71"/>
      <c r="P479" s="71"/>
      <c r="Q479" s="71"/>
      <c r="R479" s="71"/>
      <c r="S479" s="71"/>
      <c r="T479" s="71"/>
      <c r="U479" s="71"/>
      <c r="V479" s="71"/>
      <c r="W479" s="71"/>
      <c r="X479" s="71"/>
      <c r="Y479" s="71"/>
      <c r="Z479" s="71"/>
      <c r="AA479" s="71"/>
      <c r="AB479" s="71"/>
      <c r="AC479" s="71"/>
      <c r="AD479" s="71"/>
      <c r="AE479" s="71"/>
      <c r="AF479" s="71"/>
      <c r="AG479" s="72"/>
      <c r="AH479" s="72"/>
      <c r="AI479" s="74"/>
      <c r="AJ479" s="74"/>
      <c r="AK479" s="74"/>
      <c r="AL479" s="74"/>
      <c r="AM479" s="74"/>
      <c r="AN479" s="74"/>
      <c r="AO479" s="74"/>
      <c r="AP479" s="74"/>
      <c r="AQ479" s="74"/>
      <c r="AR479" s="74"/>
      <c r="AS479" s="74"/>
      <c r="AT479" s="74"/>
      <c r="AU479" s="59"/>
      <c r="AV479" s="59"/>
      <c r="AW479" s="59"/>
    </row>
    <row r="480" customFormat="false" ht="15.75" hidden="false" customHeight="true" outlineLevel="0" collapsed="false">
      <c r="A480" s="78"/>
      <c r="B480" s="81"/>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c r="AG480" s="65"/>
      <c r="AH480" s="65"/>
      <c r="AI480" s="67"/>
      <c r="AJ480" s="67"/>
      <c r="AK480" s="67"/>
      <c r="AL480" s="67"/>
      <c r="AM480" s="67"/>
      <c r="AN480" s="67"/>
      <c r="AO480" s="67"/>
      <c r="AP480" s="67"/>
      <c r="AQ480" s="67"/>
      <c r="AR480" s="67"/>
      <c r="AS480" s="67"/>
      <c r="AT480" s="67"/>
      <c r="AU480" s="59"/>
      <c r="AV480" s="59"/>
      <c r="AW480" s="59"/>
    </row>
    <row r="481" customFormat="false" ht="15.75" hidden="false" customHeight="true" outlineLevel="0" collapsed="false">
      <c r="A481" s="79"/>
      <c r="B481" s="80"/>
      <c r="C481" s="71"/>
      <c r="D481" s="71"/>
      <c r="E481" s="71"/>
      <c r="F481" s="71"/>
      <c r="G481" s="71"/>
      <c r="H481" s="71"/>
      <c r="I481" s="71"/>
      <c r="J481" s="71"/>
      <c r="K481" s="71"/>
      <c r="L481" s="71"/>
      <c r="M481" s="71"/>
      <c r="N481" s="71"/>
      <c r="O481" s="71"/>
      <c r="P481" s="71"/>
      <c r="Q481" s="71"/>
      <c r="R481" s="71"/>
      <c r="S481" s="71"/>
      <c r="T481" s="71"/>
      <c r="U481" s="71"/>
      <c r="V481" s="71"/>
      <c r="W481" s="71"/>
      <c r="X481" s="71"/>
      <c r="Y481" s="71"/>
      <c r="Z481" s="71"/>
      <c r="AA481" s="71"/>
      <c r="AB481" s="71"/>
      <c r="AC481" s="71"/>
      <c r="AD481" s="71"/>
      <c r="AE481" s="71"/>
      <c r="AF481" s="71"/>
      <c r="AG481" s="72"/>
      <c r="AH481" s="72"/>
      <c r="AI481" s="74"/>
      <c r="AJ481" s="74"/>
      <c r="AK481" s="74"/>
      <c r="AL481" s="74"/>
      <c r="AM481" s="74"/>
      <c r="AN481" s="74"/>
      <c r="AO481" s="74"/>
      <c r="AP481" s="74"/>
      <c r="AQ481" s="74"/>
      <c r="AR481" s="74"/>
      <c r="AS481" s="74"/>
      <c r="AT481" s="74"/>
      <c r="AU481" s="59"/>
      <c r="AV481" s="59"/>
      <c r="AW481" s="59"/>
    </row>
    <row r="482" customFormat="false" ht="15.75" hidden="false" customHeight="true" outlineLevel="0" collapsed="false">
      <c r="A482" s="78"/>
      <c r="B482" s="81"/>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c r="AG482" s="65"/>
      <c r="AH482" s="65"/>
      <c r="AI482" s="67"/>
      <c r="AJ482" s="67"/>
      <c r="AK482" s="67"/>
      <c r="AL482" s="67"/>
      <c r="AM482" s="67"/>
      <c r="AN482" s="67"/>
      <c r="AO482" s="67"/>
      <c r="AP482" s="67"/>
      <c r="AQ482" s="67"/>
      <c r="AR482" s="67"/>
      <c r="AS482" s="67"/>
      <c r="AT482" s="67"/>
      <c r="AU482" s="59"/>
      <c r="AV482" s="59"/>
      <c r="AW482" s="59"/>
    </row>
    <row r="483" customFormat="false" ht="15.75" hidden="false" customHeight="true" outlineLevel="0" collapsed="false">
      <c r="A483" s="79"/>
      <c r="B483" s="80"/>
      <c r="C483" s="71"/>
      <c r="D483" s="71"/>
      <c r="E483" s="71"/>
      <c r="F483" s="71"/>
      <c r="G483" s="71"/>
      <c r="H483" s="71"/>
      <c r="I483" s="71"/>
      <c r="J483" s="71"/>
      <c r="K483" s="71"/>
      <c r="L483" s="71"/>
      <c r="M483" s="71"/>
      <c r="N483" s="71"/>
      <c r="O483" s="71"/>
      <c r="P483" s="71"/>
      <c r="Q483" s="71"/>
      <c r="R483" s="71"/>
      <c r="S483" s="71"/>
      <c r="T483" s="71"/>
      <c r="U483" s="71"/>
      <c r="V483" s="71"/>
      <c r="W483" s="71"/>
      <c r="X483" s="71"/>
      <c r="Y483" s="71"/>
      <c r="Z483" s="71"/>
      <c r="AA483" s="71"/>
      <c r="AB483" s="71"/>
      <c r="AC483" s="71"/>
      <c r="AD483" s="71"/>
      <c r="AE483" s="71"/>
      <c r="AF483" s="71"/>
      <c r="AG483" s="72"/>
      <c r="AH483" s="72"/>
      <c r="AI483" s="74"/>
      <c r="AJ483" s="74"/>
      <c r="AK483" s="74"/>
      <c r="AL483" s="74"/>
      <c r="AM483" s="74"/>
      <c r="AN483" s="74"/>
      <c r="AO483" s="74"/>
      <c r="AP483" s="74"/>
      <c r="AQ483" s="74"/>
      <c r="AR483" s="74"/>
      <c r="AS483" s="74"/>
      <c r="AT483" s="74"/>
      <c r="AU483" s="59"/>
      <c r="AV483" s="59"/>
      <c r="AW483" s="59"/>
    </row>
    <row r="484" customFormat="false" ht="15.75" hidden="false" customHeight="true" outlineLevel="0" collapsed="false">
      <c r="A484" s="78"/>
      <c r="B484" s="81"/>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c r="AG484" s="65"/>
      <c r="AH484" s="65"/>
      <c r="AI484" s="67"/>
      <c r="AJ484" s="67"/>
      <c r="AK484" s="67"/>
      <c r="AL484" s="67"/>
      <c r="AM484" s="67"/>
      <c r="AN484" s="67"/>
      <c r="AO484" s="67"/>
      <c r="AP484" s="67"/>
      <c r="AQ484" s="67"/>
      <c r="AR484" s="67"/>
      <c r="AS484" s="67"/>
      <c r="AT484" s="67"/>
      <c r="AU484" s="59"/>
      <c r="AV484" s="59"/>
      <c r="AW484" s="59"/>
    </row>
    <row r="485" customFormat="false" ht="15.75" hidden="false" customHeight="true" outlineLevel="0" collapsed="false">
      <c r="A485" s="79"/>
      <c r="B485" s="80"/>
      <c r="C485" s="71"/>
      <c r="D485" s="71"/>
      <c r="E485" s="71"/>
      <c r="F485" s="71"/>
      <c r="G485" s="71"/>
      <c r="H485" s="71"/>
      <c r="I485" s="71"/>
      <c r="J485" s="71"/>
      <c r="K485" s="71"/>
      <c r="L485" s="71"/>
      <c r="M485" s="71"/>
      <c r="N485" s="71"/>
      <c r="O485" s="71"/>
      <c r="P485" s="71"/>
      <c r="Q485" s="71"/>
      <c r="R485" s="71"/>
      <c r="S485" s="71"/>
      <c r="T485" s="71"/>
      <c r="U485" s="71"/>
      <c r="V485" s="71"/>
      <c r="W485" s="71"/>
      <c r="X485" s="71"/>
      <c r="Y485" s="71"/>
      <c r="Z485" s="71"/>
      <c r="AA485" s="71"/>
      <c r="AB485" s="71"/>
      <c r="AC485" s="71"/>
      <c r="AD485" s="71"/>
      <c r="AE485" s="71"/>
      <c r="AF485" s="71"/>
      <c r="AG485" s="72"/>
      <c r="AH485" s="72"/>
      <c r="AI485" s="74"/>
      <c r="AJ485" s="74"/>
      <c r="AK485" s="74"/>
      <c r="AL485" s="74"/>
      <c r="AM485" s="74"/>
      <c r="AN485" s="74"/>
      <c r="AO485" s="74"/>
      <c r="AP485" s="74"/>
      <c r="AQ485" s="74"/>
      <c r="AR485" s="74"/>
      <c r="AS485" s="74"/>
      <c r="AT485" s="74"/>
      <c r="AU485" s="59"/>
      <c r="AV485" s="59"/>
      <c r="AW485" s="59"/>
    </row>
    <row r="486" customFormat="false" ht="15.75" hidden="false" customHeight="true" outlineLevel="0" collapsed="false">
      <c r="A486" s="78"/>
      <c r="B486" s="81"/>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c r="AG486" s="65"/>
      <c r="AH486" s="65"/>
      <c r="AI486" s="67"/>
      <c r="AJ486" s="67"/>
      <c r="AK486" s="67"/>
      <c r="AL486" s="67"/>
      <c r="AM486" s="67"/>
      <c r="AN486" s="67"/>
      <c r="AO486" s="67"/>
      <c r="AP486" s="67"/>
      <c r="AQ486" s="67"/>
      <c r="AR486" s="67"/>
      <c r="AS486" s="67"/>
      <c r="AT486" s="67"/>
      <c r="AU486" s="59"/>
      <c r="AV486" s="59"/>
      <c r="AW486" s="59"/>
    </row>
    <row r="487" customFormat="false" ht="15.75" hidden="false" customHeight="true" outlineLevel="0" collapsed="false">
      <c r="A487" s="79"/>
      <c r="B487" s="80"/>
      <c r="C487" s="71"/>
      <c r="D487" s="71"/>
      <c r="E487" s="71"/>
      <c r="F487" s="71"/>
      <c r="G487" s="71"/>
      <c r="H487" s="71"/>
      <c r="I487" s="71"/>
      <c r="J487" s="71"/>
      <c r="K487" s="71"/>
      <c r="L487" s="71"/>
      <c r="M487" s="71"/>
      <c r="N487" s="71"/>
      <c r="O487" s="71"/>
      <c r="P487" s="71"/>
      <c r="Q487" s="71"/>
      <c r="R487" s="71"/>
      <c r="S487" s="71"/>
      <c r="T487" s="71"/>
      <c r="U487" s="71"/>
      <c r="V487" s="71"/>
      <c r="W487" s="71"/>
      <c r="X487" s="71"/>
      <c r="Y487" s="71"/>
      <c r="Z487" s="71"/>
      <c r="AA487" s="71"/>
      <c r="AB487" s="71"/>
      <c r="AC487" s="71"/>
      <c r="AD487" s="71"/>
      <c r="AE487" s="71"/>
      <c r="AF487" s="71"/>
      <c r="AG487" s="72"/>
      <c r="AH487" s="72"/>
      <c r="AI487" s="74"/>
      <c r="AJ487" s="74"/>
      <c r="AK487" s="74"/>
      <c r="AL487" s="74"/>
      <c r="AM487" s="74"/>
      <c r="AN487" s="74"/>
      <c r="AO487" s="74"/>
      <c r="AP487" s="74"/>
      <c r="AQ487" s="74"/>
      <c r="AR487" s="74"/>
      <c r="AS487" s="74"/>
      <c r="AT487" s="74"/>
      <c r="AU487" s="59"/>
      <c r="AV487" s="59"/>
      <c r="AW487" s="59"/>
    </row>
    <row r="488" customFormat="false" ht="15.75" hidden="false" customHeight="true" outlineLevel="0" collapsed="false">
      <c r="A488" s="78"/>
      <c r="B488" s="81"/>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c r="AG488" s="65"/>
      <c r="AH488" s="65"/>
      <c r="AI488" s="67"/>
      <c r="AJ488" s="67"/>
      <c r="AK488" s="67"/>
      <c r="AL488" s="67"/>
      <c r="AM488" s="67"/>
      <c r="AN488" s="67"/>
      <c r="AO488" s="67"/>
      <c r="AP488" s="67"/>
      <c r="AQ488" s="67"/>
      <c r="AR488" s="67"/>
      <c r="AS488" s="67"/>
      <c r="AT488" s="67"/>
      <c r="AU488" s="59"/>
      <c r="AV488" s="59"/>
      <c r="AW488" s="59"/>
    </row>
    <row r="489" customFormat="false" ht="15.75" hidden="false" customHeight="true" outlineLevel="0" collapsed="false">
      <c r="A489" s="79"/>
      <c r="B489" s="80"/>
      <c r="C489" s="71"/>
      <c r="D489" s="71"/>
      <c r="E489" s="71"/>
      <c r="F489" s="71"/>
      <c r="G489" s="71"/>
      <c r="H489" s="71"/>
      <c r="I489" s="71"/>
      <c r="J489" s="71"/>
      <c r="K489" s="71"/>
      <c r="L489" s="71"/>
      <c r="M489" s="71"/>
      <c r="N489" s="71"/>
      <c r="O489" s="71"/>
      <c r="P489" s="71"/>
      <c r="Q489" s="71"/>
      <c r="R489" s="71"/>
      <c r="S489" s="71"/>
      <c r="T489" s="71"/>
      <c r="U489" s="71"/>
      <c r="V489" s="71"/>
      <c r="W489" s="71"/>
      <c r="X489" s="71"/>
      <c r="Y489" s="71"/>
      <c r="Z489" s="71"/>
      <c r="AA489" s="71"/>
      <c r="AB489" s="71"/>
      <c r="AC489" s="71"/>
      <c r="AD489" s="71"/>
      <c r="AE489" s="71"/>
      <c r="AF489" s="71"/>
      <c r="AG489" s="72"/>
      <c r="AH489" s="72"/>
      <c r="AI489" s="74"/>
      <c r="AJ489" s="74"/>
      <c r="AK489" s="74"/>
      <c r="AL489" s="74"/>
      <c r="AM489" s="74"/>
      <c r="AN489" s="74"/>
      <c r="AO489" s="74"/>
      <c r="AP489" s="74"/>
      <c r="AQ489" s="74"/>
      <c r="AR489" s="74"/>
      <c r="AS489" s="74"/>
      <c r="AT489" s="74"/>
      <c r="AU489" s="59"/>
      <c r="AV489" s="59"/>
      <c r="AW489" s="59"/>
    </row>
    <row r="490" customFormat="false" ht="15.75" hidden="false" customHeight="true" outlineLevel="0" collapsed="false">
      <c r="A490" s="78"/>
      <c r="B490" s="81"/>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c r="AG490" s="65"/>
      <c r="AH490" s="65"/>
      <c r="AI490" s="67"/>
      <c r="AJ490" s="67"/>
      <c r="AK490" s="67"/>
      <c r="AL490" s="67"/>
      <c r="AM490" s="67"/>
      <c r="AN490" s="67"/>
      <c r="AO490" s="67"/>
      <c r="AP490" s="67"/>
      <c r="AQ490" s="67"/>
      <c r="AR490" s="67"/>
      <c r="AS490" s="67"/>
      <c r="AT490" s="67"/>
      <c r="AU490" s="59"/>
      <c r="AV490" s="59"/>
      <c r="AW490" s="59"/>
    </row>
    <row r="491" customFormat="false" ht="15.75" hidden="false" customHeight="true" outlineLevel="0" collapsed="false">
      <c r="A491" s="79"/>
      <c r="B491" s="80"/>
      <c r="C491" s="71"/>
      <c r="D491" s="71"/>
      <c r="E491" s="71"/>
      <c r="F491" s="71"/>
      <c r="G491" s="71"/>
      <c r="H491" s="71"/>
      <c r="I491" s="71"/>
      <c r="J491" s="71"/>
      <c r="K491" s="71"/>
      <c r="L491" s="71"/>
      <c r="M491" s="71"/>
      <c r="N491" s="71"/>
      <c r="O491" s="71"/>
      <c r="P491" s="71"/>
      <c r="Q491" s="71"/>
      <c r="R491" s="71"/>
      <c r="S491" s="71"/>
      <c r="T491" s="71"/>
      <c r="U491" s="71"/>
      <c r="V491" s="71"/>
      <c r="W491" s="71"/>
      <c r="X491" s="71"/>
      <c r="Y491" s="71"/>
      <c r="Z491" s="71"/>
      <c r="AA491" s="71"/>
      <c r="AB491" s="71"/>
      <c r="AC491" s="71"/>
      <c r="AD491" s="71"/>
      <c r="AE491" s="71"/>
      <c r="AF491" s="71"/>
      <c r="AG491" s="72"/>
      <c r="AH491" s="72"/>
      <c r="AI491" s="74"/>
      <c r="AJ491" s="74"/>
      <c r="AK491" s="74"/>
      <c r="AL491" s="74"/>
      <c r="AM491" s="74"/>
      <c r="AN491" s="74"/>
      <c r="AO491" s="74"/>
      <c r="AP491" s="74"/>
      <c r="AQ491" s="74"/>
      <c r="AR491" s="74"/>
      <c r="AS491" s="74"/>
      <c r="AT491" s="74"/>
      <c r="AU491" s="59"/>
      <c r="AV491" s="59"/>
      <c r="AW491" s="59"/>
    </row>
    <row r="492" customFormat="false" ht="15.75" hidden="false" customHeight="true" outlineLevel="0" collapsed="false">
      <c r="A492" s="78"/>
      <c r="B492" s="81"/>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c r="AG492" s="65"/>
      <c r="AH492" s="65"/>
      <c r="AI492" s="67"/>
      <c r="AJ492" s="67"/>
      <c r="AK492" s="67"/>
      <c r="AL492" s="67"/>
      <c r="AM492" s="67"/>
      <c r="AN492" s="67"/>
      <c r="AO492" s="67"/>
      <c r="AP492" s="67"/>
      <c r="AQ492" s="67"/>
      <c r="AR492" s="67"/>
      <c r="AS492" s="67"/>
      <c r="AT492" s="67"/>
      <c r="AU492" s="59"/>
      <c r="AV492" s="59"/>
      <c r="AW492" s="59"/>
    </row>
    <row r="493" customFormat="false" ht="15.75" hidden="false" customHeight="true" outlineLevel="0" collapsed="false">
      <c r="A493" s="79"/>
      <c r="B493" s="80"/>
      <c r="C493" s="71"/>
      <c r="D493" s="71"/>
      <c r="E493" s="71"/>
      <c r="F493" s="71"/>
      <c r="G493" s="71"/>
      <c r="H493" s="71"/>
      <c r="I493" s="71"/>
      <c r="J493" s="71"/>
      <c r="K493" s="71"/>
      <c r="L493" s="71"/>
      <c r="M493" s="71"/>
      <c r="N493" s="71"/>
      <c r="O493" s="71"/>
      <c r="P493" s="71"/>
      <c r="Q493" s="71"/>
      <c r="R493" s="71"/>
      <c r="S493" s="71"/>
      <c r="T493" s="71"/>
      <c r="U493" s="71"/>
      <c r="V493" s="71"/>
      <c r="W493" s="71"/>
      <c r="X493" s="71"/>
      <c r="Y493" s="71"/>
      <c r="Z493" s="71"/>
      <c r="AA493" s="71"/>
      <c r="AB493" s="71"/>
      <c r="AC493" s="71"/>
      <c r="AD493" s="71"/>
      <c r="AE493" s="71"/>
      <c r="AF493" s="71"/>
      <c r="AG493" s="72"/>
      <c r="AH493" s="72"/>
      <c r="AI493" s="74"/>
      <c r="AJ493" s="74"/>
      <c r="AK493" s="74"/>
      <c r="AL493" s="74"/>
      <c r="AM493" s="74"/>
      <c r="AN493" s="74"/>
      <c r="AO493" s="74"/>
      <c r="AP493" s="74"/>
      <c r="AQ493" s="74"/>
      <c r="AR493" s="74"/>
      <c r="AS493" s="74"/>
      <c r="AT493" s="74"/>
      <c r="AU493" s="59"/>
      <c r="AV493" s="59"/>
      <c r="AW493" s="59"/>
    </row>
    <row r="494" customFormat="false" ht="15.75" hidden="false" customHeight="true" outlineLevel="0" collapsed="false">
      <c r="A494" s="78"/>
      <c r="B494" s="81"/>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c r="AG494" s="65"/>
      <c r="AH494" s="65"/>
      <c r="AI494" s="67"/>
      <c r="AJ494" s="67"/>
      <c r="AK494" s="67"/>
      <c r="AL494" s="67"/>
      <c r="AM494" s="67"/>
      <c r="AN494" s="67"/>
      <c r="AO494" s="67"/>
      <c r="AP494" s="67"/>
      <c r="AQ494" s="67"/>
      <c r="AR494" s="67"/>
      <c r="AS494" s="67"/>
      <c r="AT494" s="67"/>
      <c r="AU494" s="59"/>
      <c r="AV494" s="59"/>
      <c r="AW494" s="59"/>
    </row>
    <row r="495" customFormat="false" ht="15.75" hidden="false" customHeight="true" outlineLevel="0" collapsed="false">
      <c r="A495" s="79"/>
      <c r="B495" s="80"/>
      <c r="C495" s="71"/>
      <c r="D495" s="71"/>
      <c r="E495" s="71"/>
      <c r="F495" s="71"/>
      <c r="G495" s="71"/>
      <c r="H495" s="71"/>
      <c r="I495" s="71"/>
      <c r="J495" s="71"/>
      <c r="K495" s="71"/>
      <c r="L495" s="71"/>
      <c r="M495" s="71"/>
      <c r="N495" s="71"/>
      <c r="O495" s="71"/>
      <c r="P495" s="71"/>
      <c r="Q495" s="71"/>
      <c r="R495" s="71"/>
      <c r="S495" s="71"/>
      <c r="T495" s="71"/>
      <c r="U495" s="71"/>
      <c r="V495" s="71"/>
      <c r="W495" s="71"/>
      <c r="X495" s="71"/>
      <c r="Y495" s="71"/>
      <c r="Z495" s="71"/>
      <c r="AA495" s="71"/>
      <c r="AB495" s="71"/>
      <c r="AC495" s="71"/>
      <c r="AD495" s="71"/>
      <c r="AE495" s="71"/>
      <c r="AF495" s="71"/>
      <c r="AG495" s="72"/>
      <c r="AH495" s="72"/>
      <c r="AI495" s="74"/>
      <c r="AJ495" s="74"/>
      <c r="AK495" s="74"/>
      <c r="AL495" s="74"/>
      <c r="AM495" s="74"/>
      <c r="AN495" s="74"/>
      <c r="AO495" s="74"/>
      <c r="AP495" s="74"/>
      <c r="AQ495" s="74"/>
      <c r="AR495" s="74"/>
      <c r="AS495" s="74"/>
      <c r="AT495" s="74"/>
      <c r="AU495" s="59"/>
      <c r="AV495" s="59"/>
      <c r="AW495" s="59"/>
    </row>
    <row r="496" customFormat="false" ht="15.75" hidden="false" customHeight="true" outlineLevel="0" collapsed="false">
      <c r="A496" s="78"/>
      <c r="B496" s="81"/>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c r="AG496" s="65"/>
      <c r="AH496" s="65"/>
      <c r="AI496" s="67"/>
      <c r="AJ496" s="67"/>
      <c r="AK496" s="67"/>
      <c r="AL496" s="67"/>
      <c r="AM496" s="67"/>
      <c r="AN496" s="67"/>
      <c r="AO496" s="67"/>
      <c r="AP496" s="67"/>
      <c r="AQ496" s="67"/>
      <c r="AR496" s="67"/>
      <c r="AS496" s="67"/>
      <c r="AT496" s="67"/>
      <c r="AU496" s="59"/>
      <c r="AV496" s="59"/>
      <c r="AW496" s="59"/>
    </row>
    <row r="497" customFormat="false" ht="15.75" hidden="false" customHeight="true" outlineLevel="0" collapsed="false">
      <c r="A497" s="79"/>
      <c r="B497" s="80"/>
      <c r="C497" s="71"/>
      <c r="D497" s="71"/>
      <c r="E497" s="71"/>
      <c r="F497" s="71"/>
      <c r="G497" s="71"/>
      <c r="H497" s="71"/>
      <c r="I497" s="71"/>
      <c r="J497" s="71"/>
      <c r="K497" s="71"/>
      <c r="L497" s="71"/>
      <c r="M497" s="71"/>
      <c r="N497" s="71"/>
      <c r="O497" s="71"/>
      <c r="P497" s="71"/>
      <c r="Q497" s="71"/>
      <c r="R497" s="71"/>
      <c r="S497" s="71"/>
      <c r="T497" s="71"/>
      <c r="U497" s="71"/>
      <c r="V497" s="71"/>
      <c r="W497" s="71"/>
      <c r="X497" s="71"/>
      <c r="Y497" s="71"/>
      <c r="Z497" s="71"/>
      <c r="AA497" s="71"/>
      <c r="AB497" s="71"/>
      <c r="AC497" s="71"/>
      <c r="AD497" s="71"/>
      <c r="AE497" s="71"/>
      <c r="AF497" s="71"/>
      <c r="AG497" s="72"/>
      <c r="AH497" s="72"/>
      <c r="AI497" s="74"/>
      <c r="AJ497" s="74"/>
      <c r="AK497" s="74"/>
      <c r="AL497" s="74"/>
      <c r="AM497" s="74"/>
      <c r="AN497" s="74"/>
      <c r="AO497" s="74"/>
      <c r="AP497" s="74"/>
      <c r="AQ497" s="74"/>
      <c r="AR497" s="74"/>
      <c r="AS497" s="74"/>
      <c r="AT497" s="74"/>
      <c r="AU497" s="59"/>
      <c r="AV497" s="59"/>
      <c r="AW497" s="59"/>
    </row>
    <row r="498" customFormat="false" ht="15.75" hidden="false" customHeight="true" outlineLevel="0" collapsed="false">
      <c r="A498" s="78"/>
      <c r="B498" s="81"/>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c r="AG498" s="65"/>
      <c r="AH498" s="65"/>
      <c r="AI498" s="67"/>
      <c r="AJ498" s="67"/>
      <c r="AK498" s="67"/>
      <c r="AL498" s="67"/>
      <c r="AM498" s="67"/>
      <c r="AN498" s="67"/>
      <c r="AO498" s="67"/>
      <c r="AP498" s="67"/>
      <c r="AQ498" s="67"/>
      <c r="AR498" s="67"/>
      <c r="AS498" s="67"/>
      <c r="AT498" s="67"/>
      <c r="AU498" s="59"/>
      <c r="AV498" s="59"/>
      <c r="AW498" s="59"/>
    </row>
    <row r="499" customFormat="false" ht="15.75" hidden="false" customHeight="true" outlineLevel="0" collapsed="false">
      <c r="A499" s="79"/>
      <c r="B499" s="80"/>
      <c r="C499" s="71"/>
      <c r="D499" s="71"/>
      <c r="E499" s="71"/>
      <c r="F499" s="71"/>
      <c r="G499" s="71"/>
      <c r="H499" s="71"/>
      <c r="I499" s="71"/>
      <c r="J499" s="71"/>
      <c r="K499" s="71"/>
      <c r="L499" s="71"/>
      <c r="M499" s="71"/>
      <c r="N499" s="71"/>
      <c r="O499" s="71"/>
      <c r="P499" s="71"/>
      <c r="Q499" s="71"/>
      <c r="R499" s="71"/>
      <c r="S499" s="71"/>
      <c r="T499" s="71"/>
      <c r="U499" s="71"/>
      <c r="V499" s="71"/>
      <c r="W499" s="71"/>
      <c r="X499" s="71"/>
      <c r="Y499" s="71"/>
      <c r="Z499" s="71"/>
      <c r="AA499" s="71"/>
      <c r="AB499" s="71"/>
      <c r="AC499" s="71"/>
      <c r="AD499" s="71"/>
      <c r="AE499" s="71"/>
      <c r="AF499" s="71"/>
      <c r="AG499" s="72"/>
      <c r="AH499" s="72"/>
      <c r="AI499" s="74"/>
      <c r="AJ499" s="74"/>
      <c r="AK499" s="74"/>
      <c r="AL499" s="74"/>
      <c r="AM499" s="74"/>
      <c r="AN499" s="74"/>
      <c r="AO499" s="74"/>
      <c r="AP499" s="74"/>
      <c r="AQ499" s="74"/>
      <c r="AR499" s="74"/>
      <c r="AS499" s="74"/>
      <c r="AT499" s="74"/>
      <c r="AU499" s="59"/>
      <c r="AV499" s="59"/>
      <c r="AW499" s="59"/>
    </row>
    <row r="500" customFormat="false" ht="15.75" hidden="false" customHeight="true" outlineLevel="0" collapsed="false">
      <c r="A500" s="78"/>
      <c r="B500" s="81"/>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c r="AG500" s="65"/>
      <c r="AH500" s="65"/>
      <c r="AI500" s="67"/>
      <c r="AJ500" s="67"/>
      <c r="AK500" s="67"/>
      <c r="AL500" s="67"/>
      <c r="AM500" s="67"/>
      <c r="AN500" s="67"/>
      <c r="AO500" s="67"/>
      <c r="AP500" s="67"/>
      <c r="AQ500" s="67"/>
      <c r="AR500" s="67"/>
      <c r="AS500" s="67"/>
      <c r="AT500" s="67"/>
      <c r="AU500" s="59"/>
      <c r="AV500" s="59"/>
      <c r="AW500" s="59"/>
    </row>
    <row r="501" customFormat="false" ht="15.75" hidden="false" customHeight="true" outlineLevel="0" collapsed="false">
      <c r="A501" s="79"/>
      <c r="B501" s="80"/>
      <c r="C501" s="71"/>
      <c r="D501" s="71"/>
      <c r="E501" s="71"/>
      <c r="F501" s="71"/>
      <c r="G501" s="71"/>
      <c r="H501" s="71"/>
      <c r="I501" s="71"/>
      <c r="J501" s="71"/>
      <c r="K501" s="71"/>
      <c r="L501" s="71"/>
      <c r="M501" s="71"/>
      <c r="N501" s="71"/>
      <c r="O501" s="71"/>
      <c r="P501" s="71"/>
      <c r="Q501" s="71"/>
      <c r="R501" s="71"/>
      <c r="S501" s="71"/>
      <c r="T501" s="71"/>
      <c r="U501" s="71"/>
      <c r="V501" s="71"/>
      <c r="W501" s="71"/>
      <c r="X501" s="71"/>
      <c r="Y501" s="71"/>
      <c r="Z501" s="71"/>
      <c r="AA501" s="71"/>
      <c r="AB501" s="71"/>
      <c r="AC501" s="71"/>
      <c r="AD501" s="71"/>
      <c r="AE501" s="71"/>
      <c r="AF501" s="71"/>
      <c r="AG501" s="72"/>
      <c r="AH501" s="72"/>
      <c r="AI501" s="74"/>
      <c r="AJ501" s="74"/>
      <c r="AK501" s="74"/>
      <c r="AL501" s="74"/>
      <c r="AM501" s="74"/>
      <c r="AN501" s="74"/>
      <c r="AO501" s="74"/>
      <c r="AP501" s="74"/>
      <c r="AQ501" s="74"/>
      <c r="AR501" s="74"/>
      <c r="AS501" s="74"/>
      <c r="AT501" s="74"/>
      <c r="AU501" s="59"/>
      <c r="AV501" s="59"/>
      <c r="AW501" s="59"/>
    </row>
    <row r="502" customFormat="false" ht="15.75" hidden="false" customHeight="true" outlineLevel="0" collapsed="false">
      <c r="A502" s="78"/>
      <c r="B502" s="81"/>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c r="AG502" s="65"/>
      <c r="AH502" s="65"/>
      <c r="AI502" s="67"/>
      <c r="AJ502" s="67"/>
      <c r="AK502" s="67"/>
      <c r="AL502" s="67"/>
      <c r="AM502" s="67"/>
      <c r="AN502" s="67"/>
      <c r="AO502" s="67"/>
      <c r="AP502" s="67"/>
      <c r="AQ502" s="67"/>
      <c r="AR502" s="67"/>
      <c r="AS502" s="67"/>
      <c r="AT502" s="67"/>
      <c r="AU502" s="59"/>
      <c r="AV502" s="59"/>
      <c r="AW502" s="59"/>
    </row>
    <row r="503" customFormat="false" ht="15.75" hidden="false" customHeight="true" outlineLevel="0" collapsed="false">
      <c r="A503" s="79"/>
      <c r="B503" s="80"/>
      <c r="C503" s="71"/>
      <c r="D503" s="71"/>
      <c r="E503" s="71"/>
      <c r="F503" s="71"/>
      <c r="G503" s="71"/>
      <c r="H503" s="71"/>
      <c r="I503" s="71"/>
      <c r="J503" s="71"/>
      <c r="K503" s="71"/>
      <c r="L503" s="71"/>
      <c r="M503" s="71"/>
      <c r="N503" s="71"/>
      <c r="O503" s="71"/>
      <c r="P503" s="71"/>
      <c r="Q503" s="71"/>
      <c r="R503" s="71"/>
      <c r="S503" s="71"/>
      <c r="T503" s="71"/>
      <c r="U503" s="71"/>
      <c r="V503" s="71"/>
      <c r="W503" s="71"/>
      <c r="X503" s="71"/>
      <c r="Y503" s="71"/>
      <c r="Z503" s="71"/>
      <c r="AA503" s="71"/>
      <c r="AB503" s="71"/>
      <c r="AC503" s="71"/>
      <c r="AD503" s="71"/>
      <c r="AE503" s="71"/>
      <c r="AF503" s="71"/>
      <c r="AG503" s="72"/>
      <c r="AH503" s="72"/>
      <c r="AI503" s="74"/>
      <c r="AJ503" s="74"/>
      <c r="AK503" s="74"/>
      <c r="AL503" s="74"/>
      <c r="AM503" s="74"/>
      <c r="AN503" s="74"/>
      <c r="AO503" s="74"/>
      <c r="AP503" s="74"/>
      <c r="AQ503" s="74"/>
      <c r="AR503" s="74"/>
      <c r="AS503" s="74"/>
      <c r="AT503" s="74"/>
      <c r="AU503" s="59"/>
      <c r="AV503" s="59"/>
      <c r="AW503" s="59"/>
    </row>
    <row r="504" customFormat="false" ht="15.75" hidden="false" customHeight="true" outlineLevel="0" collapsed="false">
      <c r="A504" s="78"/>
      <c r="B504" s="81"/>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c r="AG504" s="65"/>
      <c r="AH504" s="65"/>
      <c r="AI504" s="67"/>
      <c r="AJ504" s="67"/>
      <c r="AK504" s="67"/>
      <c r="AL504" s="67"/>
      <c r="AM504" s="67"/>
      <c r="AN504" s="67"/>
      <c r="AO504" s="67"/>
      <c r="AP504" s="67"/>
      <c r="AQ504" s="67"/>
      <c r="AR504" s="67"/>
      <c r="AS504" s="67"/>
      <c r="AT504" s="67"/>
      <c r="AU504" s="59"/>
      <c r="AV504" s="59"/>
      <c r="AW504" s="59"/>
    </row>
    <row r="505" customFormat="false" ht="15.75" hidden="false" customHeight="true" outlineLevel="0" collapsed="false">
      <c r="A505" s="79"/>
      <c r="B505" s="80"/>
      <c r="C505" s="71"/>
      <c r="D505" s="71"/>
      <c r="E505" s="71"/>
      <c r="F505" s="71"/>
      <c r="G505" s="71"/>
      <c r="H505" s="71"/>
      <c r="I505" s="71"/>
      <c r="J505" s="71"/>
      <c r="K505" s="71"/>
      <c r="L505" s="71"/>
      <c r="M505" s="71"/>
      <c r="N505" s="71"/>
      <c r="O505" s="71"/>
      <c r="P505" s="71"/>
      <c r="Q505" s="71"/>
      <c r="R505" s="71"/>
      <c r="S505" s="71"/>
      <c r="T505" s="71"/>
      <c r="U505" s="71"/>
      <c r="V505" s="71"/>
      <c r="W505" s="71"/>
      <c r="X505" s="71"/>
      <c r="Y505" s="71"/>
      <c r="Z505" s="71"/>
      <c r="AA505" s="71"/>
      <c r="AB505" s="71"/>
      <c r="AC505" s="71"/>
      <c r="AD505" s="71"/>
      <c r="AE505" s="71"/>
      <c r="AF505" s="71"/>
      <c r="AG505" s="72"/>
      <c r="AH505" s="72"/>
      <c r="AI505" s="74"/>
      <c r="AJ505" s="74"/>
      <c r="AK505" s="74"/>
      <c r="AL505" s="74"/>
      <c r="AM505" s="74"/>
      <c r="AN505" s="74"/>
      <c r="AO505" s="74"/>
      <c r="AP505" s="74"/>
      <c r="AQ505" s="74"/>
      <c r="AR505" s="74"/>
      <c r="AS505" s="74"/>
      <c r="AT505" s="74"/>
      <c r="AU505" s="59"/>
      <c r="AV505" s="59"/>
      <c r="AW505" s="59"/>
    </row>
    <row r="506" customFormat="false" ht="15.75" hidden="false" customHeight="true" outlineLevel="0" collapsed="false">
      <c r="A506" s="78"/>
      <c r="B506" s="81"/>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c r="AG506" s="65"/>
      <c r="AH506" s="65"/>
      <c r="AI506" s="67"/>
      <c r="AJ506" s="67"/>
      <c r="AK506" s="67"/>
      <c r="AL506" s="67"/>
      <c r="AM506" s="67"/>
      <c r="AN506" s="67"/>
      <c r="AO506" s="67"/>
      <c r="AP506" s="67"/>
      <c r="AQ506" s="67"/>
      <c r="AR506" s="67"/>
      <c r="AS506" s="67"/>
      <c r="AT506" s="67"/>
      <c r="AU506" s="59"/>
      <c r="AV506" s="59"/>
      <c r="AW506" s="59"/>
    </row>
    <row r="507" customFormat="false" ht="15.75" hidden="false" customHeight="true" outlineLevel="0" collapsed="false">
      <c r="A507" s="79"/>
      <c r="B507" s="80"/>
      <c r="C507" s="71"/>
      <c r="D507" s="71"/>
      <c r="E507" s="71"/>
      <c r="F507" s="71"/>
      <c r="G507" s="71"/>
      <c r="H507" s="71"/>
      <c r="I507" s="71"/>
      <c r="J507" s="71"/>
      <c r="K507" s="71"/>
      <c r="L507" s="71"/>
      <c r="M507" s="71"/>
      <c r="N507" s="71"/>
      <c r="O507" s="71"/>
      <c r="P507" s="71"/>
      <c r="Q507" s="71"/>
      <c r="R507" s="71"/>
      <c r="S507" s="71"/>
      <c r="T507" s="71"/>
      <c r="U507" s="71"/>
      <c r="V507" s="71"/>
      <c r="W507" s="71"/>
      <c r="X507" s="71"/>
      <c r="Y507" s="71"/>
      <c r="Z507" s="71"/>
      <c r="AA507" s="71"/>
      <c r="AB507" s="71"/>
      <c r="AC507" s="71"/>
      <c r="AD507" s="71"/>
      <c r="AE507" s="71"/>
      <c r="AF507" s="71"/>
      <c r="AG507" s="72"/>
      <c r="AH507" s="72"/>
      <c r="AI507" s="74"/>
      <c r="AJ507" s="74"/>
      <c r="AK507" s="74"/>
      <c r="AL507" s="74"/>
      <c r="AM507" s="74"/>
      <c r="AN507" s="74"/>
      <c r="AO507" s="74"/>
      <c r="AP507" s="74"/>
      <c r="AQ507" s="74"/>
      <c r="AR507" s="74"/>
      <c r="AS507" s="74"/>
      <c r="AT507" s="74"/>
      <c r="AU507" s="59"/>
      <c r="AV507" s="59"/>
      <c r="AW507" s="59"/>
    </row>
    <row r="508" customFormat="false" ht="15.75" hidden="false" customHeight="true" outlineLevel="0" collapsed="false">
      <c r="A508" s="78"/>
      <c r="B508" s="81"/>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c r="AG508" s="65"/>
      <c r="AH508" s="65"/>
      <c r="AI508" s="67"/>
      <c r="AJ508" s="67"/>
      <c r="AK508" s="67"/>
      <c r="AL508" s="67"/>
      <c r="AM508" s="67"/>
      <c r="AN508" s="67"/>
      <c r="AO508" s="67"/>
      <c r="AP508" s="67"/>
      <c r="AQ508" s="67"/>
      <c r="AR508" s="67"/>
      <c r="AS508" s="67"/>
      <c r="AT508" s="67"/>
      <c r="AU508" s="59"/>
      <c r="AV508" s="59"/>
      <c r="AW508" s="59"/>
    </row>
    <row r="509" customFormat="false" ht="15.75" hidden="false" customHeight="true" outlineLevel="0" collapsed="false">
      <c r="A509" s="79"/>
      <c r="B509" s="80"/>
      <c r="C509" s="71"/>
      <c r="D509" s="71"/>
      <c r="E509" s="71"/>
      <c r="F509" s="71"/>
      <c r="G509" s="71"/>
      <c r="H509" s="71"/>
      <c r="I509" s="71"/>
      <c r="J509" s="71"/>
      <c r="K509" s="71"/>
      <c r="L509" s="71"/>
      <c r="M509" s="71"/>
      <c r="N509" s="71"/>
      <c r="O509" s="71"/>
      <c r="P509" s="71"/>
      <c r="Q509" s="71"/>
      <c r="R509" s="71"/>
      <c r="S509" s="71"/>
      <c r="T509" s="71"/>
      <c r="U509" s="71"/>
      <c r="V509" s="71"/>
      <c r="W509" s="71"/>
      <c r="X509" s="71"/>
      <c r="Y509" s="71"/>
      <c r="Z509" s="71"/>
      <c r="AA509" s="71"/>
      <c r="AB509" s="71"/>
      <c r="AC509" s="71"/>
      <c r="AD509" s="71"/>
      <c r="AE509" s="71"/>
      <c r="AF509" s="71"/>
      <c r="AG509" s="72"/>
      <c r="AH509" s="72"/>
      <c r="AI509" s="74"/>
      <c r="AJ509" s="74"/>
      <c r="AK509" s="74"/>
      <c r="AL509" s="74"/>
      <c r="AM509" s="74"/>
      <c r="AN509" s="74"/>
      <c r="AO509" s="74"/>
      <c r="AP509" s="74"/>
      <c r="AQ509" s="74"/>
      <c r="AR509" s="74"/>
      <c r="AS509" s="74"/>
      <c r="AT509" s="74"/>
      <c r="AU509" s="59"/>
      <c r="AV509" s="59"/>
      <c r="AW509" s="59"/>
    </row>
    <row r="510" customFormat="false" ht="15.75" hidden="false" customHeight="true" outlineLevel="0" collapsed="false">
      <c r="A510" s="78"/>
      <c r="B510" s="81"/>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c r="AG510" s="65"/>
      <c r="AH510" s="65"/>
      <c r="AI510" s="67"/>
      <c r="AJ510" s="67"/>
      <c r="AK510" s="67"/>
      <c r="AL510" s="67"/>
      <c r="AM510" s="67"/>
      <c r="AN510" s="67"/>
      <c r="AO510" s="67"/>
      <c r="AP510" s="67"/>
      <c r="AQ510" s="67"/>
      <c r="AR510" s="67"/>
      <c r="AS510" s="67"/>
      <c r="AT510" s="67"/>
      <c r="AU510" s="59"/>
      <c r="AV510" s="59"/>
      <c r="AW510" s="59"/>
    </row>
    <row r="511" customFormat="false" ht="15.75" hidden="false" customHeight="true" outlineLevel="0" collapsed="false">
      <c r="A511" s="79"/>
      <c r="B511" s="80"/>
      <c r="C511" s="71"/>
      <c r="D511" s="71"/>
      <c r="E511" s="71"/>
      <c r="F511" s="71"/>
      <c r="G511" s="71"/>
      <c r="H511" s="71"/>
      <c r="I511" s="71"/>
      <c r="J511" s="71"/>
      <c r="K511" s="71"/>
      <c r="L511" s="71"/>
      <c r="M511" s="71"/>
      <c r="N511" s="71"/>
      <c r="O511" s="71"/>
      <c r="P511" s="71"/>
      <c r="Q511" s="71"/>
      <c r="R511" s="71"/>
      <c r="S511" s="71"/>
      <c r="T511" s="71"/>
      <c r="U511" s="71"/>
      <c r="V511" s="71"/>
      <c r="W511" s="71"/>
      <c r="X511" s="71"/>
      <c r="Y511" s="71"/>
      <c r="Z511" s="71"/>
      <c r="AA511" s="71"/>
      <c r="AB511" s="71"/>
      <c r="AC511" s="71"/>
      <c r="AD511" s="71"/>
      <c r="AE511" s="71"/>
      <c r="AF511" s="71"/>
      <c r="AG511" s="72"/>
      <c r="AH511" s="72"/>
      <c r="AI511" s="74"/>
      <c r="AJ511" s="74"/>
      <c r="AK511" s="74"/>
      <c r="AL511" s="74"/>
      <c r="AM511" s="74"/>
      <c r="AN511" s="74"/>
      <c r="AO511" s="74"/>
      <c r="AP511" s="74"/>
      <c r="AQ511" s="74"/>
      <c r="AR511" s="74"/>
      <c r="AS511" s="74"/>
      <c r="AT511" s="74"/>
      <c r="AU511" s="59"/>
      <c r="AV511" s="59"/>
      <c r="AW511" s="59"/>
    </row>
    <row r="512" customFormat="false" ht="15.75" hidden="false" customHeight="true" outlineLevel="0" collapsed="false">
      <c r="A512" s="78"/>
      <c r="B512" s="81"/>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c r="AG512" s="65"/>
      <c r="AH512" s="65"/>
      <c r="AI512" s="67"/>
      <c r="AJ512" s="67"/>
      <c r="AK512" s="67"/>
      <c r="AL512" s="67"/>
      <c r="AM512" s="67"/>
      <c r="AN512" s="67"/>
      <c r="AO512" s="67"/>
      <c r="AP512" s="67"/>
      <c r="AQ512" s="67"/>
      <c r="AR512" s="67"/>
      <c r="AS512" s="67"/>
      <c r="AT512" s="67"/>
      <c r="AU512" s="59"/>
      <c r="AV512" s="59"/>
      <c r="AW512" s="59"/>
    </row>
    <row r="513" customFormat="false" ht="15.75" hidden="false" customHeight="true" outlineLevel="0" collapsed="false">
      <c r="A513" s="79"/>
      <c r="B513" s="80"/>
      <c r="C513" s="71"/>
      <c r="D513" s="71"/>
      <c r="E513" s="71"/>
      <c r="F513" s="71"/>
      <c r="G513" s="71"/>
      <c r="H513" s="71"/>
      <c r="I513" s="71"/>
      <c r="J513" s="71"/>
      <c r="K513" s="71"/>
      <c r="L513" s="71"/>
      <c r="M513" s="71"/>
      <c r="N513" s="71"/>
      <c r="O513" s="71"/>
      <c r="P513" s="71"/>
      <c r="Q513" s="71"/>
      <c r="R513" s="71"/>
      <c r="S513" s="71"/>
      <c r="T513" s="71"/>
      <c r="U513" s="71"/>
      <c r="V513" s="71"/>
      <c r="W513" s="71"/>
      <c r="X513" s="71"/>
      <c r="Y513" s="71"/>
      <c r="Z513" s="71"/>
      <c r="AA513" s="71"/>
      <c r="AB513" s="71"/>
      <c r="AC513" s="71"/>
      <c r="AD513" s="71"/>
      <c r="AE513" s="71"/>
      <c r="AF513" s="71"/>
      <c r="AG513" s="72"/>
      <c r="AH513" s="72"/>
      <c r="AI513" s="74"/>
      <c r="AJ513" s="74"/>
      <c r="AK513" s="74"/>
      <c r="AL513" s="74"/>
      <c r="AM513" s="74"/>
      <c r="AN513" s="74"/>
      <c r="AO513" s="74"/>
      <c r="AP513" s="74"/>
      <c r="AQ513" s="74"/>
      <c r="AR513" s="74"/>
      <c r="AS513" s="74"/>
      <c r="AT513" s="74"/>
      <c r="AU513" s="59"/>
      <c r="AV513" s="59"/>
      <c r="AW513" s="59"/>
    </row>
    <row r="514" customFormat="false" ht="15.75" hidden="false" customHeight="true" outlineLevel="0" collapsed="false">
      <c r="A514" s="78"/>
      <c r="B514" s="81"/>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c r="AG514" s="65"/>
      <c r="AH514" s="65"/>
      <c r="AI514" s="67"/>
      <c r="AJ514" s="67"/>
      <c r="AK514" s="67"/>
      <c r="AL514" s="67"/>
      <c r="AM514" s="67"/>
      <c r="AN514" s="67"/>
      <c r="AO514" s="67"/>
      <c r="AP514" s="67"/>
      <c r="AQ514" s="67"/>
      <c r="AR514" s="67"/>
      <c r="AS514" s="67"/>
      <c r="AT514" s="67"/>
      <c r="AU514" s="59"/>
      <c r="AV514" s="59"/>
      <c r="AW514" s="59"/>
    </row>
    <row r="515" customFormat="false" ht="15.75" hidden="false" customHeight="true" outlineLevel="0" collapsed="false">
      <c r="A515" s="79"/>
      <c r="B515" s="80"/>
      <c r="C515" s="71"/>
      <c r="D515" s="71"/>
      <c r="E515" s="71"/>
      <c r="F515" s="71"/>
      <c r="G515" s="71"/>
      <c r="H515" s="71"/>
      <c r="I515" s="71"/>
      <c r="J515" s="71"/>
      <c r="K515" s="71"/>
      <c r="L515" s="71"/>
      <c r="M515" s="71"/>
      <c r="N515" s="71"/>
      <c r="O515" s="71"/>
      <c r="P515" s="71"/>
      <c r="Q515" s="71"/>
      <c r="R515" s="71"/>
      <c r="S515" s="71"/>
      <c r="T515" s="71"/>
      <c r="U515" s="71"/>
      <c r="V515" s="71"/>
      <c r="W515" s="71"/>
      <c r="X515" s="71"/>
      <c r="Y515" s="71"/>
      <c r="Z515" s="71"/>
      <c r="AA515" s="71"/>
      <c r="AB515" s="71"/>
      <c r="AC515" s="71"/>
      <c r="AD515" s="71"/>
      <c r="AE515" s="71"/>
      <c r="AF515" s="71"/>
      <c r="AG515" s="72"/>
      <c r="AH515" s="72"/>
      <c r="AI515" s="74"/>
      <c r="AJ515" s="74"/>
      <c r="AK515" s="74"/>
      <c r="AL515" s="74"/>
      <c r="AM515" s="74"/>
      <c r="AN515" s="74"/>
      <c r="AO515" s="74"/>
      <c r="AP515" s="74"/>
      <c r="AQ515" s="74"/>
      <c r="AR515" s="74"/>
      <c r="AS515" s="74"/>
      <c r="AT515" s="74"/>
      <c r="AU515" s="59"/>
      <c r="AV515" s="59"/>
      <c r="AW515" s="59"/>
    </row>
    <row r="516" customFormat="false" ht="15.75" hidden="false" customHeight="true" outlineLevel="0" collapsed="false">
      <c r="A516" s="78"/>
      <c r="B516" s="81"/>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c r="AG516" s="65"/>
      <c r="AH516" s="65"/>
      <c r="AI516" s="67"/>
      <c r="AJ516" s="67"/>
      <c r="AK516" s="67"/>
      <c r="AL516" s="67"/>
      <c r="AM516" s="67"/>
      <c r="AN516" s="67"/>
      <c r="AO516" s="67"/>
      <c r="AP516" s="67"/>
      <c r="AQ516" s="67"/>
      <c r="AR516" s="67"/>
      <c r="AS516" s="67"/>
      <c r="AT516" s="67"/>
      <c r="AU516" s="59"/>
      <c r="AV516" s="59"/>
      <c r="AW516" s="59"/>
    </row>
    <row r="517" customFormat="false" ht="15.75" hidden="false" customHeight="true" outlineLevel="0" collapsed="false">
      <c r="A517" s="79"/>
      <c r="B517" s="80"/>
      <c r="C517" s="71"/>
      <c r="D517" s="71"/>
      <c r="E517" s="71"/>
      <c r="F517" s="71"/>
      <c r="G517" s="71"/>
      <c r="H517" s="71"/>
      <c r="I517" s="71"/>
      <c r="J517" s="71"/>
      <c r="K517" s="71"/>
      <c r="L517" s="71"/>
      <c r="M517" s="71"/>
      <c r="N517" s="71"/>
      <c r="O517" s="71"/>
      <c r="P517" s="71"/>
      <c r="Q517" s="71"/>
      <c r="R517" s="71"/>
      <c r="S517" s="71"/>
      <c r="T517" s="71"/>
      <c r="U517" s="71"/>
      <c r="V517" s="71"/>
      <c r="W517" s="71"/>
      <c r="X517" s="71"/>
      <c r="Y517" s="71"/>
      <c r="Z517" s="71"/>
      <c r="AA517" s="71"/>
      <c r="AB517" s="71"/>
      <c r="AC517" s="71"/>
      <c r="AD517" s="71"/>
      <c r="AE517" s="71"/>
      <c r="AF517" s="71"/>
      <c r="AG517" s="72"/>
      <c r="AH517" s="72"/>
      <c r="AI517" s="74"/>
      <c r="AJ517" s="74"/>
      <c r="AK517" s="74"/>
      <c r="AL517" s="74"/>
      <c r="AM517" s="74"/>
      <c r="AN517" s="74"/>
      <c r="AO517" s="74"/>
      <c r="AP517" s="74"/>
      <c r="AQ517" s="74"/>
      <c r="AR517" s="74"/>
      <c r="AS517" s="74"/>
      <c r="AT517" s="74"/>
      <c r="AU517" s="59"/>
      <c r="AV517" s="59"/>
      <c r="AW517" s="59"/>
    </row>
    <row r="518" customFormat="false" ht="15.75" hidden="false" customHeight="true" outlineLevel="0" collapsed="false">
      <c r="A518" s="78"/>
      <c r="B518" s="81"/>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c r="AG518" s="65"/>
      <c r="AH518" s="65"/>
      <c r="AI518" s="67"/>
      <c r="AJ518" s="67"/>
      <c r="AK518" s="67"/>
      <c r="AL518" s="67"/>
      <c r="AM518" s="67"/>
      <c r="AN518" s="67"/>
      <c r="AO518" s="67"/>
      <c r="AP518" s="67"/>
      <c r="AQ518" s="67"/>
      <c r="AR518" s="67"/>
      <c r="AS518" s="67"/>
      <c r="AT518" s="67"/>
      <c r="AU518" s="59"/>
      <c r="AV518" s="59"/>
      <c r="AW518" s="59"/>
    </row>
    <row r="519" customFormat="false" ht="15.75" hidden="false" customHeight="true" outlineLevel="0" collapsed="false">
      <c r="A519" s="79"/>
      <c r="B519" s="80"/>
      <c r="C519" s="71"/>
      <c r="D519" s="71"/>
      <c r="E519" s="71"/>
      <c r="F519" s="71"/>
      <c r="G519" s="71"/>
      <c r="H519" s="71"/>
      <c r="I519" s="71"/>
      <c r="J519" s="71"/>
      <c r="K519" s="71"/>
      <c r="L519" s="71"/>
      <c r="M519" s="71"/>
      <c r="N519" s="71"/>
      <c r="O519" s="71"/>
      <c r="P519" s="71"/>
      <c r="Q519" s="71"/>
      <c r="R519" s="71"/>
      <c r="S519" s="71"/>
      <c r="T519" s="71"/>
      <c r="U519" s="71"/>
      <c r="V519" s="71"/>
      <c r="W519" s="71"/>
      <c r="X519" s="71"/>
      <c r="Y519" s="71"/>
      <c r="Z519" s="71"/>
      <c r="AA519" s="71"/>
      <c r="AB519" s="71"/>
      <c r="AC519" s="71"/>
      <c r="AD519" s="71"/>
      <c r="AE519" s="71"/>
      <c r="AF519" s="71"/>
      <c r="AG519" s="72"/>
      <c r="AH519" s="72"/>
      <c r="AI519" s="74"/>
      <c r="AJ519" s="74"/>
      <c r="AK519" s="74"/>
      <c r="AL519" s="74"/>
      <c r="AM519" s="74"/>
      <c r="AN519" s="74"/>
      <c r="AO519" s="74"/>
      <c r="AP519" s="74"/>
      <c r="AQ519" s="74"/>
      <c r="AR519" s="74"/>
      <c r="AS519" s="74"/>
      <c r="AT519" s="74"/>
      <c r="AU519" s="59"/>
      <c r="AV519" s="59"/>
      <c r="AW519" s="59"/>
    </row>
    <row r="520" customFormat="false" ht="15.75" hidden="false" customHeight="true" outlineLevel="0" collapsed="false">
      <c r="A520" s="78"/>
      <c r="B520" s="81"/>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c r="AG520" s="65"/>
      <c r="AH520" s="65"/>
      <c r="AI520" s="67"/>
      <c r="AJ520" s="67"/>
      <c r="AK520" s="67"/>
      <c r="AL520" s="67"/>
      <c r="AM520" s="67"/>
      <c r="AN520" s="67"/>
      <c r="AO520" s="67"/>
      <c r="AP520" s="67"/>
      <c r="AQ520" s="67"/>
      <c r="AR520" s="67"/>
      <c r="AS520" s="67"/>
      <c r="AT520" s="67"/>
      <c r="AU520" s="59"/>
      <c r="AV520" s="59"/>
      <c r="AW520" s="59"/>
    </row>
    <row r="521" customFormat="false" ht="15.75" hidden="false" customHeight="true" outlineLevel="0" collapsed="false">
      <c r="A521" s="79"/>
      <c r="B521" s="80"/>
      <c r="C521" s="71"/>
      <c r="D521" s="71"/>
      <c r="E521" s="71"/>
      <c r="F521" s="71"/>
      <c r="G521" s="71"/>
      <c r="H521" s="71"/>
      <c r="I521" s="71"/>
      <c r="J521" s="71"/>
      <c r="K521" s="71"/>
      <c r="L521" s="71"/>
      <c r="M521" s="71"/>
      <c r="N521" s="71"/>
      <c r="O521" s="71"/>
      <c r="P521" s="71"/>
      <c r="Q521" s="71"/>
      <c r="R521" s="71"/>
      <c r="S521" s="71"/>
      <c r="T521" s="71"/>
      <c r="U521" s="71"/>
      <c r="V521" s="71"/>
      <c r="W521" s="71"/>
      <c r="X521" s="71"/>
      <c r="Y521" s="71"/>
      <c r="Z521" s="71"/>
      <c r="AA521" s="71"/>
      <c r="AB521" s="71"/>
      <c r="AC521" s="71"/>
      <c r="AD521" s="71"/>
      <c r="AE521" s="71"/>
      <c r="AF521" s="71"/>
      <c r="AG521" s="72"/>
      <c r="AH521" s="72"/>
      <c r="AI521" s="74"/>
      <c r="AJ521" s="74"/>
      <c r="AK521" s="74"/>
      <c r="AL521" s="74"/>
      <c r="AM521" s="74"/>
      <c r="AN521" s="74"/>
      <c r="AO521" s="74"/>
      <c r="AP521" s="74"/>
      <c r="AQ521" s="74"/>
      <c r="AR521" s="74"/>
      <c r="AS521" s="74"/>
      <c r="AT521" s="74"/>
      <c r="AU521" s="59"/>
      <c r="AV521" s="59"/>
      <c r="AW521" s="59"/>
    </row>
    <row r="522" customFormat="false" ht="15.75" hidden="false" customHeight="true" outlineLevel="0" collapsed="false">
      <c r="A522" s="78"/>
      <c r="B522" s="81"/>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c r="AG522" s="65"/>
      <c r="AH522" s="65"/>
      <c r="AI522" s="67"/>
      <c r="AJ522" s="67"/>
      <c r="AK522" s="67"/>
      <c r="AL522" s="67"/>
      <c r="AM522" s="67"/>
      <c r="AN522" s="67"/>
      <c r="AO522" s="67"/>
      <c r="AP522" s="67"/>
      <c r="AQ522" s="67"/>
      <c r="AR522" s="67"/>
      <c r="AS522" s="67"/>
      <c r="AT522" s="67"/>
      <c r="AU522" s="59"/>
      <c r="AV522" s="59"/>
      <c r="AW522" s="59"/>
    </row>
    <row r="523" customFormat="false" ht="15.75" hidden="false" customHeight="true" outlineLevel="0" collapsed="false">
      <c r="A523" s="79"/>
      <c r="B523" s="80"/>
      <c r="C523" s="71"/>
      <c r="D523" s="71"/>
      <c r="E523" s="71"/>
      <c r="F523" s="71"/>
      <c r="G523" s="71"/>
      <c r="H523" s="71"/>
      <c r="I523" s="71"/>
      <c r="J523" s="71"/>
      <c r="K523" s="71"/>
      <c r="L523" s="71"/>
      <c r="M523" s="71"/>
      <c r="N523" s="71"/>
      <c r="O523" s="71"/>
      <c r="P523" s="71"/>
      <c r="Q523" s="71"/>
      <c r="R523" s="71"/>
      <c r="S523" s="71"/>
      <c r="T523" s="71"/>
      <c r="U523" s="71"/>
      <c r="V523" s="71"/>
      <c r="W523" s="71"/>
      <c r="X523" s="71"/>
      <c r="Y523" s="71"/>
      <c r="Z523" s="71"/>
      <c r="AA523" s="71"/>
      <c r="AB523" s="71"/>
      <c r="AC523" s="71"/>
      <c r="AD523" s="71"/>
      <c r="AE523" s="71"/>
      <c r="AF523" s="71"/>
      <c r="AG523" s="72"/>
      <c r="AH523" s="72"/>
      <c r="AI523" s="74"/>
      <c r="AJ523" s="74"/>
      <c r="AK523" s="74"/>
      <c r="AL523" s="74"/>
      <c r="AM523" s="74"/>
      <c r="AN523" s="74"/>
      <c r="AO523" s="74"/>
      <c r="AP523" s="74"/>
      <c r="AQ523" s="74"/>
      <c r="AR523" s="74"/>
      <c r="AS523" s="74"/>
      <c r="AT523" s="74"/>
      <c r="AU523" s="59"/>
      <c r="AV523" s="59"/>
      <c r="AW523" s="59"/>
    </row>
    <row r="524" customFormat="false" ht="15.75" hidden="false" customHeight="true" outlineLevel="0" collapsed="false">
      <c r="A524" s="78"/>
      <c r="B524" s="81"/>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c r="AG524" s="65"/>
      <c r="AH524" s="65"/>
      <c r="AI524" s="67"/>
      <c r="AJ524" s="67"/>
      <c r="AK524" s="67"/>
      <c r="AL524" s="67"/>
      <c r="AM524" s="67"/>
      <c r="AN524" s="67"/>
      <c r="AO524" s="67"/>
      <c r="AP524" s="67"/>
      <c r="AQ524" s="67"/>
      <c r="AR524" s="67"/>
      <c r="AS524" s="67"/>
      <c r="AT524" s="67"/>
      <c r="AU524" s="59"/>
      <c r="AV524" s="59"/>
      <c r="AW524" s="59"/>
    </row>
    <row r="525" customFormat="false" ht="15.75" hidden="false" customHeight="true" outlineLevel="0" collapsed="false">
      <c r="A525" s="79"/>
      <c r="B525" s="80"/>
      <c r="C525" s="71"/>
      <c r="D525" s="71"/>
      <c r="E525" s="71"/>
      <c r="F525" s="71"/>
      <c r="G525" s="71"/>
      <c r="H525" s="71"/>
      <c r="I525" s="71"/>
      <c r="J525" s="71"/>
      <c r="K525" s="71"/>
      <c r="L525" s="71"/>
      <c r="M525" s="71"/>
      <c r="N525" s="71"/>
      <c r="O525" s="71"/>
      <c r="P525" s="71"/>
      <c r="Q525" s="71"/>
      <c r="R525" s="71"/>
      <c r="S525" s="71"/>
      <c r="T525" s="71"/>
      <c r="U525" s="71"/>
      <c r="V525" s="71"/>
      <c r="W525" s="71"/>
      <c r="X525" s="71"/>
      <c r="Y525" s="71"/>
      <c r="Z525" s="71"/>
      <c r="AA525" s="71"/>
      <c r="AB525" s="71"/>
      <c r="AC525" s="71"/>
      <c r="AD525" s="71"/>
      <c r="AE525" s="71"/>
      <c r="AF525" s="71"/>
      <c r="AG525" s="72"/>
      <c r="AH525" s="72"/>
      <c r="AI525" s="74"/>
      <c r="AJ525" s="74"/>
      <c r="AK525" s="74"/>
      <c r="AL525" s="74"/>
      <c r="AM525" s="74"/>
      <c r="AN525" s="74"/>
      <c r="AO525" s="74"/>
      <c r="AP525" s="74"/>
      <c r="AQ525" s="74"/>
      <c r="AR525" s="74"/>
      <c r="AS525" s="74"/>
      <c r="AT525" s="74"/>
      <c r="AU525" s="59"/>
      <c r="AV525" s="59"/>
      <c r="AW525" s="59"/>
    </row>
    <row r="526" customFormat="false" ht="15.75" hidden="false" customHeight="true" outlineLevel="0" collapsed="false">
      <c r="A526" s="78"/>
      <c r="B526" s="81"/>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c r="AG526" s="65"/>
      <c r="AH526" s="65"/>
      <c r="AI526" s="67"/>
      <c r="AJ526" s="67"/>
      <c r="AK526" s="67"/>
      <c r="AL526" s="67"/>
      <c r="AM526" s="67"/>
      <c r="AN526" s="67"/>
      <c r="AO526" s="67"/>
      <c r="AP526" s="67"/>
      <c r="AQ526" s="67"/>
      <c r="AR526" s="67"/>
      <c r="AS526" s="67"/>
      <c r="AT526" s="67"/>
      <c r="AU526" s="59"/>
      <c r="AV526" s="59"/>
      <c r="AW526" s="59"/>
    </row>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autoFilter ref="A1:AC326">
    <filterColumn colId="1">
      <filters>
        <filter val="#REF!"/>
      </filters>
    </filterColumn>
  </autoFilter>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xml><?xml version="1.0" encoding="utf-8"?>
<x:worksheet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xmlns:x="http://schemas.openxmlformats.org/spreadsheetml/2006/main">
  <x:sheetPr filterMode="false">
    <x:pageSetUpPr fitToPage="false"/>
  </x:sheetPr>
  <x:dimension ref="A1:BI528"/>
  <x:sheetViews>
    <x:sheetView showFormulas="false" showGridLines="true" showRowColHeaders="true" showZeros="true" rightToLeft="false" tabSelected="false" showOutlineSymbols="true" defaultGridColor="true" view="normal" topLeftCell="A1" colorId="64" zoomScale="100" zoomScaleNormal="100" zoomScalePageLayoutView="60" workbookViewId="0">
      <x:selection pane="topLeft" activeCell="A1" activeCellId="0" sqref="A1"/>
    </x:sheetView>
  </x:sheetViews>
  <x:sheetFormatPr defaultColWidth="11.53515625" defaultRowHeight="15" customHeight="true" zeroHeight="false" outlineLevelRow="1" outlineLevelCol="1"/>
  <x:cols>
    <x:col min="1" max="1" width="32.53" style="0" hidden="false" customWidth="true" outlineLevel="0" collapsed="false"/>
    <x:col min="2" max="2" width="9.52" style="0" hidden="false" customWidth="true" outlineLevel="1" collapsed="false"/>
    <x:col min="3" max="3" width="6.39" style="0" hidden="false" customWidth="true" outlineLevel="1" collapsed="false"/>
    <x:col min="4" max="4" width="8.64" style="0" hidden="false" customWidth="true" outlineLevel="1" collapsed="false"/>
    <x:col min="5" max="5" width="7.14" style="0" hidden="false" customWidth="true" outlineLevel="0" collapsed="false"/>
    <x:col min="6" max="6" width="6.63" style="0" hidden="false" customWidth="true" outlineLevel="1" collapsed="false"/>
    <x:col min="7" max="7" width="16.14" style="0" hidden="false" customWidth="true" outlineLevel="0" collapsed="false"/>
    <x:col min="8" max="8" width="12.51" style="0" hidden="false" customWidth="true" outlineLevel="0" collapsed="false"/>
    <x:col min="9" max="9" width="11.13" style="0" hidden="false" customWidth="true" outlineLevel="0" collapsed="false"/>
    <x:col min="10" max="10" width="8.51" style="0" hidden="false" customWidth="true" outlineLevel="0" collapsed="false"/>
    <x:col min="11" max="11" width="8.26" style="0" hidden="false" customWidth="true" outlineLevel="0" collapsed="false"/>
    <x:col min="12" max="12" width="10.89" style="0" hidden="false" customWidth="true" outlineLevel="0" collapsed="false"/>
    <x:col min="13" max="13" width="10.39" style="0" hidden="false" customWidth="true" outlineLevel="0" collapsed="false"/>
    <x:col min="14" max="14" width="5.13" style="0" hidden="false" customWidth="true" outlineLevel="0" collapsed="false"/>
    <x:col min="15" max="15" width="9.76" style="0" hidden="false" customWidth="true" outlineLevel="0" collapsed="false"/>
    <x:col min="16" max="16" width="11.26" style="0" hidden="false" customWidth="true" outlineLevel="0" collapsed="false"/>
    <x:col min="17" max="17" width="9.39" style="0" hidden="false" customWidth="true" outlineLevel="0" collapsed="false"/>
    <x:col min="18" max="18" width="8.26" style="0" hidden="false" customWidth="true" outlineLevel="0" collapsed="false"/>
    <x:col min="19" max="19" width="5.76" style="0" hidden="false" customWidth="true" outlineLevel="0" collapsed="false"/>
    <x:col min="20" max="20" width="10.01" style="0" hidden="false" customWidth="true" outlineLevel="0" collapsed="false"/>
    <x:col min="21" max="21" width="5.13" style="0" hidden="false" customWidth="true" outlineLevel="0" collapsed="false"/>
    <x:col min="22" max="22" width="9.64" style="0" hidden="false" customWidth="true" outlineLevel="0" collapsed="false"/>
    <x:col min="23" max="23" width="11.77" style="0" hidden="false" customWidth="true" outlineLevel="0" collapsed="false"/>
    <x:col min="24" max="25" width="8.51" style="0" hidden="false" customWidth="true" outlineLevel="0" collapsed="false"/>
    <x:col min="26" max="26" width="8.01" style="0" hidden="false" customWidth="true" outlineLevel="0" collapsed="false"/>
    <x:col min="27" max="27" width="5.76" style="0" hidden="false" customWidth="true" outlineLevel="0" collapsed="false"/>
    <x:col min="28" max="28" width="10.39" style="0" hidden="false" customWidth="true" outlineLevel="0" collapsed="false"/>
    <x:col min="29" max="29" width="5.25" style="0" hidden="false" customWidth="true" outlineLevel="0" collapsed="false"/>
    <x:col min="30" max="30" width="10.51" style="0" hidden="false" customWidth="true" outlineLevel="0" collapsed="false"/>
    <x:col min="31" max="31" width="11.77" style="0" hidden="false" customWidth="true" outlineLevel="0" collapsed="false"/>
    <x:col min="32" max="32" width="9.39" style="0" hidden="false" customWidth="true" outlineLevel="0" collapsed="false"/>
    <x:col min="33" max="33" width="8.26" style="0" hidden="false" customWidth="true" outlineLevel="0" collapsed="false"/>
    <x:col min="34" max="34" width="5.76" style="0" hidden="false" customWidth="true" outlineLevel="0" collapsed="false"/>
    <x:col min="35" max="35" width="10.01" style="0" hidden="false" customWidth="true" outlineLevel="0" collapsed="false"/>
    <x:col min="36" max="36" width="5.13" style="0" hidden="false" customWidth="true" outlineLevel="0" collapsed="false"/>
    <x:col min="37" max="37" width="9.64" style="0" hidden="false" customWidth="true" outlineLevel="0" collapsed="false"/>
    <x:col min="38" max="38" width="11.77" style="0" hidden="false" customWidth="true" outlineLevel="0" collapsed="false"/>
    <x:col min="39" max="39" width="8.51" style="0" hidden="false" customWidth="true" outlineLevel="0" collapsed="false"/>
    <x:col min="40" max="40" width="8.14" style="0" hidden="false" customWidth="true" outlineLevel="0" collapsed="false"/>
    <x:col min="41" max="41" width="5.76" style="0" hidden="false" customWidth="true" outlineLevel="0" collapsed="false"/>
    <x:col min="42" max="42" width="10.51" style="0" hidden="false" customWidth="true" outlineLevel="0" collapsed="false"/>
    <x:col min="43" max="43" width="5.13" style="0" hidden="false" customWidth="true" outlineLevel="0" collapsed="false"/>
    <x:col min="44" max="44" width="10.51" style="0" hidden="false" customWidth="true" outlineLevel="0" collapsed="false"/>
    <x:col min="46" max="46" width="5.88" style="0" hidden="false" customWidth="true" outlineLevel="0" collapsed="false"/>
    <x:col min="47" max="47" width="5.76" style="0" hidden="false" customWidth="true" outlineLevel="1" collapsed="false"/>
    <x:col min="48" max="48" width="4.63" style="0" hidden="false" customWidth="true" outlineLevel="1" collapsed="false"/>
    <x:col min="49" max="61" width="12.64" style="0" hidden="true" customWidth="true" outlineLevel="0" collapsed="false"/>
    <x:col min="62" max="1024" width="12.64" style="0" hidden="false" customWidth="true" outlineLevel="0" collapsed="false"/>
  </x:cols>
  <x:sheetData>
    <x:row r="1" customFormat="false" ht="48.75" hidden="false" customHeight="true" outlineLevel="0" collapsed="false">
      <x:c r="A1" s="82" t="s">
        <x:v>406</x:v>
      </x:c>
      <x:c r="B1" s="83" t="n">
        <x:v>45901</x:v>
      </x:c>
      <x:c r="C1" s="84" t="s">
        <x:v>292</x:v>
      </x:c>
      <x:c r="D1" s="84" t="s">
        <x:v>293</x:v>
      </x:c>
      <x:c r="E1" s="85" t="s">
        <x:v>407</x:v>
      </x:c>
      <x:c r="F1" s="86" t="s">
        <x:v>408</x:v>
      </x:c>
      <x:c r="G1" s="87" t="s">
        <x:v>409</x:v>
      </x:c>
      <x:c r="H1" s="88" t="s">
        <x:v>410</x:v>
      </x:c>
      <x:c r="I1" s="89" t="s">
        <x:v>411</x:v>
      </x:c>
      <x:c r="J1" s="90" t="s">
        <x:v>412</x:v>
      </x:c>
      <x:c r="K1" s="91" t="s">
        <x:v>413</x:v>
      </x:c>
      <x:c r="L1" s="91" t="s">
        <x:v>414</x:v>
      </x:c>
      <x:c r="M1" s="91" t="s">
        <x:v>415</x:v>
      </x:c>
      <x:c r="N1" s="91" t="s">
        <x:v>416</x:v>
      </x:c>
      <x:c r="O1" s="92" t="s">
        <x:v>417</x:v>
      </x:c>
      <x:c r="P1" s="89" t="s">
        <x:v>411</x:v>
      </x:c>
      <x:c r="Q1" s="93" t="s">
        <x:v>418</x:v>
      </x:c>
      <x:c r="R1" s="91" t="s">
        <x:v>413</x:v>
      </x:c>
      <x:c r="S1" s="91" t="s">
        <x:v>419</x:v>
      </x:c>
      <x:c r="T1" s="91" t="s">
        <x:v>415</x:v>
      </x:c>
      <x:c r="U1" s="91" t="s">
        <x:v>420</x:v>
      </x:c>
      <x:c r="V1" s="92" t="s">
        <x:v>417</x:v>
      </x:c>
      <x:c r="W1" s="89" t="s">
        <x:v>411</x:v>
      </x:c>
      <x:c r="X1" s="93" t="s">
        <x:v>421</x:v>
      </x:c>
      <x:c r="Y1" s="93" t="s">
        <x:v>418</x:v>
      </x:c>
      <x:c r="Z1" s="91" t="s">
        <x:v>413</x:v>
      </x:c>
      <x:c r="AA1" s="91" t="s">
        <x:v>419</x:v>
      </x:c>
      <x:c r="AB1" s="91" t="s">
        <x:v>415</x:v>
      </x:c>
      <x:c r="AC1" s="91" t="s">
        <x:v>420</x:v>
      </x:c>
      <x:c r="AD1" s="92" t="s">
        <x:v>417</x:v>
      </x:c>
      <x:c r="AE1" s="89" t="s">
        <x:v>411</x:v>
      </x:c>
      <x:c r="AF1" s="93" t="s">
        <x:v>418</x:v>
      </x:c>
      <x:c r="AG1" s="91" t="s">
        <x:v>413</x:v>
      </x:c>
      <x:c r="AH1" s="91" t="s">
        <x:v>419</x:v>
      </x:c>
      <x:c r="AI1" s="91" t="s">
        <x:v>415</x:v>
      </x:c>
      <x:c r="AJ1" s="91" t="s">
        <x:v>420</x:v>
      </x:c>
      <x:c r="AK1" s="92" t="s">
        <x:v>417</x:v>
      </x:c>
      <x:c r="AL1" s="89" t="s">
        <x:v>411</x:v>
      </x:c>
      <x:c r="AM1" s="93" t="s">
        <x:v>418</x:v>
      </x:c>
      <x:c r="AN1" s="91" t="s">
        <x:v>413</x:v>
      </x:c>
      <x:c r="AO1" s="91" t="s">
        <x:v>419</x:v>
      </x:c>
      <x:c r="AP1" s="91" t="s">
        <x:v>415</x:v>
      </x:c>
      <x:c r="AQ1" s="91" t="s">
        <x:v>420</x:v>
      </x:c>
      <x:c r="AR1" s="92" t="s">
        <x:v>417</x:v>
      </x:c>
      <x:c r="AS1" s="89" t="s">
        <x:v>411</x:v>
      </x:c>
      <x:c r="AT1" s="94"/>
      <x:c r="AU1" s="95" t="s">
        <x:v>301</x:v>
      </x:c>
      <x:c r="AV1" s="95" t="s">
        <x:v>422</x:v>
      </x:c>
      <x:c r="AW1" s="96"/>
      <x:c r="AX1" s="96"/>
      <x:c r="AY1" s="96"/>
      <x:c r="AZ1" s="96"/>
      <x:c r="BA1" s="96"/>
      <x:c r="BB1" s="96"/>
      <x:c r="BC1" s="96"/>
      <x:c r="BD1" s="96"/>
      <x:c r="BE1" s="96"/>
      <x:c r="BF1" s="96"/>
      <x:c r="BG1" s="96"/>
      <x:c r="BH1" s="96"/>
      <x:c r="BI1" s="96"/>
    </x:row>
    <x:row r="2" customFormat="false" ht="15.75" hidden="false" customHeight="true" outlineLevel="0" collapsed="false">
      <x:c r="A2" s="97" t="s">
        <x:v>423</x:v>
      </x:c>
      <x:c r="B2" s="98" t="n">
        <x:v>194</x:v>
      </x:c>
      <x:c r="C2" s="99" t="str">
        <x:f aca="false">SUM(I2:AS2)</x:f>
        <x:v>0</x:v>
      </x:c>
      <x:c r="D2" s="100" t="n">
        <x:f aca="false">SUM(B2,C2)</x:f>
        <x:v>194</x:v>
      </x:c>
      <x:c r="E2" s="101" t="str">
        <x:f aca="false">0</x:f>
        <x:v>0</x:v>
      </x:c>
      <x:c r="F2" s="102" t="e">
        <x:f t="array" aca="false" ref="F2:F2">xlookup(A2,'Roshas DKP spent'!M:M,'Roshas DKP spent'!N:N,"")</x:f>
        <x:v>#NAME?</x:v>
      </x:c>
      <x:c r="G2" s="103" t="str">
        <x:f aca="false">SUM(D2-E2)</x:f>
        <x:v>194</x:v>
      </x:c>
      <x:c r="H2" s="104" t="n">
        <x:f aca="false">G2*(G2/1000)</x:f>
        <x:v>37.636</x:v>
      </x:c>
      <x:c r="I2" s="105"/>
      <x:c r="J2" s="106"/>
      <x:c r="K2" s="107"/>
      <x:c r="L2" s="106" t="str">
        <x:v>6</x:v>
      </x:c>
      <x:c r="M2" s="107"/>
      <x:c r="N2" s="107"/>
      <x:c r="O2" s="107"/>
      <x:c r="P2" s="105"/>
      <x:c r="Q2" s="106"/>
      <x:c r="R2" s="107"/>
      <x:c r="S2" s="107"/>
      <x:c r="T2" s="107"/>
      <x:c r="U2" s="107"/>
      <x:c r="V2" s="107"/>
      <x:c r="W2" s="108"/>
      <x:c r="X2" s="109"/>
      <x:c r="Y2" s="106"/>
      <x:c r="Z2" s="107"/>
      <x:c r="AA2" s="107"/>
      <x:c r="AB2" s="107"/>
      <x:c r="AC2" s="107"/>
      <x:c r="AD2" s="106"/>
      <x:c r="AE2" s="110"/>
      <x:c r="AF2" s="106"/>
      <x:c r="AG2" s="107"/>
      <x:c r="AH2" s="107"/>
      <x:c r="AI2" s="107"/>
      <x:c r="AJ2" s="107"/>
      <x:c r="AK2" s="107"/>
      <x:c r="AL2" s="108"/>
      <x:c r="AM2" s="109"/>
      <x:c r="AN2" s="111"/>
      <x:c r="AO2" s="111"/>
      <x:c r="AP2" s="111"/>
      <x:c r="AQ2" s="111"/>
      <x:c r="AR2" s="111"/>
      <x:c r="AS2" s="105"/>
      <x:c r="AT2" s="112"/>
      <x:c r="AU2" s="113" t="e">
        <x:f t="array" aca="false" ref="AU2:AU2">xlookup(A2,'Roshas Attendance'!S:S,'Roshas Attendance'!T:T,"")</x:f>
        <x:v>#NAME?</x:v>
      </x:c>
      <x:c r="AV2" s="113" t="str">
        <x:f aca="false">IF(AC2="","", IF(AC2=AU2,"match","error"))</x:f>
        <x:v/>
      </x:c>
      <x:c r="AW2" s="112"/>
      <x:c r="AX2" s="112"/>
      <x:c r="AY2" s="112"/>
      <x:c r="AZ2" s="112"/>
      <x:c r="BA2" s="112"/>
      <x:c r="BB2" s="112"/>
      <x:c r="BC2" s="112"/>
      <x:c r="BD2" s="112"/>
      <x:c r="BE2" s="112"/>
      <x:c r="BF2" s="112"/>
      <x:c r="BG2" s="112"/>
      <x:c r="BH2" s="112"/>
      <x:c r="BI2" s="112"/>
    </x:row>
    <x:row r="3" customFormat="false" ht="15.75" hidden="false" customHeight="true" outlineLevel="0" collapsed="false">
      <x:c r="A3" s="97" t="s">
        <x:v>302</x:v>
      </x:c>
      <x:c r="B3" s="98" t="n">
        <x:v>178</x:v>
      </x:c>
      <x:c r="C3" s="99" t="n">
        <x:f aca="false">SUM(I3:AS3)</x:f>
        <x:v>15</x:v>
      </x:c>
      <x:c r="D3" s="100" t="n">
        <x:f aca="false">SUM(B3,C3)</x:f>
        <x:v>193</x:v>
      </x:c>
      <x:c r="E3" s="101" t="n">
        <x:f aca="false">0</x:f>
        <x:v>0</x:v>
      </x:c>
      <x:c r="F3" s="102" t="e">
        <x:f t="array" aca="false" ref="F3:F3">xlookup(A3,'Roshas DKP spent'!M:M,'Roshas DKP spent'!N:N,"")</x:f>
        <x:v>#NAME?</x:v>
      </x:c>
      <x:c r="G3" s="103" t="n">
        <x:f aca="false">SUM(D3-E3)</x:f>
        <x:v>193</x:v>
      </x:c>
      <x:c r="H3" s="104" t="n">
        <x:f aca="false">G3*(G3/1000)</x:f>
        <x:v>37.249</x:v>
      </x:c>
      <x:c r="I3" s="105" t="n">
        <x:v>6</x:v>
      </x:c>
      <x:c r="J3" s="106"/>
      <x:c r="K3" s="107" t="n">
        <x:v>2</x:v>
      </x:c>
      <x:c r="L3" s="106"/>
      <x:c r="M3" s="107" t="n">
        <x:v>7</x:v>
      </x:c>
      <x:c r="N3" s="107"/>
      <x:c r="O3" s="107"/>
      <x:c r="P3" s="105"/>
      <x:c r="Q3" s="106"/>
      <x:c r="R3" s="107"/>
      <x:c r="S3" s="107"/>
      <x:c r="T3" s="107"/>
      <x:c r="U3" s="107"/>
      <x:c r="V3" s="107"/>
      <x:c r="W3" s="108"/>
      <x:c r="X3" s="109"/>
      <x:c r="Y3" s="106"/>
      <x:c r="Z3" s="107"/>
      <x:c r="AA3" s="107"/>
      <x:c r="AB3" s="107"/>
      <x:c r="AC3" s="107"/>
      <x:c r="AD3" s="106"/>
      <x:c r="AE3" s="110"/>
      <x:c r="AF3" s="106"/>
      <x:c r="AG3" s="107"/>
      <x:c r="AH3" s="107"/>
      <x:c r="AI3" s="107"/>
      <x:c r="AJ3" s="107"/>
      <x:c r="AK3" s="107"/>
      <x:c r="AL3" s="108"/>
      <x:c r="AM3" s="109"/>
      <x:c r="AN3" s="111"/>
      <x:c r="AO3" s="111"/>
      <x:c r="AP3" s="111"/>
      <x:c r="AQ3" s="111"/>
      <x:c r="AR3" s="111"/>
      <x:c r="AS3" s="105"/>
      <x:c r="AT3" s="112"/>
      <x:c r="AU3" s="113" t="e">
        <x:f t="array" aca="false" ref="AU3:AU3">xlookup(A3,'Roshas Attendance'!S:S,'Roshas Attendance'!T:T,"")</x:f>
        <x:v>#NAME?</x:v>
      </x:c>
      <x:c r="AV3" s="113" t="str">
        <x:f aca="false">IF(AC3="","", IF(AC3=AU3,"match","error"))</x:f>
        <x:v/>
      </x:c>
      <x:c r="AW3" s="112"/>
      <x:c r="AX3" s="112"/>
      <x:c r="AY3" s="112"/>
      <x:c r="AZ3" s="112"/>
      <x:c r="BA3" s="112"/>
      <x:c r="BB3" s="112"/>
      <x:c r="BC3" s="112"/>
      <x:c r="BD3" s="112"/>
      <x:c r="BE3" s="112"/>
      <x:c r="BF3" s="112"/>
      <x:c r="BG3" s="112"/>
      <x:c r="BH3" s="112"/>
      <x:c r="BI3" s="112"/>
    </x:row>
    <x:row r="4" customFormat="false" ht="15.75" hidden="false" customHeight="true" outlineLevel="0" collapsed="false">
      <x:c r="A4" s="97" t="s">
        <x:v>306</x:v>
      </x:c>
      <x:c r="B4" s="98" t="n">
        <x:v>172</x:v>
      </x:c>
      <x:c r="C4" s="99" t="str">
        <x:f aca="false">SUM(I4:AS4)</x:f>
        <x:v>1</x:v>
      </x:c>
      <x:c r="D4" s="100" t="n">
        <x:f aca="false">SUM(B4,C4)</x:f>
        <x:v>173</x:v>
      </x:c>
      <x:c r="E4" s="101" t="str">
        <x:f aca="false">0</x:f>
        <x:v>0</x:v>
      </x:c>
      <x:c r="F4" s="102" t="e">
        <x:f t="array" aca="false" ref="F4:F4">xlookup(A4,'Roshas DKP spent'!M:M,'Roshas DKP spent'!N:N,"")</x:f>
        <x:v>#NAME?</x:v>
      </x:c>
      <x:c r="G4" s="103" t="str">
        <x:f aca="false">SUM(D4-E4)</x:f>
        <x:v>173</x:v>
      </x:c>
      <x:c r="H4" s="104" t="n">
        <x:f aca="false">G4*(G4/1000)</x:f>
        <x:v>29.929</x:v>
      </x:c>
      <x:c r="I4" s="105"/>
      <x:c r="J4" s="106"/>
      <x:c r="K4" s="107" t="n">
        <x:v>1</x:v>
      </x:c>
      <x:c r="L4" s="106" t="str">
        <x:v>6</x:v>
      </x:c>
      <x:c r="M4" s="107"/>
      <x:c r="N4" s="107"/>
      <x:c r="O4" s="107"/>
      <x:c r="P4" s="105"/>
      <x:c r="Q4" s="106"/>
      <x:c r="R4" s="107"/>
      <x:c r="S4" s="107"/>
      <x:c r="T4" s="107"/>
      <x:c r="U4" s="107"/>
      <x:c r="V4" s="107"/>
      <x:c r="W4" s="108"/>
      <x:c r="X4" s="109"/>
      <x:c r="Y4" s="106"/>
      <x:c r="Z4" s="107"/>
      <x:c r="AA4" s="107"/>
      <x:c r="AB4" s="107"/>
      <x:c r="AC4" s="107"/>
      <x:c r="AD4" s="106"/>
      <x:c r="AE4" s="110"/>
      <x:c r="AF4" s="106"/>
      <x:c r="AG4" s="107"/>
      <x:c r="AH4" s="107"/>
      <x:c r="AI4" s="107"/>
      <x:c r="AJ4" s="107"/>
      <x:c r="AK4" s="107"/>
      <x:c r="AL4" s="108"/>
      <x:c r="AM4" s="109"/>
      <x:c r="AN4" s="111"/>
      <x:c r="AO4" s="111"/>
      <x:c r="AP4" s="111"/>
      <x:c r="AQ4" s="111"/>
      <x:c r="AR4" s="111"/>
      <x:c r="AS4" s="105"/>
      <x:c r="AT4" s="112"/>
      <x:c r="AU4" s="113" t="e">
        <x:f t="array" aca="false" ref="AU4:AU4">xlookup(A4,'Roshas Attendance'!S:S,'Roshas Attendance'!T:T,"")</x:f>
        <x:v>#NAME?</x:v>
      </x:c>
      <x:c r="AV4" s="113" t="str">
        <x:f aca="false">IF(AC4="","", IF(AC4=AU4,"match","error"))</x:f>
        <x:v/>
      </x:c>
      <x:c r="AW4" s="112"/>
      <x:c r="AX4" s="112"/>
      <x:c r="AY4" s="112"/>
      <x:c r="AZ4" s="112"/>
      <x:c r="BA4" s="112"/>
      <x:c r="BB4" s="112"/>
      <x:c r="BC4" s="112"/>
      <x:c r="BD4" s="112"/>
      <x:c r="BE4" s="112"/>
      <x:c r="BF4" s="112"/>
      <x:c r="BG4" s="112"/>
      <x:c r="BH4" s="112"/>
      <x:c r="BI4" s="112"/>
    </x:row>
    <x:row r="5" customFormat="false" ht="15.75" hidden="false" customHeight="true" outlineLevel="0" collapsed="false">
      <x:c r="A5" s="97" t="s">
        <x:v>185</x:v>
      </x:c>
      <x:c r="B5" s="98" t="n">
        <x:v>164</x:v>
      </x:c>
      <x:c r="C5" s="99" t="n">
        <x:f aca="false">SUM(I5:AS5)</x:f>
        <x:v>0</x:v>
      </x:c>
      <x:c r="D5" s="100" t="n">
        <x:f aca="false">SUM(B5,C5)</x:f>
        <x:v>164</x:v>
      </x:c>
      <x:c r="E5" s="101" t="n">
        <x:f aca="false">0</x:f>
        <x:v>0</x:v>
      </x:c>
      <x:c r="F5" s="102" t="e">
        <x:f t="array" aca="false" ref="F5:F5">xlookup(A5,'Roshas DKP spent'!M:M,'Roshas DKP spent'!N:N,"")</x:f>
        <x:v>#NAME?</x:v>
      </x:c>
      <x:c r="G5" s="103" t="n">
        <x:f aca="false">SUM(D5-E5)</x:f>
        <x:v>164</x:v>
      </x:c>
      <x:c r="H5" s="104" t="n">
        <x:f aca="false">G5*(G5/1000)</x:f>
        <x:v>26.896</x:v>
      </x:c>
      <x:c r="I5" s="105"/>
      <x:c r="J5" s="106"/>
      <x:c r="K5" s="107"/>
      <x:c r="L5" s="106"/>
      <x:c r="M5" s="107"/>
      <x:c r="N5" s="107"/>
      <x:c r="O5" s="107"/>
      <x:c r="P5" s="105"/>
      <x:c r="Q5" s="106"/>
      <x:c r="R5" s="107"/>
      <x:c r="S5" s="107"/>
      <x:c r="T5" s="107"/>
      <x:c r="U5" s="107"/>
      <x:c r="V5" s="107"/>
      <x:c r="W5" s="108"/>
      <x:c r="X5" s="109"/>
      <x:c r="Y5" s="106"/>
      <x:c r="Z5" s="107"/>
      <x:c r="AA5" s="107"/>
      <x:c r="AB5" s="107"/>
      <x:c r="AC5" s="107"/>
      <x:c r="AD5" s="106"/>
      <x:c r="AE5" s="110"/>
      <x:c r="AF5" s="106"/>
      <x:c r="AG5" s="107"/>
      <x:c r="AH5" s="107"/>
      <x:c r="AI5" s="107"/>
      <x:c r="AJ5" s="107"/>
      <x:c r="AK5" s="107"/>
      <x:c r="AL5" s="108"/>
      <x:c r="AM5" s="109"/>
      <x:c r="AN5" s="111"/>
      <x:c r="AO5" s="111"/>
      <x:c r="AP5" s="111"/>
      <x:c r="AQ5" s="111"/>
      <x:c r="AR5" s="111"/>
      <x:c r="AS5" s="105"/>
      <x:c r="AT5" s="112"/>
      <x:c r="AU5" s="113" t="e">
        <x:f t="array" aca="false" ref="AU5:AU5">xlookup(A5,'Roshas Attendance'!S:S,'Roshas Attendance'!T:T,"")</x:f>
        <x:v>#NAME?</x:v>
      </x:c>
      <x:c r="AV5" s="113" t="str">
        <x:f aca="false">IF(AC5="","", IF(AC5=AU5,"match","error"))</x:f>
        <x:v/>
      </x:c>
      <x:c r="AW5" s="112"/>
      <x:c r="AX5" s="112"/>
      <x:c r="AY5" s="112"/>
      <x:c r="AZ5" s="112"/>
      <x:c r="BA5" s="112"/>
      <x:c r="BB5" s="112"/>
      <x:c r="BC5" s="112"/>
      <x:c r="BD5" s="112"/>
      <x:c r="BE5" s="112"/>
      <x:c r="BF5" s="112"/>
      <x:c r="BG5" s="112"/>
      <x:c r="BH5" s="112"/>
      <x:c r="BI5" s="112"/>
    </x:row>
    <x:row r="6" customFormat="false" ht="15.75" hidden="false" customHeight="true" outlineLevel="0" collapsed="false">
      <x:c r="A6" s="97" t="s">
        <x:v>308</x:v>
      </x:c>
      <x:c r="B6" s="98" t="n">
        <x:v>139</x:v>
      </x:c>
      <x:c r="C6" s="99" t="n">
        <x:f aca="false">SUM(I6:AS6)</x:f>
        <x:v>2</x:v>
      </x:c>
      <x:c r="D6" s="100" t="n">
        <x:f aca="false">SUM(B6,C6)</x:f>
        <x:v>141</x:v>
      </x:c>
      <x:c r="E6" s="101" t="n">
        <x:f aca="false">0</x:f>
        <x:v>0</x:v>
      </x:c>
      <x:c r="F6" s="102" t="e">
        <x:f t="array" aca="false" ref="F6:F6">xlookup(A6,'Roshas DKP spent'!M:M,'Roshas DKP spent'!N:N,"")</x:f>
        <x:v>#NAME?</x:v>
      </x:c>
      <x:c r="G6" s="103" t="n">
        <x:f aca="false">SUM(D6-E6)</x:f>
        <x:v>141</x:v>
      </x:c>
      <x:c r="H6" s="104" t="n">
        <x:f aca="false">G6*(G6/1000)</x:f>
        <x:v>19.881</x:v>
      </x:c>
      <x:c r="I6" s="105"/>
      <x:c r="J6" s="106"/>
      <x:c r="K6" s="107" t="n">
        <x:v>2</x:v>
      </x:c>
      <x:c r="L6" s="106"/>
      <x:c r="M6" s="107"/>
      <x:c r="N6" s="107"/>
      <x:c r="O6" s="107"/>
      <x:c r="P6" s="105"/>
      <x:c r="Q6" s="106"/>
      <x:c r="R6" s="107"/>
      <x:c r="S6" s="107"/>
      <x:c r="T6" s="107"/>
      <x:c r="U6" s="107"/>
      <x:c r="V6" s="107"/>
      <x:c r="W6" s="108"/>
      <x:c r="X6" s="109"/>
      <x:c r="Y6" s="106"/>
      <x:c r="Z6" s="107"/>
      <x:c r="AA6" s="107"/>
      <x:c r="AB6" s="107"/>
      <x:c r="AC6" s="107"/>
      <x:c r="AD6" s="106"/>
      <x:c r="AE6" s="110"/>
      <x:c r="AF6" s="106"/>
      <x:c r="AG6" s="107"/>
      <x:c r="AH6" s="107"/>
      <x:c r="AI6" s="107"/>
      <x:c r="AJ6" s="107"/>
      <x:c r="AK6" s="107"/>
      <x:c r="AL6" s="108"/>
      <x:c r="AM6" s="109"/>
      <x:c r="AN6" s="111"/>
      <x:c r="AO6" s="111"/>
      <x:c r="AP6" s="111"/>
      <x:c r="AQ6" s="111"/>
      <x:c r="AR6" s="111"/>
      <x:c r="AS6" s="105"/>
      <x:c r="AT6" s="112"/>
      <x:c r="AU6" s="113" t="e">
        <x:f t="array" aca="false" ref="AU6:AU6">xlookup(A6,'Roshas Attendance'!S:S,'Roshas Attendance'!T:T,"")</x:f>
        <x:v>#NAME?</x:v>
      </x:c>
      <x:c r="AV6" s="113" t="str">
        <x:f aca="false">IF(AC6="","", IF(AC6=AU6,"match","error"))</x:f>
        <x:v/>
      </x:c>
      <x:c r="AW6" s="112"/>
      <x:c r="AX6" s="112"/>
      <x:c r="AY6" s="112"/>
      <x:c r="AZ6" s="112"/>
      <x:c r="BA6" s="112"/>
      <x:c r="BB6" s="112"/>
      <x:c r="BC6" s="112"/>
      <x:c r="BD6" s="112"/>
      <x:c r="BE6" s="112"/>
      <x:c r="BF6" s="112"/>
      <x:c r="BG6" s="112"/>
      <x:c r="BH6" s="112"/>
      <x:c r="BI6" s="112"/>
    </x:row>
    <x:row r="7" customFormat="false" ht="15.75" hidden="false" customHeight="true" outlineLevel="0" collapsed="false">
      <x:c r="A7" s="97" t="s">
        <x:v>328</x:v>
      </x:c>
      <x:c r="B7" s="98" t="n">
        <x:v>123</x:v>
      </x:c>
      <x:c r="C7" s="99" t="str">
        <x:f aca="false">SUM(I7:AS7)</x:f>
        <x:v>7</x:v>
      </x:c>
      <x:c r="D7" s="100" t="n">
        <x:f aca="false">SUM(B7,C7)</x:f>
        <x:v>130</x:v>
      </x:c>
      <x:c r="E7" s="101" t="str">
        <x:f aca="false">0</x:f>
        <x:v>0</x:v>
      </x:c>
      <x:c r="F7" s="102" t="e">
        <x:f t="array" aca="false" ref="F7:F7">xlookup(A7,'Roshas DKP spent'!M:M,'Roshas DKP spent'!N:N,"")</x:f>
        <x:v>#NAME?</x:v>
      </x:c>
      <x:c r="G7" s="103" t="str">
        <x:f aca="false">SUM(D7-E7)</x:f>
        <x:v>130</x:v>
      </x:c>
      <x:c r="H7" s="104" t="n">
        <x:f aca="false">G7*(G7/1000)</x:f>
        <x:v>16.9</x:v>
      </x:c>
      <x:c r="I7" s="105"/>
      <x:c r="J7" s="106"/>
      <x:c r="K7" s="107"/>
      <x:c r="L7" s="106" t="str">
        <x:v>6</x:v>
      </x:c>
      <x:c r="M7" s="107" t="n">
        <x:v>7</x:v>
      </x:c>
      <x:c r="N7" s="107"/>
      <x:c r="O7" s="107"/>
      <x:c r="P7" s="105"/>
      <x:c r="Q7" s="106"/>
      <x:c r="R7" s="107"/>
      <x:c r="S7" s="107"/>
      <x:c r="T7" s="107"/>
      <x:c r="U7" s="107"/>
      <x:c r="V7" s="107"/>
      <x:c r="W7" s="108"/>
      <x:c r="X7" s="109"/>
      <x:c r="Y7" s="106"/>
      <x:c r="Z7" s="107"/>
      <x:c r="AA7" s="107"/>
      <x:c r="AB7" s="107"/>
      <x:c r="AC7" s="107"/>
      <x:c r="AD7" s="106"/>
      <x:c r="AE7" s="110"/>
      <x:c r="AF7" s="106"/>
      <x:c r="AG7" s="107"/>
      <x:c r="AH7" s="107"/>
      <x:c r="AI7" s="107"/>
      <x:c r="AJ7" s="107"/>
      <x:c r="AK7" s="107"/>
      <x:c r="AL7" s="108"/>
      <x:c r="AM7" s="109"/>
      <x:c r="AN7" s="111"/>
      <x:c r="AO7" s="111"/>
      <x:c r="AP7" s="111"/>
      <x:c r="AQ7" s="111"/>
      <x:c r="AR7" s="111"/>
      <x:c r="AS7" s="105"/>
      <x:c r="AT7" s="112"/>
      <x:c r="AU7" s="113" t="e">
        <x:f t="array" aca="false" ref="AU7:AU7">xlookup(A7,'Roshas Attendance'!S:S,'Roshas Attendance'!T:T,"")</x:f>
        <x:v>#NAME?</x:v>
      </x:c>
      <x:c r="AV7" s="113" t="str">
        <x:f aca="false">IF(AC7="","", IF(AC7=AU7,"match","error"))</x:f>
        <x:v/>
      </x:c>
      <x:c r="AW7" s="112"/>
      <x:c r="AX7" s="112"/>
      <x:c r="AY7" s="112"/>
      <x:c r="AZ7" s="112"/>
      <x:c r="BA7" s="112"/>
      <x:c r="BB7" s="112"/>
      <x:c r="BC7" s="112"/>
      <x:c r="BD7" s="112"/>
      <x:c r="BE7" s="112"/>
      <x:c r="BF7" s="112"/>
      <x:c r="BG7" s="112"/>
      <x:c r="BH7" s="112"/>
      <x:c r="BI7" s="112"/>
    </x:row>
    <x:row r="8" customFormat="false" ht="15.75" hidden="false" customHeight="true" outlineLevel="0" collapsed="false">
      <x:c r="A8" s="97" t="s">
        <x:v>309</x:v>
      </x:c>
      <x:c r="B8" s="98" t="n">
        <x:v>131</x:v>
      </x:c>
      <x:c r="C8" s="99" t="n">
        <x:f aca="false">SUM(I8:AS8)</x:f>
        <x:v>2</x:v>
      </x:c>
      <x:c r="D8" s="100" t="n">
        <x:f aca="false">SUM(B8,C8)</x:f>
        <x:v>133</x:v>
      </x:c>
      <x:c r="E8" s="101" t="n">
        <x:f aca="false">0</x:f>
        <x:v>0</x:v>
      </x:c>
      <x:c r="F8" s="102" t="e">
        <x:f t="array" aca="false" ref="F8:F8">xlookup(A8,'Roshas DKP spent'!M:M,'Roshas DKP spent'!N:N,"")</x:f>
        <x:v>#NAME?</x:v>
      </x:c>
      <x:c r="G8" s="103" t="n">
        <x:f aca="false">SUM(D8-E8)</x:f>
        <x:v>133</x:v>
      </x:c>
      <x:c r="H8" s="104" t="n">
        <x:f aca="false">G8*(G8/1000)</x:f>
        <x:v>17.689</x:v>
      </x:c>
      <x:c r="I8" s="105"/>
      <x:c r="J8" s="106"/>
      <x:c r="K8" s="107" t="n">
        <x:v>2</x:v>
      </x:c>
      <x:c r="L8" s="106"/>
      <x:c r="M8" s="107"/>
      <x:c r="N8" s="107"/>
      <x:c r="O8" s="107"/>
      <x:c r="P8" s="105"/>
      <x:c r="Q8" s="106"/>
      <x:c r="R8" s="107"/>
      <x:c r="S8" s="107"/>
      <x:c r="T8" s="107"/>
      <x:c r="U8" s="107"/>
      <x:c r="V8" s="107"/>
      <x:c r="W8" s="108"/>
      <x:c r="X8" s="109"/>
      <x:c r="Y8" s="106"/>
      <x:c r="Z8" s="107"/>
      <x:c r="AA8" s="107"/>
      <x:c r="AB8" s="107"/>
      <x:c r="AC8" s="107"/>
      <x:c r="AD8" s="106"/>
      <x:c r="AE8" s="110"/>
      <x:c r="AF8" s="106"/>
      <x:c r="AG8" s="107"/>
      <x:c r="AH8" s="107"/>
      <x:c r="AI8" s="107"/>
      <x:c r="AJ8" s="107"/>
      <x:c r="AK8" s="107"/>
      <x:c r="AL8" s="108"/>
      <x:c r="AM8" s="109"/>
      <x:c r="AN8" s="111"/>
      <x:c r="AO8" s="111"/>
      <x:c r="AP8" s="111"/>
      <x:c r="AQ8" s="111"/>
      <x:c r="AR8" s="111"/>
      <x:c r="AS8" s="105"/>
      <x:c r="AT8" s="112"/>
      <x:c r="AU8" s="113" t="e">
        <x:f t="array" aca="false" ref="AU8:AU8">xlookup(A8,'Roshas Attendance'!S:S,'Roshas Attendance'!T:T,"")</x:f>
        <x:v>#NAME?</x:v>
      </x:c>
      <x:c r="AV8" s="113" t="str">
        <x:f aca="false">IF(AC8="","", IF(AC8=AU8,"match","error"))</x:f>
        <x:v/>
      </x:c>
      <x:c r="AW8" s="112"/>
      <x:c r="AX8" s="112"/>
      <x:c r="AY8" s="112"/>
      <x:c r="AZ8" s="112"/>
      <x:c r="BA8" s="112"/>
      <x:c r="BB8" s="112"/>
      <x:c r="BC8" s="112"/>
      <x:c r="BD8" s="112"/>
      <x:c r="BE8" s="112"/>
      <x:c r="BF8" s="112"/>
      <x:c r="BG8" s="112"/>
      <x:c r="BH8" s="112"/>
      <x:c r="BI8" s="112"/>
    </x:row>
    <x:row r="9" customFormat="false" ht="15.75" hidden="false" customHeight="true" outlineLevel="0" collapsed="false">
      <x:c r="A9" s="97" t="s">
        <x:v>307</x:v>
      </x:c>
      <x:c r="B9" s="98" t="n">
        <x:v>149</x:v>
      </x:c>
      <x:c r="C9" s="99" t="str">
        <x:f aca="false">SUM(I9:AS9)</x:f>
        <x:v>2</x:v>
      </x:c>
      <x:c r="D9" s="100" t="n">
        <x:f aca="false">SUM(B9,C9)</x:f>
        <x:v>151</x:v>
      </x:c>
      <x:c r="E9" s="101" t="str">
        <x:f aca="false">0+30</x:f>
        <x:v>30</x:v>
      </x:c>
      <x:c r="F9" s="102" t="e">
        <x:f t="array" aca="false" ref="F9:F9">xlookup(A9,'Roshas DKP spent'!M:M,'Roshas DKP spent'!N:N,"")</x:f>
        <x:v>#NAME?</x:v>
      </x:c>
      <x:c r="G9" s="103" t="str">
        <x:f aca="false">SUM(D9-E9)</x:f>
        <x:v>121</x:v>
      </x:c>
      <x:c r="H9" s="104" t="n">
        <x:f aca="false">G9*(G9/1000)</x:f>
        <x:v>14.641</x:v>
      </x:c>
      <x:c r="I9" s="105"/>
      <x:c r="J9" s="106"/>
      <x:c r="K9" s="107" t="n">
        <x:v>2</x:v>
      </x:c>
      <x:c r="L9" s="106" t="str">
        <x:v>6</x:v>
      </x:c>
      <x:c r="M9" s="107"/>
      <x:c r="N9" s="107"/>
      <x:c r="O9" s="107"/>
      <x:c r="P9" s="105"/>
      <x:c r="Q9" s="106"/>
      <x:c r="R9" s="107"/>
      <x:c r="S9" s="107"/>
      <x:c r="T9" s="107"/>
      <x:c r="U9" s="107"/>
      <x:c r="V9" s="107"/>
      <x:c r="W9" s="108"/>
      <x:c r="X9" s="109"/>
      <x:c r="Y9" s="106"/>
      <x:c r="Z9" s="107"/>
      <x:c r="AA9" s="107"/>
      <x:c r="AB9" s="107"/>
      <x:c r="AC9" s="107"/>
      <x:c r="AD9" s="106"/>
      <x:c r="AE9" s="110"/>
      <x:c r="AF9" s="106"/>
      <x:c r="AG9" s="107"/>
      <x:c r="AH9" s="107"/>
      <x:c r="AI9" s="107"/>
      <x:c r="AJ9" s="107"/>
      <x:c r="AK9" s="107"/>
      <x:c r="AL9" s="108"/>
      <x:c r="AM9" s="109"/>
      <x:c r="AN9" s="111"/>
      <x:c r="AO9" s="111"/>
      <x:c r="AP9" s="111"/>
      <x:c r="AQ9" s="111"/>
      <x:c r="AR9" s="111"/>
      <x:c r="AS9" s="105"/>
      <x:c r="AT9" s="112"/>
      <x:c r="AU9" s="113" t="e">
        <x:f t="array" aca="false" ref="AU9:AU9">xlookup(A9,'Roshas Attendance'!S:S,'Roshas Attendance'!T:T,"")</x:f>
        <x:v>#NAME?</x:v>
      </x:c>
      <x:c r="AV9" s="113" t="str">
        <x:f aca="false">IF(AC9="","", IF(AC9=AU9,"match","error"))</x:f>
        <x:v/>
      </x:c>
      <x:c r="AW9" s="112"/>
      <x:c r="AX9" s="112"/>
      <x:c r="AY9" s="112"/>
      <x:c r="AZ9" s="112"/>
      <x:c r="BA9" s="112"/>
      <x:c r="BB9" s="112"/>
      <x:c r="BC9" s="112"/>
      <x:c r="BD9" s="112"/>
      <x:c r="BE9" s="112"/>
      <x:c r="BF9" s="112"/>
      <x:c r="BG9" s="112"/>
      <x:c r="BH9" s="112"/>
      <x:c r="BI9" s="112"/>
    </x:row>
    <x:row r="10" customFormat="false" ht="15.75" hidden="false" customHeight="true" outlineLevel="0" collapsed="false">
      <x:c r="A10" s="97" t="s">
        <x:v>424</x:v>
      </x:c>
      <x:c r="B10" s="98" t="n">
        <x:v>107</x:v>
      </x:c>
      <x:c r="C10" s="99" t="str">
        <x:f aca="false">SUM(I10:AS10)</x:f>
        <x:v>13</x:v>
      </x:c>
      <x:c r="D10" s="100" t="n">
        <x:f aca="false">SUM(B10,C10)</x:f>
        <x:v>120</x:v>
      </x:c>
      <x:c r="E10" s="101" t="str">
        <x:f aca="false">0+2</x:f>
        <x:v>2</x:v>
      </x:c>
      <x:c r="F10" s="102" t="e">
        <x:f t="array" aca="false" ref="F10:F10">xlookup(A10,'Roshas DKP spent'!M:M,'Roshas DKP spent'!N:N,"")</x:f>
        <x:v>#NAME?</x:v>
      </x:c>
      <x:c r="G10" s="103" t="str">
        <x:f aca="false">SUM(D10-E10)</x:f>
        <x:v>118</x:v>
      </x:c>
      <x:c r="H10" s="104" t="n">
        <x:f aca="false">G10*(G10/1000)</x:f>
        <x:v>13.924</x:v>
      </x:c>
      <x:c r="I10" s="105" t="n">
        <x:v>6</x:v>
      </x:c>
      <x:c r="J10" s="106"/>
      <x:c r="K10" s="107"/>
      <x:c r="L10" s="106" t="str">
        <x:v>6</x:v>
      </x:c>
      <x:c r="M10" s="107" t="n">
        <x:v>7</x:v>
      </x:c>
      <x:c r="N10" s="107"/>
      <x:c r="O10" s="107"/>
      <x:c r="P10" s="105"/>
      <x:c r="Q10" s="106"/>
      <x:c r="R10" s="107"/>
      <x:c r="S10" s="107"/>
      <x:c r="T10" s="107"/>
      <x:c r="U10" s="107"/>
      <x:c r="V10" s="107"/>
      <x:c r="W10" s="108"/>
      <x:c r="X10" s="109"/>
      <x:c r="Y10" s="106"/>
      <x:c r="Z10" s="107"/>
      <x:c r="AA10" s="107"/>
      <x:c r="AB10" s="107"/>
      <x:c r="AC10" s="107"/>
      <x:c r="AD10" s="106"/>
      <x:c r="AE10" s="110"/>
      <x:c r="AF10" s="106"/>
      <x:c r="AG10" s="107"/>
      <x:c r="AH10" s="107"/>
      <x:c r="AI10" s="107"/>
      <x:c r="AJ10" s="107"/>
      <x:c r="AK10" s="107"/>
      <x:c r="AL10" s="108"/>
      <x:c r="AM10" s="109"/>
      <x:c r="AN10" s="111"/>
      <x:c r="AO10" s="111"/>
      <x:c r="AP10" s="111"/>
      <x:c r="AQ10" s="111"/>
      <x:c r="AR10" s="111"/>
      <x:c r="AS10" s="105"/>
      <x:c r="AT10" s="112"/>
      <x:c r="AU10" s="113" t="e">
        <x:f t="array" aca="false" ref="AU10:AU10">xlookup(A10,'Roshas Attendance'!S:S,'Roshas Attendance'!T:T,"")</x:f>
        <x:v>#NAME?</x:v>
      </x:c>
      <x:c r="AV10" s="113" t="str">
        <x:f aca="false">IF(AC10="","", IF(AC10=AU10,"match","error"))</x:f>
        <x:v/>
      </x:c>
      <x:c r="AW10" s="112"/>
      <x:c r="AX10" s="112"/>
      <x:c r="AY10" s="112"/>
      <x:c r="AZ10" s="112"/>
      <x:c r="BA10" s="112"/>
      <x:c r="BB10" s="112"/>
      <x:c r="BC10" s="112"/>
      <x:c r="BD10" s="112"/>
      <x:c r="BE10" s="112"/>
      <x:c r="BF10" s="112"/>
      <x:c r="BG10" s="112"/>
      <x:c r="BH10" s="112"/>
      <x:c r="BI10" s="112"/>
    </x:row>
    <x:row r="11" customFormat="false" ht="15.75" hidden="false" customHeight="true" outlineLevel="0" collapsed="false">
      <x:c r="A11" s="97" t="s">
        <x:v>138</x:v>
      </x:c>
      <x:c r="B11" s="98" t="n">
        <x:v>105</x:v>
      </x:c>
      <x:c r="C11" s="99" t="str">
        <x:f aca="false">SUM(I11:AS11)</x:f>
        <x:v>9</x:v>
      </x:c>
      <x:c r="D11" s="100" t="n">
        <x:f aca="false">SUM(B11,C11)</x:f>
        <x:v>114</x:v>
      </x:c>
      <x:c r="E11" s="101" t="str">
        <x:f aca="false">0</x:f>
        <x:v>0</x:v>
      </x:c>
      <x:c r="F11" s="102" t="e">
        <x:f t="array" aca="false" ref="F11:F11">xlookup(A11,'Roshas DKP spent'!M:M,'Roshas DKP spent'!N:N,"")</x:f>
        <x:v>#NAME?</x:v>
      </x:c>
      <x:c r="G11" s="103" t="str">
        <x:f aca="false">SUM(D11-E11)</x:f>
        <x:v>114</x:v>
      </x:c>
      <x:c r="H11" s="104" t="n">
        <x:f aca="false">G11*(G11/1000)</x:f>
        <x:v>12.996</x:v>
      </x:c>
      <x:c r="I11" s="105"/>
      <x:c r="J11" s="106"/>
      <x:c r="K11" s="107" t="n">
        <x:v>2</x:v>
      </x:c>
      <x:c r="L11" s="106" t="str">
        <x:v>6</x:v>
      </x:c>
      <x:c r="M11" s="107" t="n">
        <x:v>7</x:v>
      </x:c>
      <x:c r="N11" s="107"/>
      <x:c r="O11" s="107"/>
      <x:c r="P11" s="105"/>
      <x:c r="Q11" s="106"/>
      <x:c r="R11" s="107"/>
      <x:c r="S11" s="107"/>
      <x:c r="T11" s="107"/>
      <x:c r="U11" s="107"/>
      <x:c r="V11" s="107"/>
      <x:c r="W11" s="108"/>
      <x:c r="X11" s="109"/>
      <x:c r="Y11" s="106"/>
      <x:c r="Z11" s="107"/>
      <x:c r="AA11" s="107"/>
      <x:c r="AB11" s="107"/>
      <x:c r="AC11" s="107"/>
      <x:c r="AD11" s="106"/>
      <x:c r="AE11" s="110"/>
      <x:c r="AF11" s="106"/>
      <x:c r="AG11" s="107"/>
      <x:c r="AH11" s="107"/>
      <x:c r="AI11" s="107"/>
      <x:c r="AJ11" s="107"/>
      <x:c r="AK11" s="107"/>
      <x:c r="AL11" s="108"/>
      <x:c r="AM11" s="109"/>
      <x:c r="AN11" s="111"/>
      <x:c r="AO11" s="111"/>
      <x:c r="AP11" s="111"/>
      <x:c r="AQ11" s="111"/>
      <x:c r="AR11" s="111"/>
      <x:c r="AS11" s="105"/>
      <x:c r="AT11" s="112"/>
      <x:c r="AU11" s="113" t="e">
        <x:f t="array" aca="false" ref="AU11:AU11">xlookup(A11,'Roshas Attendance'!S:S,'Roshas Attendance'!T:T,"")</x:f>
        <x:v>#NAME?</x:v>
      </x:c>
      <x:c r="AV11" s="113" t="str">
        <x:f aca="false">IF(AC11="","", IF(AC11=AU11,"match","error"))</x:f>
        <x:v/>
      </x:c>
      <x:c r="AW11" s="112"/>
      <x:c r="AX11" s="112"/>
      <x:c r="AY11" s="112"/>
      <x:c r="AZ11" s="112"/>
      <x:c r="BA11" s="112"/>
      <x:c r="BB11" s="112"/>
      <x:c r="BC11" s="112"/>
      <x:c r="BD11" s="112"/>
      <x:c r="BE11" s="112"/>
      <x:c r="BF11" s="112"/>
      <x:c r="BG11" s="112"/>
      <x:c r="BH11" s="112"/>
      <x:c r="BI11" s="112"/>
    </x:row>
    <x:row r="12" customFormat="false" ht="15.75" hidden="false" customHeight="true" outlineLevel="0" collapsed="false">
      <x:c r="A12" s="97" t="s">
        <x:v>324</x:v>
      </x:c>
      <x:c r="B12" s="98" t="n">
        <x:v>96</x:v>
      </x:c>
      <x:c r="C12" s="99" t="str">
        <x:f aca="false">SUM(I12:AS12)</x:f>
        <x:v>13</x:v>
      </x:c>
      <x:c r="D12" s="100" t="n">
        <x:f aca="false">SUM(B12,C12)</x:f>
        <x:v>109</x:v>
      </x:c>
      <x:c r="E12" s="101" t="str">
        <x:f aca="false">0</x:f>
        <x:v>0</x:v>
      </x:c>
      <x:c r="F12" s="102" t="e">
        <x:f t="array" aca="false" ref="F12:F12">xlookup(A12,'Roshas DKP spent'!M:M,'Roshas DKP spent'!N:N,"")</x:f>
        <x:v>#NAME?</x:v>
      </x:c>
      <x:c r="G12" s="103" t="str">
        <x:f aca="false">SUM(D12-E12)</x:f>
        <x:v>109</x:v>
      </x:c>
      <x:c r="H12" s="104" t="n">
        <x:f aca="false">G12*(G12/1000)</x:f>
        <x:v>11.881</x:v>
      </x:c>
      <x:c r="I12" s="105" t="n">
        <x:v>5</x:v>
      </x:c>
      <x:c r="J12" s="106"/>
      <x:c r="K12" s="107" t="n">
        <x:v>1</x:v>
      </x:c>
      <x:c r="L12" s="106" t="str">
        <x:v>6</x:v>
      </x:c>
      <x:c r="M12" s="107" t="n">
        <x:v>7</x:v>
      </x:c>
      <x:c r="N12" s="107"/>
      <x:c r="O12" s="107"/>
      <x:c r="P12" s="105"/>
      <x:c r="Q12" s="106"/>
      <x:c r="R12" s="107"/>
      <x:c r="S12" s="107"/>
      <x:c r="T12" s="107"/>
      <x:c r="U12" s="107"/>
      <x:c r="V12" s="107"/>
      <x:c r="W12" s="108"/>
      <x:c r="X12" s="109"/>
      <x:c r="Y12" s="106"/>
      <x:c r="Z12" s="107"/>
      <x:c r="AA12" s="107"/>
      <x:c r="AB12" s="107"/>
      <x:c r="AC12" s="107"/>
      <x:c r="AD12" s="106"/>
      <x:c r="AE12" s="110"/>
      <x:c r="AF12" s="106"/>
      <x:c r="AG12" s="107"/>
      <x:c r="AH12" s="107"/>
      <x:c r="AI12" s="107"/>
      <x:c r="AJ12" s="107"/>
      <x:c r="AK12" s="107"/>
      <x:c r="AL12" s="108"/>
      <x:c r="AM12" s="109"/>
      <x:c r="AN12" s="111"/>
      <x:c r="AO12" s="111"/>
      <x:c r="AP12" s="111"/>
      <x:c r="AQ12" s="111"/>
      <x:c r="AR12" s="111"/>
      <x:c r="AS12" s="105"/>
      <x:c r="AT12" s="112"/>
      <x:c r="AU12" s="113" t="e">
        <x:f t="array" aca="false" ref="AU12:AU12">xlookup(A12,'Roshas Attendance'!S:S,'Roshas Attendance'!T:T,"")</x:f>
        <x:v>#NAME?</x:v>
      </x:c>
      <x:c r="AV12" s="113" t="str">
        <x:f aca="false">IF(AC12="","", IF(AC12=AU12,"match","error"))</x:f>
        <x:v/>
      </x:c>
      <x:c r="AW12" s="112"/>
      <x:c r="AX12" s="112"/>
      <x:c r="AY12" s="112"/>
      <x:c r="AZ12" s="112"/>
      <x:c r="BA12" s="112"/>
      <x:c r="BB12" s="112"/>
      <x:c r="BC12" s="112"/>
      <x:c r="BD12" s="112"/>
      <x:c r="BE12" s="112"/>
      <x:c r="BF12" s="112"/>
      <x:c r="BG12" s="112"/>
      <x:c r="BH12" s="112"/>
      <x:c r="BI12" s="112"/>
    </x:row>
    <x:row r="13" customFormat="false" ht="15.75" hidden="false" customHeight="true" outlineLevel="0" collapsed="false">
      <x:c r="A13" s="97" t="s">
        <x:v>318</x:v>
      </x:c>
      <x:c r="B13" s="98" t="n">
        <x:v>112</x:v>
      </x:c>
      <x:c r="C13" s="99" t="n">
        <x:f aca="false">SUM(I13:AS13)</x:f>
        <x:v>2</x:v>
      </x:c>
      <x:c r="D13" s="100" t="n">
        <x:f aca="false">SUM(B13,C13)</x:f>
        <x:v>114</x:v>
      </x:c>
      <x:c r="E13" s="101" t="n">
        <x:f aca="false">0</x:f>
        <x:v>0</x:v>
      </x:c>
      <x:c r="F13" s="102" t="e">
        <x:f t="array" aca="false" ref="F13:F13">xlookup(A13,'Roshas DKP spent'!M:M,'Roshas DKP spent'!N:N,"")</x:f>
        <x:v>#NAME?</x:v>
      </x:c>
      <x:c r="G13" s="103" t="n">
        <x:f aca="false">SUM(D13-E13)</x:f>
        <x:v>114</x:v>
      </x:c>
      <x:c r="H13" s="104" t="n">
        <x:f aca="false">G13*(G13/1000)</x:f>
        <x:v>12.996</x:v>
      </x:c>
      <x:c r="I13" s="105"/>
      <x:c r="J13" s="106"/>
      <x:c r="K13" s="107" t="n">
        <x:v>2</x:v>
      </x:c>
      <x:c r="L13" s="106"/>
      <x:c r="M13" s="107"/>
      <x:c r="N13" s="107"/>
      <x:c r="O13" s="107"/>
      <x:c r="P13" s="105"/>
      <x:c r="Q13" s="106"/>
      <x:c r="R13" s="107"/>
      <x:c r="S13" s="107"/>
      <x:c r="T13" s="107"/>
      <x:c r="U13" s="107"/>
      <x:c r="V13" s="107"/>
      <x:c r="W13" s="108"/>
      <x:c r="X13" s="109"/>
      <x:c r="Y13" s="106"/>
      <x:c r="Z13" s="107"/>
      <x:c r="AA13" s="107"/>
      <x:c r="AB13" s="107"/>
      <x:c r="AC13" s="107"/>
      <x:c r="AD13" s="106"/>
      <x:c r="AE13" s="110"/>
      <x:c r="AF13" s="106"/>
      <x:c r="AG13" s="107"/>
      <x:c r="AH13" s="107"/>
      <x:c r="AI13" s="107"/>
      <x:c r="AJ13" s="107"/>
      <x:c r="AK13" s="107"/>
      <x:c r="AL13" s="108"/>
      <x:c r="AM13" s="109"/>
      <x:c r="AN13" s="111"/>
      <x:c r="AO13" s="111"/>
      <x:c r="AP13" s="111"/>
      <x:c r="AQ13" s="111"/>
      <x:c r="AR13" s="111"/>
      <x:c r="AS13" s="105"/>
      <x:c r="AT13" s="112"/>
      <x:c r="AU13" s="113" t="e">
        <x:f t="array" aca="false" ref="AU13:AU13">xlookup(A13,'Roshas Attendance'!S:S,'Roshas Attendance'!T:T,"")</x:f>
        <x:v>#NAME?</x:v>
      </x:c>
      <x:c r="AV13" s="113" t="str">
        <x:f aca="false">IF(AC13="","", IF(AC13=AU13,"match","error"))</x:f>
        <x:v/>
      </x:c>
      <x:c r="AW13" s="112"/>
      <x:c r="AX13" s="112"/>
      <x:c r="AY13" s="112"/>
      <x:c r="AZ13" s="112"/>
      <x:c r="BA13" s="112"/>
      <x:c r="BB13" s="112"/>
      <x:c r="BC13" s="112"/>
      <x:c r="BD13" s="112"/>
      <x:c r="BE13" s="112"/>
      <x:c r="BF13" s="112"/>
      <x:c r="BG13" s="112"/>
      <x:c r="BH13" s="112"/>
      <x:c r="BI13" s="112"/>
    </x:row>
    <x:row r="14" customFormat="false" ht="15.75" hidden="false" customHeight="true" outlineLevel="0" collapsed="false">
      <x:c r="A14" s="114" t="s">
        <x:v>425</x:v>
      </x:c>
      <x:c r="B14" s="98" t="n">
        <x:v>108</x:v>
      </x:c>
      <x:c r="C14" s="99" t="str">
        <x:f aca="false">SUM(I14:AS14)</x:f>
        <x:v>5</x:v>
      </x:c>
      <x:c r="D14" s="100" t="n">
        <x:f aca="false">SUM(B14,C14)</x:f>
        <x:v>113</x:v>
      </x:c>
      <x:c r="E14" s="101" t="str">
        <x:f aca="false">0+6</x:f>
        <x:v>6</x:v>
      </x:c>
      <x:c r="F14" s="102" t="e">
        <x:f t="array" aca="false" ref="F14:F14">xlookup(A14,'Roshas DKP spent'!M:M,'Roshas DKP spent'!N:N,"")</x:f>
        <x:v>#NAME?</x:v>
      </x:c>
      <x:c r="G14" s="103" t="str">
        <x:f aca="false">SUM(D14-E14)</x:f>
        <x:v>107</x:v>
      </x:c>
      <x:c r="H14" s="104" t="n">
        <x:f aca="false">G14*(G14/1000)</x:f>
        <x:v>11.449</x:v>
      </x:c>
      <x:c r="I14" s="105"/>
      <x:c r="J14" s="107"/>
      <x:c r="K14" s="107"/>
      <x:c r="L14" s="106" t="str">
        <x:v>6</x:v>
      </x:c>
      <x:c r="M14" s="107" t="n">
        <x:v>5</x:v>
      </x:c>
      <x:c r="N14" s="107"/>
      <x:c r="O14" s="107"/>
      <x:c r="P14" s="105"/>
      <x:c r="Q14" s="106"/>
      <x:c r="R14" s="107"/>
      <x:c r="S14" s="107"/>
      <x:c r="T14" s="107"/>
      <x:c r="U14" s="107"/>
      <x:c r="V14" s="107"/>
      <x:c r="W14" s="108"/>
      <x:c r="X14" s="109"/>
      <x:c r="Y14" s="106"/>
      <x:c r="Z14" s="107"/>
      <x:c r="AA14" s="107"/>
      <x:c r="AB14" s="107"/>
      <x:c r="AC14" s="107"/>
      <x:c r="AD14" s="106"/>
      <x:c r="AE14" s="110"/>
      <x:c r="AF14" s="106"/>
      <x:c r="AG14" s="107"/>
      <x:c r="AH14" s="107"/>
      <x:c r="AI14" s="107"/>
      <x:c r="AJ14" s="107"/>
      <x:c r="AK14" s="107"/>
      <x:c r="AL14" s="108"/>
      <x:c r="AM14" s="109"/>
      <x:c r="AN14" s="111"/>
      <x:c r="AO14" s="111"/>
      <x:c r="AP14" s="111"/>
      <x:c r="AQ14" s="111"/>
      <x:c r="AR14" s="111"/>
      <x:c r="AS14" s="105"/>
      <x:c r="AT14" s="112"/>
      <x:c r="AU14" s="113" t="e">
        <x:f t="array" aca="false" ref="AU14:AU14">xlookup(A14,'Roshas Attendance'!S:S,'Roshas Attendance'!T:T,"")</x:f>
        <x:v>#NAME?</x:v>
      </x:c>
      <x:c r="AV14" s="113" t="str">
        <x:f aca="false">IF(AC14="","", IF(AC14=AU14,"match","error"))</x:f>
        <x:v/>
      </x:c>
      <x:c r="AW14" s="112"/>
      <x:c r="AX14" s="112"/>
      <x:c r="AY14" s="112"/>
      <x:c r="AZ14" s="112"/>
      <x:c r="BA14" s="112"/>
      <x:c r="BB14" s="112"/>
      <x:c r="BC14" s="112"/>
      <x:c r="BD14" s="112"/>
      <x:c r="BE14" s="112"/>
      <x:c r="BF14" s="112"/>
      <x:c r="BG14" s="112"/>
      <x:c r="BH14" s="112"/>
      <x:c r="BI14" s="112"/>
    </x:row>
    <x:row r="15" customFormat="false" ht="15.75" hidden="false" customHeight="true" outlineLevel="0" collapsed="false">
      <x:c r="A15" s="97" t="s">
        <x:v>426</x:v>
      </x:c>
      <x:c r="B15" s="98" t="n">
        <x:v>109</x:v>
      </x:c>
      <x:c r="C15" s="99" t="n">
        <x:f aca="false">SUM(I15:AS15)</x:f>
        <x:v>0</x:v>
      </x:c>
      <x:c r="D15" s="100" t="n">
        <x:f aca="false">SUM(B15,C15)</x:f>
        <x:v>109</x:v>
      </x:c>
      <x:c r="E15" s="101" t="n">
        <x:f aca="false">0</x:f>
        <x:v>0</x:v>
      </x:c>
      <x:c r="F15" s="102" t="e">
        <x:f t="array" aca="false" ref="F15:F15">xlookup(A15,'Roshas DKP spent'!M:M,'Roshas DKP spent'!N:N,"")</x:f>
        <x:v>#NAME?</x:v>
      </x:c>
      <x:c r="G15" s="103" t="n">
        <x:f aca="false">SUM(D15-E15)</x:f>
        <x:v>109</x:v>
      </x:c>
      <x:c r="H15" s="104" t="n">
        <x:f aca="false">G15*(G15/1000)</x:f>
        <x:v>11.881</x:v>
      </x:c>
      <x:c r="I15" s="105"/>
      <x:c r="J15" s="106"/>
      <x:c r="K15" s="107"/>
      <x:c r="L15" s="106"/>
      <x:c r="M15" s="107"/>
      <x:c r="N15" s="107"/>
      <x:c r="O15" s="107"/>
      <x:c r="P15" s="105"/>
      <x:c r="Q15" s="106"/>
      <x:c r="R15" s="107"/>
      <x:c r="S15" s="107"/>
      <x:c r="T15" s="107"/>
      <x:c r="U15" s="107"/>
      <x:c r="V15" s="107"/>
      <x:c r="W15" s="108"/>
      <x:c r="X15" s="109"/>
      <x:c r="Y15" s="106"/>
      <x:c r="Z15" s="107"/>
      <x:c r="AA15" s="107"/>
      <x:c r="AB15" s="107"/>
      <x:c r="AC15" s="107"/>
      <x:c r="AD15" s="106"/>
      <x:c r="AE15" s="110"/>
      <x:c r="AF15" s="106"/>
      <x:c r="AG15" s="107"/>
      <x:c r="AH15" s="107"/>
      <x:c r="AI15" s="107"/>
      <x:c r="AJ15" s="107"/>
      <x:c r="AK15" s="107"/>
      <x:c r="AL15" s="108"/>
      <x:c r="AM15" s="109"/>
      <x:c r="AN15" s="111"/>
      <x:c r="AO15" s="111"/>
      <x:c r="AP15" s="111"/>
      <x:c r="AQ15" s="111"/>
      <x:c r="AR15" s="111"/>
      <x:c r="AS15" s="105"/>
      <x:c r="AT15" s="112"/>
      <x:c r="AU15" s="113" t="e">
        <x:f t="array" aca="false" ref="AU15:AU15">xlookup(A15,'Roshas Attendance'!S:S,'Roshas Attendance'!T:T,"")</x:f>
        <x:v>#NAME?</x:v>
      </x:c>
      <x:c r="AV15" s="113" t="str">
        <x:f aca="false">IF(AC15="","", IF(AC15=AU15,"match","error"))</x:f>
        <x:v/>
      </x:c>
      <x:c r="AW15" s="112"/>
      <x:c r="AX15" s="112"/>
      <x:c r="AY15" s="112"/>
      <x:c r="AZ15" s="112"/>
      <x:c r="BA15" s="112"/>
      <x:c r="BB15" s="112"/>
      <x:c r="BC15" s="112"/>
      <x:c r="BD15" s="112"/>
      <x:c r="BE15" s="112"/>
      <x:c r="BF15" s="112"/>
      <x:c r="BG15" s="112"/>
      <x:c r="BH15" s="112"/>
      <x:c r="BI15" s="112"/>
    </x:row>
    <x:row r="16" customFormat="false" ht="15.75" hidden="false" customHeight="true" outlineLevel="0" collapsed="false">
      <x:c r="A16" s="97" t="s">
        <x:v>359</x:v>
      </x:c>
      <x:c r="B16" s="98" t="n">
        <x:v>109</x:v>
      </x:c>
      <x:c r="C16" s="99" t="n">
        <x:f aca="false">SUM(I16:AS16)</x:f>
        <x:v>0</x:v>
      </x:c>
      <x:c r="D16" s="100" t="n">
        <x:f aca="false">SUM(B16,C16)</x:f>
        <x:v>109</x:v>
      </x:c>
      <x:c r="E16" s="101" t="n">
        <x:f aca="false">0</x:f>
        <x:v>0</x:v>
      </x:c>
      <x:c r="F16" s="102" t="e">
        <x:f t="array" aca="false" ref="F16:F16">xlookup(A16,'Roshas DKP spent'!M:M,'Roshas DKP spent'!N:N,"")</x:f>
        <x:v>#NAME?</x:v>
      </x:c>
      <x:c r="G16" s="103" t="n">
        <x:f aca="false">SUM(D16-E16)</x:f>
        <x:v>109</x:v>
      </x:c>
      <x:c r="H16" s="104" t="n">
        <x:f aca="false">G16*(G16/1000)</x:f>
        <x:v>11.881</x:v>
      </x:c>
      <x:c r="I16" s="105"/>
      <x:c r="J16" s="106"/>
      <x:c r="K16" s="107"/>
      <x:c r="L16" s="106"/>
      <x:c r="M16" s="107"/>
      <x:c r="N16" s="107"/>
      <x:c r="O16" s="107"/>
      <x:c r="P16" s="105"/>
      <x:c r="Q16" s="106"/>
      <x:c r="R16" s="107"/>
      <x:c r="S16" s="107"/>
      <x:c r="T16" s="107"/>
      <x:c r="U16" s="107"/>
      <x:c r="V16" s="107"/>
      <x:c r="W16" s="108"/>
      <x:c r="X16" s="109"/>
      <x:c r="Y16" s="106"/>
      <x:c r="Z16" s="107"/>
      <x:c r="AA16" s="107"/>
      <x:c r="AB16" s="107"/>
      <x:c r="AC16" s="107"/>
      <x:c r="AD16" s="106"/>
      <x:c r="AE16" s="110"/>
      <x:c r="AF16" s="106"/>
      <x:c r="AG16" s="107"/>
      <x:c r="AH16" s="107"/>
      <x:c r="AI16" s="107"/>
      <x:c r="AJ16" s="107"/>
      <x:c r="AK16" s="107"/>
      <x:c r="AL16" s="108"/>
      <x:c r="AM16" s="109"/>
      <x:c r="AN16" s="111"/>
      <x:c r="AO16" s="111"/>
      <x:c r="AP16" s="111"/>
      <x:c r="AQ16" s="111"/>
      <x:c r="AR16" s="111"/>
      <x:c r="AS16" s="105"/>
      <x:c r="AT16" s="112"/>
      <x:c r="AU16" s="113" t="e">
        <x:f t="array" aca="false" ref="AU16:AU16">xlookup(A16,'Roshas Attendance'!S:S,'Roshas Attendance'!T:T,"")</x:f>
        <x:v>#NAME?</x:v>
      </x:c>
      <x:c r="AV16" s="113" t="str">
        <x:f aca="false">IF(AC16="","", IF(AC16=AU16,"match","error"))</x:f>
        <x:v/>
      </x:c>
      <x:c r="AW16" s="112"/>
      <x:c r="AX16" s="112"/>
      <x:c r="AY16" s="112"/>
      <x:c r="AZ16" s="112"/>
      <x:c r="BA16" s="112"/>
      <x:c r="BB16" s="112"/>
      <x:c r="BC16" s="112"/>
      <x:c r="BD16" s="112"/>
      <x:c r="BE16" s="112"/>
      <x:c r="BF16" s="112"/>
      <x:c r="BG16" s="112"/>
      <x:c r="BH16" s="112"/>
      <x:c r="BI16" s="112"/>
    </x:row>
    <x:row r="17" customFormat="false" ht="15.75" hidden="false" customHeight="true" outlineLevel="0" collapsed="false">
      <x:c r="A17" s="97" t="s">
        <x:v>311</x:v>
      </x:c>
      <x:c r="B17" s="98" t="n">
        <x:v>105</x:v>
      </x:c>
      <x:c r="C17" s="99" t="n">
        <x:f aca="false">SUM(I17:AS17)</x:f>
        <x:v>2</x:v>
      </x:c>
      <x:c r="D17" s="100" t="n">
        <x:f aca="false">SUM(B17,C17)</x:f>
        <x:v>107</x:v>
      </x:c>
      <x:c r="E17" s="101" t="n">
        <x:f aca="false">0</x:f>
        <x:v>0</x:v>
      </x:c>
      <x:c r="F17" s="102" t="e">
        <x:f t="array" aca="false" ref="F17:F17">xlookup(A17,'Roshas DKP spent'!M:M,'Roshas DKP spent'!N:N,"")</x:f>
        <x:v>#NAME?</x:v>
      </x:c>
      <x:c r="G17" s="103" t="n">
        <x:f aca="false">SUM(D17-E17)</x:f>
        <x:v>107</x:v>
      </x:c>
      <x:c r="H17" s="104" t="n">
        <x:f aca="false">G17*(G17/1000)</x:f>
        <x:v>11.449</x:v>
      </x:c>
      <x:c r="I17" s="105"/>
      <x:c r="J17" s="106"/>
      <x:c r="K17" s="107" t="n">
        <x:v>2</x:v>
      </x:c>
      <x:c r="L17" s="106"/>
      <x:c r="M17" s="107"/>
      <x:c r="N17" s="107"/>
      <x:c r="O17" s="107"/>
      <x:c r="P17" s="105"/>
      <x:c r="Q17" s="106"/>
      <x:c r="R17" s="107"/>
      <x:c r="S17" s="107"/>
      <x:c r="T17" s="107"/>
      <x:c r="U17" s="107"/>
      <x:c r="V17" s="107"/>
      <x:c r="W17" s="108"/>
      <x:c r="X17" s="109"/>
      <x:c r="Y17" s="106"/>
      <x:c r="Z17" s="107"/>
      <x:c r="AA17" s="107"/>
      <x:c r="AB17" s="107"/>
      <x:c r="AC17" s="107"/>
      <x:c r="AD17" s="106"/>
      <x:c r="AE17" s="110"/>
      <x:c r="AF17" s="106"/>
      <x:c r="AG17" s="107"/>
      <x:c r="AH17" s="107"/>
      <x:c r="AI17" s="107"/>
      <x:c r="AJ17" s="107"/>
      <x:c r="AK17" s="107"/>
      <x:c r="AL17" s="108"/>
      <x:c r="AM17" s="109"/>
      <x:c r="AN17" s="111"/>
      <x:c r="AO17" s="111"/>
      <x:c r="AP17" s="111"/>
      <x:c r="AQ17" s="111"/>
      <x:c r="AR17" s="111"/>
      <x:c r="AS17" s="105"/>
      <x:c r="AT17" s="112"/>
      <x:c r="AU17" s="113" t="e">
        <x:f t="array" aca="false" ref="AU17:AU17">xlookup(A17,'Roshas Attendance'!S:S,'Roshas Attendance'!T:T,"")</x:f>
        <x:v>#NAME?</x:v>
      </x:c>
      <x:c r="AV17" s="113" t="str">
        <x:f aca="false">IF(AC17="","", IF(AC17=AU17,"match","error"))</x:f>
        <x:v/>
      </x:c>
      <x:c r="AW17" s="112"/>
      <x:c r="AX17" s="112"/>
      <x:c r="AY17" s="112"/>
      <x:c r="AZ17" s="112"/>
      <x:c r="BA17" s="112"/>
      <x:c r="BB17" s="112"/>
      <x:c r="BC17" s="112"/>
      <x:c r="BD17" s="112"/>
      <x:c r="BE17" s="112"/>
      <x:c r="BF17" s="112"/>
      <x:c r="BG17" s="112"/>
      <x:c r="BH17" s="112"/>
      <x:c r="BI17" s="112"/>
    </x:row>
    <x:row r="18" customFormat="false" ht="15.75" hidden="false" customHeight="true" outlineLevel="0" collapsed="false">
      <x:c r="A18" s="115" t="s">
        <x:v>305</x:v>
      </x:c>
      <x:c r="B18" s="98" t="n">
        <x:v>105</x:v>
      </x:c>
      <x:c r="C18" s="99" t="n">
        <x:f aca="false">SUM(I18:AS18)</x:f>
        <x:v>0</x:v>
      </x:c>
      <x:c r="D18" s="100" t="n">
        <x:f aca="false">SUM(B18,C18)</x:f>
        <x:v>105</x:v>
      </x:c>
      <x:c r="E18" s="101" t="n">
        <x:f aca="false">0</x:f>
        <x:v>0</x:v>
      </x:c>
      <x:c r="F18" s="102" t="e">
        <x:f t="array" aca="false" ref="F18:F18">xlookup(A18,'Roshas DKP spent'!M:M,'Roshas DKP spent'!N:N,"")</x:f>
        <x:v>#NAME?</x:v>
      </x:c>
      <x:c r="G18" s="103" t="n">
        <x:f aca="false">SUM(D18-E18)</x:f>
        <x:v>105</x:v>
      </x:c>
      <x:c r="H18" s="104" t="n">
        <x:f aca="false">G18*(G18/1000)</x:f>
        <x:v>11.025</x:v>
      </x:c>
      <x:c r="I18" s="105"/>
      <x:c r="J18" s="106"/>
      <x:c r="K18" s="107"/>
      <x:c r="L18" s="106"/>
      <x:c r="M18" s="107"/>
      <x:c r="N18" s="107"/>
      <x:c r="O18" s="107"/>
      <x:c r="P18" s="105"/>
      <x:c r="Q18" s="106"/>
      <x:c r="R18" s="107"/>
      <x:c r="S18" s="107"/>
      <x:c r="T18" s="107"/>
      <x:c r="U18" s="107"/>
      <x:c r="V18" s="107"/>
      <x:c r="W18" s="108"/>
      <x:c r="X18" s="109"/>
      <x:c r="Y18" s="106"/>
      <x:c r="Z18" s="107"/>
      <x:c r="AA18" s="107"/>
      <x:c r="AB18" s="107"/>
      <x:c r="AC18" s="107"/>
      <x:c r="AD18" s="106"/>
      <x:c r="AE18" s="110"/>
      <x:c r="AF18" s="106"/>
      <x:c r="AG18" s="107"/>
      <x:c r="AH18" s="107"/>
      <x:c r="AI18" s="107"/>
      <x:c r="AJ18" s="107"/>
      <x:c r="AK18" s="107"/>
      <x:c r="AL18" s="108"/>
      <x:c r="AM18" s="109"/>
      <x:c r="AN18" s="111"/>
      <x:c r="AO18" s="111"/>
      <x:c r="AP18" s="111"/>
      <x:c r="AQ18" s="111"/>
      <x:c r="AR18" s="111"/>
      <x:c r="AS18" s="105"/>
      <x:c r="AT18" s="112"/>
      <x:c r="AU18" s="113" t="e">
        <x:f t="array" aca="false" ref="AU18:AU18">xlookup(A18,'Roshas Attendance'!S:S,'Roshas Attendance'!T:T,"")</x:f>
        <x:v>#NAME?</x:v>
      </x:c>
      <x:c r="AV18" s="113" t="str">
        <x:f aca="false">IF(AC18="","", IF(AC18=AU18,"match","error"))</x:f>
        <x:v/>
      </x:c>
      <x:c r="AW18" s="112"/>
      <x:c r="AX18" s="112"/>
      <x:c r="AY18" s="112"/>
      <x:c r="AZ18" s="112"/>
      <x:c r="BA18" s="112"/>
      <x:c r="BB18" s="112"/>
      <x:c r="BC18" s="112"/>
      <x:c r="BD18" s="112"/>
      <x:c r="BE18" s="112"/>
      <x:c r="BF18" s="112"/>
      <x:c r="BG18" s="112"/>
      <x:c r="BH18" s="112"/>
      <x:c r="BI18" s="112"/>
    </x:row>
    <x:row r="19" customFormat="false" ht="15.75" hidden="false" customHeight="true" outlineLevel="0" collapsed="false">
      <x:c r="A19" s="97" t="s">
        <x:v>330</x:v>
      </x:c>
      <x:c r="B19" s="98" t="n">
        <x:v>86</x:v>
      </x:c>
      <x:c r="C19" s="99" t="str">
        <x:f aca="false">SUM(I19:AS19)</x:f>
        <x:v>13</x:v>
      </x:c>
      <x:c r="D19" s="100" t="n">
        <x:f aca="false">SUM(B19,C19)</x:f>
        <x:v>99</x:v>
      </x:c>
      <x:c r="E19" s="101" t="str">
        <x:f aca="false">0</x:f>
        <x:v>0</x:v>
      </x:c>
      <x:c r="F19" s="102" t="e">
        <x:f t="array" aca="false" ref="F19:F19">xlookup(A19,'Roshas DKP spent'!M:M,'Roshas DKP spent'!N:N,"")</x:f>
        <x:v>#NAME?</x:v>
      </x:c>
      <x:c r="G19" s="103" t="str">
        <x:f aca="false">SUM(D19-E19)</x:f>
        <x:v>99</x:v>
      </x:c>
      <x:c r="H19" s="104" t="n">
        <x:f aca="false">G19*(G19/1000)</x:f>
        <x:v>9.801</x:v>
      </x:c>
      <x:c r="I19" s="105" t="n">
        <x:v>6</x:v>
      </x:c>
      <x:c r="J19" s="106"/>
      <x:c r="K19" s="107" t="n">
        <x:v>1</x:v>
      </x:c>
      <x:c r="L19" s="106" t="str">
        <x:v>6</x:v>
      </x:c>
      <x:c r="M19" s="107" t="n">
        <x:v>6</x:v>
      </x:c>
      <x:c r="N19" s="107"/>
      <x:c r="O19" s="107"/>
      <x:c r="P19" s="105"/>
      <x:c r="Q19" s="106"/>
      <x:c r="R19" s="107"/>
      <x:c r="S19" s="107"/>
      <x:c r="T19" s="107"/>
      <x:c r="U19" s="107"/>
      <x:c r="V19" s="107"/>
      <x:c r="W19" s="108"/>
      <x:c r="X19" s="109"/>
      <x:c r="Y19" s="106"/>
      <x:c r="Z19" s="107"/>
      <x:c r="AA19" s="107"/>
      <x:c r="AB19" s="107"/>
      <x:c r="AC19" s="107"/>
      <x:c r="AD19" s="106"/>
      <x:c r="AE19" s="110"/>
      <x:c r="AF19" s="106"/>
      <x:c r="AG19" s="107"/>
      <x:c r="AH19" s="107"/>
      <x:c r="AI19" s="107"/>
      <x:c r="AJ19" s="107"/>
      <x:c r="AK19" s="107"/>
      <x:c r="AL19" s="108"/>
      <x:c r="AM19" s="109"/>
      <x:c r="AN19" s="111"/>
      <x:c r="AO19" s="111"/>
      <x:c r="AP19" s="111"/>
      <x:c r="AQ19" s="111"/>
      <x:c r="AR19" s="111"/>
      <x:c r="AS19" s="105"/>
      <x:c r="AT19" s="112"/>
      <x:c r="AU19" s="113" t="e">
        <x:f t="array" aca="false" ref="AU19:AU19">xlookup(A19,'Roshas Attendance'!S:S,'Roshas Attendance'!T:T,"")</x:f>
        <x:v>#NAME?</x:v>
      </x:c>
      <x:c r="AV19" s="113" t="str">
        <x:f aca="false">IF(AC19="","", IF(AC19=AU19,"match","error"))</x:f>
        <x:v/>
      </x:c>
      <x:c r="AW19" s="112"/>
      <x:c r="AX19" s="112"/>
      <x:c r="AY19" s="112"/>
      <x:c r="AZ19" s="112"/>
      <x:c r="BA19" s="112"/>
      <x:c r="BB19" s="112"/>
      <x:c r="BC19" s="112"/>
      <x:c r="BD19" s="112"/>
      <x:c r="BE19" s="112"/>
      <x:c r="BF19" s="112"/>
      <x:c r="BG19" s="112"/>
      <x:c r="BH19" s="112"/>
      <x:c r="BI19" s="112"/>
    </x:row>
    <x:row r="20" customFormat="false" ht="15.75" hidden="false" customHeight="true" outlineLevel="0" collapsed="false">
      <x:c r="A20" s="97" t="s">
        <x:v>85</x:v>
      </x:c>
      <x:c r="B20" s="98" t="n">
        <x:v>105</x:v>
      </x:c>
      <x:c r="C20" s="99" t="n">
        <x:f aca="false">SUM(I20:AS20)</x:f>
        <x:v>0</x:v>
      </x:c>
      <x:c r="D20" s="100" t="n">
        <x:f aca="false">SUM(B20,C20)</x:f>
        <x:v>105</x:v>
      </x:c>
      <x:c r="E20" s="101" t="n">
        <x:f aca="false">0</x:f>
        <x:v>0</x:v>
      </x:c>
      <x:c r="F20" s="102" t="e">
        <x:f t="array" aca="false" ref="F20:F20">xlookup(A20,'Roshas DKP spent'!M:M,'Roshas DKP spent'!N:N,"")</x:f>
        <x:v>#NAME?</x:v>
      </x:c>
      <x:c r="G20" s="103" t="n">
        <x:f aca="false">SUM(D20-E20)</x:f>
        <x:v>105</x:v>
      </x:c>
      <x:c r="H20" s="104" t="n">
        <x:f aca="false">G20*(G20/1000)</x:f>
        <x:v>11.025</x:v>
      </x:c>
      <x:c r="I20" s="105"/>
      <x:c r="J20" s="106"/>
      <x:c r="K20" s="107"/>
      <x:c r="L20" s="106"/>
      <x:c r="M20" s="107"/>
      <x:c r="N20" s="107"/>
      <x:c r="O20" s="107"/>
      <x:c r="P20" s="105"/>
      <x:c r="Q20" s="106"/>
      <x:c r="R20" s="107"/>
      <x:c r="S20" s="107"/>
      <x:c r="T20" s="107"/>
      <x:c r="U20" s="107"/>
      <x:c r="V20" s="107"/>
      <x:c r="W20" s="108"/>
      <x:c r="X20" s="109"/>
      <x:c r="Y20" s="106"/>
      <x:c r="Z20" s="107"/>
      <x:c r="AA20" s="107"/>
      <x:c r="AB20" s="107"/>
      <x:c r="AC20" s="107"/>
      <x:c r="AD20" s="106"/>
      <x:c r="AE20" s="110"/>
      <x:c r="AF20" s="106"/>
      <x:c r="AG20" s="107"/>
      <x:c r="AH20" s="107"/>
      <x:c r="AI20" s="107"/>
      <x:c r="AJ20" s="107"/>
      <x:c r="AK20" s="107"/>
      <x:c r="AL20" s="108"/>
      <x:c r="AM20" s="109"/>
      <x:c r="AN20" s="111"/>
      <x:c r="AO20" s="111"/>
      <x:c r="AP20" s="111"/>
      <x:c r="AQ20" s="111"/>
      <x:c r="AR20" s="111"/>
      <x:c r="AS20" s="105"/>
      <x:c r="AT20" s="112"/>
      <x:c r="AU20" s="113" t="e">
        <x:f t="array" aca="false" ref="AU20:AU20">xlookup(A20,'Roshas Attendance'!S:S,'Roshas Attendance'!T:T,"")</x:f>
        <x:v>#NAME?</x:v>
      </x:c>
      <x:c r="AV20" s="113" t="str">
        <x:f aca="false">IF(AC20="","", IF(AC20=AU20,"match","error"))</x:f>
        <x:v/>
      </x:c>
      <x:c r="AW20" s="112"/>
      <x:c r="AX20" s="112"/>
      <x:c r="AY20" s="112"/>
      <x:c r="AZ20" s="112"/>
      <x:c r="BA20" s="112"/>
      <x:c r="BB20" s="112"/>
      <x:c r="BC20" s="112"/>
      <x:c r="BD20" s="112"/>
      <x:c r="BE20" s="112"/>
      <x:c r="BF20" s="112"/>
      <x:c r="BG20" s="112"/>
      <x:c r="BH20" s="112"/>
      <x:c r="BI20" s="112"/>
    </x:row>
    <x:row r="21" customFormat="false" ht="15.75" hidden="false" customHeight="true" outlineLevel="0" collapsed="false">
      <x:c r="A21" s="97" t="s">
        <x:v>199</x:v>
      </x:c>
      <x:c r="B21" s="98" t="n">
        <x:v>102</x:v>
      </x:c>
      <x:c r="C21" s="99" t="str">
        <x:f aca="false">SUM(I21:AS21)</x:f>
        <x:v>8</x:v>
      </x:c>
      <x:c r="D21" s="100" t="n">
        <x:f aca="false">SUM(B21,C21)</x:f>
        <x:v>110</x:v>
      </x:c>
      <x:c r="E21" s="101" t="str">
        <x:f aca="false">0+13</x:f>
        <x:v>13</x:v>
      </x:c>
      <x:c r="F21" s="102" t="e">
        <x:f t="array" aca="false" ref="F21:F21">xlookup(A21,'Roshas DKP spent'!M:M,'Roshas DKP spent'!N:N,"")</x:f>
        <x:v>#NAME?</x:v>
      </x:c>
      <x:c r="G21" s="103" t="str">
        <x:f aca="false">SUM(D21-E21)</x:f>
        <x:v>97</x:v>
      </x:c>
      <x:c r="H21" s="104" t="n">
        <x:f aca="false">G21*(G21/1000)</x:f>
        <x:v>9.409</x:v>
      </x:c>
      <x:c r="I21" s="105"/>
      <x:c r="J21" s="106"/>
      <x:c r="K21" s="107" t="n">
        <x:v>1</x:v>
      </x:c>
      <x:c r="L21" s="106" t="str">
        <x:v>6</x:v>
      </x:c>
      <x:c r="M21" s="107" t="n">
        <x:v>7</x:v>
      </x:c>
      <x:c r="N21" s="107"/>
      <x:c r="O21" s="107"/>
      <x:c r="P21" s="105"/>
      <x:c r="Q21" s="106"/>
      <x:c r="R21" s="107"/>
      <x:c r="S21" s="107"/>
      <x:c r="T21" s="107"/>
      <x:c r="U21" s="107"/>
      <x:c r="V21" s="107"/>
      <x:c r="W21" s="108"/>
      <x:c r="X21" s="109"/>
      <x:c r="Y21" s="106"/>
      <x:c r="Z21" s="107"/>
      <x:c r="AA21" s="107"/>
      <x:c r="AB21" s="107"/>
      <x:c r="AC21" s="107"/>
      <x:c r="AD21" s="106"/>
      <x:c r="AE21" s="110"/>
      <x:c r="AF21" s="106"/>
      <x:c r="AG21" s="107"/>
      <x:c r="AH21" s="107"/>
      <x:c r="AI21" s="107"/>
      <x:c r="AJ21" s="107"/>
      <x:c r="AK21" s="107"/>
      <x:c r="AL21" s="108"/>
      <x:c r="AM21" s="109"/>
      <x:c r="AN21" s="111"/>
      <x:c r="AO21" s="111"/>
      <x:c r="AP21" s="111"/>
      <x:c r="AQ21" s="111"/>
      <x:c r="AR21" s="111"/>
      <x:c r="AS21" s="105"/>
      <x:c r="AT21" s="112"/>
      <x:c r="AU21" s="113" t="e">
        <x:f t="array" aca="false" ref="AU21:AU21">xlookup(A21,'Roshas Attendance'!S:S,'Roshas Attendance'!T:T,"")</x:f>
        <x:v>#NAME?</x:v>
      </x:c>
      <x:c r="AV21" s="113" t="str">
        <x:f aca="false">IF(AC21="","", IF(AC21=AU21,"match","error"))</x:f>
        <x:v/>
      </x:c>
      <x:c r="AW21" s="112"/>
      <x:c r="AX21" s="112"/>
      <x:c r="AY21" s="112"/>
      <x:c r="AZ21" s="112"/>
      <x:c r="BA21" s="112"/>
      <x:c r="BB21" s="112"/>
      <x:c r="BC21" s="112"/>
      <x:c r="BD21" s="112"/>
      <x:c r="BE21" s="112"/>
      <x:c r="BF21" s="112"/>
      <x:c r="BG21" s="112"/>
      <x:c r="BH21" s="112"/>
      <x:c r="BI21" s="112"/>
    </x:row>
    <x:row r="22" customFormat="false" ht="15.75" hidden="false" customHeight="true" outlineLevel="0" collapsed="false">
      <x:c r="A22" s="97" t="s">
        <x:v>333</x:v>
      </x:c>
      <x:c r="B22" s="98" t="n">
        <x:v>86</x:v>
      </x:c>
      <x:c r="C22" s="99" t="str">
        <x:f aca="false">SUM(I22:AS22)</x:f>
        <x:v>9</x:v>
      </x:c>
      <x:c r="D22" s="100" t="n">
        <x:f aca="false">SUM(B22,C22)</x:f>
        <x:v>95</x:v>
      </x:c>
      <x:c r="E22" s="101" t="str">
        <x:f aca="false">0</x:f>
        <x:v>0</x:v>
      </x:c>
      <x:c r="F22" s="102" t="e">
        <x:f t="array" aca="false" ref="F22:F22">xlookup(A22,'Roshas DKP spent'!M:M,'Roshas DKP spent'!N:N,"")</x:f>
        <x:v>#NAME?</x:v>
      </x:c>
      <x:c r="G22" s="103" t="str">
        <x:f aca="false">SUM(D22-E22)</x:f>
        <x:v>95</x:v>
      </x:c>
      <x:c r="H22" s="104" t="n">
        <x:f aca="false">G22*(G22/1000)</x:f>
        <x:v>9.025</x:v>
      </x:c>
      <x:c r="I22" s="105"/>
      <x:c r="J22" s="106"/>
      <x:c r="K22" s="107" t="n">
        <x:v>2</x:v>
      </x:c>
      <x:c r="L22" s="106" t="str">
        <x:v>6</x:v>
      </x:c>
      <x:c r="M22" s="107" t="n">
        <x:v>7</x:v>
      </x:c>
      <x:c r="N22" s="107"/>
      <x:c r="O22" s="107"/>
      <x:c r="P22" s="105"/>
      <x:c r="Q22" s="106"/>
      <x:c r="R22" s="107"/>
      <x:c r="S22" s="107"/>
      <x:c r="T22" s="107"/>
      <x:c r="U22" s="107"/>
      <x:c r="V22" s="107"/>
      <x:c r="W22" s="108"/>
      <x:c r="X22" s="109"/>
      <x:c r="Y22" s="106"/>
      <x:c r="Z22" s="107"/>
      <x:c r="AA22" s="107"/>
      <x:c r="AB22" s="107"/>
      <x:c r="AC22" s="107"/>
      <x:c r="AD22" s="106"/>
      <x:c r="AE22" s="110"/>
      <x:c r="AF22" s="106"/>
      <x:c r="AG22" s="107"/>
      <x:c r="AH22" s="107"/>
      <x:c r="AI22" s="107"/>
      <x:c r="AJ22" s="107"/>
      <x:c r="AK22" s="107"/>
      <x:c r="AL22" s="108"/>
      <x:c r="AM22" s="109"/>
      <x:c r="AN22" s="111"/>
      <x:c r="AO22" s="111"/>
      <x:c r="AP22" s="111"/>
      <x:c r="AQ22" s="111"/>
      <x:c r="AR22" s="111"/>
      <x:c r="AS22" s="105"/>
      <x:c r="AT22" s="112"/>
      <x:c r="AU22" s="113" t="e">
        <x:f t="array" aca="false" ref="AU22:AU22">xlookup(A22,'Roshas Attendance'!S:S,'Roshas Attendance'!T:T,"")</x:f>
        <x:v>#NAME?</x:v>
      </x:c>
      <x:c r="AV22" s="113" t="str">
        <x:f aca="false">IF(AC22="","", IF(AC22=AU22,"match","error"))</x:f>
        <x:v/>
      </x:c>
      <x:c r="AW22" s="112"/>
      <x:c r="AX22" s="112"/>
      <x:c r="AY22" s="112"/>
      <x:c r="AZ22" s="112"/>
      <x:c r="BA22" s="112"/>
      <x:c r="BB22" s="112"/>
      <x:c r="BC22" s="112"/>
      <x:c r="BD22" s="112"/>
      <x:c r="BE22" s="112"/>
      <x:c r="BF22" s="112"/>
      <x:c r="BG22" s="112"/>
      <x:c r="BH22" s="112"/>
      <x:c r="BI22" s="112"/>
    </x:row>
    <x:row r="23" customFormat="false" ht="15.75" hidden="false" customHeight="true" outlineLevel="0" collapsed="false">
      <x:c r="A23" s="97" t="s">
        <x:v>427</x:v>
      </x:c>
      <x:c r="B23" s="98" t="n">
        <x:v>85</x:v>
      </x:c>
      <x:c r="C23" s="99" t="str">
        <x:f aca="false">SUM(I23:AS23)</x:f>
        <x:v>6</x:v>
      </x:c>
      <x:c r="D23" s="100" t="n">
        <x:f aca="false">SUM(B23,C23)</x:f>
        <x:v>91</x:v>
      </x:c>
      <x:c r="E23" s="101" t="str">
        <x:f aca="false">0</x:f>
        <x:v>0</x:v>
      </x:c>
      <x:c r="F23" s="102" t="e">
        <x:f t="array" aca="false" ref="F23:F23">xlookup(A23,'Roshas DKP spent'!M:M,'Roshas DKP spent'!N:N,"")</x:f>
        <x:v>#NAME?</x:v>
      </x:c>
      <x:c r="G23" s="103" t="str">
        <x:f aca="false">SUM(D23-E23)</x:f>
        <x:v>91</x:v>
      </x:c>
      <x:c r="H23" s="104" t="n">
        <x:f aca="false">G23*(G23/1000)</x:f>
        <x:v>8.281</x:v>
      </x:c>
      <x:c r="I23" s="105"/>
      <x:c r="J23" s="106"/>
      <x:c r="K23" s="107" t="n">
        <x:v>1</x:v>
      </x:c>
      <x:c r="L23" s="106" t="str">
        <x:v>6</x:v>
      </x:c>
      <x:c r="M23" s="107" t="n">
        <x:v>5</x:v>
      </x:c>
      <x:c r="N23" s="107"/>
      <x:c r="O23" s="107"/>
      <x:c r="P23" s="105"/>
      <x:c r="Q23" s="106"/>
      <x:c r="R23" s="107"/>
      <x:c r="S23" s="107"/>
      <x:c r="T23" s="107"/>
      <x:c r="U23" s="107"/>
      <x:c r="V23" s="107"/>
      <x:c r="W23" s="108"/>
      <x:c r="X23" s="109"/>
      <x:c r="Y23" s="106"/>
      <x:c r="Z23" s="107"/>
      <x:c r="AA23" s="107"/>
      <x:c r="AB23" s="107"/>
      <x:c r="AC23" s="107"/>
      <x:c r="AD23" s="106"/>
      <x:c r="AE23" s="110"/>
      <x:c r="AF23" s="106"/>
      <x:c r="AG23" s="107"/>
      <x:c r="AH23" s="107"/>
      <x:c r="AI23" s="107"/>
      <x:c r="AJ23" s="107"/>
      <x:c r="AK23" s="107"/>
      <x:c r="AL23" s="108"/>
      <x:c r="AM23" s="109"/>
      <x:c r="AN23" s="111"/>
      <x:c r="AO23" s="111"/>
      <x:c r="AP23" s="111"/>
      <x:c r="AQ23" s="111"/>
      <x:c r="AR23" s="111"/>
      <x:c r="AS23" s="105"/>
      <x:c r="AT23" s="112"/>
      <x:c r="AU23" s="113" t="e">
        <x:f t="array" aca="false" ref="AU23:AU23">xlookup(A23,'Roshas Attendance'!S:S,'Roshas Attendance'!T:T,"")</x:f>
        <x:v>#NAME?</x:v>
      </x:c>
      <x:c r="AV23" s="113" t="str">
        <x:f aca="false">IF(AC23="","", IF(AC23=AU23,"match","error"))</x:f>
        <x:v/>
      </x:c>
      <x:c r="AW23" s="112"/>
      <x:c r="AX23" s="112"/>
      <x:c r="AY23" s="112"/>
      <x:c r="AZ23" s="112"/>
      <x:c r="BA23" s="112"/>
      <x:c r="BB23" s="112"/>
      <x:c r="BC23" s="112"/>
      <x:c r="BD23" s="112"/>
      <x:c r="BE23" s="112"/>
      <x:c r="BF23" s="112"/>
      <x:c r="BG23" s="112"/>
      <x:c r="BH23" s="112"/>
      <x:c r="BI23" s="112"/>
    </x:row>
    <x:row r="24" customFormat="false" ht="15.75" hidden="false" customHeight="true" outlineLevel="0" collapsed="false">
      <x:c r="A24" s="97" t="s">
        <x:v>141</x:v>
      </x:c>
      <x:c r="B24" s="98" t="n">
        <x:v>94</x:v>
      </x:c>
      <x:c r="C24" s="99" t="n">
        <x:f aca="false">SUM(I24:AS24)</x:f>
        <x:v>1</x:v>
      </x:c>
      <x:c r="D24" s="100" t="n">
        <x:f aca="false">SUM(B24,C24)</x:f>
        <x:v>95</x:v>
      </x:c>
      <x:c r="E24" s="101" t="n">
        <x:f aca="false">0</x:f>
        <x:v>0</x:v>
      </x:c>
      <x:c r="F24" s="102" t="e">
        <x:f t="array" aca="false" ref="F24:F24">xlookup(A24,'Roshas DKP spent'!M:M,'Roshas DKP spent'!N:N,"")</x:f>
        <x:v>#NAME?</x:v>
      </x:c>
      <x:c r="G24" s="103" t="n">
        <x:f aca="false">SUM(D24-E24)</x:f>
        <x:v>95</x:v>
      </x:c>
      <x:c r="H24" s="104" t="n">
        <x:f aca="false">G24*(G24/1000)</x:f>
        <x:v>9.025</x:v>
      </x:c>
      <x:c r="I24" s="105"/>
      <x:c r="J24" s="106"/>
      <x:c r="K24" s="107" t="n">
        <x:v>1</x:v>
      </x:c>
      <x:c r="L24" s="106"/>
      <x:c r="M24" s="107"/>
      <x:c r="N24" s="107"/>
      <x:c r="O24" s="107"/>
      <x:c r="P24" s="105"/>
      <x:c r="Q24" s="106"/>
      <x:c r="R24" s="107"/>
      <x:c r="S24" s="107"/>
      <x:c r="T24" s="107"/>
      <x:c r="U24" s="107"/>
      <x:c r="V24" s="107"/>
      <x:c r="W24" s="108"/>
      <x:c r="X24" s="109"/>
      <x:c r="Y24" s="106"/>
      <x:c r="Z24" s="107"/>
      <x:c r="AA24" s="107"/>
      <x:c r="AB24" s="107"/>
      <x:c r="AC24" s="107"/>
      <x:c r="AD24" s="106"/>
      <x:c r="AE24" s="110"/>
      <x:c r="AF24" s="106"/>
      <x:c r="AG24" s="107"/>
      <x:c r="AH24" s="107"/>
      <x:c r="AI24" s="107"/>
      <x:c r="AJ24" s="107"/>
      <x:c r="AK24" s="107"/>
      <x:c r="AL24" s="108"/>
      <x:c r="AM24" s="109"/>
      <x:c r="AN24" s="111"/>
      <x:c r="AO24" s="111"/>
      <x:c r="AP24" s="111"/>
      <x:c r="AQ24" s="111"/>
      <x:c r="AR24" s="111"/>
      <x:c r="AS24" s="105"/>
      <x:c r="AT24" s="112"/>
      <x:c r="AU24" s="113" t="e">
        <x:f t="array" aca="false" ref="AU24:AU24">xlookup(A24,'Roshas Attendance'!S:S,'Roshas Attendance'!T:T,"")</x:f>
        <x:v>#NAME?</x:v>
      </x:c>
      <x:c r="AV24" s="113" t="str">
        <x:f aca="false">IF(AC24="","", IF(AC24=AU24,"match","error"))</x:f>
        <x:v/>
      </x:c>
      <x:c r="AW24" s="112"/>
      <x:c r="AX24" s="112"/>
      <x:c r="AY24" s="112"/>
      <x:c r="AZ24" s="112"/>
      <x:c r="BA24" s="112"/>
      <x:c r="BB24" s="112"/>
      <x:c r="BC24" s="112"/>
      <x:c r="BD24" s="112"/>
      <x:c r="BE24" s="112"/>
      <x:c r="BF24" s="112"/>
      <x:c r="BG24" s="112"/>
      <x:c r="BH24" s="112"/>
      <x:c r="BI24" s="112"/>
    </x:row>
    <x:row r="25" customFormat="false" ht="15.75" hidden="false" customHeight="true" outlineLevel="0" collapsed="false">
      <x:c r="A25" s="97" t="s">
        <x:v>428</x:v>
      </x:c>
      <x:c r="B25" s="98" t="n">
        <x:v>78</x:v>
      </x:c>
      <x:c r="C25" s="99" t="str">
        <x:f aca="false">SUM(I25:AS25)</x:f>
        <x:v>9</x:v>
      </x:c>
      <x:c r="D25" s="100" t="n">
        <x:f aca="false">SUM(B25,C25)</x:f>
        <x:v>87</x:v>
      </x:c>
      <x:c r="E25" s="101" t="str">
        <x:f aca="false">0</x:f>
        <x:v>0</x:v>
      </x:c>
      <x:c r="F25" s="102" t="e">
        <x:f t="array" aca="false" ref="F25:F25">xlookup(A25,'Roshas DKP spent'!M:M,'Roshas DKP spent'!N:N,"")</x:f>
        <x:v>#NAME?</x:v>
      </x:c>
      <x:c r="G25" s="103" t="str">
        <x:f aca="false">SUM(D25-E25)</x:f>
        <x:v>87</x:v>
      </x:c>
      <x:c r="H25" s="104" t="n">
        <x:f aca="false">G25*(G25/1000)</x:f>
        <x:v>7.569</x:v>
      </x:c>
      <x:c r="I25" s="105"/>
      <x:c r="J25" s="106"/>
      <x:c r="K25" s="107" t="n">
        <x:v>2</x:v>
      </x:c>
      <x:c r="L25" s="106" t="str">
        <x:v>5</x:v>
      </x:c>
      <x:c r="M25" s="107" t="n">
        <x:v>7</x:v>
      </x:c>
      <x:c r="N25" s="107"/>
      <x:c r="O25" s="107"/>
      <x:c r="P25" s="105"/>
      <x:c r="Q25" s="106"/>
      <x:c r="R25" s="107"/>
      <x:c r="S25" s="107"/>
      <x:c r="T25" s="107"/>
      <x:c r="U25" s="107"/>
      <x:c r="V25" s="107"/>
      <x:c r="W25" s="108"/>
      <x:c r="X25" s="109"/>
      <x:c r="Y25" s="106"/>
      <x:c r="Z25" s="107"/>
      <x:c r="AA25" s="107"/>
      <x:c r="AB25" s="107"/>
      <x:c r="AC25" s="107"/>
      <x:c r="AD25" s="106"/>
      <x:c r="AE25" s="110"/>
      <x:c r="AF25" s="106"/>
      <x:c r="AG25" s="107"/>
      <x:c r="AH25" s="107"/>
      <x:c r="AI25" s="107"/>
      <x:c r="AJ25" s="107"/>
      <x:c r="AK25" s="107"/>
      <x:c r="AL25" s="108"/>
      <x:c r="AM25" s="109"/>
      <x:c r="AN25" s="111"/>
      <x:c r="AO25" s="111"/>
      <x:c r="AP25" s="111"/>
      <x:c r="AQ25" s="111"/>
      <x:c r="AR25" s="111"/>
      <x:c r="AS25" s="105"/>
      <x:c r="AT25" s="112"/>
      <x:c r="AU25" s="113" t="e">
        <x:f t="array" aca="false" ref="AU25:AU25">xlookup(A25,'Roshas Attendance'!S:S,'Roshas Attendance'!T:T,"")</x:f>
        <x:v>#NAME?</x:v>
      </x:c>
      <x:c r="AV25" s="113" t="str">
        <x:f aca="false">IF(AC25="","", IF(AC25=AU25,"match","error"))</x:f>
        <x:v/>
      </x:c>
      <x:c r="AW25" s="112"/>
      <x:c r="AX25" s="112"/>
      <x:c r="AY25" s="112"/>
      <x:c r="AZ25" s="112"/>
      <x:c r="BA25" s="112"/>
      <x:c r="BB25" s="112"/>
      <x:c r="BC25" s="112"/>
      <x:c r="BD25" s="112"/>
      <x:c r="BE25" s="112"/>
      <x:c r="BF25" s="112"/>
      <x:c r="BG25" s="112"/>
      <x:c r="BH25" s="112"/>
      <x:c r="BI25" s="112"/>
    </x:row>
    <x:row r="26" customFormat="false" ht="15.75" hidden="false" customHeight="true" outlineLevel="0" collapsed="false">
      <x:c r="A26" s="97" t="s">
        <x:v>310</x:v>
      </x:c>
      <x:c r="B26" s="98" t="n">
        <x:v>90</x:v>
      </x:c>
      <x:c r="C26" s="99" t="n">
        <x:f aca="false">SUM(I26:AS26)</x:f>
        <x:v>0</x:v>
      </x:c>
      <x:c r="D26" s="100" t="n">
        <x:f aca="false">SUM(B26,C26)</x:f>
        <x:v>90</x:v>
      </x:c>
      <x:c r="E26" s="101" t="n">
        <x:f aca="false">0</x:f>
        <x:v>0</x:v>
      </x:c>
      <x:c r="F26" s="102" t="e">
        <x:f t="array" aca="false" ref="F26:F26">xlookup(A26,'Roshas DKP spent'!M:M,'Roshas DKP spent'!N:N,"")</x:f>
        <x:v>#NAME?</x:v>
      </x:c>
      <x:c r="G26" s="103" t="n">
        <x:f aca="false">SUM(D26-E26)</x:f>
        <x:v>90</x:v>
      </x:c>
      <x:c r="H26" s="104" t="n">
        <x:f aca="false">G26*(G26/1000)</x:f>
        <x:v>8.1</x:v>
      </x:c>
      <x:c r="I26" s="105"/>
      <x:c r="J26" s="106"/>
      <x:c r="K26" s="107"/>
      <x:c r="L26" s="106"/>
      <x:c r="M26" s="107"/>
      <x:c r="N26" s="107"/>
      <x:c r="O26" s="107"/>
      <x:c r="P26" s="105"/>
      <x:c r="Q26" s="106"/>
      <x:c r="R26" s="107"/>
      <x:c r="S26" s="107"/>
      <x:c r="T26" s="107"/>
      <x:c r="U26" s="107"/>
      <x:c r="V26" s="107"/>
      <x:c r="W26" s="108"/>
      <x:c r="X26" s="109"/>
      <x:c r="Y26" s="106"/>
      <x:c r="Z26" s="107"/>
      <x:c r="AA26" s="107"/>
      <x:c r="AB26" s="107"/>
      <x:c r="AC26" s="107"/>
      <x:c r="AD26" s="106"/>
      <x:c r="AE26" s="110"/>
      <x:c r="AF26" s="106"/>
      <x:c r="AG26" s="107"/>
      <x:c r="AH26" s="107"/>
      <x:c r="AI26" s="107"/>
      <x:c r="AJ26" s="107"/>
      <x:c r="AK26" s="107"/>
      <x:c r="AL26" s="108"/>
      <x:c r="AM26" s="109"/>
      <x:c r="AN26" s="111"/>
      <x:c r="AO26" s="111"/>
      <x:c r="AP26" s="111"/>
      <x:c r="AQ26" s="111"/>
      <x:c r="AR26" s="111"/>
      <x:c r="AS26" s="105"/>
      <x:c r="AT26" s="112"/>
      <x:c r="AU26" s="113" t="e">
        <x:f t="array" aca="false" ref="AU26:AU26">xlookup(A26,'Roshas Attendance'!S:S,'Roshas Attendance'!T:T,"")</x:f>
        <x:v>#NAME?</x:v>
      </x:c>
      <x:c r="AV26" s="113" t="str">
        <x:f aca="false">IF(AC26="","", IF(AC26=AU26,"match","error"))</x:f>
        <x:v/>
      </x:c>
      <x:c r="AW26" s="112"/>
      <x:c r="AX26" s="112"/>
      <x:c r="AY26" s="112"/>
      <x:c r="AZ26" s="112"/>
      <x:c r="BA26" s="112"/>
      <x:c r="BB26" s="112"/>
      <x:c r="BC26" s="112"/>
      <x:c r="BD26" s="112"/>
      <x:c r="BE26" s="112"/>
      <x:c r="BF26" s="112"/>
      <x:c r="BG26" s="112"/>
      <x:c r="BH26" s="112"/>
      <x:c r="BI26" s="112"/>
    </x:row>
    <x:row r="27" customFormat="false" ht="15.75" hidden="false" customHeight="true" outlineLevel="0" collapsed="false">
      <x:c r="A27" s="97" t="s">
        <x:v>332</x:v>
      </x:c>
      <x:c r="B27" s="98" t="n">
        <x:v>71</x:v>
      </x:c>
      <x:c r="C27" s="99" t="n">
        <x:f aca="false">SUM(I27:AS27)</x:f>
        <x:v>6</x:v>
      </x:c>
      <x:c r="D27" s="100" t="n">
        <x:f aca="false">SUM(B27,C27)</x:f>
        <x:v>77</x:v>
      </x:c>
      <x:c r="E27" s="101" t="n">
        <x:f aca="false">0</x:f>
        <x:v>0</x:v>
      </x:c>
      <x:c r="F27" s="102" t="e">
        <x:f t="array" aca="false" ref="F27:F27">xlookup(A27,'Roshas DKP spent'!M:M,'Roshas DKP spent'!N:N,"")</x:f>
        <x:v>#NAME?</x:v>
      </x:c>
      <x:c r="G27" s="103" t="n">
        <x:f aca="false">SUM(D27-E27)</x:f>
        <x:v>77</x:v>
      </x:c>
      <x:c r="H27" s="104" t="n">
        <x:f aca="false">G27*(G27/1000)</x:f>
        <x:v>5.929</x:v>
      </x:c>
      <x:c r="I27" s="105" t="n">
        <x:v>6</x:v>
      </x:c>
      <x:c r="J27" s="106"/>
      <x:c r="K27" s="107"/>
      <x:c r="L27" s="106"/>
      <x:c r="M27" s="107"/>
      <x:c r="N27" s="107"/>
      <x:c r="O27" s="107"/>
      <x:c r="P27" s="105"/>
      <x:c r="Q27" s="106"/>
      <x:c r="R27" s="107"/>
      <x:c r="S27" s="107"/>
      <x:c r="T27" s="107"/>
      <x:c r="U27" s="107"/>
      <x:c r="V27" s="107"/>
      <x:c r="W27" s="108"/>
      <x:c r="X27" s="109"/>
      <x:c r="Y27" s="106"/>
      <x:c r="Z27" s="107"/>
      <x:c r="AA27" s="107"/>
      <x:c r="AB27" s="107"/>
      <x:c r="AC27" s="107"/>
      <x:c r="AD27" s="106"/>
      <x:c r="AE27" s="110"/>
      <x:c r="AF27" s="106"/>
      <x:c r="AG27" s="107"/>
      <x:c r="AH27" s="107"/>
      <x:c r="AI27" s="107"/>
      <x:c r="AJ27" s="107"/>
      <x:c r="AK27" s="107"/>
      <x:c r="AL27" s="108"/>
      <x:c r="AM27" s="109"/>
      <x:c r="AN27" s="111"/>
      <x:c r="AO27" s="111"/>
      <x:c r="AP27" s="111"/>
      <x:c r="AQ27" s="111"/>
      <x:c r="AR27" s="111"/>
      <x:c r="AS27" s="105"/>
      <x:c r="AT27" s="112"/>
      <x:c r="AU27" s="113" t="e">
        <x:f t="array" aca="false" ref="AU27:AU27">xlookup(A27,'Roshas Attendance'!S:S,'Roshas Attendance'!T:T,"")</x:f>
        <x:v>#NAME?</x:v>
      </x:c>
      <x:c r="AV27" s="113" t="str">
        <x:f aca="false">IF(AC27="","", IF(AC27=AU27,"match","error"))</x:f>
        <x:v/>
      </x:c>
      <x:c r="AW27" s="112"/>
      <x:c r="AX27" s="112"/>
      <x:c r="AY27" s="112"/>
      <x:c r="AZ27" s="112"/>
      <x:c r="BA27" s="112"/>
      <x:c r="BB27" s="112"/>
      <x:c r="BC27" s="112"/>
      <x:c r="BD27" s="112"/>
      <x:c r="BE27" s="112"/>
      <x:c r="BF27" s="112"/>
      <x:c r="BG27" s="112"/>
      <x:c r="BH27" s="112"/>
      <x:c r="BI27" s="112"/>
    </x:row>
    <x:row r="28" customFormat="false" ht="15.75" hidden="false" customHeight="true" outlineLevel="0" collapsed="false">
      <x:c r="A28" s="97" t="s">
        <x:v>313</x:v>
      </x:c>
      <x:c r="B28" s="98" t="n">
        <x:v>62</x:v>
      </x:c>
      <x:c r="C28" s="99" t="str">
        <x:f aca="false">SUM(I28:AS28)</x:f>
        <x:v>1</x:v>
      </x:c>
      <x:c r="D28" s="100" t="n">
        <x:f aca="false">SUM(B28,C28)</x:f>
        <x:v>63</x:v>
      </x:c>
      <x:c r="E28" s="101" t="str">
        <x:f aca="false">0</x:f>
        <x:v>0</x:v>
      </x:c>
      <x:c r="F28" s="102" t="e">
        <x:f t="array" aca="false" ref="F28:F28">xlookup(A28,'Roshas DKP spent'!M:M,'Roshas DKP spent'!N:N,"")</x:f>
        <x:v>#NAME?</x:v>
      </x:c>
      <x:c r="G28" s="103" t="str">
        <x:f aca="false">SUM(D28-E28)</x:f>
        <x:v>63</x:v>
      </x:c>
      <x:c r="H28" s="104" t="n">
        <x:f aca="false">G28*(G28/1000)</x:f>
        <x:v>3.969</x:v>
      </x:c>
      <x:c r="I28" s="105"/>
      <x:c r="J28" s="106"/>
      <x:c r="K28" s="107" t="n">
        <x:v>1</x:v>
      </x:c>
      <x:c r="L28" s="106" t="str">
        <x:v>6</x:v>
      </x:c>
      <x:c r="M28" s="107"/>
      <x:c r="N28" s="107"/>
      <x:c r="O28" s="107"/>
      <x:c r="P28" s="105"/>
      <x:c r="Q28" s="106"/>
      <x:c r="R28" s="107"/>
      <x:c r="S28" s="107"/>
      <x:c r="T28" s="107"/>
      <x:c r="U28" s="107"/>
      <x:c r="V28" s="107"/>
      <x:c r="W28" s="108"/>
      <x:c r="X28" s="109"/>
      <x:c r="Y28" s="106"/>
      <x:c r="Z28" s="107"/>
      <x:c r="AA28" s="107"/>
      <x:c r="AB28" s="107"/>
      <x:c r="AC28" s="107"/>
      <x:c r="AD28" s="106"/>
      <x:c r="AE28" s="110"/>
      <x:c r="AF28" s="106"/>
      <x:c r="AG28" s="107"/>
      <x:c r="AH28" s="107"/>
      <x:c r="AI28" s="107"/>
      <x:c r="AJ28" s="107"/>
      <x:c r="AK28" s="107"/>
      <x:c r="AL28" s="108"/>
      <x:c r="AM28" s="109"/>
      <x:c r="AN28" s="111"/>
      <x:c r="AO28" s="111"/>
      <x:c r="AP28" s="111"/>
      <x:c r="AQ28" s="111"/>
      <x:c r="AR28" s="111"/>
      <x:c r="AS28" s="105"/>
      <x:c r="AT28" s="112"/>
      <x:c r="AU28" s="113" t="e">
        <x:f t="array" aca="false" ref="AU28:AU28">xlookup(A28,'Roshas Attendance'!S:S,'Roshas Attendance'!T:T,"")</x:f>
        <x:v>#NAME?</x:v>
      </x:c>
      <x:c r="AV28" s="113" t="str">
        <x:f aca="false">IF(AC28="","", IF(AC28=AU28,"match","error"))</x:f>
        <x:v/>
      </x:c>
      <x:c r="AW28" s="112"/>
      <x:c r="AX28" s="112"/>
      <x:c r="AY28" s="112"/>
      <x:c r="AZ28" s="112"/>
      <x:c r="BA28" s="112"/>
      <x:c r="BB28" s="112"/>
      <x:c r="BC28" s="112"/>
      <x:c r="BD28" s="112"/>
      <x:c r="BE28" s="112"/>
      <x:c r="BF28" s="112"/>
      <x:c r="BG28" s="112"/>
      <x:c r="BH28" s="112"/>
      <x:c r="BI28" s="112"/>
    </x:row>
    <x:row r="29" customFormat="false" ht="15.75" hidden="false" customHeight="true" outlineLevel="0" collapsed="false">
      <x:c r="A29" s="97" t="s">
        <x:v>382</x:v>
      </x:c>
      <x:c r="B29" s="98" t="n">
        <x:v>122</x:v>
      </x:c>
      <x:c r="C29" s="99" t="n">
        <x:f aca="false">SUM(I29:AS29)</x:f>
        <x:v>8</x:v>
      </x:c>
      <x:c r="D29" s="100" t="n">
        <x:f aca="false">SUM(B29,C29)</x:f>
        <x:v>130</x:v>
      </x:c>
      <x:c r="E29" s="101" t="n">
        <x:f aca="false">0+69</x:f>
        <x:v>69</x:v>
      </x:c>
      <x:c r="F29" s="102" t="e">
        <x:f t="array" aca="false" ref="F29:F29">xlookup(A29,'Roshas DKP spent'!M:M,'Roshas DKP spent'!N:N,"")</x:f>
        <x:v>#NAME?</x:v>
      </x:c>
      <x:c r="G29" s="103" t="n">
        <x:f aca="false">SUM(D29-E29)</x:f>
        <x:v>61</x:v>
      </x:c>
      <x:c r="H29" s="104" t="n">
        <x:f aca="false">G29*(G29/1000)</x:f>
        <x:v>3.721</x:v>
      </x:c>
      <x:c r="I29" s="105" t="n">
        <x:v>6</x:v>
      </x:c>
      <x:c r="J29" s="106"/>
      <x:c r="K29" s="107" t="n">
        <x:v>2</x:v>
      </x:c>
      <x:c r="L29" s="106"/>
      <x:c r="M29" s="107"/>
      <x:c r="N29" s="107"/>
      <x:c r="O29" s="107"/>
      <x:c r="P29" s="105"/>
      <x:c r="Q29" s="106"/>
      <x:c r="R29" s="107"/>
      <x:c r="S29" s="107"/>
      <x:c r="T29" s="107"/>
      <x:c r="U29" s="107"/>
      <x:c r="V29" s="107"/>
      <x:c r="W29" s="108"/>
      <x:c r="X29" s="109"/>
      <x:c r="Y29" s="106"/>
      <x:c r="Z29" s="107"/>
      <x:c r="AA29" s="107"/>
      <x:c r="AB29" s="107"/>
      <x:c r="AC29" s="107"/>
      <x:c r="AD29" s="106"/>
      <x:c r="AE29" s="110"/>
      <x:c r="AF29" s="106"/>
      <x:c r="AG29" s="107"/>
      <x:c r="AH29" s="107"/>
      <x:c r="AI29" s="107"/>
      <x:c r="AJ29" s="107"/>
      <x:c r="AK29" s="107"/>
      <x:c r="AL29" s="108"/>
      <x:c r="AM29" s="109"/>
      <x:c r="AN29" s="111"/>
      <x:c r="AO29" s="111"/>
      <x:c r="AP29" s="111"/>
      <x:c r="AQ29" s="111"/>
      <x:c r="AR29" s="111"/>
      <x:c r="AS29" s="105"/>
      <x:c r="AT29" s="112"/>
      <x:c r="AU29" s="113" t="e">
        <x:f t="array" aca="false" ref="AU29:AU29">xlookup(A29,'Roshas Attendance'!S:S,'Roshas Attendance'!T:T,"")</x:f>
        <x:v>#NAME?</x:v>
      </x:c>
      <x:c r="AV29" s="113" t="str">
        <x:f aca="false">IF(AC29="","", IF(AC29=AU29,"match","error"))</x:f>
        <x:v/>
      </x:c>
      <x:c r="AW29" s="112"/>
      <x:c r="AX29" s="112"/>
      <x:c r="AY29" s="112"/>
      <x:c r="AZ29" s="112"/>
      <x:c r="BA29" s="112"/>
      <x:c r="BB29" s="112"/>
      <x:c r="BC29" s="112"/>
      <x:c r="BD29" s="112"/>
      <x:c r="BE29" s="112"/>
      <x:c r="BF29" s="112"/>
      <x:c r="BG29" s="112"/>
      <x:c r="BH29" s="112"/>
      <x:c r="BI29" s="112"/>
    </x:row>
    <x:row r="30" customFormat="false" ht="15.75" hidden="false" customHeight="true" outlineLevel="0" collapsed="false">
      <x:c r="A30" s="97" t="s">
        <x:v>216</x:v>
      </x:c>
      <x:c r="B30" s="98" t="n">
        <x:v>63</x:v>
      </x:c>
      <x:c r="C30" s="99" t="n">
        <x:f aca="false">SUM(I30:AS30)</x:f>
        <x:v>0</x:v>
      </x:c>
      <x:c r="D30" s="100" t="n">
        <x:f aca="false">SUM(B30,C30)</x:f>
        <x:v>63</x:v>
      </x:c>
      <x:c r="E30" s="101" t="n">
        <x:f aca="false">0</x:f>
        <x:v>0</x:v>
      </x:c>
      <x:c r="F30" s="102" t="e">
        <x:f t="array" aca="false" ref="F30:F30">xlookup(A30,'Roshas DKP spent'!M:M,'Roshas DKP spent'!N:N,"")</x:f>
        <x:v>#NAME?</x:v>
      </x:c>
      <x:c r="G30" s="103" t="n">
        <x:f aca="false">SUM(D30-E30)</x:f>
        <x:v>63</x:v>
      </x:c>
      <x:c r="H30" s="104" t="n">
        <x:f aca="false">G30*(G30/1000)</x:f>
        <x:v>3.969</x:v>
      </x:c>
      <x:c r="I30" s="105"/>
      <x:c r="J30" s="106"/>
      <x:c r="K30" s="107"/>
      <x:c r="L30" s="106"/>
      <x:c r="M30" s="107"/>
      <x:c r="N30" s="107"/>
      <x:c r="O30" s="107"/>
      <x:c r="P30" s="105"/>
      <x:c r="Q30" s="106"/>
      <x:c r="R30" s="107"/>
      <x:c r="S30" s="107"/>
      <x:c r="T30" s="107"/>
      <x:c r="U30" s="107"/>
      <x:c r="V30" s="107"/>
      <x:c r="W30" s="108"/>
      <x:c r="X30" s="109"/>
      <x:c r="Y30" s="106"/>
      <x:c r="Z30" s="107"/>
      <x:c r="AA30" s="107"/>
      <x:c r="AB30" s="107"/>
      <x:c r="AC30" s="107"/>
      <x:c r="AD30" s="106"/>
      <x:c r="AE30" s="110"/>
      <x:c r="AF30" s="106"/>
      <x:c r="AG30" s="107"/>
      <x:c r="AH30" s="107"/>
      <x:c r="AI30" s="107"/>
      <x:c r="AJ30" s="107"/>
      <x:c r="AK30" s="107"/>
      <x:c r="AL30" s="108"/>
      <x:c r="AM30" s="109"/>
      <x:c r="AN30" s="111"/>
      <x:c r="AO30" s="111"/>
      <x:c r="AP30" s="111"/>
      <x:c r="AQ30" s="111"/>
      <x:c r="AR30" s="111"/>
      <x:c r="AS30" s="105"/>
      <x:c r="AT30" s="112"/>
      <x:c r="AU30" s="113" t="e">
        <x:f t="array" aca="false" ref="AU30:AU30">xlookup(A30,'Roshas Attendance'!S:S,'Roshas Attendance'!T:T,"")</x:f>
        <x:v>#NAME?</x:v>
      </x:c>
      <x:c r="AV30" s="113" t="str">
        <x:f aca="false">IF(AC30="","", IF(AC30=AU30,"match","error"))</x:f>
        <x:v/>
      </x:c>
      <x:c r="AW30" s="112"/>
      <x:c r="AX30" s="112"/>
      <x:c r="AY30" s="112"/>
      <x:c r="AZ30" s="112"/>
      <x:c r="BA30" s="112"/>
      <x:c r="BB30" s="112"/>
      <x:c r="BC30" s="112"/>
      <x:c r="BD30" s="112"/>
      <x:c r="BE30" s="112"/>
      <x:c r="BF30" s="112"/>
      <x:c r="BG30" s="112"/>
      <x:c r="BH30" s="112"/>
      <x:c r="BI30" s="112"/>
    </x:row>
    <x:row r="31" customFormat="false" ht="15.75" hidden="false" customHeight="true" outlineLevel="0" collapsed="false">
      <x:c r="A31" s="97" t="s">
        <x:v>429</x:v>
      </x:c>
      <x:c r="B31" s="98" t="n">
        <x:v>60</x:v>
      </x:c>
      <x:c r="C31" s="99" t="n">
        <x:f aca="false">SUM(I31:AS31)</x:f>
        <x:v>0</x:v>
      </x:c>
      <x:c r="D31" s="100" t="n">
        <x:f aca="false">SUM(B31,C31)</x:f>
        <x:v>60</x:v>
      </x:c>
      <x:c r="E31" s="101" t="n">
        <x:f aca="false">0</x:f>
        <x:v>0</x:v>
      </x:c>
      <x:c r="F31" s="102" t="e">
        <x:f t="array" aca="false" ref="F31:F31">xlookup(A31,'Roshas DKP spent'!M:M,'Roshas DKP spent'!N:N,"")</x:f>
        <x:v>#NAME?</x:v>
      </x:c>
      <x:c r="G31" s="103" t="n">
        <x:f aca="false">SUM(D31-E31)</x:f>
        <x:v>60</x:v>
      </x:c>
      <x:c r="H31" s="104" t="n">
        <x:f aca="false">G31*(G31/1000)</x:f>
        <x:v>3.6</x:v>
      </x:c>
      <x:c r="I31" s="105"/>
      <x:c r="J31" s="106"/>
      <x:c r="K31" s="107"/>
      <x:c r="L31" s="106"/>
      <x:c r="M31" s="107"/>
      <x:c r="N31" s="107"/>
      <x:c r="O31" s="107"/>
      <x:c r="P31" s="105"/>
      <x:c r="Q31" s="106"/>
      <x:c r="R31" s="107"/>
      <x:c r="S31" s="107"/>
      <x:c r="T31" s="107"/>
      <x:c r="U31" s="107"/>
      <x:c r="V31" s="107"/>
      <x:c r="W31" s="108"/>
      <x:c r="X31" s="109"/>
      <x:c r="Y31" s="106"/>
      <x:c r="Z31" s="107"/>
      <x:c r="AA31" s="107"/>
      <x:c r="AB31" s="107"/>
      <x:c r="AC31" s="107"/>
      <x:c r="AD31" s="106"/>
      <x:c r="AE31" s="110"/>
      <x:c r="AF31" s="106"/>
      <x:c r="AG31" s="107"/>
      <x:c r="AH31" s="107"/>
      <x:c r="AI31" s="107"/>
      <x:c r="AJ31" s="107"/>
      <x:c r="AK31" s="107"/>
      <x:c r="AL31" s="108"/>
      <x:c r="AM31" s="109"/>
      <x:c r="AN31" s="111"/>
      <x:c r="AO31" s="111"/>
      <x:c r="AP31" s="111"/>
      <x:c r="AQ31" s="111"/>
      <x:c r="AR31" s="111"/>
      <x:c r="AS31" s="105"/>
      <x:c r="AT31" s="112"/>
      <x:c r="AU31" s="113" t="e">
        <x:f t="array" aca="false" ref="AU31:AU31">xlookup(A31,'Roshas Attendance'!S:S,'Roshas Attendance'!T:T,"")</x:f>
        <x:v>#NAME?</x:v>
      </x:c>
      <x:c r="AV31" s="113" t="str">
        <x:f aca="false">IF(AC31="","", IF(AC31=AU31,"match","error"))</x:f>
        <x:v/>
      </x:c>
      <x:c r="AW31" s="112"/>
      <x:c r="AX31" s="112"/>
      <x:c r="AY31" s="112"/>
      <x:c r="AZ31" s="112"/>
      <x:c r="BA31" s="112"/>
      <x:c r="BB31" s="112"/>
      <x:c r="BC31" s="112"/>
      <x:c r="BD31" s="112"/>
      <x:c r="BE31" s="112"/>
      <x:c r="BF31" s="112"/>
      <x:c r="BG31" s="112"/>
      <x:c r="BH31" s="112"/>
      <x:c r="BI31" s="112"/>
    </x:row>
    <x:row r="32" customFormat="false" ht="15.75" hidden="false" customHeight="true" outlineLevel="0" collapsed="false">
      <x:c r="A32" s="97" t="s">
        <x:v>430</x:v>
      </x:c>
      <x:c r="B32" s="98" t="n">
        <x:v>52</x:v>
      </x:c>
      <x:c r="C32" s="99" t="str">
        <x:f aca="false">SUM(I32:AS32)</x:f>
        <x:v>7</x:v>
      </x:c>
      <x:c r="D32" s="100" t="n">
        <x:f aca="false">SUM(B32,C32)</x:f>
        <x:v>59</x:v>
      </x:c>
      <x:c r="E32" s="101" t="str">
        <x:f aca="false">0+6</x:f>
        <x:v>6</x:v>
      </x:c>
      <x:c r="F32" s="102" t="e">
        <x:f t="array" aca="false" ref="F32:F32">xlookup(A32,'Roshas DKP spent'!M:M,'Roshas DKP spent'!N:N,"")</x:f>
        <x:v>#NAME?</x:v>
      </x:c>
      <x:c r="G32" s="103" t="str">
        <x:f aca="false">SUM(D32-E32)</x:f>
        <x:v>53</x:v>
      </x:c>
      <x:c r="H32" s="104" t="n">
        <x:f aca="false">G32*(G32/1000)</x:f>
        <x:v>2.809</x:v>
      </x:c>
      <x:c r="I32" s="105"/>
      <x:c r="J32" s="116"/>
      <x:c r="K32" s="107"/>
      <x:c r="L32" s="106" t="str">
        <x:v>5</x:v>
      </x:c>
      <x:c r="M32" s="107" t="n">
        <x:v>7</x:v>
      </x:c>
      <x:c r="N32" s="107"/>
      <x:c r="O32" s="107"/>
      <x:c r="P32" s="105"/>
      <x:c r="Q32" s="106"/>
      <x:c r="R32" s="107"/>
      <x:c r="S32" s="107"/>
      <x:c r="T32" s="107"/>
      <x:c r="U32" s="107"/>
      <x:c r="V32" s="107"/>
      <x:c r="W32" s="108"/>
      <x:c r="X32" s="109"/>
      <x:c r="Y32" s="106"/>
      <x:c r="Z32" s="107"/>
      <x:c r="AA32" s="107"/>
      <x:c r="AB32" s="107"/>
      <x:c r="AC32" s="107"/>
      <x:c r="AD32" s="106"/>
      <x:c r="AE32" s="110"/>
      <x:c r="AF32" s="106"/>
      <x:c r="AG32" s="107"/>
      <x:c r="AH32" s="107"/>
      <x:c r="AI32" s="107"/>
      <x:c r="AJ32" s="107"/>
      <x:c r="AK32" s="107"/>
      <x:c r="AL32" s="108"/>
      <x:c r="AM32" s="109"/>
      <x:c r="AN32" s="111"/>
      <x:c r="AO32" s="111"/>
      <x:c r="AP32" s="111"/>
      <x:c r="AQ32" s="111"/>
      <x:c r="AR32" s="111"/>
      <x:c r="AS32" s="105"/>
      <x:c r="AT32" s="112"/>
      <x:c r="AU32" s="113" t="e">
        <x:f t="array" aca="false" ref="AU32:AU32">xlookup(A32,'Roshas Attendance'!S:S,'Roshas Attendance'!T:T,"")</x:f>
        <x:v>#NAME?</x:v>
      </x:c>
      <x:c r="AV32" s="113" t="str">
        <x:f aca="false">IF(AC32="","", IF(AC32=AU32,"match","error"))</x:f>
        <x:v/>
      </x:c>
      <x:c r="AW32" s="112"/>
      <x:c r="AX32" s="112"/>
      <x:c r="AY32" s="112"/>
      <x:c r="AZ32" s="112"/>
      <x:c r="BA32" s="112"/>
      <x:c r="BB32" s="112"/>
      <x:c r="BC32" s="112"/>
      <x:c r="BD32" s="112"/>
      <x:c r="BE32" s="112"/>
      <x:c r="BF32" s="112"/>
      <x:c r="BG32" s="112"/>
      <x:c r="BH32" s="112"/>
      <x:c r="BI32" s="112"/>
    </x:row>
    <x:row r="33" customFormat="false" ht="15.75" hidden="false" customHeight="true" outlineLevel="0" collapsed="false">
      <x:c r="A33" s="97" t="s">
        <x:v>342</x:v>
      </x:c>
      <x:c r="B33" s="98" t="n">
        <x:v>59</x:v>
      </x:c>
      <x:c r="C33" s="99" t="n">
        <x:f aca="false">SUM(I33:AS33)</x:f>
        <x:v>0</x:v>
      </x:c>
      <x:c r="D33" s="100" t="n">
        <x:f aca="false">SUM(B33,C33)</x:f>
        <x:v>59</x:v>
      </x:c>
      <x:c r="E33" s="101" t="n">
        <x:f aca="false">0</x:f>
        <x:v>0</x:v>
      </x:c>
      <x:c r="F33" s="102" t="e">
        <x:f t="array" aca="false" ref="F33:F33">xlookup(A33,'Roshas DKP spent'!M:M,'Roshas DKP spent'!N:N,"")</x:f>
        <x:v>#NAME?</x:v>
      </x:c>
      <x:c r="G33" s="103" t="n">
        <x:f aca="false">SUM(D33-E33)</x:f>
        <x:v>59</x:v>
      </x:c>
      <x:c r="H33" s="104" t="n">
        <x:f aca="false">G33*(G33/1000)</x:f>
        <x:v>3.481</x:v>
      </x:c>
      <x:c r="I33" s="105"/>
      <x:c r="J33" s="106"/>
      <x:c r="K33" s="107"/>
      <x:c r="L33" s="106"/>
      <x:c r="M33" s="107"/>
      <x:c r="N33" s="107"/>
      <x:c r="O33" s="107"/>
      <x:c r="P33" s="105"/>
      <x:c r="Q33" s="106"/>
      <x:c r="R33" s="107"/>
      <x:c r="S33" s="107"/>
      <x:c r="T33" s="107"/>
      <x:c r="U33" s="107"/>
      <x:c r="V33" s="107"/>
      <x:c r="W33" s="108"/>
      <x:c r="X33" s="109"/>
      <x:c r="Y33" s="106"/>
      <x:c r="Z33" s="107"/>
      <x:c r="AA33" s="107"/>
      <x:c r="AB33" s="107"/>
      <x:c r="AC33" s="107"/>
      <x:c r="AD33" s="106"/>
      <x:c r="AE33" s="110"/>
      <x:c r="AF33" s="106"/>
      <x:c r="AG33" s="107"/>
      <x:c r="AH33" s="107"/>
      <x:c r="AI33" s="107"/>
      <x:c r="AJ33" s="107"/>
      <x:c r="AK33" s="107"/>
      <x:c r="AL33" s="108"/>
      <x:c r="AM33" s="109"/>
      <x:c r="AN33" s="111"/>
      <x:c r="AO33" s="111"/>
      <x:c r="AP33" s="111"/>
      <x:c r="AQ33" s="111"/>
      <x:c r="AR33" s="111"/>
      <x:c r="AS33" s="105"/>
      <x:c r="AT33" s="112"/>
      <x:c r="AU33" s="113" t="e">
        <x:f t="array" aca="false" ref="AU33:AU33">xlookup(A33,'Roshas Attendance'!S:S,'Roshas Attendance'!T:T,"")</x:f>
        <x:v>#NAME?</x:v>
      </x:c>
      <x:c r="AV33" s="113" t="str">
        <x:f aca="false">IF(AC33="","", IF(AC33=AU33,"match","error"))</x:f>
        <x:v/>
      </x:c>
      <x:c r="AW33" s="112"/>
      <x:c r="AX33" s="112"/>
      <x:c r="AY33" s="112"/>
      <x:c r="AZ33" s="112"/>
      <x:c r="BA33" s="112"/>
      <x:c r="BB33" s="112"/>
      <x:c r="BC33" s="112"/>
      <x:c r="BD33" s="112"/>
      <x:c r="BE33" s="112"/>
      <x:c r="BF33" s="112"/>
      <x:c r="BG33" s="112"/>
      <x:c r="BH33" s="112"/>
      <x:c r="BI33" s="112"/>
    </x:row>
    <x:row r="34" customFormat="false" ht="15.75" hidden="false" customHeight="true" outlineLevel="0" collapsed="false">
      <x:c r="A34" s="97" t="s">
        <x:v>431</x:v>
      </x:c>
      <x:c r="B34" s="98" t="n">
        <x:v>52</x:v>
      </x:c>
      <x:c r="C34" s="99" t="str">
        <x:f aca="false">SUM(I34:AS34)</x:f>
        <x:v>4</x:v>
      </x:c>
      <x:c r="D34" s="100" t="n">
        <x:f aca="false">SUM(B34,C34)</x:f>
        <x:v>56</x:v>
      </x:c>
      <x:c r="E34" s="101" t="str">
        <x:f aca="false">0+2+1</x:f>
        <x:v>3</x:v>
      </x:c>
      <x:c r="F34" s="102" t="e">
        <x:f t="array" aca="false" ref="F34:F34">xlookup(A34,'Roshas DKP spent'!M:M,'Roshas DKP spent'!N:N,"")</x:f>
        <x:v>#NAME?</x:v>
      </x:c>
      <x:c r="G34" s="103" t="str">
        <x:f aca="false">SUM(D34-E34)</x:f>
        <x:v>53</x:v>
      </x:c>
      <x:c r="H34" s="104" t="n">
        <x:f aca="false">G34*(G34/1000)</x:f>
        <x:v>2.809</x:v>
      </x:c>
      <x:c r="I34" s="105"/>
      <x:c r="J34" s="106"/>
      <x:c r="K34" s="107" t="n">
        <x:v>1</x:v>
      </x:c>
      <x:c r="L34" s="106" t="str">
        <x:v>6</x:v>
      </x:c>
      <x:c r="M34" s="107" t="n">
        <x:v>3</x:v>
      </x:c>
      <x:c r="N34" s="107"/>
      <x:c r="O34" s="107"/>
      <x:c r="P34" s="105"/>
      <x:c r="Q34" s="106"/>
      <x:c r="R34" s="107"/>
      <x:c r="S34" s="107"/>
      <x:c r="T34" s="107"/>
      <x:c r="U34" s="107"/>
      <x:c r="V34" s="107"/>
      <x:c r="W34" s="108"/>
      <x:c r="X34" s="109"/>
      <x:c r="Y34" s="106"/>
      <x:c r="Z34" s="107"/>
      <x:c r="AA34" s="107"/>
      <x:c r="AB34" s="107"/>
      <x:c r="AC34" s="107"/>
      <x:c r="AD34" s="106"/>
      <x:c r="AE34" s="110"/>
      <x:c r="AF34" s="106"/>
      <x:c r="AG34" s="107"/>
      <x:c r="AH34" s="107"/>
      <x:c r="AI34" s="107"/>
      <x:c r="AJ34" s="107"/>
      <x:c r="AK34" s="107"/>
      <x:c r="AL34" s="108"/>
      <x:c r="AM34" s="109"/>
      <x:c r="AN34" s="111"/>
      <x:c r="AO34" s="111"/>
      <x:c r="AP34" s="111"/>
      <x:c r="AQ34" s="111"/>
      <x:c r="AR34" s="111"/>
      <x:c r="AS34" s="105"/>
      <x:c r="AT34" s="112"/>
      <x:c r="AU34" s="113" t="e">
        <x:f t="array" aca="false" ref="AU34:AU34">xlookup(A34,'Roshas Attendance'!S:S,'Roshas Attendance'!T:T,"")</x:f>
        <x:v>#NAME?</x:v>
      </x:c>
      <x:c r="AV34" s="113" t="str">
        <x:f aca="false">IF(AC34="","", IF(AC34=AU34,"match","error"))</x:f>
        <x:v/>
      </x:c>
      <x:c r="AW34" s="112"/>
      <x:c r="AX34" s="112"/>
      <x:c r="AY34" s="112"/>
      <x:c r="AZ34" s="112"/>
      <x:c r="BA34" s="112"/>
      <x:c r="BB34" s="112"/>
      <x:c r="BC34" s="112"/>
      <x:c r="BD34" s="112"/>
      <x:c r="BE34" s="112"/>
      <x:c r="BF34" s="112"/>
      <x:c r="BG34" s="112"/>
      <x:c r="BH34" s="112"/>
      <x:c r="BI34" s="112"/>
    </x:row>
    <x:row r="35" customFormat="false" ht="15.75" hidden="false" customHeight="true" outlineLevel="0" collapsed="false">
      <x:c r="A35" s="97" t="s">
        <x:v>432</x:v>
      </x:c>
      <x:c r="B35" s="98" t="n">
        <x:v>52</x:v>
      </x:c>
      <x:c r="C35" s="99" t="str">
        <x:f aca="false">SUM(I35:AS35)</x:f>
        <x:v>2</x:v>
      </x:c>
      <x:c r="D35" s="100" t="n">
        <x:f aca="false">SUM(B35,C35)</x:f>
        <x:v>54</x:v>
      </x:c>
      <x:c r="E35" s="101" t="str">
        <x:f aca="false">0+1</x:f>
        <x:v>1</x:v>
      </x:c>
      <x:c r="F35" s="102" t="e">
        <x:f t="array" aca="false" ref="F35:F35">xlookup(A35,'Roshas DKP spent'!M:M,'Roshas DKP spent'!N:N,"")</x:f>
        <x:v>#NAME?</x:v>
      </x:c>
      <x:c r="G35" s="103" t="str">
        <x:f aca="false">SUM(D35-E35)</x:f>
        <x:v>53</x:v>
      </x:c>
      <x:c r="H35" s="104" t="n">
        <x:f aca="false">G35*(G35/1000)</x:f>
        <x:v>2.809</x:v>
      </x:c>
      <x:c r="I35" s="105"/>
      <x:c r="J35" s="106"/>
      <x:c r="K35" s="107" t="n">
        <x:v>2</x:v>
      </x:c>
      <x:c r="L35" s="106" t="str">
        <x:v>5</x:v>
      </x:c>
      <x:c r="M35" s="107"/>
      <x:c r="N35" s="107"/>
      <x:c r="O35" s="107"/>
      <x:c r="P35" s="105"/>
      <x:c r="Q35" s="106"/>
      <x:c r="R35" s="107"/>
      <x:c r="S35" s="107"/>
      <x:c r="T35" s="107"/>
      <x:c r="U35" s="107"/>
      <x:c r="V35" s="107"/>
      <x:c r="W35" s="108"/>
      <x:c r="X35" s="109"/>
      <x:c r="Y35" s="106"/>
      <x:c r="Z35" s="107"/>
      <x:c r="AA35" s="107"/>
      <x:c r="AB35" s="107"/>
      <x:c r="AC35" s="107"/>
      <x:c r="AD35" s="106"/>
      <x:c r="AE35" s="110"/>
      <x:c r="AF35" s="106"/>
      <x:c r="AG35" s="107"/>
      <x:c r="AH35" s="107"/>
      <x:c r="AI35" s="107"/>
      <x:c r="AJ35" s="107"/>
      <x:c r="AK35" s="107"/>
      <x:c r="AL35" s="108"/>
      <x:c r="AM35" s="109"/>
      <x:c r="AN35" s="111"/>
      <x:c r="AO35" s="111"/>
      <x:c r="AP35" s="111"/>
      <x:c r="AQ35" s="111"/>
      <x:c r="AR35" s="111"/>
      <x:c r="AS35" s="105"/>
      <x:c r="AT35" s="112"/>
      <x:c r="AU35" s="113" t="e">
        <x:f t="array" aca="false" ref="AU35:AU35">xlookup(A35,'Roshas Attendance'!S:S,'Roshas Attendance'!T:T,"")</x:f>
        <x:v>#NAME?</x:v>
      </x:c>
      <x:c r="AV35" s="113" t="str">
        <x:f aca="false">IF(AC35="","", IF(AC35=AU35,"match","error"))</x:f>
        <x:v/>
      </x:c>
      <x:c r="AW35" s="112"/>
      <x:c r="AX35" s="112"/>
      <x:c r="AY35" s="112"/>
      <x:c r="AZ35" s="112"/>
      <x:c r="BA35" s="112"/>
      <x:c r="BB35" s="112"/>
      <x:c r="BC35" s="112"/>
      <x:c r="BD35" s="112"/>
      <x:c r="BE35" s="112"/>
      <x:c r="BF35" s="112"/>
      <x:c r="BG35" s="112"/>
      <x:c r="BH35" s="112"/>
      <x:c r="BI35" s="112"/>
    </x:row>
    <x:row r="36" customFormat="false" ht="15.75" hidden="false" customHeight="true" outlineLevel="0" collapsed="false">
      <x:c r="A36" s="97" t="s">
        <x:v>433</x:v>
      </x:c>
      <x:c r="B36" s="98" t="n">
        <x:v>44</x:v>
      </x:c>
      <x:c r="C36" s="99" t="str">
        <x:f aca="false">SUM(I36:AS36)</x:f>
        <x:v>9</x:v>
      </x:c>
      <x:c r="D36" s="100" t="n">
        <x:f aca="false">SUM(B36,C36)</x:f>
        <x:v>53</x:v>
      </x:c>
      <x:c r="E36" s="101" t="str">
        <x:f aca="false">0</x:f>
        <x:v>0</x:v>
      </x:c>
      <x:c r="F36" s="102" t="e">
        <x:f t="array" aca="false" ref="F36:F36">xlookup(A36,'Roshas DKP spent'!M:M,'Roshas DKP spent'!N:N,"")</x:f>
        <x:v>#NAME?</x:v>
      </x:c>
      <x:c r="G36" s="103" t="str">
        <x:f aca="false">SUM(D36-E36)</x:f>
        <x:v>53</x:v>
      </x:c>
      <x:c r="H36" s="104" t="n">
        <x:f aca="false">G36*(G36/1000)</x:f>
        <x:v>2.809</x:v>
      </x:c>
      <x:c r="I36" s="105"/>
      <x:c r="J36" s="106"/>
      <x:c r="K36" s="107" t="n">
        <x:v>2</x:v>
      </x:c>
      <x:c r="L36" s="106" t="str">
        <x:v>6</x:v>
      </x:c>
      <x:c r="M36" s="107" t="n">
        <x:v>7</x:v>
      </x:c>
      <x:c r="N36" s="107"/>
      <x:c r="O36" s="107"/>
      <x:c r="P36" s="105"/>
      <x:c r="Q36" s="106"/>
      <x:c r="R36" s="107"/>
      <x:c r="S36" s="107"/>
      <x:c r="T36" s="107"/>
      <x:c r="U36" s="107"/>
      <x:c r="V36" s="107"/>
      <x:c r="W36" s="108"/>
      <x:c r="X36" s="109"/>
      <x:c r="Y36" s="106"/>
      <x:c r="Z36" s="107"/>
      <x:c r="AA36" s="107"/>
      <x:c r="AB36" s="107"/>
      <x:c r="AC36" s="107"/>
      <x:c r="AD36" s="106"/>
      <x:c r="AE36" s="110"/>
      <x:c r="AF36" s="106"/>
      <x:c r="AG36" s="107"/>
      <x:c r="AH36" s="107"/>
      <x:c r="AI36" s="107"/>
      <x:c r="AJ36" s="107"/>
      <x:c r="AK36" s="107"/>
      <x:c r="AL36" s="108"/>
      <x:c r="AM36" s="109"/>
      <x:c r="AN36" s="111"/>
      <x:c r="AO36" s="111"/>
      <x:c r="AP36" s="111"/>
      <x:c r="AQ36" s="111"/>
      <x:c r="AR36" s="111"/>
      <x:c r="AS36" s="105"/>
      <x:c r="AT36" s="112"/>
      <x:c r="AU36" s="113" t="e">
        <x:f t="array" aca="false" ref="AU36:AU36">xlookup(A36,'Roshas Attendance'!S:S,'Roshas Attendance'!T:T,"")</x:f>
        <x:v>#NAME?</x:v>
      </x:c>
      <x:c r="AV36" s="113" t="str">
        <x:f aca="false">IF(AC36="","", IF(AC36=AU36,"match","error"))</x:f>
        <x:v/>
      </x:c>
      <x:c r="AW36" s="112"/>
      <x:c r="AX36" s="112"/>
      <x:c r="AY36" s="112"/>
      <x:c r="AZ36" s="112"/>
      <x:c r="BA36" s="112"/>
      <x:c r="BB36" s="112"/>
      <x:c r="BC36" s="112"/>
      <x:c r="BD36" s="112"/>
      <x:c r="BE36" s="112"/>
      <x:c r="BF36" s="112"/>
      <x:c r="BG36" s="112"/>
      <x:c r="BH36" s="112"/>
      <x:c r="BI36" s="112"/>
    </x:row>
    <x:row r="37" customFormat="false" ht="15.75" hidden="false" customHeight="true" outlineLevel="0" collapsed="false">
      <x:c r="A37" s="97" t="s">
        <x:v>434</x:v>
      </x:c>
      <x:c r="B37" s="98" t="n">
        <x:v>58</x:v>
      </x:c>
      <x:c r="C37" s="99" t="n">
        <x:f aca="false">SUM(I37:AS37)</x:f>
        <x:v>0</x:v>
      </x:c>
      <x:c r="D37" s="100" t="n">
        <x:f aca="false">SUM(B37,C37)</x:f>
        <x:v>58</x:v>
      </x:c>
      <x:c r="E37" s="101" t="n">
        <x:f aca="false">0</x:f>
        <x:v>0</x:v>
      </x:c>
      <x:c r="F37" s="102" t="e">
        <x:f t="array" aca="false" ref="F37:F37">xlookup(A37,'Roshas DKP spent'!M:M,'Roshas DKP spent'!N:N,"")</x:f>
        <x:v>#NAME?</x:v>
      </x:c>
      <x:c r="G37" s="103" t="n">
        <x:f aca="false">SUM(D37-E37)</x:f>
        <x:v>58</x:v>
      </x:c>
      <x:c r="H37" s="104" t="n">
        <x:f aca="false">G37*(G37/1000)</x:f>
        <x:v>3.364</x:v>
      </x:c>
      <x:c r="I37" s="105"/>
      <x:c r="J37" s="116"/>
      <x:c r="K37" s="107"/>
      <x:c r="L37" s="106"/>
      <x:c r="M37" s="107"/>
      <x:c r="N37" s="107"/>
      <x:c r="O37" s="107"/>
      <x:c r="P37" s="105"/>
      <x:c r="Q37" s="106"/>
      <x:c r="R37" s="107"/>
      <x:c r="S37" s="107"/>
      <x:c r="T37" s="107"/>
      <x:c r="U37" s="107"/>
      <x:c r="V37" s="107"/>
      <x:c r="W37" s="108"/>
      <x:c r="X37" s="109"/>
      <x:c r="Y37" s="106"/>
      <x:c r="Z37" s="107"/>
      <x:c r="AA37" s="107"/>
      <x:c r="AB37" s="107"/>
      <x:c r="AC37" s="107"/>
      <x:c r="AD37" s="106"/>
      <x:c r="AE37" s="110"/>
      <x:c r="AF37" s="106"/>
      <x:c r="AG37" s="107"/>
      <x:c r="AH37" s="107"/>
      <x:c r="AI37" s="107"/>
      <x:c r="AJ37" s="107"/>
      <x:c r="AK37" s="107"/>
      <x:c r="AL37" s="108"/>
      <x:c r="AM37" s="109"/>
      <x:c r="AN37" s="111"/>
      <x:c r="AO37" s="111"/>
      <x:c r="AP37" s="111"/>
      <x:c r="AQ37" s="111"/>
      <x:c r="AR37" s="111"/>
      <x:c r="AS37" s="105"/>
      <x:c r="AT37" s="112"/>
      <x:c r="AU37" s="113" t="e">
        <x:f t="array" aca="false" ref="AU37:AU37">xlookup(A37,'Roshas Attendance'!S:S,'Roshas Attendance'!T:T,"")</x:f>
        <x:v>#NAME?</x:v>
      </x:c>
      <x:c r="AV37" s="113" t="str">
        <x:f aca="false">IF(AC37="","", IF(AC37=AU37,"match","error"))</x:f>
        <x:v/>
      </x:c>
      <x:c r="AW37" s="112"/>
      <x:c r="AX37" s="112"/>
      <x:c r="AY37" s="112"/>
      <x:c r="AZ37" s="112"/>
      <x:c r="BA37" s="112"/>
      <x:c r="BB37" s="112"/>
      <x:c r="BC37" s="112"/>
      <x:c r="BD37" s="112"/>
      <x:c r="BE37" s="112"/>
      <x:c r="BF37" s="112"/>
      <x:c r="BG37" s="112"/>
      <x:c r="BH37" s="112"/>
      <x:c r="BI37" s="112"/>
    </x:row>
    <x:row r="38" customFormat="false" ht="15.75" hidden="false" customHeight="true" outlineLevel="0" collapsed="false">
      <x:c r="A38" s="97" t="s">
        <x:v>435</x:v>
      </x:c>
      <x:c r="B38" s="98" t="n">
        <x:v>56</x:v>
      </x:c>
      <x:c r="C38" s="99" t="n">
        <x:f aca="false">SUM(I38:AS38)</x:f>
        <x:v>0</x:v>
      </x:c>
      <x:c r="D38" s="100" t="n">
        <x:f aca="false">SUM(B38,C38)</x:f>
        <x:v>56</x:v>
      </x:c>
      <x:c r="E38" s="101" t="n">
        <x:f aca="false">0</x:f>
        <x:v>0</x:v>
      </x:c>
      <x:c r="F38" s="102" t="e">
        <x:f t="array" aca="false" ref="F38:F38">xlookup(A38,'Roshas DKP spent'!M:M,'Roshas DKP spent'!N:N,"")</x:f>
        <x:v>#NAME?</x:v>
      </x:c>
      <x:c r="G38" s="103" t="n">
        <x:f aca="false">SUM(D38-E38)</x:f>
        <x:v>56</x:v>
      </x:c>
      <x:c r="H38" s="104" t="n">
        <x:f aca="false">G38*(G38/1000)</x:f>
        <x:v>3.136</x:v>
      </x:c>
      <x:c r="I38" s="105"/>
      <x:c r="J38" s="106"/>
      <x:c r="K38" s="107"/>
      <x:c r="L38" s="106"/>
      <x:c r="M38" s="107"/>
      <x:c r="N38" s="107"/>
      <x:c r="O38" s="107"/>
      <x:c r="P38" s="105"/>
      <x:c r="Q38" s="106"/>
      <x:c r="R38" s="107"/>
      <x:c r="S38" s="107"/>
      <x:c r="T38" s="107"/>
      <x:c r="U38" s="107"/>
      <x:c r="V38" s="107"/>
      <x:c r="W38" s="108"/>
      <x:c r="X38" s="109"/>
      <x:c r="Y38" s="106"/>
      <x:c r="Z38" s="107"/>
      <x:c r="AA38" s="107"/>
      <x:c r="AB38" s="107"/>
      <x:c r="AC38" s="107"/>
      <x:c r="AD38" s="106"/>
      <x:c r="AE38" s="110"/>
      <x:c r="AF38" s="106"/>
      <x:c r="AG38" s="107"/>
      <x:c r="AH38" s="107"/>
      <x:c r="AI38" s="107"/>
      <x:c r="AJ38" s="107"/>
      <x:c r="AK38" s="107"/>
      <x:c r="AL38" s="108"/>
      <x:c r="AM38" s="109"/>
      <x:c r="AN38" s="111"/>
      <x:c r="AO38" s="111"/>
      <x:c r="AP38" s="111"/>
      <x:c r="AQ38" s="111"/>
      <x:c r="AR38" s="111"/>
      <x:c r="AS38" s="105"/>
      <x:c r="AT38" s="112"/>
      <x:c r="AU38" s="113" t="e">
        <x:f t="array" aca="false" ref="AU38:AU38">xlookup(A38,'Roshas Attendance'!S:S,'Roshas Attendance'!T:T,"")</x:f>
        <x:v>#NAME?</x:v>
      </x:c>
      <x:c r="AV38" s="113" t="str">
        <x:f aca="false">IF(AC38="","", IF(AC38=AU38,"match","error"))</x:f>
        <x:v/>
      </x:c>
      <x:c r="AW38" s="112"/>
      <x:c r="AX38" s="112"/>
      <x:c r="AY38" s="112"/>
      <x:c r="AZ38" s="112"/>
      <x:c r="BA38" s="112"/>
      <x:c r="BB38" s="112"/>
      <x:c r="BC38" s="112"/>
      <x:c r="BD38" s="112"/>
      <x:c r="BE38" s="112"/>
      <x:c r="BF38" s="112"/>
      <x:c r="BG38" s="112"/>
      <x:c r="BH38" s="112"/>
      <x:c r="BI38" s="112"/>
    </x:row>
    <x:row r="39" customFormat="false" ht="15.75" hidden="false" customHeight="true" outlineLevel="0" collapsed="false">
      <x:c r="A39" s="97" t="s">
        <x:v>29</x:v>
      </x:c>
      <x:c r="B39" s="98" t="n">
        <x:v>50</x:v>
      </x:c>
      <x:c r="C39" s="99" t="n">
        <x:f aca="false">SUM(I39:AS39)</x:f>
        <x:v>2</x:v>
      </x:c>
      <x:c r="D39" s="100" t="n">
        <x:f aca="false">SUM(B39,C39)</x:f>
        <x:v>52</x:v>
      </x:c>
      <x:c r="E39" s="101" t="n">
        <x:f aca="false">0</x:f>
        <x:v>0</x:v>
      </x:c>
      <x:c r="F39" s="102" t="e">
        <x:f t="array" aca="false" ref="F39:F39">xlookup(A39,'Roshas DKP spent'!M:M,'Roshas DKP spent'!N:N,"")</x:f>
        <x:v>#NAME?</x:v>
      </x:c>
      <x:c r="G39" s="103" t="n">
        <x:f aca="false">SUM(D39-E39)</x:f>
        <x:v>52</x:v>
      </x:c>
      <x:c r="H39" s="104" t="n">
        <x:f aca="false">G39*(G39/1000)</x:f>
        <x:v>2.704</x:v>
      </x:c>
      <x:c r="I39" s="105"/>
      <x:c r="J39" s="106"/>
      <x:c r="K39" s="107" t="n">
        <x:v>2</x:v>
      </x:c>
      <x:c r="L39" s="106"/>
      <x:c r="M39" s="107"/>
      <x:c r="N39" s="107"/>
      <x:c r="O39" s="107"/>
      <x:c r="P39" s="105"/>
      <x:c r="Q39" s="106"/>
      <x:c r="R39" s="107"/>
      <x:c r="S39" s="107"/>
      <x:c r="T39" s="107"/>
      <x:c r="U39" s="107"/>
      <x:c r="V39" s="107"/>
      <x:c r="W39" s="108"/>
      <x:c r="X39" s="109"/>
      <x:c r="Y39" s="106"/>
      <x:c r="Z39" s="107"/>
      <x:c r="AA39" s="107"/>
      <x:c r="AB39" s="107"/>
      <x:c r="AC39" s="107"/>
      <x:c r="AD39" s="106"/>
      <x:c r="AE39" s="110"/>
      <x:c r="AF39" s="106"/>
      <x:c r="AG39" s="107"/>
      <x:c r="AH39" s="107"/>
      <x:c r="AI39" s="107"/>
      <x:c r="AJ39" s="107"/>
      <x:c r="AK39" s="107"/>
      <x:c r="AL39" s="108"/>
      <x:c r="AM39" s="109"/>
      <x:c r="AN39" s="111"/>
      <x:c r="AO39" s="111"/>
      <x:c r="AP39" s="111"/>
      <x:c r="AQ39" s="111"/>
      <x:c r="AR39" s="111"/>
      <x:c r="AS39" s="105"/>
      <x:c r="AT39" s="112"/>
      <x:c r="AU39" s="113" t="e">
        <x:f t="array" aca="false" ref="AU39:AU39">xlookup(A39,'Roshas Attendance'!S:S,'Roshas Attendance'!T:T,"")</x:f>
        <x:v>#NAME?</x:v>
      </x:c>
      <x:c r="AV39" s="113" t="str">
        <x:f aca="false">IF(AC39="","", IF(AC39=AU39,"match","error"))</x:f>
        <x:v/>
      </x:c>
      <x:c r="AW39" s="112"/>
      <x:c r="AX39" s="112"/>
      <x:c r="AY39" s="112"/>
      <x:c r="AZ39" s="112"/>
      <x:c r="BA39" s="112"/>
      <x:c r="BB39" s="112"/>
      <x:c r="BC39" s="112"/>
      <x:c r="BD39" s="112"/>
      <x:c r="BE39" s="112"/>
      <x:c r="BF39" s="112"/>
      <x:c r="BG39" s="112"/>
      <x:c r="BH39" s="112"/>
      <x:c r="BI39" s="112"/>
    </x:row>
    <x:row r="40" customFormat="false" ht="15.75" hidden="false" customHeight="true" outlineLevel="0" collapsed="false">
      <x:c r="A40" s="97" t="s">
        <x:v>357</x:v>
      </x:c>
      <x:c r="B40" s="98" t="n">
        <x:v>85</x:v>
      </x:c>
      <x:c r="C40" s="99" t="n">
        <x:f aca="false">SUM(I40:AS40)</x:f>
        <x:v>1</x:v>
      </x:c>
      <x:c r="D40" s="100" t="n">
        <x:f aca="false">SUM(B40,C40)</x:f>
        <x:v>86</x:v>
      </x:c>
      <x:c r="E40" s="101" t="n">
        <x:f aca="false">0+41</x:f>
        <x:v>41</x:v>
      </x:c>
      <x:c r="F40" s="102" t="e">
        <x:f t="array" aca="false" ref="F40:F40">xlookup(A40,'Roshas DKP spent'!M:M,'Roshas DKP spent'!N:N,"")</x:f>
        <x:v>#NAME?</x:v>
      </x:c>
      <x:c r="G40" s="103" t="n">
        <x:f aca="false">SUM(D40-E40)</x:f>
        <x:v>45</x:v>
      </x:c>
      <x:c r="H40" s="104" t="n">
        <x:f aca="false">G40*(G40/1000)</x:f>
        <x:v>2.025</x:v>
      </x:c>
      <x:c r="I40" s="105"/>
      <x:c r="J40" s="106"/>
      <x:c r="K40" s="107" t="n">
        <x:v>1</x:v>
      </x:c>
      <x:c r="L40" s="106"/>
      <x:c r="M40" s="107"/>
      <x:c r="N40" s="107"/>
      <x:c r="O40" s="107"/>
      <x:c r="P40" s="105"/>
      <x:c r="Q40" s="106"/>
      <x:c r="R40" s="107"/>
      <x:c r="S40" s="107"/>
      <x:c r="T40" s="107"/>
      <x:c r="U40" s="107"/>
      <x:c r="V40" s="107"/>
      <x:c r="W40" s="108"/>
      <x:c r="X40" s="109"/>
      <x:c r="Y40" s="106"/>
      <x:c r="Z40" s="107"/>
      <x:c r="AA40" s="107"/>
      <x:c r="AB40" s="107"/>
      <x:c r="AC40" s="107"/>
      <x:c r="AD40" s="106"/>
      <x:c r="AE40" s="110"/>
      <x:c r="AF40" s="106"/>
      <x:c r="AG40" s="107"/>
      <x:c r="AH40" s="107"/>
      <x:c r="AI40" s="107"/>
      <x:c r="AJ40" s="107"/>
      <x:c r="AK40" s="107"/>
      <x:c r="AL40" s="108"/>
      <x:c r="AM40" s="109"/>
      <x:c r="AN40" s="111"/>
      <x:c r="AO40" s="111"/>
      <x:c r="AP40" s="111"/>
      <x:c r="AQ40" s="111"/>
      <x:c r="AR40" s="111"/>
      <x:c r="AS40" s="105"/>
      <x:c r="AT40" s="112"/>
      <x:c r="AU40" s="113" t="e">
        <x:f t="array" aca="false" ref="AU40:AU40">xlookup(A40,'Roshas Attendance'!S:S,'Roshas Attendance'!T:T,"")</x:f>
        <x:v>#NAME?</x:v>
      </x:c>
      <x:c r="AV40" s="113" t="str">
        <x:f aca="false">IF(AC40="","", IF(AC40=AU40,"match","error"))</x:f>
        <x:v/>
      </x:c>
      <x:c r="AW40" s="112"/>
      <x:c r="AX40" s="112"/>
      <x:c r="AY40" s="112"/>
      <x:c r="AZ40" s="112"/>
      <x:c r="BA40" s="112"/>
      <x:c r="BB40" s="112"/>
      <x:c r="BC40" s="112"/>
      <x:c r="BD40" s="112"/>
      <x:c r="BE40" s="112"/>
      <x:c r="BF40" s="112"/>
      <x:c r="BG40" s="112"/>
      <x:c r="BH40" s="112"/>
      <x:c r="BI40" s="112"/>
    </x:row>
    <x:row r="41" customFormat="false" ht="15.75" hidden="false" customHeight="true" outlineLevel="0" collapsed="false">
      <x:c r="A41" s="97" t="s">
        <x:v>350</x:v>
      </x:c>
      <x:c r="B41" s="98" t="n">
        <x:v>42</x:v>
      </x:c>
      <x:c r="C41" s="99" t="n">
        <x:f aca="false">SUM(I41:AS41)</x:f>
        <x:v>7</x:v>
      </x:c>
      <x:c r="D41" s="100" t="n">
        <x:f aca="false">SUM(B41,C41)</x:f>
        <x:v>49</x:v>
      </x:c>
      <x:c r="E41" s="101" t="n">
        <x:f aca="false">0</x:f>
        <x:v>0</x:v>
      </x:c>
      <x:c r="F41" s="102" t="e">
        <x:f t="array" aca="false" ref="F41:F41">xlookup(A41,'Roshas DKP spent'!M:M,'Roshas DKP spent'!N:N,"")</x:f>
        <x:v>#NAME?</x:v>
      </x:c>
      <x:c r="G41" s="103" t="n">
        <x:f aca="false">SUM(D41-E41)</x:f>
        <x:v>49</x:v>
      </x:c>
      <x:c r="H41" s="104" t="n">
        <x:f aca="false">G41*(G41/1000)</x:f>
        <x:v>2.401</x:v>
      </x:c>
      <x:c r="I41" s="105"/>
      <x:c r="J41" s="116"/>
      <x:c r="K41" s="107"/>
      <x:c r="L41" s="106"/>
      <x:c r="M41" s="107" t="n">
        <x:v>7</x:v>
      </x:c>
      <x:c r="N41" s="107"/>
      <x:c r="O41" s="107"/>
      <x:c r="P41" s="105"/>
      <x:c r="Q41" s="106"/>
      <x:c r="R41" s="107"/>
      <x:c r="S41" s="107"/>
      <x:c r="T41" s="107"/>
      <x:c r="U41" s="107"/>
      <x:c r="V41" s="107"/>
      <x:c r="W41" s="108"/>
      <x:c r="X41" s="109"/>
      <x:c r="Y41" s="106"/>
      <x:c r="Z41" s="107"/>
      <x:c r="AA41" s="107"/>
      <x:c r="AB41" s="107"/>
      <x:c r="AC41" s="107"/>
      <x:c r="AD41" s="106"/>
      <x:c r="AE41" s="110"/>
      <x:c r="AF41" s="106"/>
      <x:c r="AG41" s="107"/>
      <x:c r="AH41" s="107"/>
      <x:c r="AI41" s="107"/>
      <x:c r="AJ41" s="107"/>
      <x:c r="AK41" s="107"/>
      <x:c r="AL41" s="108"/>
      <x:c r="AM41" s="109"/>
      <x:c r="AN41" s="111"/>
      <x:c r="AO41" s="111"/>
      <x:c r="AP41" s="111"/>
      <x:c r="AQ41" s="111"/>
      <x:c r="AR41" s="111"/>
      <x:c r="AS41" s="105"/>
      <x:c r="AT41" s="112"/>
      <x:c r="AU41" s="113" t="e">
        <x:f t="array" aca="false" ref="AU41:AU41">xlookup(A41,'Roshas Attendance'!S:S,'Roshas Attendance'!T:T,"")</x:f>
        <x:v>#NAME?</x:v>
      </x:c>
      <x:c r="AV41" s="113" t="str">
        <x:f aca="false">IF(AC41="","", IF(AC41=AU41,"match","error"))</x:f>
        <x:v/>
      </x:c>
      <x:c r="AW41" s="112"/>
      <x:c r="AX41" s="112"/>
      <x:c r="AY41" s="112"/>
      <x:c r="AZ41" s="112"/>
      <x:c r="BA41" s="112"/>
      <x:c r="BB41" s="112"/>
      <x:c r="BC41" s="112"/>
      <x:c r="BD41" s="112"/>
      <x:c r="BE41" s="112"/>
      <x:c r="BF41" s="112"/>
      <x:c r="BG41" s="112"/>
      <x:c r="BH41" s="112"/>
      <x:c r="BI41" s="112"/>
    </x:row>
    <x:row r="42" customFormat="false" ht="15.75" hidden="false" customHeight="true" outlineLevel="0" collapsed="false">
      <x:c r="A42" s="97" t="s">
        <x:v>344</x:v>
      </x:c>
      <x:c r="B42" s="98" t="n">
        <x:v>42</x:v>
      </x:c>
      <x:c r="C42" s="99" t="n">
        <x:f aca="false">SUM(I42:AS42)</x:f>
        <x:v>6</x:v>
      </x:c>
      <x:c r="D42" s="100" t="n">
        <x:f aca="false">SUM(B42,C42)</x:f>
        <x:v>48</x:v>
      </x:c>
      <x:c r="E42" s="101" t="n">
        <x:f aca="false">0</x:f>
        <x:v>0</x:v>
      </x:c>
      <x:c r="F42" s="102" t="e">
        <x:f t="array" aca="false" ref="F42:F42">xlookup(A42,'Roshas DKP spent'!M:M,'Roshas DKP spent'!N:N,"")</x:f>
        <x:v>#NAME?</x:v>
      </x:c>
      <x:c r="G42" s="103" t="n">
        <x:f aca="false">SUM(D42-E42)</x:f>
        <x:v>48</x:v>
      </x:c>
      <x:c r="H42" s="104" t="n">
        <x:f aca="false">G42*(G42/1000)</x:f>
        <x:v>2.304</x:v>
      </x:c>
      <x:c r="I42" s="105" t="n">
        <x:v>6</x:v>
      </x:c>
      <x:c r="J42" s="106"/>
      <x:c r="K42" s="107"/>
      <x:c r="L42" s="106"/>
      <x:c r="M42" s="107"/>
      <x:c r="N42" s="107"/>
      <x:c r="O42" s="107"/>
      <x:c r="P42" s="105"/>
      <x:c r="Q42" s="106"/>
      <x:c r="R42" s="107"/>
      <x:c r="S42" s="107"/>
      <x:c r="T42" s="107"/>
      <x:c r="U42" s="107"/>
      <x:c r="V42" s="107"/>
      <x:c r="W42" s="108"/>
      <x:c r="X42" s="109"/>
      <x:c r="Y42" s="106"/>
      <x:c r="Z42" s="107"/>
      <x:c r="AA42" s="107"/>
      <x:c r="AB42" s="107"/>
      <x:c r="AC42" s="107"/>
      <x:c r="AD42" s="106"/>
      <x:c r="AE42" s="110"/>
      <x:c r="AF42" s="106"/>
      <x:c r="AG42" s="107"/>
      <x:c r="AH42" s="107"/>
      <x:c r="AI42" s="107"/>
      <x:c r="AJ42" s="107"/>
      <x:c r="AK42" s="107"/>
      <x:c r="AL42" s="108"/>
      <x:c r="AM42" s="109"/>
      <x:c r="AN42" s="111"/>
      <x:c r="AO42" s="111"/>
      <x:c r="AP42" s="111"/>
      <x:c r="AQ42" s="111"/>
      <x:c r="AR42" s="111"/>
      <x:c r="AS42" s="105"/>
      <x:c r="AT42" s="112"/>
      <x:c r="AU42" s="113" t="e">
        <x:f t="array" aca="false" ref="AU42:AU42">xlookup(A42,'Roshas Attendance'!S:S,'Roshas Attendance'!T:T,"")</x:f>
        <x:v>#NAME?</x:v>
      </x:c>
      <x:c r="AV42" s="113" t="str">
        <x:f aca="false">IF(AC42="","", IF(AC42=AU42,"match","error"))</x:f>
        <x:v/>
      </x:c>
      <x:c r="AW42" s="112"/>
      <x:c r="AX42" s="112"/>
      <x:c r="AY42" s="112"/>
      <x:c r="AZ42" s="112"/>
      <x:c r="BA42" s="112"/>
      <x:c r="BB42" s="112"/>
      <x:c r="BC42" s="112"/>
      <x:c r="BD42" s="112"/>
      <x:c r="BE42" s="112"/>
      <x:c r="BF42" s="112"/>
      <x:c r="BG42" s="112"/>
      <x:c r="BH42" s="112"/>
      <x:c r="BI42" s="112"/>
    </x:row>
    <x:row r="43" customFormat="false" ht="15.75" hidden="false" customHeight="true" outlineLevel="0" collapsed="false">
      <x:c r="A43" s="97" t="s">
        <x:v>343</x:v>
      </x:c>
      <x:c r="B43" s="98" t="n">
        <x:v>47</x:v>
      </x:c>
      <x:c r="C43" s="99" t="n">
        <x:f aca="false">SUM(I43:AS43)</x:f>
        <x:v>0</x:v>
      </x:c>
      <x:c r="D43" s="100" t="n">
        <x:f aca="false">SUM(B43,C43)</x:f>
        <x:v>47</x:v>
      </x:c>
      <x:c r="E43" s="101" t="n">
        <x:f aca="false">0</x:f>
        <x:v>0</x:v>
      </x:c>
      <x:c r="F43" s="102" t="e">
        <x:f t="array" aca="false" ref="F43:F43">xlookup(A43,'Roshas DKP spent'!M:M,'Roshas DKP spent'!N:N,"")</x:f>
        <x:v>#NAME?</x:v>
      </x:c>
      <x:c r="G43" s="103" t="n">
        <x:f aca="false">SUM(D43-E43)</x:f>
        <x:v>47</x:v>
      </x:c>
      <x:c r="H43" s="104" t="n">
        <x:f aca="false">G43*(G43/1000)</x:f>
        <x:v>2.209</x:v>
      </x:c>
      <x:c r="I43" s="105"/>
      <x:c r="J43" s="106"/>
      <x:c r="K43" s="107"/>
      <x:c r="L43" s="106"/>
      <x:c r="M43" s="107"/>
      <x:c r="N43" s="107"/>
      <x:c r="O43" s="107"/>
      <x:c r="P43" s="105"/>
      <x:c r="Q43" s="106"/>
      <x:c r="R43" s="107"/>
      <x:c r="S43" s="107"/>
      <x:c r="T43" s="107"/>
      <x:c r="U43" s="107"/>
      <x:c r="V43" s="107"/>
      <x:c r="W43" s="108"/>
      <x:c r="X43" s="109"/>
      <x:c r="Y43" s="106"/>
      <x:c r="Z43" s="107"/>
      <x:c r="AA43" s="107"/>
      <x:c r="AB43" s="107"/>
      <x:c r="AC43" s="107"/>
      <x:c r="AD43" s="106"/>
      <x:c r="AE43" s="110"/>
      <x:c r="AF43" s="106"/>
      <x:c r="AG43" s="107"/>
      <x:c r="AH43" s="107"/>
      <x:c r="AI43" s="107"/>
      <x:c r="AJ43" s="107"/>
      <x:c r="AK43" s="107"/>
      <x:c r="AL43" s="108"/>
      <x:c r="AM43" s="109"/>
      <x:c r="AN43" s="111"/>
      <x:c r="AO43" s="111"/>
      <x:c r="AP43" s="111"/>
      <x:c r="AQ43" s="111"/>
      <x:c r="AR43" s="111"/>
      <x:c r="AS43" s="105"/>
      <x:c r="AT43" s="112"/>
      <x:c r="AU43" s="113" t="e">
        <x:f t="array" aca="false" ref="AU43:AU43">xlookup(A43,'Roshas Attendance'!S:S,'Roshas Attendance'!T:T,"")</x:f>
        <x:v>#NAME?</x:v>
      </x:c>
      <x:c r="AV43" s="113" t="str">
        <x:f aca="false">IF(AC43="","", IF(AC43=AU43,"match","error"))</x:f>
        <x:v/>
      </x:c>
      <x:c r="AW43" s="112"/>
      <x:c r="AX43" s="112"/>
      <x:c r="AY43" s="112"/>
      <x:c r="AZ43" s="112"/>
      <x:c r="BA43" s="112"/>
      <x:c r="BB43" s="112"/>
      <x:c r="BC43" s="112"/>
      <x:c r="BD43" s="112"/>
      <x:c r="BE43" s="112"/>
      <x:c r="BF43" s="112"/>
      <x:c r="BG43" s="112"/>
      <x:c r="BH43" s="112"/>
      <x:c r="BI43" s="112"/>
    </x:row>
    <x:row r="44" customFormat="false" ht="15.75" hidden="false" customHeight="true" outlineLevel="0" collapsed="false">
      <x:c r="A44" s="97" t="s">
        <x:v>436</x:v>
      </x:c>
      <x:c r="B44" s="98" t="n">
        <x:v>43</x:v>
      </x:c>
      <x:c r="C44" s="99" t="n">
        <x:f aca="false">SUM(I44:AS44)</x:f>
        <x:v>4</x:v>
      </x:c>
      <x:c r="D44" s="100" t="n">
        <x:f aca="false">SUM(B44,C44)</x:f>
        <x:v>47</x:v>
      </x:c>
      <x:c r="E44" s="101" t="n">
        <x:f aca="false">0</x:f>
        <x:v>0</x:v>
      </x:c>
      <x:c r="F44" s="102" t="e">
        <x:f t="array" aca="false" ref="F44:F44">xlookup(A44,'Roshas DKP spent'!M:M,'Roshas DKP spent'!N:N,"")</x:f>
        <x:v>#NAME?</x:v>
      </x:c>
      <x:c r="G44" s="103" t="n">
        <x:f aca="false">SUM(D44-E44)</x:f>
        <x:v>47</x:v>
      </x:c>
      <x:c r="H44" s="104" t="n">
        <x:f aca="false">G44*(G44/1000)</x:f>
        <x:v>2.209</x:v>
      </x:c>
      <x:c r="I44" s="105"/>
      <x:c r="J44" s="116"/>
      <x:c r="K44" s="107"/>
      <x:c r="L44" s="106"/>
      <x:c r="M44" s="107" t="n">
        <x:v>4</x:v>
      </x:c>
      <x:c r="N44" s="107"/>
      <x:c r="O44" s="107"/>
      <x:c r="P44" s="105"/>
      <x:c r="Q44" s="106"/>
      <x:c r="R44" s="107"/>
      <x:c r="S44" s="107"/>
      <x:c r="T44" s="107"/>
      <x:c r="U44" s="107"/>
      <x:c r="V44" s="107"/>
      <x:c r="W44" s="108"/>
      <x:c r="X44" s="109"/>
      <x:c r="Y44" s="106"/>
      <x:c r="Z44" s="107"/>
      <x:c r="AA44" s="107"/>
      <x:c r="AB44" s="107"/>
      <x:c r="AC44" s="107"/>
      <x:c r="AD44" s="106"/>
      <x:c r="AE44" s="110"/>
      <x:c r="AF44" s="106"/>
      <x:c r="AG44" s="107"/>
      <x:c r="AH44" s="107"/>
      <x:c r="AI44" s="107"/>
      <x:c r="AJ44" s="107"/>
      <x:c r="AK44" s="107"/>
      <x:c r="AL44" s="108"/>
      <x:c r="AM44" s="109"/>
      <x:c r="AN44" s="111"/>
      <x:c r="AO44" s="111"/>
      <x:c r="AP44" s="111"/>
      <x:c r="AQ44" s="111"/>
      <x:c r="AR44" s="111"/>
      <x:c r="AS44" s="105"/>
      <x:c r="AT44" s="112"/>
      <x:c r="AU44" s="113" t="e">
        <x:f t="array" aca="false" ref="AU44:AU44">xlookup(A44,'Roshas Attendance'!S:S,'Roshas Attendance'!T:T,"")</x:f>
        <x:v>#NAME?</x:v>
      </x:c>
      <x:c r="AV44" s="113" t="str">
        <x:f aca="false">IF(AC44="","", IF(AC44=AU44,"match","error"))</x:f>
        <x:v/>
      </x:c>
      <x:c r="AW44" s="112"/>
      <x:c r="AX44" s="112"/>
      <x:c r="AY44" s="112"/>
      <x:c r="AZ44" s="112"/>
      <x:c r="BA44" s="112"/>
      <x:c r="BB44" s="112"/>
      <x:c r="BC44" s="112"/>
      <x:c r="BD44" s="112"/>
      <x:c r="BE44" s="112"/>
      <x:c r="BF44" s="112"/>
      <x:c r="BG44" s="112"/>
      <x:c r="BH44" s="112"/>
      <x:c r="BI44" s="112"/>
    </x:row>
    <x:row r="45" customFormat="false" ht="15.75" hidden="false" customHeight="true" outlineLevel="0" collapsed="false">
      <x:c r="A45" s="97" t="s">
        <x:v>338</x:v>
      </x:c>
      <x:c r="B45" s="98" t="n">
        <x:v>44</x:v>
      </x:c>
      <x:c r="C45" s="99" t="n">
        <x:f aca="false">SUM(I45:AS45)</x:f>
        <x:v>1</x:v>
      </x:c>
      <x:c r="D45" s="100" t="n">
        <x:f aca="false">SUM(B45,C45)</x:f>
        <x:v>45</x:v>
      </x:c>
      <x:c r="E45" s="101" t="n">
        <x:f aca="false">0</x:f>
        <x:v>0</x:v>
      </x:c>
      <x:c r="F45" s="102" t="e">
        <x:f t="array" aca="false" ref="F45:F45">xlookup(A45,'Roshas DKP spent'!M:M,'Roshas DKP spent'!N:N,"")</x:f>
        <x:v>#NAME?</x:v>
      </x:c>
      <x:c r="G45" s="103" t="n">
        <x:f aca="false">SUM(D45-E45)</x:f>
        <x:v>45</x:v>
      </x:c>
      <x:c r="H45" s="104" t="n">
        <x:f aca="false">G45*(G45/1000)</x:f>
        <x:v>2.025</x:v>
      </x:c>
      <x:c r="I45" s="105"/>
      <x:c r="J45" s="106"/>
      <x:c r="K45" s="107" t="n">
        <x:v>1</x:v>
      </x:c>
      <x:c r="L45" s="106"/>
      <x:c r="M45" s="107"/>
      <x:c r="N45" s="107"/>
      <x:c r="O45" s="107"/>
      <x:c r="P45" s="105"/>
      <x:c r="Q45" s="106"/>
      <x:c r="R45" s="107"/>
      <x:c r="S45" s="107"/>
      <x:c r="T45" s="107"/>
      <x:c r="U45" s="107"/>
      <x:c r="V45" s="107"/>
      <x:c r="W45" s="108"/>
      <x:c r="X45" s="109"/>
      <x:c r="Y45" s="106"/>
      <x:c r="Z45" s="107"/>
      <x:c r="AA45" s="107"/>
      <x:c r="AB45" s="107"/>
      <x:c r="AC45" s="107"/>
      <x:c r="AD45" s="106"/>
      <x:c r="AE45" s="110"/>
      <x:c r="AF45" s="106"/>
      <x:c r="AG45" s="107"/>
      <x:c r="AH45" s="107"/>
      <x:c r="AI45" s="107"/>
      <x:c r="AJ45" s="107"/>
      <x:c r="AK45" s="107"/>
      <x:c r="AL45" s="108"/>
      <x:c r="AM45" s="109"/>
      <x:c r="AN45" s="111"/>
      <x:c r="AO45" s="111"/>
      <x:c r="AP45" s="111"/>
      <x:c r="AQ45" s="111"/>
      <x:c r="AR45" s="111"/>
      <x:c r="AS45" s="105"/>
      <x:c r="AT45" s="112"/>
      <x:c r="AU45" s="113" t="e">
        <x:f t="array" aca="false" ref="AU45:AU45">xlookup(A45,'Roshas Attendance'!S:S,'Roshas Attendance'!T:T,"")</x:f>
        <x:v>#NAME?</x:v>
      </x:c>
      <x:c r="AV45" s="113" t="str">
        <x:f aca="false">IF(AC45="","", IF(AC45=AU45,"match","error"))</x:f>
        <x:v/>
      </x:c>
      <x:c r="AW45" s="112"/>
      <x:c r="AX45" s="112"/>
      <x:c r="AY45" s="112"/>
      <x:c r="AZ45" s="112"/>
      <x:c r="BA45" s="112"/>
      <x:c r="BB45" s="112"/>
      <x:c r="BC45" s="112"/>
      <x:c r="BD45" s="112"/>
      <x:c r="BE45" s="112"/>
      <x:c r="BF45" s="112"/>
      <x:c r="BG45" s="112"/>
      <x:c r="BH45" s="112"/>
      <x:c r="BI45" s="112"/>
    </x:row>
    <x:row r="46" customFormat="false" ht="15.75" hidden="false" customHeight="true" outlineLevel="0" collapsed="false">
      <x:c r="A46" s="114" t="s">
        <x:v>437</x:v>
      </x:c>
      <x:c r="B46" s="98" t="n">
        <x:v>38</x:v>
      </x:c>
      <x:c r="C46" s="99" t="n">
        <x:f aca="false">SUM(I46:AS46)</x:f>
        <x:v>7</x:v>
      </x:c>
      <x:c r="D46" s="100" t="n">
        <x:f aca="false">SUM(B46,C46)</x:f>
        <x:v>45</x:v>
      </x:c>
      <x:c r="E46" s="101" t="n">
        <x:f aca="false">0</x:f>
        <x:v>0</x:v>
      </x:c>
      <x:c r="F46" s="102" t="e">
        <x:f t="array" aca="false" ref="F46:F46">xlookup(A46,'Roshas DKP spent'!M:M,'Roshas DKP spent'!N:N,"")</x:f>
        <x:v>#NAME?</x:v>
      </x:c>
      <x:c r="G46" s="103" t="n">
        <x:f aca="false">SUM(D46-E46)</x:f>
        <x:v>45</x:v>
      </x:c>
      <x:c r="H46" s="104" t="n">
        <x:f aca="false">G46*(G46/1000)</x:f>
        <x:v>2.025</x:v>
      </x:c>
      <x:c r="I46" s="105"/>
      <x:c r="J46" s="116"/>
      <x:c r="K46" s="107"/>
      <x:c r="L46" s="106"/>
      <x:c r="M46" s="107" t="n">
        <x:v>7</x:v>
      </x:c>
      <x:c r="N46" s="107"/>
      <x:c r="O46" s="107"/>
      <x:c r="P46" s="105"/>
      <x:c r="Q46" s="106"/>
      <x:c r="R46" s="107"/>
      <x:c r="S46" s="107"/>
      <x:c r="T46" s="107"/>
      <x:c r="U46" s="107"/>
      <x:c r="V46" s="107"/>
      <x:c r="W46" s="108"/>
      <x:c r="X46" s="109"/>
      <x:c r="Y46" s="106"/>
      <x:c r="Z46" s="107"/>
      <x:c r="AA46" s="107"/>
      <x:c r="AB46" s="107"/>
      <x:c r="AC46" s="107"/>
      <x:c r="AD46" s="106"/>
      <x:c r="AE46" s="110"/>
      <x:c r="AF46" s="106"/>
      <x:c r="AG46" s="107"/>
      <x:c r="AH46" s="107"/>
      <x:c r="AI46" s="107"/>
      <x:c r="AJ46" s="107"/>
      <x:c r="AK46" s="107"/>
      <x:c r="AL46" s="108"/>
      <x:c r="AM46" s="109"/>
      <x:c r="AN46" s="111"/>
      <x:c r="AO46" s="111"/>
      <x:c r="AP46" s="111"/>
      <x:c r="AQ46" s="111"/>
      <x:c r="AR46" s="111"/>
      <x:c r="AS46" s="105"/>
      <x:c r="AT46" s="112"/>
      <x:c r="AU46" s="113" t="e">
        <x:f t="array" aca="false" ref="AU46:AU46">xlookup(A46,'Roshas Attendance'!S:S,'Roshas Attendance'!T:T,"")</x:f>
        <x:v>#NAME?</x:v>
      </x:c>
      <x:c r="AV46" s="113" t="str">
        <x:f aca="false">IF(AC46="","", IF(AC46=AU46,"match","error"))</x:f>
        <x:v/>
      </x:c>
      <x:c r="AW46" s="112"/>
      <x:c r="AX46" s="112"/>
      <x:c r="AY46" s="112"/>
      <x:c r="AZ46" s="112"/>
      <x:c r="BA46" s="112"/>
      <x:c r="BB46" s="112"/>
      <x:c r="BC46" s="112"/>
      <x:c r="BD46" s="112"/>
      <x:c r="BE46" s="112"/>
      <x:c r="BF46" s="112"/>
      <x:c r="BG46" s="112"/>
      <x:c r="BH46" s="112"/>
      <x:c r="BI46" s="112"/>
    </x:row>
    <x:row r="47" customFormat="false" ht="15.75" hidden="false" customHeight="true" outlineLevel="0" collapsed="false">
      <x:c r="A47" s="97" t="s">
        <x:v>353</x:v>
      </x:c>
      <x:c r="B47" s="98" t="n">
        <x:v>27</x:v>
      </x:c>
      <x:c r="C47" s="99" t="str">
        <x:f aca="false">SUM(I47:AS47)</x:f>
        <x:v>13</x:v>
      </x:c>
      <x:c r="D47" s="100" t="n">
        <x:f aca="false">SUM(B47,C47)</x:f>
        <x:v>40</x:v>
      </x:c>
      <x:c r="E47" s="101" t="str">
        <x:f aca="false">0+4</x:f>
        <x:v>4</x:v>
      </x:c>
      <x:c r="F47" s="102" t="e">
        <x:f t="array" aca="false" ref="F47:F47">xlookup(A47,'Roshas DKP spent'!M:M,'Roshas DKP spent'!N:N,"")</x:f>
        <x:v>#NAME?</x:v>
      </x:c>
      <x:c r="G47" s="103" t="str">
        <x:f aca="false">SUM(D47-E47)</x:f>
        <x:v>36</x:v>
      </x:c>
      <x:c r="H47" s="104" t="n">
        <x:f aca="false">G47*(G47/1000)</x:f>
        <x:v>1.296</x:v>
      </x:c>
      <x:c r="I47" s="105" t="n">
        <x:v>6</x:v>
      </x:c>
      <x:c r="J47" s="106"/>
      <x:c r="K47" s="107"/>
      <x:c r="L47" s="106" t="str">
        <x:v>6</x:v>
      </x:c>
      <x:c r="M47" s="107" t="n">
        <x:v>7</x:v>
      </x:c>
      <x:c r="N47" s="107"/>
      <x:c r="O47" s="107"/>
      <x:c r="P47" s="105"/>
      <x:c r="Q47" s="106"/>
      <x:c r="R47" s="107"/>
      <x:c r="S47" s="107"/>
      <x:c r="T47" s="107"/>
      <x:c r="U47" s="107"/>
      <x:c r="V47" s="107"/>
      <x:c r="W47" s="108"/>
      <x:c r="X47" s="109"/>
      <x:c r="Y47" s="106"/>
      <x:c r="Z47" s="107"/>
      <x:c r="AA47" s="107"/>
      <x:c r="AB47" s="107"/>
      <x:c r="AC47" s="107"/>
      <x:c r="AD47" s="106"/>
      <x:c r="AE47" s="110"/>
      <x:c r="AF47" s="106"/>
      <x:c r="AG47" s="107"/>
      <x:c r="AH47" s="107"/>
      <x:c r="AI47" s="107"/>
      <x:c r="AJ47" s="107"/>
      <x:c r="AK47" s="107"/>
      <x:c r="AL47" s="108"/>
      <x:c r="AM47" s="109"/>
      <x:c r="AN47" s="111"/>
      <x:c r="AO47" s="111"/>
      <x:c r="AP47" s="111"/>
      <x:c r="AQ47" s="111"/>
      <x:c r="AR47" s="111"/>
      <x:c r="AS47" s="105"/>
      <x:c r="AT47" s="112"/>
      <x:c r="AU47" s="113" t="e">
        <x:f t="array" aca="false" ref="AU47:AU47">xlookup(A47,'Roshas Attendance'!S:S,'Roshas Attendance'!T:T,"")</x:f>
        <x:v>#NAME?</x:v>
      </x:c>
      <x:c r="AV47" s="113" t="str">
        <x:f aca="false">IF(AC47="","", IF(AC47=AU47,"match","error"))</x:f>
        <x:v/>
      </x:c>
      <x:c r="AW47" s="112"/>
      <x:c r="AX47" s="112"/>
      <x:c r="AY47" s="112"/>
      <x:c r="AZ47" s="112"/>
      <x:c r="BA47" s="112"/>
      <x:c r="BB47" s="112"/>
      <x:c r="BC47" s="112"/>
      <x:c r="BD47" s="112"/>
      <x:c r="BE47" s="112"/>
      <x:c r="BF47" s="112"/>
      <x:c r="BG47" s="112"/>
      <x:c r="BH47" s="112"/>
      <x:c r="BI47" s="112"/>
    </x:row>
    <x:row r="48" customFormat="false" ht="15.75" hidden="false" customHeight="true" outlineLevel="0" collapsed="false">
      <x:c r="A48" s="97" t="s">
        <x:v>438</x:v>
      </x:c>
      <x:c r="B48" s="98" t="n">
        <x:v>39</x:v>
      </x:c>
      <x:c r="C48" s="99" t="n">
        <x:f aca="false">SUM(I48:AS48)</x:f>
        <x:v>0</x:v>
      </x:c>
      <x:c r="D48" s="100" t="n">
        <x:f aca="false">SUM(B48,C48)</x:f>
        <x:v>39</x:v>
      </x:c>
      <x:c r="E48" s="101" t="n">
        <x:f aca="false">0</x:f>
        <x:v>0</x:v>
      </x:c>
      <x:c r="F48" s="102" t="e">
        <x:f t="array" aca="false" ref="F48:F48">xlookup(A48,'Roshas DKP spent'!M:M,'Roshas DKP spent'!N:N,"")</x:f>
        <x:v>#NAME?</x:v>
      </x:c>
      <x:c r="G48" s="103" t="n">
        <x:f aca="false">SUM(D48-E48)</x:f>
        <x:v>39</x:v>
      </x:c>
      <x:c r="H48" s="104" t="n">
        <x:f aca="false">G48*(G48/1000)</x:f>
        <x:v>1.521</x:v>
      </x:c>
      <x:c r="I48" s="105"/>
      <x:c r="J48" s="106"/>
      <x:c r="K48" s="107"/>
      <x:c r="L48" s="106"/>
      <x:c r="M48" s="107"/>
      <x:c r="N48" s="107"/>
      <x:c r="O48" s="107"/>
      <x:c r="P48" s="105"/>
      <x:c r="Q48" s="106"/>
      <x:c r="R48" s="107"/>
      <x:c r="S48" s="107"/>
      <x:c r="T48" s="107"/>
      <x:c r="U48" s="107"/>
      <x:c r="V48" s="107"/>
      <x:c r="W48" s="108"/>
      <x:c r="X48" s="109"/>
      <x:c r="Y48" s="106"/>
      <x:c r="Z48" s="107"/>
      <x:c r="AA48" s="107"/>
      <x:c r="AB48" s="107"/>
      <x:c r="AC48" s="107"/>
      <x:c r="AD48" s="106"/>
      <x:c r="AE48" s="110"/>
      <x:c r="AF48" s="106"/>
      <x:c r="AG48" s="107"/>
      <x:c r="AH48" s="107"/>
      <x:c r="AI48" s="107"/>
      <x:c r="AJ48" s="107"/>
      <x:c r="AK48" s="107"/>
      <x:c r="AL48" s="108"/>
      <x:c r="AM48" s="109"/>
      <x:c r="AN48" s="111"/>
      <x:c r="AO48" s="111"/>
      <x:c r="AP48" s="111"/>
      <x:c r="AQ48" s="111"/>
      <x:c r="AR48" s="111"/>
      <x:c r="AS48" s="105"/>
      <x:c r="AT48" s="112"/>
      <x:c r="AU48" s="113" t="e">
        <x:f t="array" aca="false" ref="AU48:AU48">xlookup(A48,'Roshas Attendance'!S:S,'Roshas Attendance'!T:T,"")</x:f>
        <x:v>#NAME?</x:v>
      </x:c>
      <x:c r="AV48" s="113" t="str">
        <x:f aca="false">IF(AC48="","", IF(AC48=AU48,"match","error"))</x:f>
        <x:v/>
      </x:c>
      <x:c r="AW48" s="112"/>
      <x:c r="AX48" s="112"/>
      <x:c r="AY48" s="112"/>
      <x:c r="AZ48" s="112"/>
      <x:c r="BA48" s="112"/>
      <x:c r="BB48" s="112"/>
      <x:c r="BC48" s="112"/>
      <x:c r="BD48" s="112"/>
      <x:c r="BE48" s="112"/>
      <x:c r="BF48" s="112"/>
      <x:c r="BG48" s="112"/>
      <x:c r="BH48" s="112"/>
      <x:c r="BI48" s="112"/>
    </x:row>
    <x:row r="49" customFormat="false" ht="15.75" hidden="false" customHeight="true" outlineLevel="0" collapsed="false">
      <x:c r="A49" s="97" t="s">
        <x:v>365</x:v>
      </x:c>
      <x:c r="B49" s="98" t="n">
        <x:v>25</x:v>
      </x:c>
      <x:c r="C49" s="99" t="str">
        <x:f aca="false">SUM(I49:AS49)</x:f>
        <x:v>8</x:v>
      </x:c>
      <x:c r="D49" s="100" t="n">
        <x:f aca="false">SUM(B49,C49)</x:f>
        <x:v>33</x:v>
      </x:c>
      <x:c r="E49" s="101" t="str">
        <x:f aca="false">0</x:f>
        <x:v>0</x:v>
      </x:c>
      <x:c r="F49" s="102" t="e">
        <x:f t="array" aca="false" ref="F49:F49">xlookup(A49,'Roshas DKP spent'!M:M,'Roshas DKP spent'!N:N,"")</x:f>
        <x:v>#NAME?</x:v>
      </x:c>
      <x:c r="G49" s="103" t="str">
        <x:f aca="false">SUM(D49-E49)</x:f>
        <x:v>33</x:v>
      </x:c>
      <x:c r="H49" s="104" t="n">
        <x:f aca="false">G49*(G49/1000)</x:f>
        <x:v>1.089</x:v>
      </x:c>
      <x:c r="I49" s="105" t="n">
        <x:v>6</x:v>
      </x:c>
      <x:c r="J49" s="106"/>
      <x:c r="K49" s="107" t="n">
        <x:v>2</x:v>
      </x:c>
      <x:c r="L49" s="106" t="str">
        <x:v>6</x:v>
      </x:c>
      <x:c r="M49" s="107"/>
      <x:c r="N49" s="107"/>
      <x:c r="O49" s="107"/>
      <x:c r="P49" s="105"/>
      <x:c r="Q49" s="106"/>
      <x:c r="R49" s="107"/>
      <x:c r="S49" s="107"/>
      <x:c r="T49" s="107"/>
      <x:c r="U49" s="107"/>
      <x:c r="V49" s="107"/>
      <x:c r="W49" s="108"/>
      <x:c r="X49" s="109"/>
      <x:c r="Y49" s="106"/>
      <x:c r="Z49" s="107"/>
      <x:c r="AA49" s="107"/>
      <x:c r="AB49" s="107"/>
      <x:c r="AC49" s="107"/>
      <x:c r="AD49" s="106"/>
      <x:c r="AE49" s="110"/>
      <x:c r="AF49" s="106"/>
      <x:c r="AG49" s="107"/>
      <x:c r="AH49" s="107"/>
      <x:c r="AI49" s="107"/>
      <x:c r="AJ49" s="107"/>
      <x:c r="AK49" s="107"/>
      <x:c r="AL49" s="108"/>
      <x:c r="AM49" s="109"/>
      <x:c r="AN49" s="111"/>
      <x:c r="AO49" s="111"/>
      <x:c r="AP49" s="111"/>
      <x:c r="AQ49" s="111"/>
      <x:c r="AR49" s="111"/>
      <x:c r="AS49" s="105"/>
      <x:c r="AT49" s="112"/>
      <x:c r="AU49" s="113" t="e">
        <x:f t="array" aca="false" ref="AU49:AU49">xlookup(A49,'Roshas Attendance'!S:S,'Roshas Attendance'!T:T,"")</x:f>
        <x:v>#NAME?</x:v>
      </x:c>
      <x:c r="AV49" s="113" t="str">
        <x:f aca="false">IF(AC49="","", IF(AC49=AU49,"match","error"))</x:f>
        <x:v/>
      </x:c>
      <x:c r="AW49" s="112"/>
      <x:c r="AX49" s="112"/>
      <x:c r="AY49" s="112"/>
      <x:c r="AZ49" s="112"/>
      <x:c r="BA49" s="112"/>
      <x:c r="BB49" s="112"/>
      <x:c r="BC49" s="112"/>
      <x:c r="BD49" s="112"/>
      <x:c r="BE49" s="112"/>
      <x:c r="BF49" s="112"/>
      <x:c r="BG49" s="112"/>
      <x:c r="BH49" s="112"/>
      <x:c r="BI49" s="112"/>
    </x:row>
    <x:row r="50" customFormat="false" ht="15.75" hidden="false" customHeight="true" outlineLevel="0" collapsed="false">
      <x:c r="A50" s="114" t="s">
        <x:v>439</x:v>
      </x:c>
      <x:c r="B50" s="98" t="n">
        <x:v>38</x:v>
      </x:c>
      <x:c r="C50" s="99" t="n">
        <x:f aca="false">SUM(I50:AS50)</x:f>
        <x:v>0</x:v>
      </x:c>
      <x:c r="D50" s="100" t="n">
        <x:f aca="false">SUM(B50,C50)</x:f>
        <x:v>38</x:v>
      </x:c>
      <x:c r="E50" s="101" t="n">
        <x:f aca="false">0</x:f>
        <x:v>0</x:v>
      </x:c>
      <x:c r="F50" s="102" t="e">
        <x:f t="array" aca="false" ref="F50:F50">xlookup(A50,'Roshas DKP spent'!M:M,'Roshas DKP spent'!N:N,"")</x:f>
        <x:v>#NAME?</x:v>
      </x:c>
      <x:c r="G50" s="103" t="n">
        <x:f aca="false">SUM(D50-E50)</x:f>
        <x:v>38</x:v>
      </x:c>
      <x:c r="H50" s="104" t="n">
        <x:f aca="false">G50*(G50/1000)</x:f>
        <x:v>1.444</x:v>
      </x:c>
      <x:c r="I50" s="105"/>
      <x:c r="J50" s="116"/>
      <x:c r="K50" s="107"/>
      <x:c r="L50" s="106"/>
      <x:c r="M50" s="107"/>
      <x:c r="N50" s="107"/>
      <x:c r="O50" s="107"/>
      <x:c r="P50" s="105"/>
      <x:c r="Q50" s="106"/>
      <x:c r="R50" s="107"/>
      <x:c r="S50" s="107"/>
      <x:c r="T50" s="107"/>
      <x:c r="U50" s="107"/>
      <x:c r="V50" s="107"/>
      <x:c r="W50" s="108"/>
      <x:c r="X50" s="109"/>
      <x:c r="Y50" s="106"/>
      <x:c r="Z50" s="107"/>
      <x:c r="AA50" s="107"/>
      <x:c r="AB50" s="107"/>
      <x:c r="AC50" s="107"/>
      <x:c r="AD50" s="106"/>
      <x:c r="AE50" s="110"/>
      <x:c r="AF50" s="106"/>
      <x:c r="AG50" s="107"/>
      <x:c r="AH50" s="107"/>
      <x:c r="AI50" s="107"/>
      <x:c r="AJ50" s="107"/>
      <x:c r="AK50" s="107"/>
      <x:c r="AL50" s="108"/>
      <x:c r="AM50" s="109"/>
      <x:c r="AN50" s="111"/>
      <x:c r="AO50" s="111"/>
      <x:c r="AP50" s="111"/>
      <x:c r="AQ50" s="111"/>
      <x:c r="AR50" s="111"/>
      <x:c r="AS50" s="105"/>
      <x:c r="AT50" s="112"/>
      <x:c r="AU50" s="113" t="e">
        <x:f t="array" aca="false" ref="AU50:AU50">xlookup(A50,'Roshas Attendance'!S:S,'Roshas Attendance'!T:T,"")</x:f>
        <x:v>#NAME?</x:v>
      </x:c>
      <x:c r="AV50" s="113" t="str">
        <x:f aca="false">IF(AC50="","", IF(AC50=AU50,"match","error"))</x:f>
        <x:v/>
      </x:c>
      <x:c r="AW50" s="112"/>
      <x:c r="AX50" s="112"/>
      <x:c r="AY50" s="112"/>
      <x:c r="AZ50" s="112"/>
      <x:c r="BA50" s="112"/>
      <x:c r="BB50" s="112"/>
      <x:c r="BC50" s="112"/>
      <x:c r="BD50" s="112"/>
      <x:c r="BE50" s="112"/>
      <x:c r="BF50" s="112"/>
      <x:c r="BG50" s="112"/>
      <x:c r="BH50" s="112"/>
      <x:c r="BI50" s="112"/>
    </x:row>
    <x:row r="51" customFormat="false" ht="15.75" hidden="false" customHeight="true" outlineLevel="0" collapsed="false">
      <x:c r="A51" s="97" t="s">
        <x:v>440</x:v>
      </x:c>
      <x:c r="B51" s="98" t="n">
        <x:v>40</x:v>
      </x:c>
      <x:c r="C51" s="99" t="str">
        <x:f aca="false">SUM(I51:AS51)</x:f>
        <x:v>8</x:v>
      </x:c>
      <x:c r="D51" s="100" t="n">
        <x:f aca="false">SUM(B51,C51)</x:f>
        <x:v>48</x:v>
      </x:c>
      <x:c r="E51" s="101" t="str">
        <x:f aca="false">0+16</x:f>
        <x:v>16</x:v>
      </x:c>
      <x:c r="F51" s="102" t="e">
        <x:f t="array" aca="false" ref="F51:F51">xlookup(A51,'Roshas DKP spent'!M:M,'Roshas DKP spent'!N:N,"")</x:f>
        <x:v>#NAME?</x:v>
      </x:c>
      <x:c r="G51" s="103" t="str">
        <x:f aca="false">SUM(D51-E51)</x:f>
        <x:v>32</x:v>
      </x:c>
      <x:c r="H51" s="104" t="n">
        <x:f aca="false">G51*(G51/1000)</x:f>
        <x:v>1.024</x:v>
      </x:c>
      <x:c r="I51" s="105"/>
      <x:c r="J51" s="106"/>
      <x:c r="K51" s="107" t="n">
        <x:v>1</x:v>
      </x:c>
      <x:c r="L51" s="106" t="str">
        <x:v>6</x:v>
      </x:c>
      <x:c r="M51" s="107" t="n">
        <x:v>7</x:v>
      </x:c>
      <x:c r="N51" s="107"/>
      <x:c r="O51" s="107"/>
      <x:c r="P51" s="105"/>
      <x:c r="Q51" s="106"/>
      <x:c r="R51" s="107"/>
      <x:c r="S51" s="107"/>
      <x:c r="T51" s="107"/>
      <x:c r="U51" s="107"/>
      <x:c r="V51" s="107"/>
      <x:c r="W51" s="108"/>
      <x:c r="X51" s="109"/>
      <x:c r="Y51" s="106"/>
      <x:c r="Z51" s="107"/>
      <x:c r="AA51" s="107"/>
      <x:c r="AB51" s="107"/>
      <x:c r="AC51" s="107"/>
      <x:c r="AD51" s="106"/>
      <x:c r="AE51" s="110"/>
      <x:c r="AF51" s="106"/>
      <x:c r="AG51" s="107"/>
      <x:c r="AH51" s="107"/>
      <x:c r="AI51" s="107"/>
      <x:c r="AJ51" s="107"/>
      <x:c r="AK51" s="107"/>
      <x:c r="AL51" s="108"/>
      <x:c r="AM51" s="109"/>
      <x:c r="AN51" s="111"/>
      <x:c r="AO51" s="111"/>
      <x:c r="AP51" s="111"/>
      <x:c r="AQ51" s="111"/>
      <x:c r="AR51" s="111"/>
      <x:c r="AS51" s="105"/>
      <x:c r="AT51" s="112"/>
      <x:c r="AU51" s="113" t="e">
        <x:f t="array" aca="false" ref="AU51:AU51">xlookup(A51,'Roshas Attendance'!S:S,'Roshas Attendance'!T:T,"")</x:f>
        <x:v>#NAME?</x:v>
      </x:c>
      <x:c r="AV51" s="113" t="str">
        <x:f aca="false">IF(AC51="","", IF(AC51=AU51,"match","error"))</x:f>
        <x:v/>
      </x:c>
      <x:c r="AW51" s="112"/>
      <x:c r="AX51" s="112"/>
      <x:c r="AY51" s="112"/>
      <x:c r="AZ51" s="112"/>
      <x:c r="BA51" s="112"/>
      <x:c r="BB51" s="112"/>
      <x:c r="BC51" s="112"/>
      <x:c r="BD51" s="112"/>
      <x:c r="BE51" s="112"/>
      <x:c r="BF51" s="112"/>
      <x:c r="BG51" s="112"/>
      <x:c r="BH51" s="112"/>
      <x:c r="BI51" s="112"/>
    </x:row>
    <x:row r="52" customFormat="false" ht="15.75" hidden="false" customHeight="true" outlineLevel="0" collapsed="false">
      <x:c r="A52" s="97" t="s">
        <x:v>441</x:v>
      </x:c>
      <x:c r="B52" s="98" t="n">
        <x:v>37</x:v>
      </x:c>
      <x:c r="C52" s="99" t="n">
        <x:f aca="false">SUM(I52:AS52)</x:f>
        <x:v>0</x:v>
      </x:c>
      <x:c r="D52" s="100" t="n">
        <x:f aca="false">SUM(B52,C52)</x:f>
        <x:v>37</x:v>
      </x:c>
      <x:c r="E52" s="101" t="n">
        <x:f aca="false">0</x:f>
        <x:v>0</x:v>
      </x:c>
      <x:c r="F52" s="102" t="e">
        <x:f t="array" aca="false" ref="F52:F52">xlookup(A52,'Roshas DKP spent'!M:M,'Roshas DKP spent'!N:N,"")</x:f>
        <x:v>#NAME?</x:v>
      </x:c>
      <x:c r="G52" s="103" t="n">
        <x:f aca="false">SUM(D52-E52)</x:f>
        <x:v>37</x:v>
      </x:c>
      <x:c r="H52" s="104" t="n">
        <x:f aca="false">G52*(G52/1000)</x:f>
        <x:v>1.369</x:v>
      </x:c>
      <x:c r="I52" s="105"/>
      <x:c r="J52" s="116"/>
      <x:c r="K52" s="107"/>
      <x:c r="L52" s="106"/>
      <x:c r="M52" s="107"/>
      <x:c r="N52" s="107"/>
      <x:c r="O52" s="107"/>
      <x:c r="P52" s="105"/>
      <x:c r="Q52" s="106"/>
      <x:c r="R52" s="107"/>
      <x:c r="S52" s="107"/>
      <x:c r="T52" s="107"/>
      <x:c r="U52" s="107"/>
      <x:c r="V52" s="107"/>
      <x:c r="W52" s="108"/>
      <x:c r="X52" s="109"/>
      <x:c r="Y52" s="106"/>
      <x:c r="Z52" s="107"/>
      <x:c r="AA52" s="107"/>
      <x:c r="AB52" s="107"/>
      <x:c r="AC52" s="107"/>
      <x:c r="AD52" s="106"/>
      <x:c r="AE52" s="110"/>
      <x:c r="AF52" s="106"/>
      <x:c r="AG52" s="107"/>
      <x:c r="AH52" s="107"/>
      <x:c r="AI52" s="107"/>
      <x:c r="AJ52" s="107"/>
      <x:c r="AK52" s="107"/>
      <x:c r="AL52" s="108"/>
      <x:c r="AM52" s="109"/>
      <x:c r="AN52" s="111"/>
      <x:c r="AO52" s="111"/>
      <x:c r="AP52" s="111"/>
      <x:c r="AQ52" s="111"/>
      <x:c r="AR52" s="111"/>
      <x:c r="AS52" s="105"/>
      <x:c r="AT52" s="112"/>
      <x:c r="AU52" s="113" t="e">
        <x:f t="array" aca="false" ref="AU52:AU52">xlookup(A52,'Roshas Attendance'!S:S,'Roshas Attendance'!T:T,"")</x:f>
        <x:v>#NAME?</x:v>
      </x:c>
      <x:c r="AV52" s="113" t="str">
        <x:f aca="false">IF(AC52="","", IF(AC52=AU52,"match","error"))</x:f>
        <x:v/>
      </x:c>
      <x:c r="AW52" s="112"/>
      <x:c r="AX52" s="112"/>
      <x:c r="AY52" s="112"/>
      <x:c r="AZ52" s="112"/>
      <x:c r="BA52" s="112"/>
      <x:c r="BB52" s="112"/>
      <x:c r="BC52" s="112"/>
      <x:c r="BD52" s="112"/>
      <x:c r="BE52" s="112"/>
      <x:c r="BF52" s="112"/>
      <x:c r="BG52" s="112"/>
      <x:c r="BH52" s="112"/>
      <x:c r="BI52" s="112"/>
    </x:row>
    <x:row r="53" customFormat="false" ht="15.75" hidden="false" customHeight="true" outlineLevel="0" collapsed="false">
      <x:c r="A53" s="97" t="s">
        <x:v>442</x:v>
      </x:c>
      <x:c r="B53" s="98" t="n">
        <x:v>52</x:v>
      </x:c>
      <x:c r="C53" s="99" t="str">
        <x:f aca="false">SUM(I53:AS53)</x:f>
        <x:v>9</x:v>
      </x:c>
      <x:c r="D53" s="100" t="n">
        <x:f aca="false">SUM(B53,C53)</x:f>
        <x:v>61</x:v>
      </x:c>
      <x:c r="E53" s="101" t="str">
        <x:f aca="false">0+6+1+6+18</x:f>
        <x:v>31</x:v>
      </x:c>
      <x:c r="F53" s="102" t="e">
        <x:f t="array" aca="false" ref="F53:F53">xlookup(A53,'Roshas DKP spent'!M:M,'Roshas DKP spent'!N:N,"")</x:f>
        <x:v>#NAME?</x:v>
      </x:c>
      <x:c r="G53" s="103" t="str">
        <x:f aca="false">SUM(D53-E53)</x:f>
        <x:v>30</x:v>
      </x:c>
      <x:c r="H53" s="104" t="n">
        <x:f aca="false">G53*(G53/1000)</x:f>
        <x:v>0.9</x:v>
      </x:c>
      <x:c r="I53" s="105"/>
      <x:c r="J53" s="106"/>
      <x:c r="K53" s="107" t="n">
        <x:v>2</x:v>
      </x:c>
      <x:c r="L53" s="106" t="str">
        <x:v>6</x:v>
      </x:c>
      <x:c r="M53" s="107" t="n">
        <x:v>7</x:v>
      </x:c>
      <x:c r="N53" s="107"/>
      <x:c r="O53" s="107"/>
      <x:c r="P53" s="105"/>
      <x:c r="Q53" s="106"/>
      <x:c r="R53" s="107"/>
      <x:c r="S53" s="107"/>
      <x:c r="T53" s="107"/>
      <x:c r="U53" s="107"/>
      <x:c r="V53" s="107"/>
      <x:c r="W53" s="108"/>
      <x:c r="X53" s="109"/>
      <x:c r="Y53" s="106"/>
      <x:c r="Z53" s="107"/>
      <x:c r="AA53" s="107"/>
      <x:c r="AB53" s="107"/>
      <x:c r="AC53" s="107"/>
      <x:c r="AD53" s="106"/>
      <x:c r="AE53" s="110"/>
      <x:c r="AF53" s="106"/>
      <x:c r="AG53" s="107"/>
      <x:c r="AH53" s="107"/>
      <x:c r="AI53" s="107"/>
      <x:c r="AJ53" s="107"/>
      <x:c r="AK53" s="107"/>
      <x:c r="AL53" s="108"/>
      <x:c r="AM53" s="109"/>
      <x:c r="AN53" s="111"/>
      <x:c r="AO53" s="111"/>
      <x:c r="AP53" s="111"/>
      <x:c r="AQ53" s="111"/>
      <x:c r="AR53" s="111"/>
      <x:c r="AS53" s="105"/>
      <x:c r="AT53" s="112"/>
      <x:c r="AU53" s="113" t="e">
        <x:f t="array" aca="false" ref="AU53:AU53">xlookup(A53,'Roshas Attendance'!S:S,'Roshas Attendance'!T:T,"")</x:f>
        <x:v>#NAME?</x:v>
      </x:c>
      <x:c r="AV53" s="113" t="str">
        <x:f aca="false">IF(AC53="","", IF(AC53=AU53,"match","error"))</x:f>
        <x:v/>
      </x:c>
      <x:c r="AW53" s="112"/>
      <x:c r="AX53" s="112"/>
      <x:c r="AY53" s="112"/>
      <x:c r="AZ53" s="112"/>
      <x:c r="BA53" s="112"/>
      <x:c r="BB53" s="112"/>
      <x:c r="BC53" s="112"/>
      <x:c r="BD53" s="112"/>
      <x:c r="BE53" s="112"/>
      <x:c r="BF53" s="112"/>
      <x:c r="BG53" s="112"/>
      <x:c r="BH53" s="112"/>
      <x:c r="BI53" s="112"/>
    </x:row>
    <x:row r="54" customFormat="false" ht="15.75" hidden="false" customHeight="true" outlineLevel="0" collapsed="false">
      <x:c r="A54" s="97" t="s">
        <x:v>322</x:v>
      </x:c>
      <x:c r="B54" s="98" t="n">
        <x:v>29</x:v>
      </x:c>
      <x:c r="C54" s="99" t="n">
        <x:f aca="false">SUM(I54:AS54)</x:f>
        <x:v>7</x:v>
      </x:c>
      <x:c r="D54" s="100" t="n">
        <x:f aca="false">SUM(B54,C54)</x:f>
        <x:v>36</x:v>
      </x:c>
      <x:c r="E54" s="101" t="n">
        <x:f aca="false">0</x:f>
        <x:v>0</x:v>
      </x:c>
      <x:c r="F54" s="102" t="e">
        <x:f t="array" aca="false" ref="F54:F54">xlookup(A54,'Roshas DKP spent'!M:M,'Roshas DKP spent'!N:N,"")</x:f>
        <x:v>#NAME?</x:v>
      </x:c>
      <x:c r="G54" s="103" t="n">
        <x:f aca="false">SUM(D54-E54)</x:f>
        <x:v>36</x:v>
      </x:c>
      <x:c r="H54" s="104" t="n">
        <x:f aca="false">G54*(G54/1000)</x:f>
        <x:v>1.296</x:v>
      </x:c>
      <x:c r="I54" s="105" t="n">
        <x:v>6</x:v>
      </x:c>
      <x:c r="J54" s="106"/>
      <x:c r="K54" s="107" t="n">
        <x:v>1</x:v>
      </x:c>
      <x:c r="L54" s="106"/>
      <x:c r="M54" s="107"/>
      <x:c r="N54" s="107"/>
      <x:c r="O54" s="107"/>
      <x:c r="P54" s="105"/>
      <x:c r="Q54" s="106"/>
      <x:c r="R54" s="107"/>
      <x:c r="S54" s="107"/>
      <x:c r="T54" s="107"/>
      <x:c r="U54" s="107"/>
      <x:c r="V54" s="107"/>
      <x:c r="W54" s="108"/>
      <x:c r="X54" s="109"/>
      <x:c r="Y54" s="106"/>
      <x:c r="Z54" s="107"/>
      <x:c r="AA54" s="107"/>
      <x:c r="AB54" s="107"/>
      <x:c r="AC54" s="107"/>
      <x:c r="AD54" s="106"/>
      <x:c r="AE54" s="110"/>
      <x:c r="AF54" s="106"/>
      <x:c r="AG54" s="107"/>
      <x:c r="AH54" s="107"/>
      <x:c r="AI54" s="107"/>
      <x:c r="AJ54" s="107"/>
      <x:c r="AK54" s="107"/>
      <x:c r="AL54" s="108"/>
      <x:c r="AM54" s="109"/>
      <x:c r="AN54" s="111"/>
      <x:c r="AO54" s="111"/>
      <x:c r="AP54" s="111"/>
      <x:c r="AQ54" s="111"/>
      <x:c r="AR54" s="111"/>
      <x:c r="AS54" s="105"/>
      <x:c r="AT54" s="112"/>
      <x:c r="AU54" s="113" t="e">
        <x:f t="array" aca="false" ref="AU54:AU54">xlookup(A54,'Roshas Attendance'!S:S,'Roshas Attendance'!T:T,"")</x:f>
        <x:v>#NAME?</x:v>
      </x:c>
      <x:c r="AV54" s="113" t="str">
        <x:f aca="false">IF(AC54="","", IF(AC54=AU54,"match","error"))</x:f>
        <x:v/>
      </x:c>
      <x:c r="AW54" s="112"/>
      <x:c r="AX54" s="112"/>
      <x:c r="AY54" s="112"/>
      <x:c r="AZ54" s="112"/>
      <x:c r="BA54" s="112"/>
      <x:c r="BB54" s="112"/>
      <x:c r="BC54" s="112"/>
      <x:c r="BD54" s="112"/>
      <x:c r="BE54" s="112"/>
      <x:c r="BF54" s="112"/>
      <x:c r="BG54" s="112"/>
      <x:c r="BH54" s="112"/>
      <x:c r="BI54" s="112"/>
    </x:row>
    <x:row r="55" customFormat="false" ht="15.75" hidden="false" customHeight="true" outlineLevel="0" collapsed="false">
      <x:c r="A55" s="97" t="s">
        <x:v>443</x:v>
      </x:c>
      <x:c r="B55" s="98" t="n">
        <x:v>32</x:v>
      </x:c>
      <x:c r="C55" s="99" t="str">
        <x:f aca="false">SUM(I55:AS55)</x:f>
        <x:v>15</x:v>
      </x:c>
      <x:c r="D55" s="100" t="n">
        <x:f aca="false">SUM(B55,C55)</x:f>
        <x:v>47</x:v>
      </x:c>
      <x:c r="E55" s="101" t="str">
        <x:f aca="false">0+17</x:f>
        <x:v>17</x:v>
      </x:c>
      <x:c r="F55" s="102" t="e">
        <x:f t="array" aca="false" ref="F55:F55">xlookup(A55,'Roshas DKP spent'!M:M,'Roshas DKP spent'!N:N,"")</x:f>
        <x:v>#NAME?</x:v>
      </x:c>
      <x:c r="G55" s="103" t="str">
        <x:f aca="false">SUM(D55-E55)</x:f>
        <x:v>30</x:v>
      </x:c>
      <x:c r="H55" s="104" t="n">
        <x:f aca="false">G55*(G55/1000)</x:f>
        <x:v>0.9</x:v>
      </x:c>
      <x:c r="I55" s="105" t="n">
        <x:v>6</x:v>
      </x:c>
      <x:c r="J55" s="116"/>
      <x:c r="K55" s="107" t="n">
        <x:v>2</x:v>
      </x:c>
      <x:c r="L55" s="106" t="str">
        <x:v>5</x:v>
      </x:c>
      <x:c r="M55" s="107" t="n">
        <x:v>7</x:v>
      </x:c>
      <x:c r="N55" s="107"/>
      <x:c r="O55" s="107"/>
      <x:c r="P55" s="105"/>
      <x:c r="Q55" s="106"/>
      <x:c r="R55" s="107"/>
      <x:c r="S55" s="107"/>
      <x:c r="T55" s="107"/>
      <x:c r="U55" s="107"/>
      <x:c r="V55" s="107"/>
      <x:c r="W55" s="108"/>
      <x:c r="X55" s="109"/>
      <x:c r="Y55" s="106"/>
      <x:c r="Z55" s="107"/>
      <x:c r="AA55" s="107"/>
      <x:c r="AB55" s="107"/>
      <x:c r="AC55" s="107"/>
      <x:c r="AD55" s="106"/>
      <x:c r="AE55" s="110"/>
      <x:c r="AF55" s="106"/>
      <x:c r="AG55" s="107"/>
      <x:c r="AH55" s="107"/>
      <x:c r="AI55" s="107"/>
      <x:c r="AJ55" s="107"/>
      <x:c r="AK55" s="107"/>
      <x:c r="AL55" s="108"/>
      <x:c r="AM55" s="109"/>
      <x:c r="AN55" s="111"/>
      <x:c r="AO55" s="111"/>
      <x:c r="AP55" s="111"/>
      <x:c r="AQ55" s="111"/>
      <x:c r="AR55" s="111"/>
      <x:c r="AS55" s="105"/>
      <x:c r="AT55" s="112"/>
      <x:c r="AU55" s="113" t="e">
        <x:f t="array" aca="false" ref="AU55:AU55">xlookup(A55,'Roshas Attendance'!S:S,'Roshas Attendance'!T:T,"")</x:f>
        <x:v>#NAME?</x:v>
      </x:c>
      <x:c r="AV55" s="113" t="str">
        <x:f aca="false">IF(AC55="","", IF(AC55=AU55,"match","error"))</x:f>
        <x:v/>
      </x:c>
      <x:c r="AW55" s="112"/>
      <x:c r="AX55" s="112"/>
      <x:c r="AY55" s="112"/>
      <x:c r="AZ55" s="112"/>
      <x:c r="BA55" s="112"/>
      <x:c r="BB55" s="112"/>
      <x:c r="BC55" s="112"/>
      <x:c r="BD55" s="112"/>
      <x:c r="BE55" s="112"/>
      <x:c r="BF55" s="112"/>
      <x:c r="BG55" s="112"/>
      <x:c r="BH55" s="112"/>
      <x:c r="BI55" s="112"/>
    </x:row>
    <x:row r="56" customFormat="false" ht="15.75" hidden="false" customHeight="true" outlineLevel="0" collapsed="false">
      <x:c r="A56" s="114" t="s">
        <x:v>444</x:v>
      </x:c>
      <x:c r="B56" s="98" t="n">
        <x:v>35</x:v>
      </x:c>
      <x:c r="C56" s="99" t="n">
        <x:f aca="false">SUM(I56:AS56)</x:f>
        <x:v>0</x:v>
      </x:c>
      <x:c r="D56" s="100" t="n">
        <x:f aca="false">SUM(B56,C56)</x:f>
        <x:v>35</x:v>
      </x:c>
      <x:c r="E56" s="101" t="n">
        <x:f aca="false">0</x:f>
        <x:v>0</x:v>
      </x:c>
      <x:c r="F56" s="102" t="e">
        <x:f t="array" aca="false" ref="F56:F56">xlookup(A56,'Roshas DKP spent'!M:M,'Roshas DKP spent'!N:N,"")</x:f>
        <x:v>#NAME?</x:v>
      </x:c>
      <x:c r="G56" s="103" t="n">
        <x:f aca="false">SUM(D56-E56)</x:f>
        <x:v>35</x:v>
      </x:c>
      <x:c r="H56" s="104" t="n">
        <x:f aca="false">G56*(G56/1000)</x:f>
        <x:v>1.225</x:v>
      </x:c>
      <x:c r="I56" s="105"/>
      <x:c r="J56" s="116"/>
      <x:c r="K56" s="107"/>
      <x:c r="L56" s="106"/>
      <x:c r="M56" s="107"/>
      <x:c r="N56" s="107"/>
      <x:c r="O56" s="107"/>
      <x:c r="P56" s="105"/>
      <x:c r="Q56" s="106"/>
      <x:c r="R56" s="107"/>
      <x:c r="S56" s="107"/>
      <x:c r="T56" s="107"/>
      <x:c r="U56" s="107"/>
      <x:c r="V56" s="107"/>
      <x:c r="W56" s="108"/>
      <x:c r="X56" s="109"/>
      <x:c r="Y56" s="106"/>
      <x:c r="Z56" s="107"/>
      <x:c r="AA56" s="107"/>
      <x:c r="AB56" s="107"/>
      <x:c r="AC56" s="107"/>
      <x:c r="AD56" s="106"/>
      <x:c r="AE56" s="110"/>
      <x:c r="AF56" s="106"/>
      <x:c r="AG56" s="107"/>
      <x:c r="AH56" s="107"/>
      <x:c r="AI56" s="107"/>
      <x:c r="AJ56" s="107"/>
      <x:c r="AK56" s="107"/>
      <x:c r="AL56" s="108"/>
      <x:c r="AM56" s="109"/>
      <x:c r="AN56" s="111"/>
      <x:c r="AO56" s="111"/>
      <x:c r="AP56" s="111"/>
      <x:c r="AQ56" s="111"/>
      <x:c r="AR56" s="111"/>
      <x:c r="AS56" s="105"/>
      <x:c r="AT56" s="112"/>
      <x:c r="AU56" s="113" t="e">
        <x:f t="array" aca="false" ref="AU56:AU56">xlookup(A56,'Roshas Attendance'!S:S,'Roshas Attendance'!T:T,"")</x:f>
        <x:v>#NAME?</x:v>
      </x:c>
      <x:c r="AV56" s="113" t="str">
        <x:f aca="false">IF(AC56="","", IF(AC56=AU56,"match","error"))</x:f>
        <x:v/>
      </x:c>
      <x:c r="AW56" s="112"/>
      <x:c r="AX56" s="112"/>
      <x:c r="AY56" s="112"/>
      <x:c r="AZ56" s="112"/>
      <x:c r="BA56" s="112"/>
      <x:c r="BB56" s="112"/>
      <x:c r="BC56" s="112"/>
      <x:c r="BD56" s="112"/>
      <x:c r="BE56" s="112"/>
      <x:c r="BF56" s="112"/>
      <x:c r="BG56" s="112"/>
      <x:c r="BH56" s="112"/>
      <x:c r="BI56" s="112"/>
    </x:row>
    <x:row r="57" customFormat="false" ht="15.75" hidden="false" customHeight="true" outlineLevel="0" collapsed="false">
      <x:c r="A57" s="97" t="s">
        <x:v>356</x:v>
      </x:c>
      <x:c r="B57" s="98" t="n">
        <x:v>35</x:v>
      </x:c>
      <x:c r="C57" s="99" t="n">
        <x:f aca="false">SUM(I57:AS57)</x:f>
        <x:v>0</x:v>
      </x:c>
      <x:c r="D57" s="100" t="n">
        <x:f aca="false">SUM(B57,C57)</x:f>
        <x:v>35</x:v>
      </x:c>
      <x:c r="E57" s="101" t="n">
        <x:f aca="false">0</x:f>
        <x:v>0</x:v>
      </x:c>
      <x:c r="F57" s="102" t="e">
        <x:f t="array" aca="false" ref="F57:F57">xlookup(A57,'Roshas DKP spent'!M:M,'Roshas DKP spent'!N:N,"")</x:f>
        <x:v>#NAME?</x:v>
      </x:c>
      <x:c r="G57" s="103" t="n">
        <x:f aca="false">SUM(D57-E57)</x:f>
        <x:v>35</x:v>
      </x:c>
      <x:c r="H57" s="104" t="n">
        <x:f aca="false">G57*(G57/1000)</x:f>
        <x:v>1.225</x:v>
      </x:c>
      <x:c r="I57" s="105"/>
      <x:c r="J57" s="106"/>
      <x:c r="K57" s="107"/>
      <x:c r="L57" s="106"/>
      <x:c r="M57" s="107"/>
      <x:c r="N57" s="107"/>
      <x:c r="O57" s="107"/>
      <x:c r="P57" s="105"/>
      <x:c r="Q57" s="106"/>
      <x:c r="R57" s="107"/>
      <x:c r="S57" s="107"/>
      <x:c r="T57" s="107"/>
      <x:c r="U57" s="107"/>
      <x:c r="V57" s="107"/>
      <x:c r="W57" s="108"/>
      <x:c r="X57" s="109"/>
      <x:c r="Y57" s="106"/>
      <x:c r="Z57" s="107"/>
      <x:c r="AA57" s="107"/>
      <x:c r="AB57" s="107"/>
      <x:c r="AC57" s="107"/>
      <x:c r="AD57" s="106"/>
      <x:c r="AE57" s="110"/>
      <x:c r="AF57" s="106"/>
      <x:c r="AG57" s="107"/>
      <x:c r="AH57" s="107"/>
      <x:c r="AI57" s="107"/>
      <x:c r="AJ57" s="107"/>
      <x:c r="AK57" s="107"/>
      <x:c r="AL57" s="108"/>
      <x:c r="AM57" s="109"/>
      <x:c r="AN57" s="111"/>
      <x:c r="AO57" s="111"/>
      <x:c r="AP57" s="111"/>
      <x:c r="AQ57" s="111"/>
      <x:c r="AR57" s="111"/>
      <x:c r="AS57" s="105"/>
      <x:c r="AT57" s="112"/>
      <x:c r="AU57" s="113" t="e">
        <x:f t="array" aca="false" ref="AU57:AU57">xlookup(A57,'Roshas Attendance'!S:S,'Roshas Attendance'!T:T,"")</x:f>
        <x:v>#NAME?</x:v>
      </x:c>
      <x:c r="AV57" s="113" t="str">
        <x:f aca="false">IF(AC57="","", IF(AC57=AU57,"match","error"))</x:f>
        <x:v/>
      </x:c>
      <x:c r="AW57" s="112"/>
      <x:c r="AX57" s="112"/>
      <x:c r="AY57" s="112"/>
      <x:c r="AZ57" s="112"/>
      <x:c r="BA57" s="112"/>
      <x:c r="BB57" s="112"/>
      <x:c r="BC57" s="112"/>
      <x:c r="BD57" s="112"/>
      <x:c r="BE57" s="112"/>
      <x:c r="BF57" s="112"/>
      <x:c r="BG57" s="112"/>
      <x:c r="BH57" s="112"/>
      <x:c r="BI57" s="112"/>
    </x:row>
    <x:row r="58" customFormat="false" ht="15.75" hidden="false" customHeight="true" outlineLevel="0" collapsed="false">
      <x:c r="A58" s="97" t="s">
        <x:v>445</x:v>
      </x:c>
      <x:c r="B58" s="98" t="n">
        <x:v>32</x:v>
      </x:c>
      <x:c r="C58" s="99" t="n">
        <x:f aca="false">SUM(I58:AS58)</x:f>
        <x:v>0</x:v>
      </x:c>
      <x:c r="D58" s="100" t="n">
        <x:f aca="false">SUM(B58,C58)</x:f>
        <x:v>32</x:v>
      </x:c>
      <x:c r="E58" s="101" t="n">
        <x:f aca="false">0</x:f>
        <x:v>0</x:v>
      </x:c>
      <x:c r="F58" s="102" t="e">
        <x:f t="array" aca="false" ref="F58:F58">xlookup(A58,'Roshas DKP spent'!M:M,'Roshas DKP spent'!N:N,"")</x:f>
        <x:v>#NAME?</x:v>
      </x:c>
      <x:c r="G58" s="103" t="n">
        <x:f aca="false">SUM(D58-E58)</x:f>
        <x:v>32</x:v>
      </x:c>
      <x:c r="H58" s="104" t="n">
        <x:f aca="false">G58*(G58/1000)</x:f>
        <x:v>1.024</x:v>
      </x:c>
      <x:c r="I58" s="105"/>
      <x:c r="J58" s="116"/>
      <x:c r="K58" s="107"/>
      <x:c r="L58" s="106"/>
      <x:c r="M58" s="107"/>
      <x:c r="N58" s="107"/>
      <x:c r="O58" s="107"/>
      <x:c r="P58" s="105"/>
      <x:c r="Q58" s="106"/>
      <x:c r="R58" s="107"/>
      <x:c r="S58" s="107"/>
      <x:c r="T58" s="107"/>
      <x:c r="U58" s="107"/>
      <x:c r="V58" s="107"/>
      <x:c r="W58" s="108"/>
      <x:c r="X58" s="109"/>
      <x:c r="Y58" s="106"/>
      <x:c r="Z58" s="107"/>
      <x:c r="AA58" s="107"/>
      <x:c r="AB58" s="107"/>
      <x:c r="AC58" s="107"/>
      <x:c r="AD58" s="106"/>
      <x:c r="AE58" s="110"/>
      <x:c r="AF58" s="106"/>
      <x:c r="AG58" s="107"/>
      <x:c r="AH58" s="107"/>
      <x:c r="AI58" s="107"/>
      <x:c r="AJ58" s="107"/>
      <x:c r="AK58" s="107"/>
      <x:c r="AL58" s="108"/>
      <x:c r="AM58" s="109"/>
      <x:c r="AN58" s="111"/>
      <x:c r="AO58" s="111"/>
      <x:c r="AP58" s="111"/>
      <x:c r="AQ58" s="111"/>
      <x:c r="AR58" s="111"/>
      <x:c r="AS58" s="105"/>
      <x:c r="AT58" s="112"/>
      <x:c r="AU58" s="113" t="e">
        <x:f t="array" aca="false" ref="AU58:AU58">xlookup(A58,'Roshas Attendance'!S:S,'Roshas Attendance'!T:T,"")</x:f>
        <x:v>#NAME?</x:v>
      </x:c>
      <x:c r="AV58" s="113" t="str">
        <x:f aca="false">IF(AC58="","", IF(AC58=AU58,"match","error"))</x:f>
        <x:v/>
      </x:c>
      <x:c r="AW58" s="112"/>
      <x:c r="AX58" s="112"/>
      <x:c r="AY58" s="112"/>
      <x:c r="AZ58" s="112"/>
      <x:c r="BA58" s="112"/>
      <x:c r="BB58" s="112"/>
      <x:c r="BC58" s="112"/>
      <x:c r="BD58" s="112"/>
      <x:c r="BE58" s="112"/>
      <x:c r="BF58" s="112"/>
      <x:c r="BG58" s="112"/>
      <x:c r="BH58" s="112"/>
      <x:c r="BI58" s="112"/>
    </x:row>
    <x:row r="59" customFormat="false" ht="15.75" hidden="false" customHeight="true" outlineLevel="0" collapsed="false">
      <x:c r="A59" s="97" t="s">
        <x:v>446</x:v>
      </x:c>
      <x:c r="B59" s="98" t="n">
        <x:v>31</x:v>
      </x:c>
      <x:c r="C59" s="99" t="n">
        <x:f aca="false">SUM(I59:AS59)</x:f>
        <x:v>0</x:v>
      </x:c>
      <x:c r="D59" s="100" t="n">
        <x:f aca="false">SUM(B59,C59)</x:f>
        <x:v>31</x:v>
      </x:c>
      <x:c r="E59" s="101" t="n">
        <x:f aca="false">0</x:f>
        <x:v>0</x:v>
      </x:c>
      <x:c r="F59" s="102" t="e">
        <x:f t="array" aca="false" ref="F59:F59">xlookup(A59,'Roshas DKP spent'!M:M,'Roshas DKP spent'!N:N,"")</x:f>
        <x:v>#NAME?</x:v>
      </x:c>
      <x:c r="G59" s="103" t="n">
        <x:f aca="false">SUM(D59-E59)</x:f>
        <x:v>31</x:v>
      </x:c>
      <x:c r="H59" s="104" t="n">
        <x:f aca="false">G59*(G59/1000)</x:f>
        <x:v>0.961</x:v>
      </x:c>
      <x:c r="I59" s="105"/>
      <x:c r="J59" s="116"/>
      <x:c r="K59" s="107"/>
      <x:c r="L59" s="106"/>
      <x:c r="M59" s="107"/>
      <x:c r="N59" s="107"/>
      <x:c r="O59" s="107"/>
      <x:c r="P59" s="105"/>
      <x:c r="Q59" s="106"/>
      <x:c r="R59" s="107"/>
      <x:c r="S59" s="107"/>
      <x:c r="T59" s="107"/>
      <x:c r="U59" s="107"/>
      <x:c r="V59" s="107"/>
      <x:c r="W59" s="108"/>
      <x:c r="X59" s="109"/>
      <x:c r="Y59" s="106"/>
      <x:c r="Z59" s="107"/>
      <x:c r="AA59" s="107"/>
      <x:c r="AB59" s="107"/>
      <x:c r="AC59" s="107"/>
      <x:c r="AD59" s="106"/>
      <x:c r="AE59" s="110"/>
      <x:c r="AF59" s="106"/>
      <x:c r="AG59" s="107"/>
      <x:c r="AH59" s="107"/>
      <x:c r="AI59" s="107"/>
      <x:c r="AJ59" s="107"/>
      <x:c r="AK59" s="107"/>
      <x:c r="AL59" s="108"/>
      <x:c r="AM59" s="109"/>
      <x:c r="AN59" s="111"/>
      <x:c r="AO59" s="111"/>
      <x:c r="AP59" s="111"/>
      <x:c r="AQ59" s="111"/>
      <x:c r="AR59" s="111"/>
      <x:c r="AS59" s="105"/>
      <x:c r="AT59" s="112"/>
      <x:c r="AU59" s="113" t="e">
        <x:f t="array" aca="false" ref="AU59:AU59">xlookup(A59,'Roshas Attendance'!S:S,'Roshas Attendance'!T:T,"")</x:f>
        <x:v>#NAME?</x:v>
      </x:c>
      <x:c r="AV59" s="113" t="str">
        <x:f aca="false">IF(AC59="","", IF(AC59=AU59,"match","error"))</x:f>
        <x:v/>
      </x:c>
      <x:c r="AW59" s="112"/>
      <x:c r="AX59" s="112"/>
      <x:c r="AY59" s="112"/>
      <x:c r="AZ59" s="112"/>
      <x:c r="BA59" s="112"/>
      <x:c r="BB59" s="112"/>
      <x:c r="BC59" s="112"/>
      <x:c r="BD59" s="112"/>
      <x:c r="BE59" s="112"/>
      <x:c r="BF59" s="112"/>
      <x:c r="BG59" s="112"/>
      <x:c r="BH59" s="112"/>
      <x:c r="BI59" s="112"/>
    </x:row>
    <x:row r="60" customFormat="false" ht="15.75" hidden="false" customHeight="true" outlineLevel="0" collapsed="false">
      <x:c r="A60" s="97" t="s">
        <x:v>303</x:v>
      </x:c>
      <x:c r="B60" s="98" t="n">
        <x:v>31</x:v>
      </x:c>
      <x:c r="C60" s="99" t="n">
        <x:f aca="false">SUM(I60:AS60)</x:f>
        <x:v>0</x:v>
      </x:c>
      <x:c r="D60" s="100" t="n">
        <x:f aca="false">SUM(B60,C60)</x:f>
        <x:v>31</x:v>
      </x:c>
      <x:c r="E60" s="101" t="n">
        <x:f aca="false">0</x:f>
        <x:v>0</x:v>
      </x:c>
      <x:c r="F60" s="102" t="e">
        <x:f t="array" aca="false" ref="F60:F60">xlookup(A60,'Roshas DKP spent'!M:M,'Roshas DKP spent'!N:N,"")</x:f>
        <x:v>#NAME?</x:v>
      </x:c>
      <x:c r="G60" s="103" t="n">
        <x:f aca="false">SUM(D60-E60)</x:f>
        <x:v>31</x:v>
      </x:c>
      <x:c r="H60" s="104" t="n">
        <x:f aca="false">G60*(G60/1000)</x:f>
        <x:v>0.961</x:v>
      </x:c>
      <x:c r="I60" s="105"/>
      <x:c r="J60" s="106"/>
      <x:c r="K60" s="107"/>
      <x:c r="L60" s="106"/>
      <x:c r="M60" s="107"/>
      <x:c r="N60" s="107"/>
      <x:c r="O60" s="107"/>
      <x:c r="P60" s="105"/>
      <x:c r="Q60" s="106"/>
      <x:c r="R60" s="107"/>
      <x:c r="S60" s="107"/>
      <x:c r="T60" s="107"/>
      <x:c r="U60" s="107"/>
      <x:c r="V60" s="107"/>
      <x:c r="W60" s="108"/>
      <x:c r="X60" s="109"/>
      <x:c r="Y60" s="106"/>
      <x:c r="Z60" s="107"/>
      <x:c r="AA60" s="107"/>
      <x:c r="AB60" s="107"/>
      <x:c r="AC60" s="107"/>
      <x:c r="AD60" s="106"/>
      <x:c r="AE60" s="110"/>
      <x:c r="AF60" s="106"/>
      <x:c r="AG60" s="107"/>
      <x:c r="AH60" s="107"/>
      <x:c r="AI60" s="107"/>
      <x:c r="AJ60" s="107"/>
      <x:c r="AK60" s="107"/>
      <x:c r="AL60" s="108"/>
      <x:c r="AM60" s="109"/>
      <x:c r="AN60" s="111"/>
      <x:c r="AO60" s="111"/>
      <x:c r="AP60" s="111"/>
      <x:c r="AQ60" s="111"/>
      <x:c r="AR60" s="111"/>
      <x:c r="AS60" s="105"/>
      <x:c r="AT60" s="112"/>
      <x:c r="AU60" s="113" t="e">
        <x:f t="array" aca="false" ref="AU60:AU60">xlookup(A60,'Roshas Attendance'!S:S,'Roshas Attendance'!T:T,"")</x:f>
        <x:v>#NAME?</x:v>
      </x:c>
      <x:c r="AV60" s="113" t="str">
        <x:f aca="false">IF(AC60="","", IF(AC60=AU60,"match","error"))</x:f>
        <x:v/>
      </x:c>
      <x:c r="AW60" s="112"/>
      <x:c r="AX60" s="112"/>
      <x:c r="AY60" s="112"/>
      <x:c r="AZ60" s="112"/>
      <x:c r="BA60" s="112"/>
      <x:c r="BB60" s="112"/>
      <x:c r="BC60" s="112"/>
      <x:c r="BD60" s="112"/>
      <x:c r="BE60" s="112"/>
      <x:c r="BF60" s="112"/>
      <x:c r="BG60" s="112"/>
      <x:c r="BH60" s="112"/>
      <x:c r="BI60" s="112"/>
    </x:row>
    <x:row r="61" customFormat="false" ht="15.75" hidden="false" customHeight="true" outlineLevel="0" collapsed="false">
      <x:c r="A61" s="97" t="s">
        <x:v>335</x:v>
      </x:c>
      <x:c r="B61" s="98" t="n">
        <x:v>18</x:v>
      </x:c>
      <x:c r="C61" s="99" t="n">
        <x:f aca="false">SUM(I61:AS61)</x:f>
        <x:v>13</x:v>
      </x:c>
      <x:c r="D61" s="100" t="n">
        <x:f aca="false">SUM(B61,C61)</x:f>
        <x:v>31</x:v>
      </x:c>
      <x:c r="E61" s="101" t="n">
        <x:f aca="false">0</x:f>
        <x:v>0</x:v>
      </x:c>
      <x:c r="F61" s="102" t="e">
        <x:f t="array" aca="false" ref="F61:F61">xlookup(A61,'Roshas DKP spent'!M:M,'Roshas DKP spent'!N:N,"")</x:f>
        <x:v>#NAME?</x:v>
      </x:c>
      <x:c r="G61" s="103" t="n">
        <x:f aca="false">SUM(D61-E61)</x:f>
        <x:v>31</x:v>
      </x:c>
      <x:c r="H61" s="104" t="n">
        <x:f aca="false">G61*(G61/1000)</x:f>
        <x:v>0.961</x:v>
      </x:c>
      <x:c r="I61" s="105" t="n">
        <x:v>6</x:v>
      </x:c>
      <x:c r="J61" s="106"/>
      <x:c r="K61" s="107"/>
      <x:c r="L61" s="106"/>
      <x:c r="M61" s="107" t="n">
        <x:v>7</x:v>
      </x:c>
      <x:c r="N61" s="107"/>
      <x:c r="O61" s="107"/>
      <x:c r="P61" s="105"/>
      <x:c r="Q61" s="106"/>
      <x:c r="R61" s="107"/>
      <x:c r="S61" s="107"/>
      <x:c r="T61" s="107"/>
      <x:c r="U61" s="107"/>
      <x:c r="V61" s="107"/>
      <x:c r="W61" s="108"/>
      <x:c r="X61" s="109"/>
      <x:c r="Y61" s="106"/>
      <x:c r="Z61" s="107"/>
      <x:c r="AA61" s="107"/>
      <x:c r="AB61" s="107"/>
      <x:c r="AC61" s="107"/>
      <x:c r="AD61" s="106"/>
      <x:c r="AE61" s="110"/>
      <x:c r="AF61" s="106"/>
      <x:c r="AG61" s="107"/>
      <x:c r="AH61" s="107"/>
      <x:c r="AI61" s="107"/>
      <x:c r="AJ61" s="107"/>
      <x:c r="AK61" s="107"/>
      <x:c r="AL61" s="108"/>
      <x:c r="AM61" s="109"/>
      <x:c r="AN61" s="111"/>
      <x:c r="AO61" s="111"/>
      <x:c r="AP61" s="111"/>
      <x:c r="AQ61" s="111"/>
      <x:c r="AR61" s="111"/>
      <x:c r="AS61" s="105"/>
      <x:c r="AT61" s="112"/>
      <x:c r="AU61" s="113" t="e">
        <x:f t="array" aca="false" ref="AU61:AU61">xlookup(A61,'Roshas Attendance'!S:S,'Roshas Attendance'!T:T,"")</x:f>
        <x:v>#NAME?</x:v>
      </x:c>
      <x:c r="AV61" s="113" t="str">
        <x:f aca="false">IF(AC61="","", IF(AC61=AU61,"match","error"))</x:f>
        <x:v/>
      </x:c>
      <x:c r="AW61" s="112"/>
      <x:c r="AX61" s="112"/>
      <x:c r="AY61" s="112"/>
      <x:c r="AZ61" s="112"/>
      <x:c r="BA61" s="112"/>
      <x:c r="BB61" s="112"/>
      <x:c r="BC61" s="112"/>
      <x:c r="BD61" s="112"/>
      <x:c r="BE61" s="112"/>
      <x:c r="BF61" s="112"/>
      <x:c r="BG61" s="112"/>
      <x:c r="BH61" s="112"/>
      <x:c r="BI61" s="112"/>
    </x:row>
    <x:row r="62" customFormat="false" ht="15.75" hidden="false" customHeight="true" outlineLevel="0" collapsed="false">
      <x:c r="A62" s="114" t="s">
        <x:v>447</x:v>
      </x:c>
      <x:c r="B62" s="98" t="n">
        <x:v>29</x:v>
      </x:c>
      <x:c r="C62" s="99" t="str">
        <x:f aca="false">SUM(I62:AS62)</x:f>
        <x:v>15</x:v>
      </x:c>
      <x:c r="D62" s="100" t="n">
        <x:f aca="false">SUM(B62,C62)</x:f>
        <x:v>44</x:v>
      </x:c>
      <x:c r="E62" s="101" t="str">
        <x:f aca="false">0+20</x:f>
        <x:v>20</x:v>
      </x:c>
      <x:c r="F62" s="102" t="e">
        <x:f t="array" aca="false" ref="F62:F62">xlookup(A62,'Roshas DKP spent'!M:M,'Roshas DKP spent'!N:N,"")</x:f>
        <x:v>#NAME?</x:v>
      </x:c>
      <x:c r="G62" s="103" t="str">
        <x:f aca="false">SUM(D62-E62)</x:f>
        <x:v>24</x:v>
      </x:c>
      <x:c r="H62" s="104" t="n">
        <x:f aca="false">G62*(G62/1000)</x:f>
        <x:v>0.576</x:v>
      </x:c>
      <x:c r="I62" s="105" t="n">
        <x:v>6</x:v>
      </x:c>
      <x:c r="J62" s="116"/>
      <x:c r="K62" s="107" t="n">
        <x:v>2</x:v>
      </x:c>
      <x:c r="L62" s="106" t="str">
        <x:v>6</x:v>
      </x:c>
      <x:c r="M62" s="107" t="n">
        <x:v>7</x:v>
      </x:c>
      <x:c r="N62" s="107"/>
      <x:c r="O62" s="107"/>
      <x:c r="P62" s="105"/>
      <x:c r="Q62" s="106"/>
      <x:c r="R62" s="107"/>
      <x:c r="S62" s="107"/>
      <x:c r="T62" s="107"/>
      <x:c r="U62" s="107"/>
      <x:c r="V62" s="107"/>
      <x:c r="W62" s="108"/>
      <x:c r="X62" s="109"/>
      <x:c r="Y62" s="106"/>
      <x:c r="Z62" s="107"/>
      <x:c r="AA62" s="107"/>
      <x:c r="AB62" s="107"/>
      <x:c r="AC62" s="107"/>
      <x:c r="AD62" s="106"/>
      <x:c r="AE62" s="110"/>
      <x:c r="AF62" s="106"/>
      <x:c r="AG62" s="107"/>
      <x:c r="AH62" s="107"/>
      <x:c r="AI62" s="107"/>
      <x:c r="AJ62" s="107"/>
      <x:c r="AK62" s="107"/>
      <x:c r="AL62" s="108"/>
      <x:c r="AM62" s="109"/>
      <x:c r="AN62" s="111"/>
      <x:c r="AO62" s="111"/>
      <x:c r="AP62" s="111"/>
      <x:c r="AQ62" s="111"/>
      <x:c r="AR62" s="111"/>
      <x:c r="AS62" s="105"/>
      <x:c r="AT62" s="112"/>
      <x:c r="AU62" s="113" t="e">
        <x:f t="array" aca="false" ref="AU62:AU62">xlookup(A62,'Roshas Attendance'!S:S,'Roshas Attendance'!T:T,"")</x:f>
        <x:v>#NAME?</x:v>
      </x:c>
      <x:c r="AV62" s="113" t="str">
        <x:f aca="false">IF(AC62="","", IF(AC62=AU62,"match","error"))</x:f>
        <x:v/>
      </x:c>
      <x:c r="AW62" s="112"/>
      <x:c r="AX62" s="112"/>
      <x:c r="AY62" s="112"/>
      <x:c r="AZ62" s="112"/>
      <x:c r="BA62" s="112"/>
      <x:c r="BB62" s="112"/>
      <x:c r="BC62" s="112"/>
      <x:c r="BD62" s="112"/>
      <x:c r="BE62" s="112"/>
      <x:c r="BF62" s="112"/>
      <x:c r="BG62" s="112"/>
      <x:c r="BH62" s="112"/>
      <x:c r="BI62" s="112"/>
    </x:row>
    <x:row r="63" customFormat="false" ht="15.75" hidden="false" customHeight="true" outlineLevel="0" collapsed="false">
      <x:c r="A63" s="114" t="s">
        <x:v>448</x:v>
      </x:c>
      <x:c r="B63" s="98" t="n">
        <x:v>21</x:v>
      </x:c>
      <x:c r="C63" s="99" t="n">
        <x:f aca="false">SUM(I63:AS63)</x:f>
        <x:v>8</x:v>
      </x:c>
      <x:c r="D63" s="100" t="n">
        <x:f aca="false">SUM(B63,C63)</x:f>
        <x:v>29</x:v>
      </x:c>
      <x:c r="E63" s="101" t="n">
        <x:f aca="false">0</x:f>
        <x:v>0</x:v>
      </x:c>
      <x:c r="F63" s="102" t="e">
        <x:f t="array" aca="false" ref="F63:F63">xlookup(A63,'Roshas DKP spent'!M:M,'Roshas DKP spent'!N:N,"")</x:f>
        <x:v>#NAME?</x:v>
      </x:c>
      <x:c r="G63" s="103" t="n">
        <x:f aca="false">SUM(D63-E63)</x:f>
        <x:v>29</x:v>
      </x:c>
      <x:c r="H63" s="104" t="n">
        <x:f aca="false">G63*(G63/1000)</x:f>
        <x:v>0.841</x:v>
      </x:c>
      <x:c r="I63" s="105"/>
      <x:c r="J63" s="116"/>
      <x:c r="K63" s="107" t="n">
        <x:v>1</x:v>
      </x:c>
      <x:c r="L63" s="106"/>
      <x:c r="M63" s="107" t="n">
        <x:v>7</x:v>
      </x:c>
      <x:c r="N63" s="107"/>
      <x:c r="O63" s="107"/>
      <x:c r="P63" s="105"/>
      <x:c r="Q63" s="106"/>
      <x:c r="R63" s="107"/>
      <x:c r="S63" s="107"/>
      <x:c r="T63" s="107"/>
      <x:c r="U63" s="107"/>
      <x:c r="V63" s="107"/>
      <x:c r="W63" s="108"/>
      <x:c r="X63" s="109"/>
      <x:c r="Y63" s="106"/>
      <x:c r="Z63" s="107"/>
      <x:c r="AA63" s="107"/>
      <x:c r="AB63" s="107"/>
      <x:c r="AC63" s="107"/>
      <x:c r="AD63" s="106"/>
      <x:c r="AE63" s="110"/>
      <x:c r="AF63" s="106"/>
      <x:c r="AG63" s="107"/>
      <x:c r="AH63" s="107"/>
      <x:c r="AI63" s="107"/>
      <x:c r="AJ63" s="107"/>
      <x:c r="AK63" s="107"/>
      <x:c r="AL63" s="108"/>
      <x:c r="AM63" s="109"/>
      <x:c r="AN63" s="111"/>
      <x:c r="AO63" s="111"/>
      <x:c r="AP63" s="111"/>
      <x:c r="AQ63" s="111"/>
      <x:c r="AR63" s="111"/>
      <x:c r="AS63" s="105"/>
      <x:c r="AT63" s="112"/>
      <x:c r="AU63" s="113" t="e">
        <x:f t="array" aca="false" ref="AU63:AU63">xlookup(A63,'Roshas Attendance'!S:S,'Roshas Attendance'!T:T,"")</x:f>
        <x:v>#NAME?</x:v>
      </x:c>
      <x:c r="AV63" s="113" t="str">
        <x:f aca="false">IF(AC63="","", IF(AC63=AU63,"match","error"))</x:f>
        <x:v/>
      </x:c>
      <x:c r="AW63" s="112"/>
      <x:c r="AX63" s="112"/>
      <x:c r="AY63" s="112"/>
      <x:c r="AZ63" s="112"/>
      <x:c r="BA63" s="112"/>
      <x:c r="BB63" s="112"/>
      <x:c r="BC63" s="112"/>
      <x:c r="BD63" s="112"/>
      <x:c r="BE63" s="112"/>
      <x:c r="BF63" s="112"/>
      <x:c r="BG63" s="112"/>
      <x:c r="BH63" s="112"/>
      <x:c r="BI63" s="112"/>
    </x:row>
    <x:row r="64" customFormat="false" ht="15.75" hidden="false" customHeight="true" outlineLevel="0" collapsed="false">
      <x:c r="A64" s="97" t="s">
        <x:v>358</x:v>
      </x:c>
      <x:c r="B64" s="98" t="n">
        <x:v>51</x:v>
      </x:c>
      <x:c r="C64" s="99" t="str">
        <x:f aca="false">SUM(I64:AS64)</x:f>
        <x:v>0</x:v>
      </x:c>
      <x:c r="D64" s="100" t="n">
        <x:f aca="false">SUM(B64,C64)</x:f>
        <x:v>51</x:v>
      </x:c>
      <x:c r="E64" s="101" t="str">
        <x:f aca="false">0+7+26</x:f>
        <x:v>33</x:v>
      </x:c>
      <x:c r="F64" s="102" t="e">
        <x:f t="array" aca="false" ref="F64:F64">xlookup(A64,'Roshas DKP spent'!M:M,'Roshas DKP spent'!N:N,"")</x:f>
        <x:v>#NAME?</x:v>
      </x:c>
      <x:c r="G64" s="103" t="str">
        <x:f aca="false">SUM(D64-E64)</x:f>
        <x:v>18</x:v>
      </x:c>
      <x:c r="H64" s="104" t="n">
        <x:f aca="false">G64*(G64/1000)</x:f>
        <x:v>0.324</x:v>
      </x:c>
      <x:c r="I64" s="105"/>
      <x:c r="J64" s="106"/>
      <x:c r="K64" s="107"/>
      <x:c r="L64" s="106" t="str">
        <x:v>6</x:v>
      </x:c>
      <x:c r="M64" s="107"/>
      <x:c r="N64" s="107"/>
      <x:c r="O64" s="107"/>
      <x:c r="P64" s="105"/>
      <x:c r="Q64" s="106"/>
      <x:c r="R64" s="107"/>
      <x:c r="S64" s="107"/>
      <x:c r="T64" s="107"/>
      <x:c r="U64" s="107"/>
      <x:c r="V64" s="107"/>
      <x:c r="W64" s="108"/>
      <x:c r="X64" s="109"/>
      <x:c r="Y64" s="106"/>
      <x:c r="Z64" s="107"/>
      <x:c r="AA64" s="107"/>
      <x:c r="AB64" s="107"/>
      <x:c r="AC64" s="107"/>
      <x:c r="AD64" s="106"/>
      <x:c r="AE64" s="110"/>
      <x:c r="AF64" s="106"/>
      <x:c r="AG64" s="107"/>
      <x:c r="AH64" s="107"/>
      <x:c r="AI64" s="107"/>
      <x:c r="AJ64" s="107"/>
      <x:c r="AK64" s="107"/>
      <x:c r="AL64" s="108"/>
      <x:c r="AM64" s="109"/>
      <x:c r="AN64" s="111"/>
      <x:c r="AO64" s="111"/>
      <x:c r="AP64" s="111"/>
      <x:c r="AQ64" s="111"/>
      <x:c r="AR64" s="111"/>
      <x:c r="AS64" s="105"/>
      <x:c r="AT64" s="112"/>
      <x:c r="AU64" s="113" t="e">
        <x:f t="array" aca="false" ref="AU64:AU64">xlookup(A64,'Roshas Attendance'!S:S,'Roshas Attendance'!T:T,"")</x:f>
        <x:v>#NAME?</x:v>
      </x:c>
      <x:c r="AV64" s="113" t="str">
        <x:f aca="false">IF(AC64="","", IF(AC64=AU64,"match","error"))</x:f>
        <x:v/>
      </x:c>
      <x:c r="AW64" s="112"/>
      <x:c r="AX64" s="112"/>
      <x:c r="AY64" s="112"/>
      <x:c r="AZ64" s="112"/>
      <x:c r="BA64" s="112"/>
      <x:c r="BB64" s="112"/>
      <x:c r="BC64" s="112"/>
      <x:c r="BD64" s="112"/>
      <x:c r="BE64" s="112"/>
      <x:c r="BF64" s="112"/>
      <x:c r="BG64" s="112"/>
      <x:c r="BH64" s="112"/>
      <x:c r="BI64" s="112"/>
    </x:row>
    <x:row r="65" customFormat="false" ht="15.75" hidden="false" customHeight="true" outlineLevel="0" collapsed="false">
      <x:c r="A65" s="97" t="s">
        <x:v>449</x:v>
      </x:c>
      <x:c r="B65" s="98" t="n">
        <x:v>22</x:v>
      </x:c>
      <x:c r="C65" s="99" t="n">
        <x:f aca="false">SUM(I65:AS65)</x:f>
        <x:v>2</x:v>
      </x:c>
      <x:c r="D65" s="100" t="n">
        <x:f aca="false">SUM(B65,C65)</x:f>
        <x:v>24</x:v>
      </x:c>
      <x:c r="E65" s="101" t="n">
        <x:f aca="false">0</x:f>
        <x:v>0</x:v>
      </x:c>
      <x:c r="F65" s="102" t="e">
        <x:f t="array" aca="false" ref="F65:F65">xlookup(A65,'Roshas DKP spent'!M:M,'Roshas DKP spent'!N:N,"")</x:f>
        <x:v>#NAME?</x:v>
      </x:c>
      <x:c r="G65" s="103" t="n">
        <x:f aca="false">SUM(D65-E65)</x:f>
        <x:v>24</x:v>
      </x:c>
      <x:c r="H65" s="104" t="n">
        <x:f aca="false">G65*(G65/1000)</x:f>
        <x:v>0.576</x:v>
      </x:c>
      <x:c r="I65" s="105"/>
      <x:c r="J65" s="106"/>
      <x:c r="K65" s="107" t="n">
        <x:v>2</x:v>
      </x:c>
      <x:c r="L65" s="106"/>
      <x:c r="M65" s="107"/>
      <x:c r="N65" s="107"/>
      <x:c r="O65" s="107"/>
      <x:c r="P65" s="105"/>
      <x:c r="Q65" s="106"/>
      <x:c r="R65" s="107"/>
      <x:c r="S65" s="107"/>
      <x:c r="T65" s="107"/>
      <x:c r="U65" s="107"/>
      <x:c r="V65" s="107"/>
      <x:c r="W65" s="108"/>
      <x:c r="X65" s="109"/>
      <x:c r="Y65" s="106"/>
      <x:c r="Z65" s="107"/>
      <x:c r="AA65" s="107"/>
      <x:c r="AB65" s="107"/>
      <x:c r="AC65" s="107"/>
      <x:c r="AD65" s="106"/>
      <x:c r="AE65" s="110"/>
      <x:c r="AF65" s="106"/>
      <x:c r="AG65" s="107"/>
      <x:c r="AH65" s="107"/>
      <x:c r="AI65" s="107"/>
      <x:c r="AJ65" s="107"/>
      <x:c r="AK65" s="107"/>
      <x:c r="AL65" s="108"/>
      <x:c r="AM65" s="109"/>
      <x:c r="AN65" s="111"/>
      <x:c r="AO65" s="111"/>
      <x:c r="AP65" s="111"/>
      <x:c r="AQ65" s="111"/>
      <x:c r="AR65" s="111"/>
      <x:c r="AS65" s="105"/>
      <x:c r="AT65" s="112"/>
      <x:c r="AU65" s="113" t="e">
        <x:f t="array" aca="false" ref="AU65:AU65">xlookup(A65,'Roshas Attendance'!S:S,'Roshas Attendance'!T:T,"")</x:f>
        <x:v>#NAME?</x:v>
      </x:c>
      <x:c r="AV65" s="113" t="str">
        <x:f aca="false">IF(AC65="","", IF(AC65=AU65,"match","error"))</x:f>
        <x:v/>
      </x:c>
      <x:c r="AW65" s="112"/>
      <x:c r="AX65" s="112"/>
      <x:c r="AY65" s="112"/>
      <x:c r="AZ65" s="112"/>
      <x:c r="BA65" s="112"/>
      <x:c r="BB65" s="112"/>
      <x:c r="BC65" s="112"/>
      <x:c r="BD65" s="112"/>
      <x:c r="BE65" s="112"/>
      <x:c r="BF65" s="112"/>
      <x:c r="BG65" s="112"/>
      <x:c r="BH65" s="112"/>
      <x:c r="BI65" s="112"/>
    </x:row>
    <x:row r="66" customFormat="false" ht="15.75" hidden="false" customHeight="true" outlineLevel="0" collapsed="false">
      <x:c r="A66" s="97" t="s">
        <x:v>450</x:v>
      </x:c>
      <x:c r="B66" s="98" t="n">
        <x:v>23</x:v>
      </x:c>
      <x:c r="C66" s="99" t="n">
        <x:f aca="false">SUM(I66:AS66)</x:f>
        <x:v>0</x:v>
      </x:c>
      <x:c r="D66" s="100" t="n">
        <x:f aca="false">SUM(B66,C66)</x:f>
        <x:v>23</x:v>
      </x:c>
      <x:c r="E66" s="101" t="n">
        <x:f aca="false">0</x:f>
        <x:v>0</x:v>
      </x:c>
      <x:c r="F66" s="102" t="e">
        <x:f t="array" aca="false" ref="F66:F66">xlookup(A66,'Roshas DKP spent'!M:M,'Roshas DKP spent'!N:N,"")</x:f>
        <x:v>#NAME?</x:v>
      </x:c>
      <x:c r="G66" s="103" t="n">
        <x:f aca="false">SUM(D66-E66)</x:f>
        <x:v>23</x:v>
      </x:c>
      <x:c r="H66" s="104" t="n">
        <x:f aca="false">G66*(G66/1000)</x:f>
        <x:v>0.529</x:v>
      </x:c>
      <x:c r="I66" s="105"/>
      <x:c r="J66" s="116"/>
      <x:c r="K66" s="107"/>
      <x:c r="L66" s="106"/>
      <x:c r="M66" s="107"/>
      <x:c r="N66" s="107"/>
      <x:c r="O66" s="107"/>
      <x:c r="P66" s="105"/>
      <x:c r="Q66" s="106"/>
      <x:c r="R66" s="107"/>
      <x:c r="S66" s="107"/>
      <x:c r="T66" s="107"/>
      <x:c r="U66" s="107"/>
      <x:c r="V66" s="107"/>
      <x:c r="W66" s="108"/>
      <x:c r="X66" s="109"/>
      <x:c r="Y66" s="106"/>
      <x:c r="Z66" s="107"/>
      <x:c r="AA66" s="107"/>
      <x:c r="AB66" s="107"/>
      <x:c r="AC66" s="107"/>
      <x:c r="AD66" s="106"/>
      <x:c r="AE66" s="110"/>
      <x:c r="AF66" s="106"/>
      <x:c r="AG66" s="107"/>
      <x:c r="AH66" s="107"/>
      <x:c r="AI66" s="107"/>
      <x:c r="AJ66" s="107"/>
      <x:c r="AK66" s="107"/>
      <x:c r="AL66" s="108"/>
      <x:c r="AM66" s="109"/>
      <x:c r="AN66" s="111"/>
      <x:c r="AO66" s="111"/>
      <x:c r="AP66" s="111"/>
      <x:c r="AQ66" s="111"/>
      <x:c r="AR66" s="111"/>
      <x:c r="AS66" s="105"/>
      <x:c r="AT66" s="112"/>
      <x:c r="AU66" s="113" t="e">
        <x:f t="array" aca="false" ref="AU66:AU66">xlookup(A66,'Roshas Attendance'!S:S,'Roshas Attendance'!T:T,"")</x:f>
        <x:v>#NAME?</x:v>
      </x:c>
      <x:c r="AV66" s="113" t="str">
        <x:f aca="false">IF(AC66="","", IF(AC66=AU66,"match","error"))</x:f>
        <x:v/>
      </x:c>
      <x:c r="AW66" s="112"/>
      <x:c r="AX66" s="112"/>
      <x:c r="AY66" s="112"/>
      <x:c r="AZ66" s="112"/>
      <x:c r="BA66" s="112"/>
      <x:c r="BB66" s="112"/>
      <x:c r="BC66" s="112"/>
      <x:c r="BD66" s="112"/>
      <x:c r="BE66" s="112"/>
      <x:c r="BF66" s="112"/>
      <x:c r="BG66" s="112"/>
      <x:c r="BH66" s="112"/>
      <x:c r="BI66" s="112"/>
    </x:row>
    <x:row r="67" customFormat="false" ht="15.75" hidden="false" customHeight="true" outlineLevel="0" collapsed="false">
      <x:c r="A67" s="97" t="s">
        <x:v>451</x:v>
      </x:c>
      <x:c r="B67" s="98" t="n">
        <x:v>14</x:v>
      </x:c>
      <x:c r="C67" s="99" t="n">
        <x:f aca="false">SUM(I67:AS67)</x:f>
        <x:v>8</x:v>
      </x:c>
      <x:c r="D67" s="100" t="n">
        <x:f aca="false">SUM(B67,C67)</x:f>
        <x:v>22</x:v>
      </x:c>
      <x:c r="E67" s="101" t="n">
        <x:f aca="false">0</x:f>
        <x:v>0</x:v>
      </x:c>
      <x:c r="F67" s="102" t="e">
        <x:f t="array" aca="false" ref="F67:F67">xlookup(A67,'Roshas DKP spent'!M:M,'Roshas DKP spent'!N:N,"")</x:f>
        <x:v>#NAME?</x:v>
      </x:c>
      <x:c r="G67" s="103" t="n">
        <x:f aca="false">SUM(D67-E67)</x:f>
        <x:v>22</x:v>
      </x:c>
      <x:c r="H67" s="104" t="n">
        <x:f aca="false">G67*(G67/1000)</x:f>
        <x:v>0.484</x:v>
      </x:c>
      <x:c r="I67" s="105"/>
      <x:c r="J67" s="116"/>
      <x:c r="K67" s="107" t="n">
        <x:v>1</x:v>
      </x:c>
      <x:c r="L67" s="106"/>
      <x:c r="M67" s="107" t="n">
        <x:v>7</x:v>
      </x:c>
      <x:c r="N67" s="107"/>
      <x:c r="O67" s="107"/>
      <x:c r="P67" s="105"/>
      <x:c r="Q67" s="106"/>
      <x:c r="R67" s="107"/>
      <x:c r="S67" s="107"/>
      <x:c r="T67" s="107"/>
      <x:c r="U67" s="107"/>
      <x:c r="V67" s="107"/>
      <x:c r="W67" s="108"/>
      <x:c r="X67" s="109"/>
      <x:c r="Y67" s="106"/>
      <x:c r="Z67" s="107"/>
      <x:c r="AA67" s="107"/>
      <x:c r="AB67" s="107"/>
      <x:c r="AC67" s="107"/>
      <x:c r="AD67" s="106"/>
      <x:c r="AE67" s="110"/>
      <x:c r="AF67" s="106"/>
      <x:c r="AG67" s="107"/>
      <x:c r="AH67" s="107"/>
      <x:c r="AI67" s="107"/>
      <x:c r="AJ67" s="107"/>
      <x:c r="AK67" s="107"/>
      <x:c r="AL67" s="108"/>
      <x:c r="AM67" s="109"/>
      <x:c r="AN67" s="111"/>
      <x:c r="AO67" s="111"/>
      <x:c r="AP67" s="111"/>
      <x:c r="AQ67" s="111"/>
      <x:c r="AR67" s="111"/>
      <x:c r="AS67" s="105"/>
      <x:c r="AT67" s="112"/>
      <x:c r="AU67" s="113" t="e">
        <x:f t="array" aca="false" ref="AU67:AU67">xlookup(A67,'Roshas Attendance'!S:S,'Roshas Attendance'!T:T,"")</x:f>
        <x:v>#NAME?</x:v>
      </x:c>
      <x:c r="AV67" s="113" t="str">
        <x:f aca="false">IF(AC67="","", IF(AC67=AU67,"match","error"))</x:f>
        <x:v/>
      </x:c>
      <x:c r="AW67" s="112"/>
      <x:c r="AX67" s="112"/>
      <x:c r="AY67" s="112"/>
      <x:c r="AZ67" s="112"/>
      <x:c r="BA67" s="112"/>
      <x:c r="BB67" s="112"/>
      <x:c r="BC67" s="112"/>
      <x:c r="BD67" s="112"/>
      <x:c r="BE67" s="112"/>
      <x:c r="BF67" s="112"/>
      <x:c r="BG67" s="112"/>
      <x:c r="BH67" s="112"/>
      <x:c r="BI67" s="112"/>
    </x:row>
    <x:row r="68" customFormat="false" ht="15.75" hidden="false" customHeight="true" outlineLevel="0" collapsed="false">
      <x:c r="A68" s="97" t="s">
        <x:v>452</x:v>
      </x:c>
      <x:c r="B68" s="98" t="n">
        <x:v>13</x:v>
      </x:c>
      <x:c r="C68" s="99" t="n">
        <x:f aca="false">SUM(I68:AS68)</x:f>
        <x:v>8</x:v>
      </x:c>
      <x:c r="D68" s="100" t="n">
        <x:f aca="false">SUM(B68,C68)</x:f>
        <x:v>21</x:v>
      </x:c>
      <x:c r="E68" s="101" t="n">
        <x:f aca="false">0</x:f>
        <x:v>0</x:v>
      </x:c>
      <x:c r="F68" s="102" t="e">
        <x:f t="array" aca="false" ref="F68:F68">xlookup(A68,'Roshas DKP spent'!M:M,'Roshas DKP spent'!N:N,"")</x:f>
        <x:v>#NAME?</x:v>
      </x:c>
      <x:c r="G68" s="103" t="n">
        <x:f aca="false">SUM(D68-E68)</x:f>
        <x:v>21</x:v>
      </x:c>
      <x:c r="H68" s="104" t="n">
        <x:f aca="false">G68*(G68/1000)</x:f>
        <x:v>0.441</x:v>
      </x:c>
      <x:c r="I68" s="105"/>
      <x:c r="J68" s="116"/>
      <x:c r="K68" s="107" t="n">
        <x:v>1</x:v>
      </x:c>
      <x:c r="L68" s="106"/>
      <x:c r="M68" s="107" t="n">
        <x:v>7</x:v>
      </x:c>
      <x:c r="N68" s="107"/>
      <x:c r="O68" s="107"/>
      <x:c r="P68" s="105"/>
      <x:c r="Q68" s="106"/>
      <x:c r="R68" s="107"/>
      <x:c r="S68" s="107"/>
      <x:c r="T68" s="107"/>
      <x:c r="U68" s="107"/>
      <x:c r="V68" s="107"/>
      <x:c r="W68" s="108"/>
      <x:c r="X68" s="109"/>
      <x:c r="Y68" s="106"/>
      <x:c r="Z68" s="107"/>
      <x:c r="AA68" s="107"/>
      <x:c r="AB68" s="107"/>
      <x:c r="AC68" s="107"/>
      <x:c r="AD68" s="106"/>
      <x:c r="AE68" s="110"/>
      <x:c r="AF68" s="106"/>
      <x:c r="AG68" s="107"/>
      <x:c r="AH68" s="107"/>
      <x:c r="AI68" s="107"/>
      <x:c r="AJ68" s="107"/>
      <x:c r="AK68" s="107"/>
      <x:c r="AL68" s="108"/>
      <x:c r="AM68" s="109"/>
      <x:c r="AN68" s="111"/>
      <x:c r="AO68" s="111"/>
      <x:c r="AP68" s="111"/>
      <x:c r="AQ68" s="111"/>
      <x:c r="AR68" s="111"/>
      <x:c r="AS68" s="105"/>
      <x:c r="AT68" s="112"/>
      <x:c r="AU68" s="113" t="e">
        <x:f t="array" aca="false" ref="AU68:AU68">xlookup(A68,'Roshas Attendance'!S:S,'Roshas Attendance'!T:T,"")</x:f>
        <x:v>#NAME?</x:v>
      </x:c>
      <x:c r="AV68" s="113" t="str">
        <x:f aca="false">IF(AC68="","", IF(AC68=AU68,"match","error"))</x:f>
        <x:v/>
      </x:c>
      <x:c r="AW68" s="112"/>
      <x:c r="AX68" s="112"/>
      <x:c r="AY68" s="112"/>
      <x:c r="AZ68" s="112"/>
      <x:c r="BA68" s="112"/>
      <x:c r="BB68" s="112"/>
      <x:c r="BC68" s="112"/>
      <x:c r="BD68" s="112"/>
      <x:c r="BE68" s="112"/>
      <x:c r="BF68" s="112"/>
      <x:c r="BG68" s="112"/>
      <x:c r="BH68" s="112"/>
      <x:c r="BI68" s="112"/>
    </x:row>
    <x:row r="69" customFormat="false" ht="15.75" hidden="false" customHeight="true" outlineLevel="0" collapsed="false">
      <x:c r="A69" s="97" t="s">
        <x:v>453</x:v>
      </x:c>
      <x:c r="B69" s="98" t="n">
        <x:v>39</x:v>
      </x:c>
      <x:c r="C69" s="99" t="str">
        <x:f aca="false">SUM(I69:AS69)</x:f>
        <x:v>7</x:v>
      </x:c>
      <x:c r="D69" s="100" t="n">
        <x:f aca="false">SUM(B69,C69)</x:f>
        <x:v>46</x:v>
      </x:c>
      <x:c r="E69" s="101" t="str">
        <x:f aca="false">0+26+6</x:f>
        <x:v>32</x:v>
      </x:c>
      <x:c r="F69" s="102" t="e">
        <x:f t="array" aca="false" ref="F69:F69">xlookup(A69,'Roshas DKP spent'!M:M,'Roshas DKP spent'!N:N,"")</x:f>
        <x:v>#NAME?</x:v>
      </x:c>
      <x:c r="G69" s="103" t="str">
        <x:f aca="false">SUM(D69-E69)</x:f>
        <x:v>14</x:v>
      </x:c>
      <x:c r="H69" s="104" t="n">
        <x:f aca="false">G69*(G69/1000)</x:f>
        <x:v>0.196</x:v>
      </x:c>
      <x:c r="I69" s="105"/>
      <x:c r="J69" s="106"/>
      <x:c r="K69" s="107"/>
      <x:c r="L69" s="106" t="str">
        <x:v>6</x:v>
      </x:c>
      <x:c r="M69" s="107" t="n">
        <x:v>7</x:v>
      </x:c>
      <x:c r="N69" s="107"/>
      <x:c r="O69" s="107"/>
      <x:c r="P69" s="105"/>
      <x:c r="Q69" s="106"/>
      <x:c r="R69" s="107"/>
      <x:c r="S69" s="107"/>
      <x:c r="T69" s="107"/>
      <x:c r="U69" s="107"/>
      <x:c r="V69" s="107"/>
      <x:c r="W69" s="108"/>
      <x:c r="X69" s="109"/>
      <x:c r="Y69" s="106"/>
      <x:c r="Z69" s="107"/>
      <x:c r="AA69" s="107"/>
      <x:c r="AB69" s="107"/>
      <x:c r="AC69" s="107"/>
      <x:c r="AD69" s="106"/>
      <x:c r="AE69" s="110"/>
      <x:c r="AF69" s="106"/>
      <x:c r="AG69" s="107"/>
      <x:c r="AH69" s="107"/>
      <x:c r="AI69" s="107"/>
      <x:c r="AJ69" s="107"/>
      <x:c r="AK69" s="107"/>
      <x:c r="AL69" s="108"/>
      <x:c r="AM69" s="109"/>
      <x:c r="AN69" s="111"/>
      <x:c r="AO69" s="111"/>
      <x:c r="AP69" s="111"/>
      <x:c r="AQ69" s="111"/>
      <x:c r="AR69" s="111"/>
      <x:c r="AS69" s="105"/>
      <x:c r="AT69" s="112"/>
      <x:c r="AU69" s="113" t="e">
        <x:f t="array" aca="false" ref="AU69:AU69">xlookup(A69,'Roshas Attendance'!S:S,'Roshas Attendance'!T:T,"")</x:f>
        <x:v>#NAME?</x:v>
      </x:c>
      <x:c r="AV69" s="113" t="str">
        <x:f aca="false">IF(AC69="","", IF(AC69=AU69,"match","error"))</x:f>
        <x:v/>
      </x:c>
      <x:c r="AW69" s="112"/>
      <x:c r="AX69" s="112"/>
      <x:c r="AY69" s="112"/>
      <x:c r="AZ69" s="112"/>
      <x:c r="BA69" s="112"/>
      <x:c r="BB69" s="112"/>
      <x:c r="BC69" s="112"/>
      <x:c r="BD69" s="112"/>
      <x:c r="BE69" s="112"/>
      <x:c r="BF69" s="112"/>
      <x:c r="BG69" s="112"/>
      <x:c r="BH69" s="112"/>
      <x:c r="BI69" s="112"/>
    </x:row>
    <x:row r="70" customFormat="false" ht="15.75" hidden="false" customHeight="true" outlineLevel="0" collapsed="false">
      <x:c r="A70" s="97" t="s">
        <x:v>362</x:v>
      </x:c>
      <x:c r="B70" s="98" t="n">
        <x:v>18</x:v>
      </x:c>
      <x:c r="C70" s="99" t="n">
        <x:f aca="false">SUM(I70:AS70)</x:f>
        <x:v>1</x:v>
      </x:c>
      <x:c r="D70" s="100" t="n">
        <x:f aca="false">SUM(B70,C70)</x:f>
        <x:v>19</x:v>
      </x:c>
      <x:c r="E70" s="101" t="n">
        <x:f aca="false">0</x:f>
        <x:v>0</x:v>
      </x:c>
      <x:c r="F70" s="102" t="e">
        <x:f t="array" aca="false" ref="F70:F70">xlookup(A70,'Roshas DKP spent'!M:M,'Roshas DKP spent'!N:N,"")</x:f>
        <x:v>#NAME?</x:v>
      </x:c>
      <x:c r="G70" s="103" t="n">
        <x:f aca="false">SUM(D70-E70)</x:f>
        <x:v>19</x:v>
      </x:c>
      <x:c r="H70" s="104" t="n">
        <x:f aca="false">G70*(G70/1000)</x:f>
        <x:v>0.361</x:v>
      </x:c>
      <x:c r="I70" s="105"/>
      <x:c r="J70" s="106"/>
      <x:c r="K70" s="107" t="n">
        <x:v>1</x:v>
      </x:c>
      <x:c r="L70" s="106"/>
      <x:c r="M70" s="107"/>
      <x:c r="N70" s="107"/>
      <x:c r="O70" s="107"/>
      <x:c r="P70" s="105"/>
      <x:c r="Q70" s="106"/>
      <x:c r="R70" s="107"/>
      <x:c r="S70" s="107"/>
      <x:c r="T70" s="107"/>
      <x:c r="U70" s="107"/>
      <x:c r="V70" s="107"/>
      <x:c r="W70" s="108"/>
      <x:c r="X70" s="109"/>
      <x:c r="Y70" s="106"/>
      <x:c r="Z70" s="107"/>
      <x:c r="AA70" s="107"/>
      <x:c r="AB70" s="107"/>
      <x:c r="AC70" s="107"/>
      <x:c r="AD70" s="106"/>
      <x:c r="AE70" s="110"/>
      <x:c r="AF70" s="106"/>
      <x:c r="AG70" s="107"/>
      <x:c r="AH70" s="107"/>
      <x:c r="AI70" s="107"/>
      <x:c r="AJ70" s="107"/>
      <x:c r="AK70" s="107"/>
      <x:c r="AL70" s="108"/>
      <x:c r="AM70" s="109"/>
      <x:c r="AN70" s="111"/>
      <x:c r="AO70" s="111"/>
      <x:c r="AP70" s="111"/>
      <x:c r="AQ70" s="111"/>
      <x:c r="AR70" s="111"/>
      <x:c r="AS70" s="105"/>
      <x:c r="AT70" s="112"/>
      <x:c r="AU70" s="113" t="e">
        <x:f t="array" aca="false" ref="AU70:AU70">xlookup(A70,'Roshas Attendance'!S:S,'Roshas Attendance'!T:T,"")</x:f>
        <x:v>#NAME?</x:v>
      </x:c>
      <x:c r="AV70" s="113" t="str">
        <x:f aca="false">IF(AC70="","", IF(AC70=AU70,"match","error"))</x:f>
        <x:v/>
      </x:c>
      <x:c r="AW70" s="112"/>
      <x:c r="AX70" s="112"/>
      <x:c r="AY70" s="112"/>
      <x:c r="AZ70" s="112"/>
      <x:c r="BA70" s="112"/>
      <x:c r="BB70" s="112"/>
      <x:c r="BC70" s="112"/>
      <x:c r="BD70" s="112"/>
      <x:c r="BE70" s="112"/>
      <x:c r="BF70" s="112"/>
      <x:c r="BG70" s="112"/>
      <x:c r="BH70" s="112"/>
      <x:c r="BI70" s="112"/>
    </x:row>
    <x:row r="71" customFormat="false" ht="15.75" hidden="false" customHeight="true" outlineLevel="0" collapsed="false">
      <x:c r="A71" s="97" t="s">
        <x:v>454</x:v>
      </x:c>
      <x:c r="B71" s="98" t="n">
        <x:v>19</x:v>
      </x:c>
      <x:c r="C71" s="99" t="n">
        <x:f aca="false">SUM(I71:AS71)</x:f>
        <x:v>0</x:v>
      </x:c>
      <x:c r="D71" s="100" t="n">
        <x:f aca="false">SUM(B71,C71)</x:f>
        <x:v>19</x:v>
      </x:c>
      <x:c r="E71" s="101" t="n">
        <x:f aca="false">0</x:f>
        <x:v>0</x:v>
      </x:c>
      <x:c r="F71" s="102" t="e">
        <x:f t="array" aca="false" ref="F71:F71">xlookup(A71,'Roshas DKP spent'!M:M,'Roshas DKP spent'!N:N,"")</x:f>
        <x:v>#NAME?</x:v>
      </x:c>
      <x:c r="G71" s="103" t="n">
        <x:f aca="false">SUM(D71-E71)</x:f>
        <x:v>19</x:v>
      </x:c>
      <x:c r="H71" s="104" t="n">
        <x:f aca="false">G71*(G71/1000)</x:f>
        <x:v>0.361</x:v>
      </x:c>
      <x:c r="I71" s="105"/>
      <x:c r="J71" s="116"/>
      <x:c r="K71" s="107"/>
      <x:c r="L71" s="106"/>
      <x:c r="M71" s="107"/>
      <x:c r="N71" s="107"/>
      <x:c r="O71" s="107"/>
      <x:c r="P71" s="105"/>
      <x:c r="Q71" s="106"/>
      <x:c r="R71" s="107"/>
      <x:c r="S71" s="107"/>
      <x:c r="T71" s="107"/>
      <x:c r="U71" s="107"/>
      <x:c r="V71" s="107"/>
      <x:c r="W71" s="108"/>
      <x:c r="X71" s="109"/>
      <x:c r="Y71" s="106"/>
      <x:c r="Z71" s="107"/>
      <x:c r="AA71" s="107"/>
      <x:c r="AB71" s="107"/>
      <x:c r="AC71" s="107"/>
      <x:c r="AD71" s="106"/>
      <x:c r="AE71" s="110"/>
      <x:c r="AF71" s="106"/>
      <x:c r="AG71" s="107"/>
      <x:c r="AH71" s="107"/>
      <x:c r="AI71" s="107"/>
      <x:c r="AJ71" s="107"/>
      <x:c r="AK71" s="107"/>
      <x:c r="AL71" s="108"/>
      <x:c r="AM71" s="109"/>
      <x:c r="AN71" s="111"/>
      <x:c r="AO71" s="111"/>
      <x:c r="AP71" s="111"/>
      <x:c r="AQ71" s="111"/>
      <x:c r="AR71" s="111"/>
      <x:c r="AS71" s="105"/>
      <x:c r="AT71" s="112"/>
      <x:c r="AU71" s="113" t="e">
        <x:f t="array" aca="false" ref="AU71:AU71">xlookup(A71,'Roshas Attendance'!S:S,'Roshas Attendance'!T:T,"")</x:f>
        <x:v>#NAME?</x:v>
      </x:c>
      <x:c r="AV71" s="113" t="str">
        <x:f aca="false">IF(AC71="","", IF(AC71=AU71,"match","error"))</x:f>
        <x:v/>
      </x:c>
      <x:c r="AW71" s="112"/>
      <x:c r="AX71" s="112"/>
      <x:c r="AY71" s="112"/>
      <x:c r="AZ71" s="112"/>
      <x:c r="BA71" s="112"/>
      <x:c r="BB71" s="112"/>
      <x:c r="BC71" s="112"/>
      <x:c r="BD71" s="112"/>
      <x:c r="BE71" s="112"/>
      <x:c r="BF71" s="112"/>
      <x:c r="BG71" s="112"/>
      <x:c r="BH71" s="112"/>
      <x:c r="BI71" s="112"/>
    </x:row>
    <x:row r="72" customFormat="false" ht="15.75" hidden="false" customHeight="true" outlineLevel="0" collapsed="false">
      <x:c r="A72" s="114" t="s">
        <x:v>455</x:v>
      </x:c>
      <x:c r="B72" s="98" t="n">
        <x:v>24</x:v>
      </x:c>
      <x:c r="C72" s="99" t="str">
        <x:f aca="false">SUM(I72:AS72)</x:f>
        <x:v>7</x:v>
      </x:c>
      <x:c r="D72" s="100" t="n">
        <x:f aca="false">SUM(B72,C72)</x:f>
        <x:v>31</x:v>
      </x:c>
      <x:c r="E72" s="101" t="str">
        <x:f aca="false">0+18</x:f>
        <x:v>18</x:v>
      </x:c>
      <x:c r="F72" s="102" t="e">
        <x:f t="array" aca="false" ref="F72:F72">xlookup(A72,'Roshas DKP spent'!M:M,'Roshas DKP spent'!N:N,"")</x:f>
        <x:v>#NAME?</x:v>
      </x:c>
      <x:c r="G72" s="103" t="str">
        <x:f aca="false">SUM(D72-E72)</x:f>
        <x:v>13</x:v>
      </x:c>
      <x:c r="H72" s="104" t="n">
        <x:f aca="false">G72*(G72/1000)</x:f>
        <x:v>0.169</x:v>
      </x:c>
      <x:c r="I72" s="105"/>
      <x:c r="J72" s="116"/>
      <x:c r="K72" s="107"/>
      <x:c r="L72" s="106" t="str">
        <x:v>5</x:v>
      </x:c>
      <x:c r="M72" s="107" t="n">
        <x:v>7</x:v>
      </x:c>
      <x:c r="N72" s="107"/>
      <x:c r="O72" s="107"/>
      <x:c r="P72" s="105"/>
      <x:c r="Q72" s="106"/>
      <x:c r="R72" s="107"/>
      <x:c r="S72" s="107"/>
      <x:c r="T72" s="107"/>
      <x:c r="U72" s="107"/>
      <x:c r="V72" s="107"/>
      <x:c r="W72" s="108"/>
      <x:c r="X72" s="109"/>
      <x:c r="Y72" s="106"/>
      <x:c r="Z72" s="107"/>
      <x:c r="AA72" s="107"/>
      <x:c r="AB72" s="107"/>
      <x:c r="AC72" s="107"/>
      <x:c r="AD72" s="106"/>
      <x:c r="AE72" s="110"/>
      <x:c r="AF72" s="106"/>
      <x:c r="AG72" s="107"/>
      <x:c r="AH72" s="107"/>
      <x:c r="AI72" s="107"/>
      <x:c r="AJ72" s="107"/>
      <x:c r="AK72" s="107"/>
      <x:c r="AL72" s="108"/>
      <x:c r="AM72" s="109"/>
      <x:c r="AN72" s="111"/>
      <x:c r="AO72" s="111"/>
      <x:c r="AP72" s="111"/>
      <x:c r="AQ72" s="111"/>
      <x:c r="AR72" s="111"/>
      <x:c r="AS72" s="105"/>
      <x:c r="AT72" s="112"/>
      <x:c r="AU72" s="113" t="e">
        <x:f t="array" aca="false" ref="AU72:AU72">xlookup(A72,'Roshas Attendance'!S:S,'Roshas Attendance'!T:T,"")</x:f>
        <x:v>#NAME?</x:v>
      </x:c>
      <x:c r="AV72" s="113" t="str">
        <x:f aca="false">IF(AC72="","", IF(AC72=AU72,"match","error"))</x:f>
        <x:v/>
      </x:c>
      <x:c r="AW72" s="112"/>
      <x:c r="AX72" s="112"/>
      <x:c r="AY72" s="112"/>
      <x:c r="AZ72" s="112"/>
      <x:c r="BA72" s="112"/>
      <x:c r="BB72" s="112"/>
      <x:c r="BC72" s="112"/>
      <x:c r="BD72" s="112"/>
      <x:c r="BE72" s="112"/>
      <x:c r="BF72" s="112"/>
      <x:c r="BG72" s="112"/>
      <x:c r="BH72" s="112"/>
      <x:c r="BI72" s="112"/>
    </x:row>
    <x:row r="73" customFormat="false" ht="15.75" hidden="false" customHeight="true" outlineLevel="0" collapsed="false">
      <x:c r="A73" s="97" t="s">
        <x:v>456</x:v>
      </x:c>
      <x:c r="B73" s="98" t="n">
        <x:v>11</x:v>
      </x:c>
      <x:c r="C73" s="99" t="n">
        <x:f aca="false">SUM(I73:AS73)</x:f>
        <x:v>6</x:v>
      </x:c>
      <x:c r="D73" s="100" t="n">
        <x:f aca="false">SUM(B73,C73)</x:f>
        <x:v>17</x:v>
      </x:c>
      <x:c r="E73" s="101" t="n">
        <x:f aca="false">0</x:f>
        <x:v>0</x:v>
      </x:c>
      <x:c r="F73" s="102" t="e">
        <x:f t="array" aca="false" ref="F73:F73">xlookup(A73,'Roshas DKP spent'!M:M,'Roshas DKP spent'!N:N,"")</x:f>
        <x:v>#NAME?</x:v>
      </x:c>
      <x:c r="G73" s="103" t="n">
        <x:f aca="false">SUM(D73-E73)</x:f>
        <x:v>17</x:v>
      </x:c>
      <x:c r="H73" s="104" t="n">
        <x:f aca="false">G73*(G73/1000)</x:f>
        <x:v>0.289</x:v>
      </x:c>
      <x:c r="I73" s="105" t="n">
        <x:v>6</x:v>
      </x:c>
      <x:c r="J73" s="106"/>
      <x:c r="K73" s="107"/>
      <x:c r="L73" s="106"/>
      <x:c r="M73" s="107"/>
      <x:c r="N73" s="107"/>
      <x:c r="O73" s="107"/>
      <x:c r="P73" s="105"/>
      <x:c r="Q73" s="106"/>
      <x:c r="R73" s="107"/>
      <x:c r="S73" s="107"/>
      <x:c r="T73" s="107"/>
      <x:c r="U73" s="107"/>
      <x:c r="V73" s="107"/>
      <x:c r="W73" s="108"/>
      <x:c r="X73" s="109"/>
      <x:c r="Y73" s="106"/>
      <x:c r="Z73" s="107"/>
      <x:c r="AA73" s="107"/>
      <x:c r="AB73" s="107"/>
      <x:c r="AC73" s="107"/>
      <x:c r="AD73" s="106"/>
      <x:c r="AE73" s="110"/>
      <x:c r="AF73" s="106"/>
      <x:c r="AG73" s="107"/>
      <x:c r="AH73" s="107"/>
      <x:c r="AI73" s="107"/>
      <x:c r="AJ73" s="107"/>
      <x:c r="AK73" s="107"/>
      <x:c r="AL73" s="108"/>
      <x:c r="AM73" s="109"/>
      <x:c r="AN73" s="111"/>
      <x:c r="AO73" s="111"/>
      <x:c r="AP73" s="111"/>
      <x:c r="AQ73" s="111"/>
      <x:c r="AR73" s="111"/>
      <x:c r="AS73" s="105"/>
      <x:c r="AT73" s="112"/>
      <x:c r="AU73" s="113" t="e">
        <x:f t="array" aca="false" ref="AU73:AU73">xlookup(A73,'Roshas Attendance'!S:S,'Roshas Attendance'!T:T,"")</x:f>
        <x:v>#NAME?</x:v>
      </x:c>
      <x:c r="AV73" s="113" t="str">
        <x:f aca="false">IF(AC73="","", IF(AC73=AU73,"match","error"))</x:f>
        <x:v/>
      </x:c>
      <x:c r="AW73" s="112"/>
      <x:c r="AX73" s="112"/>
      <x:c r="AY73" s="112"/>
      <x:c r="AZ73" s="112"/>
      <x:c r="BA73" s="112"/>
      <x:c r="BB73" s="112"/>
      <x:c r="BC73" s="112"/>
      <x:c r="BD73" s="112"/>
      <x:c r="BE73" s="112"/>
      <x:c r="BF73" s="112"/>
      <x:c r="BG73" s="112"/>
      <x:c r="BH73" s="112"/>
      <x:c r="BI73" s="112"/>
    </x:row>
    <x:row r="74" customFormat="false" ht="15.75" hidden="false" customHeight="true" outlineLevel="0" collapsed="false">
      <x:c r="A74" s="97" t="s">
        <x:v>457</x:v>
      </x:c>
      <x:c r="B74" s="98" t="n">
        <x:v>8</x:v>
      </x:c>
      <x:c r="C74" s="99" t="str">
        <x:f aca="false">SUM(I74:AS74)</x:f>
        <x:v>8</x:v>
      </x:c>
      <x:c r="D74" s="100" t="n">
        <x:f aca="false">SUM(B74,C74)</x:f>
        <x:v>16</x:v>
      </x:c>
      <x:c r="E74" s="101" t="str">
        <x:f aca="false">0+7</x:f>
        <x:v>7</x:v>
      </x:c>
      <x:c r="F74" s="102" t="e">
        <x:f t="array" aca="false" ref="F74:F74">xlookup(A74,'Roshas DKP spent'!M:M,'Roshas DKP spent'!N:N,"")</x:f>
        <x:v>#NAME?</x:v>
      </x:c>
      <x:c r="G74" s="103" t="str">
        <x:f aca="false">SUM(D74-E74)</x:f>
        <x:v>9</x:v>
      </x:c>
      <x:c r="H74" s="104" t="n">
        <x:f aca="false">G74*(G74/1000)</x:f>
        <x:v>0.081</x:v>
      </x:c>
      <x:c r="I74" s="105"/>
      <x:c r="J74" s="116"/>
      <x:c r="K74" s="107" t="n">
        <x:v>1</x:v>
      </x:c>
      <x:c r="L74" s="106" t="str">
        <x:v>6</x:v>
      </x:c>
      <x:c r="M74" s="107" t="n">
        <x:v>7</x:v>
      </x:c>
      <x:c r="N74" s="107"/>
      <x:c r="O74" s="107"/>
      <x:c r="P74" s="105"/>
      <x:c r="Q74" s="106"/>
      <x:c r="R74" s="107"/>
      <x:c r="S74" s="107"/>
      <x:c r="T74" s="107"/>
      <x:c r="U74" s="107"/>
      <x:c r="V74" s="107"/>
      <x:c r="W74" s="108"/>
      <x:c r="X74" s="109"/>
      <x:c r="Y74" s="106"/>
      <x:c r="Z74" s="107"/>
      <x:c r="AA74" s="107"/>
      <x:c r="AB74" s="107"/>
      <x:c r="AC74" s="107"/>
      <x:c r="AD74" s="106"/>
      <x:c r="AE74" s="110"/>
      <x:c r="AF74" s="106"/>
      <x:c r="AG74" s="107"/>
      <x:c r="AH74" s="107"/>
      <x:c r="AI74" s="107"/>
      <x:c r="AJ74" s="107"/>
      <x:c r="AK74" s="107"/>
      <x:c r="AL74" s="108"/>
      <x:c r="AM74" s="109"/>
      <x:c r="AN74" s="111"/>
      <x:c r="AO74" s="111"/>
      <x:c r="AP74" s="111"/>
      <x:c r="AQ74" s="111"/>
      <x:c r="AR74" s="111"/>
      <x:c r="AS74" s="105"/>
      <x:c r="AT74" s="112"/>
      <x:c r="AU74" s="113" t="e">
        <x:f t="array" aca="false" ref="AU74:AU74">xlookup(A74,'Roshas Attendance'!S:S,'Roshas Attendance'!T:T,"")</x:f>
        <x:v>#NAME?</x:v>
      </x:c>
      <x:c r="AV74" s="113" t="str">
        <x:f aca="false">IF(AC74="","", IF(AC74=AU74,"match","error"))</x:f>
        <x:v/>
      </x:c>
      <x:c r="AW74" s="112"/>
      <x:c r="AX74" s="112"/>
      <x:c r="AY74" s="112"/>
      <x:c r="AZ74" s="112"/>
      <x:c r="BA74" s="112"/>
      <x:c r="BB74" s="112"/>
      <x:c r="BC74" s="112"/>
      <x:c r="BD74" s="112"/>
      <x:c r="BE74" s="112"/>
      <x:c r="BF74" s="112"/>
      <x:c r="BG74" s="112"/>
      <x:c r="BH74" s="112"/>
      <x:c r="BI74" s="112"/>
    </x:row>
    <x:row r="75" customFormat="false" ht="15.75" hidden="false" customHeight="true" outlineLevel="0" collapsed="false">
      <x:c r="A75" s="114" t="s">
        <x:v>458</x:v>
      </x:c>
      <x:c r="B75" s="98" t="n">
        <x:v>7</x:v>
      </x:c>
      <x:c r="C75" s="99" t="n">
        <x:f aca="false">SUM(I75:AS75)</x:f>
        <x:v>7</x:v>
      </x:c>
      <x:c r="D75" s="100" t="n">
        <x:f aca="false">SUM(B75,C75)</x:f>
        <x:v>14</x:v>
      </x:c>
      <x:c r="E75" s="101" t="n">
        <x:f aca="false">0</x:f>
        <x:v>0</x:v>
      </x:c>
      <x:c r="F75" s="102" t="e">
        <x:f t="array" aca="false" ref="F75:F75">xlookup(A75,'Roshas DKP spent'!M:M,'Roshas DKP spent'!N:N,"")</x:f>
        <x:v>#NAME?</x:v>
      </x:c>
      <x:c r="G75" s="103" t="n">
        <x:f aca="false">SUM(D75-E75)</x:f>
        <x:v>14</x:v>
      </x:c>
      <x:c r="H75" s="104" t="n">
        <x:f aca="false">G75*(G75/1000)</x:f>
        <x:v>0.196</x:v>
      </x:c>
      <x:c r="I75" s="105"/>
      <x:c r="J75" s="116"/>
      <x:c r="K75" s="107"/>
      <x:c r="L75" s="106"/>
      <x:c r="M75" s="107" t="n">
        <x:v>7</x:v>
      </x:c>
      <x:c r="N75" s="107"/>
      <x:c r="O75" s="107"/>
      <x:c r="P75" s="105"/>
      <x:c r="Q75" s="106"/>
      <x:c r="R75" s="107"/>
      <x:c r="S75" s="107"/>
      <x:c r="T75" s="107"/>
      <x:c r="U75" s="107"/>
      <x:c r="V75" s="107"/>
      <x:c r="W75" s="108"/>
      <x:c r="X75" s="109"/>
      <x:c r="Y75" s="106"/>
      <x:c r="Z75" s="107"/>
      <x:c r="AA75" s="107"/>
      <x:c r="AB75" s="107"/>
      <x:c r="AC75" s="107"/>
      <x:c r="AD75" s="106"/>
      <x:c r="AE75" s="110"/>
      <x:c r="AF75" s="106"/>
      <x:c r="AG75" s="107"/>
      <x:c r="AH75" s="107"/>
      <x:c r="AI75" s="107"/>
      <x:c r="AJ75" s="107"/>
      <x:c r="AK75" s="107"/>
      <x:c r="AL75" s="108"/>
      <x:c r="AM75" s="109"/>
      <x:c r="AN75" s="111"/>
      <x:c r="AO75" s="111"/>
      <x:c r="AP75" s="111"/>
      <x:c r="AQ75" s="111"/>
      <x:c r="AR75" s="111"/>
      <x:c r="AS75" s="105"/>
      <x:c r="AT75" s="112"/>
      <x:c r="AU75" s="113" t="e">
        <x:f t="array" aca="false" ref="AU75:AU75">xlookup(A75,'Roshas Attendance'!S:S,'Roshas Attendance'!T:T,"")</x:f>
        <x:v>#NAME?</x:v>
      </x:c>
      <x:c r="AV75" s="113" t="str">
        <x:f aca="false">IF(AC75="","", IF(AC75=AU75,"match","error"))</x:f>
        <x:v/>
      </x:c>
      <x:c r="AW75" s="112"/>
      <x:c r="AX75" s="112"/>
      <x:c r="AY75" s="112"/>
      <x:c r="AZ75" s="112"/>
      <x:c r="BA75" s="112"/>
      <x:c r="BB75" s="112"/>
      <x:c r="BC75" s="112"/>
      <x:c r="BD75" s="112"/>
      <x:c r="BE75" s="112"/>
      <x:c r="BF75" s="112"/>
      <x:c r="BG75" s="112"/>
      <x:c r="BH75" s="112"/>
      <x:c r="BI75" s="112"/>
    </x:row>
    <x:row r="76" customFormat="false" ht="15.75" hidden="false" customHeight="true" outlineLevel="0" collapsed="false">
      <x:c r="A76" s="97" t="s">
        <x:v>459</x:v>
      </x:c>
      <x:c r="B76" s="98" t="n">
        <x:v>14</x:v>
      </x:c>
      <x:c r="C76" s="99" t="n">
        <x:f aca="false">SUM(I76:AS76)</x:f>
        <x:v>0</x:v>
      </x:c>
      <x:c r="D76" s="100" t="n">
        <x:f aca="false">SUM(B76,C76)</x:f>
        <x:v>14</x:v>
      </x:c>
      <x:c r="E76" s="101" t="n">
        <x:f aca="false">0</x:f>
        <x:v>0</x:v>
      </x:c>
      <x:c r="F76" s="102" t="e">
        <x:f t="array" aca="false" ref="F76:F76">xlookup(A76,'Roshas DKP spent'!M:M,'Roshas DKP spent'!N:N,"")</x:f>
        <x:v>#NAME?</x:v>
      </x:c>
      <x:c r="G76" s="103" t="n">
        <x:f aca="false">SUM(D76-E76)</x:f>
        <x:v>14</x:v>
      </x:c>
      <x:c r="H76" s="104" t="n">
        <x:f aca="false">G76*(G76/1000)</x:f>
        <x:v>0.196</x:v>
      </x:c>
      <x:c r="I76" s="105"/>
      <x:c r="J76" s="116"/>
      <x:c r="K76" s="107"/>
      <x:c r="L76" s="106"/>
      <x:c r="M76" s="107"/>
      <x:c r="N76" s="107"/>
      <x:c r="O76" s="107"/>
      <x:c r="P76" s="105"/>
      <x:c r="Q76" s="106"/>
      <x:c r="R76" s="107"/>
      <x:c r="S76" s="107"/>
      <x:c r="T76" s="107"/>
      <x:c r="U76" s="107"/>
      <x:c r="V76" s="107"/>
      <x:c r="W76" s="108"/>
      <x:c r="X76" s="109"/>
      <x:c r="Y76" s="106"/>
      <x:c r="Z76" s="107"/>
      <x:c r="AA76" s="107"/>
      <x:c r="AB76" s="107"/>
      <x:c r="AC76" s="107"/>
      <x:c r="AD76" s="106"/>
      <x:c r="AE76" s="110"/>
      <x:c r="AF76" s="106"/>
      <x:c r="AG76" s="107"/>
      <x:c r="AH76" s="107"/>
      <x:c r="AI76" s="107"/>
      <x:c r="AJ76" s="107"/>
      <x:c r="AK76" s="107"/>
      <x:c r="AL76" s="108"/>
      <x:c r="AM76" s="109"/>
      <x:c r="AN76" s="111"/>
      <x:c r="AO76" s="111"/>
      <x:c r="AP76" s="111"/>
      <x:c r="AQ76" s="111"/>
      <x:c r="AR76" s="111"/>
      <x:c r="AS76" s="105"/>
      <x:c r="AT76" s="112"/>
      <x:c r="AU76" s="113" t="e">
        <x:f t="array" aca="false" ref="AU76:AU76">xlookup(A76,'Roshas Attendance'!S:S,'Roshas Attendance'!T:T,"")</x:f>
        <x:v>#NAME?</x:v>
      </x:c>
      <x:c r="AV76" s="113" t="str">
        <x:f aca="false">IF(AC76="","", IF(AC76=AU76,"match","error"))</x:f>
        <x:v/>
      </x:c>
      <x:c r="AW76" s="112"/>
      <x:c r="AX76" s="112"/>
      <x:c r="AY76" s="112"/>
      <x:c r="AZ76" s="112"/>
      <x:c r="BA76" s="112"/>
      <x:c r="BB76" s="112"/>
      <x:c r="BC76" s="112"/>
      <x:c r="BD76" s="112"/>
      <x:c r="BE76" s="112"/>
      <x:c r="BF76" s="112"/>
      <x:c r="BG76" s="112"/>
      <x:c r="BH76" s="112"/>
      <x:c r="BI76" s="112"/>
    </x:row>
    <x:row r="77" customFormat="false" ht="15.75" hidden="false" customHeight="true" outlineLevel="0" collapsed="false">
      <x:c r="A77" s="97" t="s">
        <x:v>460</x:v>
      </x:c>
      <x:c r="B77" s="98" t="n">
        <x:v>7</x:v>
      </x:c>
      <x:c r="C77" s="99" t="n">
        <x:f aca="false">SUM(I77:AS77)</x:f>
        <x:v>7</x:v>
      </x:c>
      <x:c r="D77" s="100" t="n">
        <x:f aca="false">SUM(B77,C77)</x:f>
        <x:v>14</x:v>
      </x:c>
      <x:c r="E77" s="101" t="n">
        <x:f aca="false">0</x:f>
        <x:v>0</x:v>
      </x:c>
      <x:c r="F77" s="102" t="e">
        <x:f t="array" aca="false" ref="F77:F77">xlookup(A77,'Roshas DKP spent'!M:M,'Roshas DKP spent'!N:N,"")</x:f>
        <x:v>#NAME?</x:v>
      </x:c>
      <x:c r="G77" s="103" t="n">
        <x:f aca="false">SUM(D77-E77)</x:f>
        <x:v>14</x:v>
      </x:c>
      <x:c r="H77" s="104" t="n">
        <x:f aca="false">G77*(G77/1000)</x:f>
        <x:v>0.196</x:v>
      </x:c>
      <x:c r="I77" s="105"/>
      <x:c r="J77" s="116"/>
      <x:c r="K77" s="107"/>
      <x:c r="L77" s="106"/>
      <x:c r="M77" s="107" t="n">
        <x:v>7</x:v>
      </x:c>
      <x:c r="N77" s="107"/>
      <x:c r="O77" s="107"/>
      <x:c r="P77" s="105"/>
      <x:c r="Q77" s="106"/>
      <x:c r="R77" s="107"/>
      <x:c r="S77" s="107"/>
      <x:c r="T77" s="107"/>
      <x:c r="U77" s="107"/>
      <x:c r="V77" s="107"/>
      <x:c r="W77" s="108"/>
      <x:c r="X77" s="109"/>
      <x:c r="Y77" s="106"/>
      <x:c r="Z77" s="107"/>
      <x:c r="AA77" s="107"/>
      <x:c r="AB77" s="107"/>
      <x:c r="AC77" s="107"/>
      <x:c r="AD77" s="106"/>
      <x:c r="AE77" s="110"/>
      <x:c r="AF77" s="106"/>
      <x:c r="AG77" s="107"/>
      <x:c r="AH77" s="107"/>
      <x:c r="AI77" s="107"/>
      <x:c r="AJ77" s="107"/>
      <x:c r="AK77" s="107"/>
      <x:c r="AL77" s="108"/>
      <x:c r="AM77" s="109"/>
      <x:c r="AN77" s="111"/>
      <x:c r="AO77" s="111"/>
      <x:c r="AP77" s="111"/>
      <x:c r="AQ77" s="111"/>
      <x:c r="AR77" s="111"/>
      <x:c r="AS77" s="105"/>
      <x:c r="AT77" s="112"/>
      <x:c r="AU77" s="113" t="e">
        <x:f t="array" aca="false" ref="AU77:AU77">xlookup(A77,'Roshas Attendance'!S:S,'Roshas Attendance'!T:T,"")</x:f>
        <x:v>#NAME?</x:v>
      </x:c>
      <x:c r="AV77" s="113" t="str">
        <x:f aca="false">IF(AC77="","", IF(AC77=AU77,"match","error"))</x:f>
        <x:v/>
      </x:c>
      <x:c r="AW77" s="112"/>
      <x:c r="AX77" s="112"/>
      <x:c r="AY77" s="112"/>
      <x:c r="AZ77" s="112"/>
      <x:c r="BA77" s="112"/>
      <x:c r="BB77" s="112"/>
      <x:c r="BC77" s="112"/>
      <x:c r="BD77" s="112"/>
      <x:c r="BE77" s="112"/>
      <x:c r="BF77" s="112"/>
      <x:c r="BG77" s="112"/>
      <x:c r="BH77" s="112"/>
      <x:c r="BI77" s="112"/>
    </x:row>
    <x:row r="78" customFormat="false" ht="15.75" hidden="false" customHeight="true" outlineLevel="0" collapsed="false">
      <x:c r="A78" s="97" t="s">
        <x:v>461</x:v>
      </x:c>
      <x:c r="B78" s="98" t="n">
        <x:v>14</x:v>
      </x:c>
      <x:c r="C78" s="99" t="n">
        <x:f aca="false">SUM(I78:AS78)</x:f>
        <x:v>0</x:v>
      </x:c>
      <x:c r="D78" s="100" t="n">
        <x:f aca="false">SUM(B78,C78)</x:f>
        <x:v>14</x:v>
      </x:c>
      <x:c r="E78" s="101" t="n">
        <x:f aca="false">0</x:f>
        <x:v>0</x:v>
      </x:c>
      <x:c r="F78" s="102" t="e">
        <x:f t="array" aca="false" ref="F78:F78">xlookup(A78,'Roshas DKP spent'!M:M,'Roshas DKP spent'!N:N,"")</x:f>
        <x:v>#NAME?</x:v>
      </x:c>
      <x:c r="G78" s="103" t="n">
        <x:f aca="false">SUM(D78-E78)</x:f>
        <x:v>14</x:v>
      </x:c>
      <x:c r="H78" s="104" t="n">
        <x:f aca="false">G78*(G78/1000)</x:f>
        <x:v>0.196</x:v>
      </x:c>
      <x:c r="I78" s="105"/>
      <x:c r="J78" s="116"/>
      <x:c r="K78" s="107"/>
      <x:c r="L78" s="106"/>
      <x:c r="M78" s="107"/>
      <x:c r="N78" s="107"/>
      <x:c r="O78" s="107"/>
      <x:c r="P78" s="105"/>
      <x:c r="Q78" s="106"/>
      <x:c r="R78" s="107"/>
      <x:c r="S78" s="107"/>
      <x:c r="T78" s="107"/>
      <x:c r="U78" s="107"/>
      <x:c r="V78" s="107"/>
      <x:c r="W78" s="108"/>
      <x:c r="X78" s="109"/>
      <x:c r="Y78" s="106"/>
      <x:c r="Z78" s="107"/>
      <x:c r="AA78" s="107"/>
      <x:c r="AB78" s="107"/>
      <x:c r="AC78" s="107"/>
      <x:c r="AD78" s="106"/>
      <x:c r="AE78" s="110"/>
      <x:c r="AF78" s="106"/>
      <x:c r="AG78" s="107"/>
      <x:c r="AH78" s="107"/>
      <x:c r="AI78" s="107"/>
      <x:c r="AJ78" s="107"/>
      <x:c r="AK78" s="107"/>
      <x:c r="AL78" s="108"/>
      <x:c r="AM78" s="109"/>
      <x:c r="AN78" s="111"/>
      <x:c r="AO78" s="111"/>
      <x:c r="AP78" s="111"/>
      <x:c r="AQ78" s="111"/>
      <x:c r="AR78" s="111"/>
      <x:c r="AS78" s="105"/>
      <x:c r="AT78" s="112"/>
      <x:c r="AU78" s="113" t="e">
        <x:f t="array" aca="false" ref="AU78:AU78">xlookup(A78,'Roshas Attendance'!S:S,'Roshas Attendance'!T:T,"")</x:f>
        <x:v>#NAME?</x:v>
      </x:c>
      <x:c r="AV78" s="113" t="str">
        <x:f aca="false">IF(AC78="","", IF(AC78=AU78,"match","error"))</x:f>
        <x:v/>
      </x:c>
      <x:c r="AW78" s="112"/>
      <x:c r="AX78" s="112"/>
      <x:c r="AY78" s="112"/>
      <x:c r="AZ78" s="112"/>
      <x:c r="BA78" s="112"/>
      <x:c r="BB78" s="112"/>
      <x:c r="BC78" s="112"/>
      <x:c r="BD78" s="112"/>
      <x:c r="BE78" s="112"/>
      <x:c r="BF78" s="112"/>
      <x:c r="BG78" s="112"/>
      <x:c r="BH78" s="112"/>
      <x:c r="BI78" s="112"/>
    </x:row>
    <x:row r="79" customFormat="false" ht="15.75" hidden="false" customHeight="true" outlineLevel="0" collapsed="false">
      <x:c r="A79" s="97" t="s">
        <x:v>336</x:v>
      </x:c>
      <x:c r="B79" s="98" t="n">
        <x:v>24</x:v>
      </x:c>
      <x:c r="C79" s="99" t="str">
        <x:f aca="false">SUM(I79:AS79)</x:f>
        <x:v>9</x:v>
      </x:c>
      <x:c r="D79" s="100" t="n">
        <x:f aca="false">SUM(B79,C79)</x:f>
        <x:v>33</x:v>
      </x:c>
      <x:c r="E79" s="101" t="str">
        <x:f aca="false">0+26</x:f>
        <x:v>26</x:v>
      </x:c>
      <x:c r="F79" s="102" t="e">
        <x:f t="array" aca="false" ref="F79:F79">xlookup(A79,'Roshas DKP spent'!M:M,'Roshas DKP spent'!N:N,"")</x:f>
        <x:v>#NAME?</x:v>
      </x:c>
      <x:c r="G79" s="103" t="str">
        <x:f aca="false">SUM(D79-E79)</x:f>
        <x:v>7</x:v>
      </x:c>
      <x:c r="H79" s="104" t="n">
        <x:f aca="false">G79*(G79/1000)</x:f>
        <x:v>0.049</x:v>
      </x:c>
      <x:c r="I79" s="105"/>
      <x:c r="J79" s="106"/>
      <x:c r="K79" s="107" t="n">
        <x:v>2</x:v>
      </x:c>
      <x:c r="L79" s="106" t="str">
        <x:v>6</x:v>
      </x:c>
      <x:c r="M79" s="107" t="n">
        <x:v>7</x:v>
      </x:c>
      <x:c r="N79" s="107"/>
      <x:c r="O79" s="107"/>
      <x:c r="P79" s="105"/>
      <x:c r="Q79" s="106"/>
      <x:c r="R79" s="107"/>
      <x:c r="S79" s="107"/>
      <x:c r="T79" s="107"/>
      <x:c r="U79" s="107"/>
      <x:c r="V79" s="107"/>
      <x:c r="W79" s="108"/>
      <x:c r="X79" s="109"/>
      <x:c r="Y79" s="106"/>
      <x:c r="Z79" s="107"/>
      <x:c r="AA79" s="107"/>
      <x:c r="AB79" s="107"/>
      <x:c r="AC79" s="107"/>
      <x:c r="AD79" s="106"/>
      <x:c r="AE79" s="110"/>
      <x:c r="AF79" s="106"/>
      <x:c r="AG79" s="107"/>
      <x:c r="AH79" s="107"/>
      <x:c r="AI79" s="107"/>
      <x:c r="AJ79" s="107"/>
      <x:c r="AK79" s="107"/>
      <x:c r="AL79" s="108"/>
      <x:c r="AM79" s="109"/>
      <x:c r="AN79" s="111"/>
      <x:c r="AO79" s="111"/>
      <x:c r="AP79" s="111"/>
      <x:c r="AQ79" s="111"/>
      <x:c r="AR79" s="111"/>
      <x:c r="AS79" s="105"/>
      <x:c r="AT79" s="112"/>
      <x:c r="AU79" s="113" t="e">
        <x:f t="array" aca="false" ref="AU79:AU79">xlookup(A79,'Roshas Attendance'!S:S,'Roshas Attendance'!T:T,"")</x:f>
        <x:v>#NAME?</x:v>
      </x:c>
      <x:c r="AV79" s="113" t="str">
        <x:f aca="false">IF(AC79="","", IF(AC79=AU79,"match","error"))</x:f>
        <x:v/>
      </x:c>
      <x:c r="AW79" s="112"/>
      <x:c r="AX79" s="112"/>
      <x:c r="AY79" s="112"/>
      <x:c r="AZ79" s="112"/>
      <x:c r="BA79" s="112"/>
      <x:c r="BB79" s="112"/>
      <x:c r="BC79" s="112"/>
      <x:c r="BD79" s="112"/>
      <x:c r="BE79" s="112"/>
      <x:c r="BF79" s="112"/>
      <x:c r="BG79" s="112"/>
      <x:c r="BH79" s="112"/>
      <x:c r="BI79" s="112"/>
    </x:row>
    <x:row r="80" customFormat="false" ht="15.75" hidden="false" customHeight="true" outlineLevel="0" collapsed="false">
      <x:c r="A80" s="97" t="s">
        <x:v>462</x:v>
      </x:c>
      <x:c r="B80" s="98" t="n">
        <x:v>6</x:v>
      </x:c>
      <x:c r="C80" s="99" t="n">
        <x:f aca="false">SUM(I80:AS80)</x:f>
        <x:v>7</x:v>
      </x:c>
      <x:c r="D80" s="100" t="n">
        <x:f aca="false">SUM(B80,C80)</x:f>
        <x:v>13</x:v>
      </x:c>
      <x:c r="E80" s="101" t="n">
        <x:f aca="false">0</x:f>
        <x:v>0</x:v>
      </x:c>
      <x:c r="F80" s="102" t="e">
        <x:f t="array" aca="false" ref="F80:F80">xlookup(A80,'Roshas DKP spent'!M:M,'Roshas DKP spent'!N:N,"")</x:f>
        <x:v>#NAME?</x:v>
      </x:c>
      <x:c r="G80" s="103" t="n">
        <x:f aca="false">SUM(D80-E80)</x:f>
        <x:v>13</x:v>
      </x:c>
      <x:c r="H80" s="104" t="n">
        <x:f aca="false">G80*(G80/1000)</x:f>
        <x:v>0.169</x:v>
      </x:c>
      <x:c r="I80" s="105"/>
      <x:c r="J80" s="116"/>
      <x:c r="K80" s="107"/>
      <x:c r="L80" s="106"/>
      <x:c r="M80" s="107" t="n">
        <x:v>7</x:v>
      </x:c>
      <x:c r="N80" s="107"/>
      <x:c r="O80" s="107"/>
      <x:c r="P80" s="105"/>
      <x:c r="Q80" s="106"/>
      <x:c r="R80" s="107"/>
      <x:c r="S80" s="107"/>
      <x:c r="T80" s="107"/>
      <x:c r="U80" s="107"/>
      <x:c r="V80" s="107"/>
      <x:c r="W80" s="108"/>
      <x:c r="X80" s="109"/>
      <x:c r="Y80" s="106"/>
      <x:c r="Z80" s="107"/>
      <x:c r="AA80" s="107"/>
      <x:c r="AB80" s="107"/>
      <x:c r="AC80" s="107"/>
      <x:c r="AD80" s="106"/>
      <x:c r="AE80" s="110"/>
      <x:c r="AF80" s="106"/>
      <x:c r="AG80" s="107"/>
      <x:c r="AH80" s="107"/>
      <x:c r="AI80" s="107"/>
      <x:c r="AJ80" s="107"/>
      <x:c r="AK80" s="107"/>
      <x:c r="AL80" s="108"/>
      <x:c r="AM80" s="109"/>
      <x:c r="AN80" s="111"/>
      <x:c r="AO80" s="111"/>
      <x:c r="AP80" s="111"/>
      <x:c r="AQ80" s="111"/>
      <x:c r="AR80" s="111"/>
      <x:c r="AS80" s="105"/>
      <x:c r="AT80" s="112"/>
      <x:c r="AU80" s="113" t="e">
        <x:f t="array" aca="false" ref="AU80:AU80">xlookup(A80,'Roshas Attendance'!S:S,'Roshas Attendance'!T:T,"")</x:f>
        <x:v>#NAME?</x:v>
      </x:c>
      <x:c r="AV80" s="113" t="str">
        <x:f aca="false">IF(AC80="","", IF(AC80=AU80,"match","error"))</x:f>
        <x:v/>
      </x:c>
      <x:c r="AW80" s="112"/>
      <x:c r="AX80" s="112"/>
      <x:c r="AY80" s="112"/>
      <x:c r="AZ80" s="112"/>
      <x:c r="BA80" s="112"/>
      <x:c r="BB80" s="112"/>
      <x:c r="BC80" s="112"/>
      <x:c r="BD80" s="112"/>
      <x:c r="BE80" s="112"/>
      <x:c r="BF80" s="112"/>
      <x:c r="BG80" s="112"/>
      <x:c r="BH80" s="112"/>
      <x:c r="BI80" s="112"/>
    </x:row>
    <x:row r="81" customFormat="false" ht="15.75" hidden="false" customHeight="true" outlineLevel="0" collapsed="false">
      <x:c r="A81" s="97" t="s">
        <x:v>463</x:v>
      </x:c>
      <x:c r="B81" s="98" t="n">
        <x:v>12</x:v>
      </x:c>
      <x:c r="C81" s="99" t="n">
        <x:f aca="false">SUM(I81:AS81)</x:f>
        <x:v>0</x:v>
      </x:c>
      <x:c r="D81" s="100" t="n">
        <x:f aca="false">SUM(B81,C81)</x:f>
        <x:v>12</x:v>
      </x:c>
      <x:c r="E81" s="101" t="n">
        <x:f aca="false">0</x:f>
        <x:v>0</x:v>
      </x:c>
      <x:c r="F81" s="102" t="e">
        <x:f t="array" aca="false" ref="F81:F81">xlookup(A81,'Roshas DKP spent'!M:M,'Roshas DKP spent'!N:N,"")</x:f>
        <x:v>#NAME?</x:v>
      </x:c>
      <x:c r="G81" s="103" t="n">
        <x:f aca="false">SUM(D81-E81)</x:f>
        <x:v>12</x:v>
      </x:c>
      <x:c r="H81" s="104" t="n">
        <x:f aca="false">G81*(G81/1000)</x:f>
        <x:v>0.144</x:v>
      </x:c>
      <x:c r="I81" s="105"/>
      <x:c r="J81" s="116"/>
      <x:c r="K81" s="107"/>
      <x:c r="L81" s="106"/>
      <x:c r="M81" s="107"/>
      <x:c r="N81" s="107"/>
      <x:c r="O81" s="107"/>
      <x:c r="P81" s="105"/>
      <x:c r="Q81" s="106"/>
      <x:c r="R81" s="107"/>
      <x:c r="S81" s="107"/>
      <x:c r="T81" s="107"/>
      <x:c r="U81" s="107"/>
      <x:c r="V81" s="107"/>
      <x:c r="W81" s="108"/>
      <x:c r="X81" s="109"/>
      <x:c r="Y81" s="106"/>
      <x:c r="Z81" s="107"/>
      <x:c r="AA81" s="107"/>
      <x:c r="AB81" s="107"/>
      <x:c r="AC81" s="107"/>
      <x:c r="AD81" s="106"/>
      <x:c r="AE81" s="110"/>
      <x:c r="AF81" s="106"/>
      <x:c r="AG81" s="107"/>
      <x:c r="AH81" s="107"/>
      <x:c r="AI81" s="107"/>
      <x:c r="AJ81" s="107"/>
      <x:c r="AK81" s="107"/>
      <x:c r="AL81" s="108"/>
      <x:c r="AM81" s="109"/>
      <x:c r="AN81" s="111"/>
      <x:c r="AO81" s="111"/>
      <x:c r="AP81" s="111"/>
      <x:c r="AQ81" s="111"/>
      <x:c r="AR81" s="111"/>
      <x:c r="AS81" s="105"/>
      <x:c r="AT81" s="112"/>
      <x:c r="AU81" s="113" t="e">
        <x:f t="array" aca="false" ref="AU81:AU81">xlookup(A81,'Roshas Attendance'!S:S,'Roshas Attendance'!T:T,"")</x:f>
        <x:v>#NAME?</x:v>
      </x:c>
      <x:c r="AV81" s="113" t="str">
        <x:f aca="false">IF(AC81="","", IF(AC81=AU81,"match","error"))</x:f>
        <x:v/>
      </x:c>
      <x:c r="AW81" s="112"/>
      <x:c r="AX81" s="112"/>
      <x:c r="AY81" s="112"/>
      <x:c r="AZ81" s="112"/>
      <x:c r="BA81" s="112"/>
      <x:c r="BB81" s="112"/>
      <x:c r="BC81" s="112"/>
      <x:c r="BD81" s="112"/>
      <x:c r="BE81" s="112"/>
      <x:c r="BF81" s="112"/>
      <x:c r="BG81" s="112"/>
      <x:c r="BH81" s="112"/>
      <x:c r="BI81" s="112"/>
    </x:row>
    <x:row r="82" customFormat="false" ht="15.75" hidden="false" customHeight="true" outlineLevel="0" collapsed="false">
      <x:c r="A82" s="97" t="s">
        <x:v>464</x:v>
      </x:c>
      <x:c r="B82" s="98" t="n">
        <x:v>37</x:v>
      </x:c>
      <x:c r="C82" s="99" t="str">
        <x:f aca="false">SUM(I82:AS82)</x:f>
        <x:v>8</x:v>
      </x:c>
      <x:c r="D82" s="100" t="n">
        <x:f aca="false">SUM(B82,C82)</x:f>
        <x:v>45</x:v>
      </x:c>
      <x:c r="E82" s="101" t="str">
        <x:f aca="false">0+11+16+12</x:f>
        <x:v>39</x:v>
      </x:c>
      <x:c r="F82" s="102" t="e">
        <x:f t="array" aca="false" ref="F82:F82">xlookup(A82,'Roshas DKP spent'!M:M,'Roshas DKP spent'!N:N,"")</x:f>
        <x:v>#NAME?</x:v>
      </x:c>
      <x:c r="G82" s="103" t="str">
        <x:f aca="false">SUM(D82-E82)</x:f>
        <x:v>6</x:v>
      </x:c>
      <x:c r="H82" s="104" t="n">
        <x:f aca="false">G82*(G82/1000)</x:f>
        <x:v>0.036</x:v>
      </x:c>
      <x:c r="I82" s="105"/>
      <x:c r="J82" s="106"/>
      <x:c r="K82" s="107" t="n">
        <x:v>1</x:v>
      </x:c>
      <x:c r="L82" s="106" t="str">
        <x:v>6</x:v>
      </x:c>
      <x:c r="M82" s="107" t="n">
        <x:v>7</x:v>
      </x:c>
      <x:c r="N82" s="107"/>
      <x:c r="O82" s="107"/>
      <x:c r="P82" s="105"/>
      <x:c r="Q82" s="106"/>
      <x:c r="R82" s="107"/>
      <x:c r="S82" s="107"/>
      <x:c r="T82" s="107"/>
      <x:c r="U82" s="107"/>
      <x:c r="V82" s="107"/>
      <x:c r="W82" s="108"/>
      <x:c r="X82" s="109"/>
      <x:c r="Y82" s="106"/>
      <x:c r="Z82" s="107"/>
      <x:c r="AA82" s="107"/>
      <x:c r="AB82" s="107"/>
      <x:c r="AC82" s="107"/>
      <x:c r="AD82" s="106"/>
      <x:c r="AE82" s="110"/>
      <x:c r="AF82" s="106"/>
      <x:c r="AG82" s="107"/>
      <x:c r="AH82" s="107"/>
      <x:c r="AI82" s="107"/>
      <x:c r="AJ82" s="107"/>
      <x:c r="AK82" s="107"/>
      <x:c r="AL82" s="108"/>
      <x:c r="AM82" s="109"/>
      <x:c r="AN82" s="111"/>
      <x:c r="AO82" s="111"/>
      <x:c r="AP82" s="111"/>
      <x:c r="AQ82" s="111"/>
      <x:c r="AR82" s="111"/>
      <x:c r="AS82" s="105"/>
      <x:c r="AT82" s="112"/>
      <x:c r="AU82" s="113" t="e">
        <x:f t="array" aca="false" ref="AU82:AU82">xlookup(A82,'Roshas Attendance'!S:S,'Roshas Attendance'!T:T,"")</x:f>
        <x:v>#NAME?</x:v>
      </x:c>
      <x:c r="AV82" s="113" t="str">
        <x:f aca="false">IF(AC82="","", IF(AC82=AU82,"match","error"))</x:f>
        <x:v/>
      </x:c>
      <x:c r="AW82" s="112"/>
      <x:c r="AX82" s="112"/>
      <x:c r="AY82" s="112"/>
      <x:c r="AZ82" s="112"/>
      <x:c r="BA82" s="112"/>
      <x:c r="BB82" s="112"/>
      <x:c r="BC82" s="112"/>
      <x:c r="BD82" s="112"/>
      <x:c r="BE82" s="112"/>
      <x:c r="BF82" s="112"/>
      <x:c r="BG82" s="112"/>
      <x:c r="BH82" s="112"/>
      <x:c r="BI82" s="112"/>
    </x:row>
    <x:row r="83" customFormat="false" ht="15.75" hidden="false" customHeight="true" outlineLevel="0" collapsed="false">
      <x:c r="A83" s="97" t="s">
        <x:v>465</x:v>
      </x:c>
      <x:c r="B83" s="98" t="n">
        <x:v>3</x:v>
      </x:c>
      <x:c r="C83" s="99" t="n">
        <x:f aca="false">SUM(I83:AS83)</x:f>
        <x:v>7</x:v>
      </x:c>
      <x:c r="D83" s="100" t="n">
        <x:f aca="false">SUM(B83,C83)</x:f>
        <x:v>10</x:v>
      </x:c>
      <x:c r="E83" s="101" t="n">
        <x:f aca="false">0</x:f>
        <x:v>0</x:v>
      </x:c>
      <x:c r="F83" s="102" t="e">
        <x:f t="array" aca="false" ref="F83:F83">xlookup(A83,'Roshas DKP spent'!M:M,'Roshas DKP spent'!N:N,"")</x:f>
        <x:v>#NAME?</x:v>
      </x:c>
      <x:c r="G83" s="103" t="n">
        <x:f aca="false">SUM(D83-E83)</x:f>
        <x:v>10</x:v>
      </x:c>
      <x:c r="H83" s="104" t="n">
        <x:f aca="false">G83*(G83/1000)</x:f>
        <x:v>0.1</x:v>
      </x:c>
      <x:c r="I83" s="105"/>
      <x:c r="J83" s="116"/>
      <x:c r="K83" s="107"/>
      <x:c r="L83" s="106"/>
      <x:c r="M83" s="107" t="n">
        <x:v>7</x:v>
      </x:c>
      <x:c r="N83" s="107"/>
      <x:c r="O83" s="107"/>
      <x:c r="P83" s="105"/>
      <x:c r="Q83" s="106"/>
      <x:c r="R83" s="107"/>
      <x:c r="S83" s="107"/>
      <x:c r="T83" s="107"/>
      <x:c r="U83" s="107"/>
      <x:c r="V83" s="107"/>
      <x:c r="W83" s="108"/>
      <x:c r="X83" s="109"/>
      <x:c r="Y83" s="106"/>
      <x:c r="Z83" s="107"/>
      <x:c r="AA83" s="107"/>
      <x:c r="AB83" s="107"/>
      <x:c r="AC83" s="107"/>
      <x:c r="AD83" s="106"/>
      <x:c r="AE83" s="110"/>
      <x:c r="AF83" s="106"/>
      <x:c r="AG83" s="107"/>
      <x:c r="AH83" s="107"/>
      <x:c r="AI83" s="107"/>
      <x:c r="AJ83" s="107"/>
      <x:c r="AK83" s="107"/>
      <x:c r="AL83" s="108"/>
      <x:c r="AM83" s="109"/>
      <x:c r="AN83" s="111"/>
      <x:c r="AO83" s="111"/>
      <x:c r="AP83" s="111"/>
      <x:c r="AQ83" s="111"/>
      <x:c r="AR83" s="111"/>
      <x:c r="AS83" s="105"/>
      <x:c r="AT83" s="112"/>
      <x:c r="AU83" s="113" t="e">
        <x:f t="array" aca="false" ref="AU83:AU83">xlookup(A83,'Roshas Attendance'!S:S,'Roshas Attendance'!T:T,"")</x:f>
        <x:v>#NAME?</x:v>
      </x:c>
      <x:c r="AV83" s="113" t="str">
        <x:f aca="false">IF(AC83="","", IF(AC83=AU83,"match","error"))</x:f>
        <x:v/>
      </x:c>
      <x:c r="AW83" s="112"/>
      <x:c r="AX83" s="112"/>
      <x:c r="AY83" s="112"/>
      <x:c r="AZ83" s="112"/>
      <x:c r="BA83" s="112"/>
      <x:c r="BB83" s="112"/>
      <x:c r="BC83" s="112"/>
      <x:c r="BD83" s="112"/>
      <x:c r="BE83" s="112"/>
      <x:c r="BF83" s="112"/>
      <x:c r="BG83" s="112"/>
      <x:c r="BH83" s="112"/>
      <x:c r="BI83" s="112"/>
    </x:row>
    <x:row r="84" customFormat="false" ht="15.75" hidden="false" customHeight="true" outlineLevel="0" collapsed="false">
      <x:c r="A84" s="97" t="s">
        <x:v>466</x:v>
      </x:c>
      <x:c r="B84" s="98" t="n">
        <x:v>9</x:v>
      </x:c>
      <x:c r="C84" s="99" t="n">
        <x:f aca="false">SUM(I84:AS84)</x:f>
        <x:v>0</x:v>
      </x:c>
      <x:c r="D84" s="100" t="n">
        <x:f aca="false">SUM(B84,C84)</x:f>
        <x:v>9</x:v>
      </x:c>
      <x:c r="E84" s="101" t="n">
        <x:f aca="false">0</x:f>
        <x:v>0</x:v>
      </x:c>
      <x:c r="F84" s="102" t="e">
        <x:f t="array" aca="false" ref="F84:F84">xlookup(A84,'Roshas DKP spent'!M:M,'Roshas DKP spent'!N:N,"")</x:f>
        <x:v>#NAME?</x:v>
      </x:c>
      <x:c r="G84" s="103" t="n">
        <x:f aca="false">SUM(D84-E84)</x:f>
        <x:v>9</x:v>
      </x:c>
      <x:c r="H84" s="104" t="n">
        <x:f aca="false">G84*(G84/1000)</x:f>
        <x:v>0.081</x:v>
      </x:c>
      <x:c r="I84" s="105"/>
      <x:c r="J84" s="116"/>
      <x:c r="K84" s="107"/>
      <x:c r="L84" s="106"/>
      <x:c r="M84" s="107"/>
      <x:c r="N84" s="107"/>
      <x:c r="O84" s="107"/>
      <x:c r="P84" s="105"/>
      <x:c r="Q84" s="106"/>
      <x:c r="R84" s="107"/>
      <x:c r="S84" s="107"/>
      <x:c r="T84" s="107"/>
      <x:c r="U84" s="107"/>
      <x:c r="V84" s="107"/>
      <x:c r="W84" s="108"/>
      <x:c r="X84" s="109"/>
      <x:c r="Y84" s="106"/>
      <x:c r="Z84" s="107"/>
      <x:c r="AA84" s="107"/>
      <x:c r="AB84" s="107"/>
      <x:c r="AC84" s="107"/>
      <x:c r="AD84" s="106"/>
      <x:c r="AE84" s="110"/>
      <x:c r="AF84" s="106"/>
      <x:c r="AG84" s="107"/>
      <x:c r="AH84" s="107"/>
      <x:c r="AI84" s="107"/>
      <x:c r="AJ84" s="107"/>
      <x:c r="AK84" s="107"/>
      <x:c r="AL84" s="108"/>
      <x:c r="AM84" s="109"/>
      <x:c r="AN84" s="111"/>
      <x:c r="AO84" s="111"/>
      <x:c r="AP84" s="111"/>
      <x:c r="AQ84" s="111"/>
      <x:c r="AR84" s="111"/>
      <x:c r="AS84" s="105"/>
      <x:c r="AT84" s="112"/>
      <x:c r="AU84" s="113" t="e">
        <x:f t="array" aca="false" ref="AU84:AU84">xlookup(A84,'Roshas Attendance'!S:S,'Roshas Attendance'!T:T,"")</x:f>
        <x:v>#NAME?</x:v>
      </x:c>
      <x:c r="AV84" s="113" t="str">
        <x:f aca="false">IF(AC84="","", IF(AC84=AU84,"match","error"))</x:f>
        <x:v/>
      </x:c>
      <x:c r="AW84" s="112"/>
      <x:c r="AX84" s="112"/>
      <x:c r="AY84" s="112"/>
      <x:c r="AZ84" s="112"/>
      <x:c r="BA84" s="112"/>
      <x:c r="BB84" s="112"/>
      <x:c r="BC84" s="112"/>
      <x:c r="BD84" s="112"/>
      <x:c r="BE84" s="112"/>
      <x:c r="BF84" s="112"/>
      <x:c r="BG84" s="112"/>
      <x:c r="BH84" s="112"/>
      <x:c r="BI84" s="112"/>
    </x:row>
    <x:row r="85" customFormat="false" ht="15.75" hidden="false" customHeight="true" outlineLevel="0" collapsed="false">
      <x:c r="A85" s="97" t="s">
        <x:v>467</x:v>
      </x:c>
      <x:c r="B85" s="98" t="n">
        <x:v>0</x:v>
      </x:c>
      <x:c r="C85" s="99" t="n">
        <x:f aca="false">SUM(I85:AS85)</x:f>
        <x:v>7</x:v>
      </x:c>
      <x:c r="D85" s="100" t="n">
        <x:f aca="false">SUM(B85,C85)</x:f>
        <x:v>7</x:v>
      </x:c>
      <x:c r="E85" s="101" t="n">
        <x:f aca="false">0</x:f>
        <x:v>0</x:v>
      </x:c>
      <x:c r="F85" s="102" t="e">
        <x:f t="array" aca="false" ref="F85:F85">xlookup(A85,'Roshas DKP spent'!M:M,'Roshas DKP spent'!N:N,"")</x:f>
        <x:v>#NAME?</x:v>
      </x:c>
      <x:c r="G85" s="103" t="n">
        <x:f aca="false">SUM(D85-E85)</x:f>
        <x:v>7</x:v>
      </x:c>
      <x:c r="H85" s="104" t="n">
        <x:f aca="false">G85*(G85/1000)</x:f>
        <x:v>0.049</x:v>
      </x:c>
      <x:c r="I85" s="105"/>
      <x:c r="J85" s="116"/>
      <x:c r="K85" s="107"/>
      <x:c r="L85" s="106"/>
      <x:c r="M85" s="107" t="n">
        <x:v>7</x:v>
      </x:c>
      <x:c r="N85" s="107"/>
      <x:c r="O85" s="107"/>
      <x:c r="P85" s="105"/>
      <x:c r="Q85" s="106"/>
      <x:c r="R85" s="107"/>
      <x:c r="S85" s="107"/>
      <x:c r="T85" s="107"/>
      <x:c r="U85" s="107"/>
      <x:c r="V85" s="107"/>
      <x:c r="W85" s="108"/>
      <x:c r="X85" s="109"/>
      <x:c r="Y85" s="106"/>
      <x:c r="Z85" s="107"/>
      <x:c r="AA85" s="107"/>
      <x:c r="AB85" s="107"/>
      <x:c r="AC85" s="107"/>
      <x:c r="AD85" s="106"/>
      <x:c r="AE85" s="110"/>
      <x:c r="AF85" s="106"/>
      <x:c r="AG85" s="107"/>
      <x:c r="AH85" s="107"/>
      <x:c r="AI85" s="107"/>
      <x:c r="AJ85" s="107"/>
      <x:c r="AK85" s="107"/>
      <x:c r="AL85" s="108"/>
      <x:c r="AM85" s="109"/>
      <x:c r="AN85" s="111"/>
      <x:c r="AO85" s="111"/>
      <x:c r="AP85" s="111"/>
      <x:c r="AQ85" s="111"/>
      <x:c r="AR85" s="111"/>
      <x:c r="AS85" s="105"/>
      <x:c r="AT85" s="112"/>
      <x:c r="AU85" s="113" t="e">
        <x:f t="array" aca="false" ref="AU85:AU85">xlookup(A85,'Roshas Attendance'!S:S,'Roshas Attendance'!T:T,"")</x:f>
        <x:v>#NAME?</x:v>
      </x:c>
      <x:c r="AV85" s="113" t="str">
        <x:f aca="false">IF(AC85="","", IF(AC85=AU85,"match","error"))</x:f>
        <x:v/>
      </x:c>
      <x:c r="AW85" s="112"/>
      <x:c r="AX85" s="112"/>
      <x:c r="AY85" s="112"/>
      <x:c r="AZ85" s="112"/>
      <x:c r="BA85" s="112"/>
      <x:c r="BB85" s="112"/>
      <x:c r="BC85" s="112"/>
      <x:c r="BD85" s="112"/>
      <x:c r="BE85" s="112"/>
      <x:c r="BF85" s="112"/>
      <x:c r="BG85" s="112"/>
      <x:c r="BH85" s="112"/>
      <x:c r="BI85" s="112"/>
    </x:row>
    <x:row r="86" customFormat="false" ht="15.75" hidden="false" customHeight="true" outlineLevel="0" collapsed="false">
      <x:c r="A86" s="97" t="s">
        <x:v>468</x:v>
      </x:c>
      <x:c r="B86" s="98" t="n">
        <x:v>0</x:v>
      </x:c>
      <x:c r="C86" s="99" t="n">
        <x:f aca="false">SUM(I86:AS86)</x:f>
        <x:v>7</x:v>
      </x:c>
      <x:c r="D86" s="100" t="n">
        <x:f aca="false">SUM(B86,C86)</x:f>
        <x:v>7</x:v>
      </x:c>
      <x:c r="E86" s="101" t="n">
        <x:f aca="false">0</x:f>
        <x:v>0</x:v>
      </x:c>
      <x:c r="F86" s="102" t="e">
        <x:f t="array" aca="false" ref="F86:F86">xlookup(A86,'Roshas DKP spent'!M:M,'Roshas DKP spent'!N:N,"")</x:f>
        <x:v>#NAME?</x:v>
      </x:c>
      <x:c r="G86" s="103" t="n">
        <x:f aca="false">SUM(D86-E86)</x:f>
        <x:v>7</x:v>
      </x:c>
      <x:c r="H86" s="104" t="n">
        <x:f aca="false">G86*(G86/1000)</x:f>
        <x:v>0.049</x:v>
      </x:c>
      <x:c r="I86" s="105"/>
      <x:c r="J86" s="116"/>
      <x:c r="K86" s="107"/>
      <x:c r="L86" s="106"/>
      <x:c r="M86" s="107" t="n">
        <x:v>7</x:v>
      </x:c>
      <x:c r="N86" s="107"/>
      <x:c r="O86" s="107"/>
      <x:c r="P86" s="105"/>
      <x:c r="Q86" s="106"/>
      <x:c r="R86" s="107"/>
      <x:c r="S86" s="107"/>
      <x:c r="T86" s="107"/>
      <x:c r="U86" s="107"/>
      <x:c r="V86" s="107"/>
      <x:c r="W86" s="108"/>
      <x:c r="X86" s="109"/>
      <x:c r="Y86" s="106"/>
      <x:c r="Z86" s="107"/>
      <x:c r="AA86" s="107"/>
      <x:c r="AB86" s="107"/>
      <x:c r="AC86" s="107"/>
      <x:c r="AD86" s="106"/>
      <x:c r="AE86" s="110"/>
      <x:c r="AF86" s="106"/>
      <x:c r="AG86" s="107"/>
      <x:c r="AH86" s="107"/>
      <x:c r="AI86" s="107"/>
      <x:c r="AJ86" s="107"/>
      <x:c r="AK86" s="107"/>
      <x:c r="AL86" s="108"/>
      <x:c r="AM86" s="109"/>
      <x:c r="AN86" s="111"/>
      <x:c r="AO86" s="111"/>
      <x:c r="AP86" s="111"/>
      <x:c r="AQ86" s="111"/>
      <x:c r="AR86" s="111"/>
      <x:c r="AS86" s="105"/>
      <x:c r="AT86" s="112"/>
      <x:c r="AU86" s="113" t="e">
        <x:f t="array" aca="false" ref="AU86:AU86">xlookup(A86,'Roshas Attendance'!S:S,'Roshas Attendance'!T:T,"")</x:f>
        <x:v>#NAME?</x:v>
      </x:c>
      <x:c r="AV86" s="113" t="str">
        <x:f aca="false">IF(AC86="","", IF(AC86=AU86,"match","error"))</x:f>
        <x:v/>
      </x:c>
      <x:c r="AW86" s="112"/>
      <x:c r="AX86" s="112"/>
      <x:c r="AY86" s="112"/>
      <x:c r="AZ86" s="112"/>
      <x:c r="BA86" s="112"/>
      <x:c r="BB86" s="112"/>
      <x:c r="BC86" s="112"/>
      <x:c r="BD86" s="112"/>
      <x:c r="BE86" s="112"/>
      <x:c r="BF86" s="112"/>
      <x:c r="BG86" s="112"/>
      <x:c r="BH86" s="112"/>
      <x:c r="BI86" s="112"/>
    </x:row>
    <x:row r="87" customFormat="false" ht="15.75" hidden="false" customHeight="true" outlineLevel="0" collapsed="false">
      <x:c r="A87" s="97" t="s">
        <x:v>315</x:v>
      </x:c>
      <x:c r="B87" s="98" t="n">
        <x:v>69</x:v>
      </x:c>
      <x:c r="C87" s="99" t="str">
        <x:f aca="false">SUM(I87:AS87)</x:f>
        <x:v>3</x:v>
      </x:c>
      <x:c r="D87" s="100" t="n">
        <x:f aca="false">SUM(B87,C87)</x:f>
        <x:v>72</x:v>
      </x:c>
      <x:c r="E87" s="101" t="str">
        <x:f aca="false">0+69</x:f>
        <x:v>69</x:v>
      </x:c>
      <x:c r="F87" s="102" t="e">
        <x:f t="array" aca="false" ref="F87:F87">xlookup(A87,'Roshas DKP spent'!M:M,'Roshas DKP spent'!N:N,"")</x:f>
        <x:v>#NAME?</x:v>
      </x:c>
      <x:c r="G87" s="103" t="str">
        <x:f aca="false">SUM(D87-E87)</x:f>
        <x:v>3</x:v>
      </x:c>
      <x:c r="H87" s="104" t="n">
        <x:f aca="false">G87*(G87/1000)</x:f>
        <x:v>0.009</x:v>
      </x:c>
      <x:c r="I87" s="105"/>
      <x:c r="J87" s="106"/>
      <x:c r="K87" s="107"/>
      <x:c r="L87" s="106" t="str">
        <x:v>5</x:v>
      </x:c>
      <x:c r="M87" s="107" t="n">
        <x:v>3</x:v>
      </x:c>
      <x:c r="N87" s="107"/>
      <x:c r="O87" s="107"/>
      <x:c r="P87" s="105"/>
      <x:c r="Q87" s="106"/>
      <x:c r="R87" s="107"/>
      <x:c r="S87" s="107"/>
      <x:c r="T87" s="107"/>
      <x:c r="U87" s="107"/>
      <x:c r="V87" s="107"/>
      <x:c r="W87" s="108"/>
      <x:c r="X87" s="109"/>
      <x:c r="Y87" s="106"/>
      <x:c r="Z87" s="107"/>
      <x:c r="AA87" s="107"/>
      <x:c r="AB87" s="107"/>
      <x:c r="AC87" s="107"/>
      <x:c r="AD87" s="106"/>
      <x:c r="AE87" s="110"/>
      <x:c r="AF87" s="106"/>
      <x:c r="AG87" s="107"/>
      <x:c r="AH87" s="107"/>
      <x:c r="AI87" s="107"/>
      <x:c r="AJ87" s="107"/>
      <x:c r="AK87" s="107"/>
      <x:c r="AL87" s="108"/>
      <x:c r="AM87" s="109"/>
      <x:c r="AN87" s="111"/>
      <x:c r="AO87" s="111"/>
      <x:c r="AP87" s="111"/>
      <x:c r="AQ87" s="111"/>
      <x:c r="AR87" s="111"/>
      <x:c r="AS87" s="105"/>
      <x:c r="AT87" s="112"/>
      <x:c r="AU87" s="113" t="e">
        <x:f t="array" aca="false" ref="AU87:AU87">xlookup(A87,'Roshas Attendance'!S:S,'Roshas Attendance'!T:T,"")</x:f>
        <x:v>#NAME?</x:v>
      </x:c>
      <x:c r="AV87" s="113" t="str">
        <x:f aca="false">IF(AC87="","", IF(AC87=AU87,"match","error"))</x:f>
        <x:v/>
      </x:c>
      <x:c r="AW87" s="112"/>
      <x:c r="AX87" s="112"/>
      <x:c r="AY87" s="112"/>
      <x:c r="AZ87" s="112"/>
      <x:c r="BA87" s="112"/>
      <x:c r="BB87" s="112"/>
      <x:c r="BC87" s="112"/>
      <x:c r="BD87" s="112"/>
      <x:c r="BE87" s="112"/>
      <x:c r="BF87" s="112"/>
      <x:c r="BG87" s="112"/>
      <x:c r="BH87" s="112"/>
      <x:c r="BI87" s="112"/>
    </x:row>
    <x:row r="88" customFormat="false" ht="15.75" hidden="false" customHeight="true" outlineLevel="0" collapsed="false">
      <x:c r="A88" s="97" t="s">
        <x:v>469</x:v>
      </x:c>
      <x:c r="B88" s="98" t="n">
        <x:v>27</x:v>
      </x:c>
      <x:c r="C88" s="99" t="str">
        <x:f aca="false">SUM(I88:AS88)</x:f>
        <x:v>0</x:v>
      </x:c>
      <x:c r="D88" s="100" t="n">
        <x:f aca="false">SUM(B88,C88)</x:f>
        <x:v>27</x:v>
      </x:c>
      <x:c r="E88" s="101" t="str">
        <x:f aca="false">0+15+12</x:f>
        <x:v>27</x:v>
      </x:c>
      <x:c r="F88" s="102" t="e">
        <x:f t="array" aca="false" ref="F88:F88">xlookup(A88,'Roshas DKP spent'!M:M,'Roshas DKP spent'!N:N,"")</x:f>
        <x:v>#NAME?</x:v>
      </x:c>
      <x:c r="G88" s="103" t="str">
        <x:f aca="false">SUM(D88-E88)</x:f>
        <x:v>0</x:v>
      </x:c>
      <x:c r="H88" s="104" t="n">
        <x:f aca="false">G88*(G88/1000)</x:f>
        <x:v>0</x:v>
      </x:c>
      <x:c r="I88" s="105"/>
      <x:c r="J88" s="106"/>
      <x:c r="K88" s="107"/>
      <x:c r="L88" s="106" t="str">
        <x:v>6</x:v>
      </x:c>
      <x:c r="M88" s="107"/>
      <x:c r="N88" s="107"/>
      <x:c r="O88" s="107"/>
      <x:c r="P88" s="105"/>
      <x:c r="Q88" s="106"/>
      <x:c r="R88" s="107"/>
      <x:c r="S88" s="107"/>
      <x:c r="T88" s="107"/>
      <x:c r="U88" s="107"/>
      <x:c r="V88" s="107"/>
      <x:c r="W88" s="108"/>
      <x:c r="X88" s="109"/>
      <x:c r="Y88" s="106"/>
      <x:c r="Z88" s="107"/>
      <x:c r="AA88" s="107"/>
      <x:c r="AB88" s="107"/>
      <x:c r="AC88" s="107"/>
      <x:c r="AD88" s="106"/>
      <x:c r="AE88" s="110"/>
      <x:c r="AF88" s="106"/>
      <x:c r="AG88" s="107"/>
      <x:c r="AH88" s="107"/>
      <x:c r="AI88" s="107"/>
      <x:c r="AJ88" s="107"/>
      <x:c r="AK88" s="107"/>
      <x:c r="AL88" s="108"/>
      <x:c r="AM88" s="109"/>
      <x:c r="AN88" s="111"/>
      <x:c r="AO88" s="111"/>
      <x:c r="AP88" s="111"/>
      <x:c r="AQ88" s="111"/>
      <x:c r="AR88" s="111"/>
      <x:c r="AS88" s="105"/>
      <x:c r="AT88" s="112"/>
      <x:c r="AU88" s="113" t="e">
        <x:f t="array" aca="false" ref="AU88:AU88">xlookup(A88,'Roshas Attendance'!S:S,'Roshas Attendance'!T:T,"")</x:f>
        <x:v>#NAME?</x:v>
      </x:c>
      <x:c r="AV88" s="113" t="str">
        <x:f aca="false">IF(AC88="","", IF(AC88=AU88,"match","error"))</x:f>
        <x:v/>
      </x:c>
      <x:c r="AW88" s="112"/>
      <x:c r="AX88" s="112"/>
      <x:c r="AY88" s="112"/>
      <x:c r="AZ88" s="112"/>
      <x:c r="BA88" s="112"/>
      <x:c r="BB88" s="112"/>
      <x:c r="BC88" s="112"/>
      <x:c r="BD88" s="112"/>
      <x:c r="BE88" s="112"/>
      <x:c r="BF88" s="112"/>
      <x:c r="BG88" s="112"/>
      <x:c r="BH88" s="112"/>
      <x:c r="BI88" s="112"/>
    </x:row>
    <x:row r="89" customFormat="false" ht="15.75" hidden="false" customHeight="true" outlineLevel="0" collapsed="false">
      <x:c r="A89" s="97" t="s">
        <x:v>470</x:v>
      </x:c>
      <x:c r="B89" s="98" t="n">
        <x:v>6</x:v>
      </x:c>
      <x:c r="C89" s="99" t="n">
        <x:f aca="false">SUM(I89:AS89)</x:f>
        <x:v>0</x:v>
      </x:c>
      <x:c r="D89" s="100" t="n">
        <x:f aca="false">SUM(B89,C89)</x:f>
        <x:v>6</x:v>
      </x:c>
      <x:c r="E89" s="101" t="n">
        <x:f aca="false">0</x:f>
        <x:v>0</x:v>
      </x:c>
      <x:c r="F89" s="102" t="e">
        <x:f t="array" aca="false" ref="F89:F89">xlookup(A89,'Roshas DKP spent'!M:M,'Roshas DKP spent'!N:N,"")</x:f>
        <x:v>#NAME?</x:v>
      </x:c>
      <x:c r="G89" s="103" t="n">
        <x:f aca="false">SUM(D89-E89)</x:f>
        <x:v>6</x:v>
      </x:c>
      <x:c r="H89" s="104" t="n">
        <x:f aca="false">G89*(G89/1000)</x:f>
        <x:v>0.036</x:v>
      </x:c>
      <x:c r="I89" s="105"/>
      <x:c r="J89" s="116"/>
      <x:c r="K89" s="107"/>
      <x:c r="L89" s="106"/>
      <x:c r="M89" s="107"/>
      <x:c r="N89" s="107"/>
      <x:c r="O89" s="107"/>
      <x:c r="P89" s="105"/>
      <x:c r="Q89" s="106"/>
      <x:c r="R89" s="107"/>
      <x:c r="S89" s="107"/>
      <x:c r="T89" s="107"/>
      <x:c r="U89" s="107"/>
      <x:c r="V89" s="107"/>
      <x:c r="W89" s="108"/>
      <x:c r="X89" s="109"/>
      <x:c r="Y89" s="106"/>
      <x:c r="Z89" s="107"/>
      <x:c r="AA89" s="107"/>
      <x:c r="AB89" s="107"/>
      <x:c r="AC89" s="107"/>
      <x:c r="AD89" s="106"/>
      <x:c r="AE89" s="110"/>
      <x:c r="AF89" s="106"/>
      <x:c r="AG89" s="107"/>
      <x:c r="AH89" s="107"/>
      <x:c r="AI89" s="107"/>
      <x:c r="AJ89" s="107"/>
      <x:c r="AK89" s="107"/>
      <x:c r="AL89" s="108"/>
      <x:c r="AM89" s="109"/>
      <x:c r="AN89" s="111"/>
      <x:c r="AO89" s="111"/>
      <x:c r="AP89" s="111"/>
      <x:c r="AQ89" s="111"/>
      <x:c r="AR89" s="111"/>
      <x:c r="AS89" s="105"/>
      <x:c r="AT89" s="112"/>
      <x:c r="AU89" s="113" t="e">
        <x:f t="array" aca="false" ref="AU89:AU89">xlookup(A89,'Roshas Attendance'!S:S,'Roshas Attendance'!T:T,"")</x:f>
        <x:v>#NAME?</x:v>
      </x:c>
      <x:c r="AV89" s="113" t="str">
        <x:f aca="false">IF(AC89="","", IF(AC89=AU89,"match","error"))</x:f>
        <x:v/>
      </x:c>
      <x:c r="AW89" s="112"/>
      <x:c r="AX89" s="112"/>
      <x:c r="AY89" s="112"/>
      <x:c r="AZ89" s="112"/>
      <x:c r="BA89" s="112"/>
      <x:c r="BB89" s="112"/>
      <x:c r="BC89" s="112"/>
      <x:c r="BD89" s="112"/>
      <x:c r="BE89" s="112"/>
      <x:c r="BF89" s="112"/>
      <x:c r="BG89" s="112"/>
      <x:c r="BH89" s="112"/>
      <x:c r="BI89" s="112"/>
    </x:row>
    <x:row r="90" customFormat="false" ht="15.75" hidden="false" customHeight="true" outlineLevel="0" collapsed="false">
      <x:c r="A90" s="115" t="s">
        <x:v>360</x:v>
      </x:c>
      <x:c r="B90" s="98" t="n">
        <x:v>17</x:v>
      </x:c>
      <x:c r="C90" s="99" t="n">
        <x:f aca="false">SUM(I90:AS90)</x:f>
        <x:v>0</x:v>
      </x:c>
      <x:c r="D90" s="100" t="n">
        <x:f aca="false">SUM(B90,C90)</x:f>
        <x:v>17</x:v>
      </x:c>
      <x:c r="E90" s="101" t="n">
        <x:f aca="false">0+15+1+2</x:f>
        <x:v>18</x:v>
      </x:c>
      <x:c r="F90" s="102" t="e">
        <x:f t="array" aca="false" ref="F90:F90">xlookup(A90,'Roshas DKP spent'!M:M,'Roshas DKP spent'!N:N,"")</x:f>
        <x:v>#NAME?</x:v>
      </x:c>
      <x:c r="G90" s="103" t="n">
        <x:f aca="false">SUM(D90-E90)</x:f>
        <x:v>-1</x:v>
      </x:c>
      <x:c r="H90" s="104" t="n">
        <x:f aca="false">G90*(G90/1000)</x:f>
        <x:v>0.001</x:v>
      </x:c>
      <x:c r="I90" s="105"/>
      <x:c r="J90" s="106"/>
      <x:c r="K90" s="107"/>
      <x:c r="L90" s="106"/>
      <x:c r="M90" s="107"/>
      <x:c r="N90" s="107"/>
      <x:c r="O90" s="107"/>
      <x:c r="P90" s="105"/>
      <x:c r="Q90" s="106"/>
      <x:c r="R90" s="107"/>
      <x:c r="S90" s="107"/>
      <x:c r="T90" s="107"/>
      <x:c r="U90" s="107"/>
      <x:c r="V90" s="107"/>
      <x:c r="W90" s="108"/>
      <x:c r="X90" s="109"/>
      <x:c r="Y90" s="106"/>
      <x:c r="Z90" s="107"/>
      <x:c r="AA90" s="107"/>
      <x:c r="AB90" s="107"/>
      <x:c r="AC90" s="107"/>
      <x:c r="AD90" s="106"/>
      <x:c r="AE90" s="110"/>
      <x:c r="AF90" s="106"/>
      <x:c r="AG90" s="107"/>
      <x:c r="AH90" s="107"/>
      <x:c r="AI90" s="107"/>
      <x:c r="AJ90" s="107"/>
      <x:c r="AK90" s="107"/>
      <x:c r="AL90" s="108"/>
      <x:c r="AM90" s="109"/>
      <x:c r="AN90" s="111"/>
      <x:c r="AO90" s="111"/>
      <x:c r="AP90" s="111"/>
      <x:c r="AQ90" s="111"/>
      <x:c r="AR90" s="111"/>
      <x:c r="AS90" s="105"/>
      <x:c r="AT90" s="112"/>
      <x:c r="AU90" s="113" t="e">
        <x:f t="array" aca="false" ref="AU90:AU90">xlookup(A90,'Roshas Attendance'!S:S,'Roshas Attendance'!T:T,"")</x:f>
        <x:v>#NAME?</x:v>
      </x:c>
      <x:c r="AV90" s="113" t="str">
        <x:f aca="false">IF(AC90="","", IF(AC90=AU90,"match","error"))</x:f>
        <x:v/>
      </x:c>
      <x:c r="AW90" s="112"/>
      <x:c r="AX90" s="112"/>
      <x:c r="AY90" s="112"/>
      <x:c r="AZ90" s="112"/>
      <x:c r="BA90" s="112"/>
      <x:c r="BB90" s="112"/>
      <x:c r="BC90" s="112"/>
      <x:c r="BD90" s="112"/>
      <x:c r="BE90" s="112"/>
      <x:c r="BF90" s="112"/>
      <x:c r="BG90" s="112"/>
      <x:c r="BH90" s="112"/>
      <x:c r="BI90" s="112"/>
    </x:row>
    <x:row r="91" customFormat="false" ht="15.75" hidden="false" customHeight="true" outlineLevel="0" collapsed="false">
      <x:c r="A91" s="114" t="s">
        <x:v>471</x:v>
      </x:c>
      <x:c r="B91" s="98" t="n">
        <x:v>4</x:v>
      </x:c>
      <x:c r="C91" s="99" t="n">
        <x:f aca="false">SUM(I91:AS91)</x:f>
        <x:v>0</x:v>
      </x:c>
      <x:c r="D91" s="100" t="n">
        <x:f aca="false">SUM(B91,C91)</x:f>
        <x:v>4</x:v>
      </x:c>
      <x:c r="E91" s="101" t="n">
        <x:f aca="false">0</x:f>
        <x:v>0</x:v>
      </x:c>
      <x:c r="F91" s="102" t="e">
        <x:f t="array" aca="false" ref="F91:F91">xlookup(A91,'Roshas DKP spent'!M:M,'Roshas DKP spent'!N:N,"")</x:f>
        <x:v>#NAME?</x:v>
      </x:c>
      <x:c r="G91" s="103" t="n">
        <x:f aca="false">SUM(D91-E91)</x:f>
        <x:v>4</x:v>
      </x:c>
      <x:c r="H91" s="104" t="n">
        <x:f aca="false">G91*(G91/1000)</x:f>
        <x:v>0.016</x:v>
      </x:c>
      <x:c r="I91" s="105"/>
      <x:c r="J91" s="116"/>
      <x:c r="K91" s="107"/>
      <x:c r="L91" s="106"/>
      <x:c r="M91" s="107"/>
      <x:c r="N91" s="107"/>
      <x:c r="O91" s="107"/>
      <x:c r="P91" s="105"/>
      <x:c r="Q91" s="106"/>
      <x:c r="R91" s="107"/>
      <x:c r="S91" s="107"/>
      <x:c r="T91" s="107"/>
      <x:c r="U91" s="107"/>
      <x:c r="V91" s="107"/>
      <x:c r="W91" s="108"/>
      <x:c r="X91" s="109"/>
      <x:c r="Y91" s="106"/>
      <x:c r="Z91" s="107"/>
      <x:c r="AA91" s="107"/>
      <x:c r="AB91" s="107"/>
      <x:c r="AC91" s="107"/>
      <x:c r="AD91" s="106"/>
      <x:c r="AE91" s="110"/>
      <x:c r="AF91" s="106"/>
      <x:c r="AG91" s="107"/>
      <x:c r="AH91" s="107"/>
      <x:c r="AI91" s="107"/>
      <x:c r="AJ91" s="107"/>
      <x:c r="AK91" s="107"/>
      <x:c r="AL91" s="108"/>
      <x:c r="AM91" s="109"/>
      <x:c r="AN91" s="111"/>
      <x:c r="AO91" s="111"/>
      <x:c r="AP91" s="111"/>
      <x:c r="AQ91" s="111"/>
      <x:c r="AR91" s="111"/>
      <x:c r="AS91" s="105"/>
      <x:c r="AT91" s="112"/>
      <x:c r="AU91" s="113" t="e">
        <x:f t="array" aca="false" ref="AU91:AU91">xlookup(A91,'Roshas Attendance'!S:S,'Roshas Attendance'!T:T,"")</x:f>
        <x:v>#NAME?</x:v>
      </x:c>
      <x:c r="AV91" s="113" t="str">
        <x:f aca="false">IF(AC91="","", IF(AC91=AU91,"match","error"))</x:f>
        <x:v/>
      </x:c>
      <x:c r="AW91" s="112"/>
      <x:c r="AX91" s="112"/>
      <x:c r="AY91" s="112"/>
      <x:c r="AZ91" s="112"/>
      <x:c r="BA91" s="112"/>
      <x:c r="BB91" s="112"/>
      <x:c r="BC91" s="112"/>
      <x:c r="BD91" s="112"/>
      <x:c r="BE91" s="112"/>
      <x:c r="BF91" s="112"/>
      <x:c r="BG91" s="112"/>
      <x:c r="BH91" s="112"/>
      <x:c r="BI91" s="112"/>
    </x:row>
    <x:row r="92" customFormat="false" ht="15.75" hidden="false" customHeight="true" outlineLevel="0" collapsed="false">
      <x:c r="A92" s="114" t="s">
        <x:v>472</x:v>
      </x:c>
      <x:c r="B92" s="98" t="n">
        <x:v>4</x:v>
      </x:c>
      <x:c r="C92" s="99" t="n">
        <x:f aca="false">SUM(I92:AS92)</x:f>
        <x:v>0</x:v>
      </x:c>
      <x:c r="D92" s="100" t="n">
        <x:f aca="false">SUM(B92,C92)</x:f>
        <x:v>4</x:v>
      </x:c>
      <x:c r="E92" s="101" t="n">
        <x:f aca="false">0</x:f>
        <x:v>0</x:v>
      </x:c>
      <x:c r="F92" s="102" t="e">
        <x:f t="array" aca="false" ref="F92:F92">xlookup(A92,'Roshas DKP spent'!M:M,'Roshas DKP spent'!N:N,"")</x:f>
        <x:v>#NAME?</x:v>
      </x:c>
      <x:c r="G92" s="103" t="n">
        <x:f aca="false">SUM(D92-E92)</x:f>
        <x:v>4</x:v>
      </x:c>
      <x:c r="H92" s="104" t="n">
        <x:f aca="false">G92*(G92/1000)</x:f>
        <x:v>0.016</x:v>
      </x:c>
      <x:c r="I92" s="105"/>
      <x:c r="J92" s="116"/>
      <x:c r="K92" s="107"/>
      <x:c r="L92" s="106"/>
      <x:c r="M92" s="107"/>
      <x:c r="N92" s="107"/>
      <x:c r="O92" s="107"/>
      <x:c r="P92" s="105"/>
      <x:c r="Q92" s="106"/>
      <x:c r="R92" s="107"/>
      <x:c r="S92" s="107"/>
      <x:c r="T92" s="107"/>
      <x:c r="U92" s="107"/>
      <x:c r="V92" s="107"/>
      <x:c r="W92" s="108"/>
      <x:c r="X92" s="109"/>
      <x:c r="Y92" s="106"/>
      <x:c r="Z92" s="107"/>
      <x:c r="AA92" s="107"/>
      <x:c r="AB92" s="107"/>
      <x:c r="AC92" s="107"/>
      <x:c r="AD92" s="106"/>
      <x:c r="AE92" s="110"/>
      <x:c r="AF92" s="106"/>
      <x:c r="AG92" s="107"/>
      <x:c r="AH92" s="107"/>
      <x:c r="AI92" s="107"/>
      <x:c r="AJ92" s="107"/>
      <x:c r="AK92" s="107"/>
      <x:c r="AL92" s="108"/>
      <x:c r="AM92" s="109"/>
      <x:c r="AN92" s="111"/>
      <x:c r="AO92" s="111"/>
      <x:c r="AP92" s="111"/>
      <x:c r="AQ92" s="111"/>
      <x:c r="AR92" s="111"/>
      <x:c r="AS92" s="105"/>
      <x:c r="AT92" s="112"/>
      <x:c r="AU92" s="113" t="e">
        <x:f t="array" aca="false" ref="AU92:AU92">xlookup(A92,'Roshas Attendance'!S:S,'Roshas Attendance'!T:T,"")</x:f>
        <x:v>#NAME?</x:v>
      </x:c>
      <x:c r="AV92" s="113" t="str">
        <x:f aca="false">IF(AC92="","", IF(AC92=AU92,"match","error"))</x:f>
        <x:v/>
      </x:c>
      <x:c r="AW92" s="112"/>
      <x:c r="AX92" s="112"/>
      <x:c r="AY92" s="112"/>
      <x:c r="AZ92" s="112"/>
      <x:c r="BA92" s="112"/>
      <x:c r="BB92" s="112"/>
      <x:c r="BC92" s="112"/>
      <x:c r="BD92" s="112"/>
      <x:c r="BE92" s="112"/>
      <x:c r="BF92" s="112"/>
      <x:c r="BG92" s="112"/>
      <x:c r="BH92" s="112"/>
      <x:c r="BI92" s="112"/>
    </x:row>
    <x:row r="93" customFormat="false" ht="15.75" hidden="false" customHeight="true" outlineLevel="0" collapsed="false">
      <x:c r="A93" s="97" t="s">
        <x:v>473</x:v>
      </x:c>
      <x:c r="B93" s="98" t="n">
        <x:v>3</x:v>
      </x:c>
      <x:c r="C93" s="99" t="n">
        <x:f aca="false">SUM(I93:AS93)</x:f>
        <x:v>0</x:v>
      </x:c>
      <x:c r="D93" s="100" t="n">
        <x:f aca="false">SUM(B93,C93)</x:f>
        <x:v>3</x:v>
      </x:c>
      <x:c r="E93" s="101" t="n">
        <x:f aca="false">0</x:f>
        <x:v>0</x:v>
      </x:c>
      <x:c r="F93" s="102" t="e">
        <x:f t="array" aca="false" ref="F93:F93">xlookup(A93,'Roshas DKP spent'!M:M,'Roshas DKP spent'!N:N,"")</x:f>
        <x:v>#NAME?</x:v>
      </x:c>
      <x:c r="G93" s="103" t="n">
        <x:f aca="false">SUM(D93-E93)</x:f>
        <x:v>3</x:v>
      </x:c>
      <x:c r="H93" s="104" t="n">
        <x:f aca="false">G93*(G93/1000)</x:f>
        <x:v>0.009</x:v>
      </x:c>
      <x:c r="I93" s="105"/>
      <x:c r="J93" s="116"/>
      <x:c r="K93" s="107"/>
      <x:c r="L93" s="106"/>
      <x:c r="M93" s="107"/>
      <x:c r="N93" s="107"/>
      <x:c r="O93" s="107"/>
      <x:c r="P93" s="105"/>
      <x:c r="Q93" s="106"/>
      <x:c r="R93" s="107"/>
      <x:c r="S93" s="107"/>
      <x:c r="T93" s="107"/>
      <x:c r="U93" s="107"/>
      <x:c r="V93" s="107"/>
      <x:c r="W93" s="108"/>
      <x:c r="X93" s="109"/>
      <x:c r="Y93" s="106"/>
      <x:c r="Z93" s="107"/>
      <x:c r="AA93" s="107"/>
      <x:c r="AB93" s="107"/>
      <x:c r="AC93" s="107"/>
      <x:c r="AD93" s="106"/>
      <x:c r="AE93" s="110"/>
      <x:c r="AF93" s="106"/>
      <x:c r="AG93" s="107"/>
      <x:c r="AH93" s="107"/>
      <x:c r="AI93" s="107"/>
      <x:c r="AJ93" s="107"/>
      <x:c r="AK93" s="107"/>
      <x:c r="AL93" s="108"/>
      <x:c r="AM93" s="109"/>
      <x:c r="AN93" s="111"/>
      <x:c r="AO93" s="111"/>
      <x:c r="AP93" s="111"/>
      <x:c r="AQ93" s="111"/>
      <x:c r="AR93" s="111"/>
      <x:c r="AS93" s="105"/>
      <x:c r="AT93" s="112"/>
      <x:c r="AU93" s="113" t="e">
        <x:f t="array" aca="false" ref="AU93:AU93">xlookup(A93,'Roshas Attendance'!S:S,'Roshas Attendance'!T:T,"")</x:f>
        <x:v>#NAME?</x:v>
      </x:c>
      <x:c r="AV93" s="113" t="str">
        <x:f aca="false">IF(AC93="","", IF(AC93=AU93,"match","error"))</x:f>
        <x:v/>
      </x:c>
      <x:c r="AW93" s="112"/>
      <x:c r="AX93" s="112"/>
      <x:c r="AY93" s="112"/>
      <x:c r="AZ93" s="112"/>
      <x:c r="BA93" s="112"/>
      <x:c r="BB93" s="112"/>
      <x:c r="BC93" s="112"/>
      <x:c r="BD93" s="112"/>
      <x:c r="BE93" s="112"/>
      <x:c r="BF93" s="112"/>
      <x:c r="BG93" s="112"/>
      <x:c r="BH93" s="112"/>
      <x:c r="BI93" s="112"/>
    </x:row>
    <x:row r="94" customFormat="false" ht="15.75" hidden="false" customHeight="true" outlineLevel="0" collapsed="false">
      <x:c r="A94" s="97" t="s">
        <x:v>474</x:v>
      </x:c>
      <x:c r="B94" s="98" t="n">
        <x:v>2</x:v>
      </x:c>
      <x:c r="C94" s="99" t="n">
        <x:f aca="false">SUM(I94:AS94)</x:f>
        <x:v>0</x:v>
      </x:c>
      <x:c r="D94" s="100" t="n">
        <x:f aca="false">SUM(B94,C94)</x:f>
        <x:v>2</x:v>
      </x:c>
      <x:c r="E94" s="101" t="n">
        <x:f aca="false">0</x:f>
        <x:v>0</x:v>
      </x:c>
      <x:c r="F94" s="102" t="e">
        <x:f t="array" aca="false" ref="F94:F94">xlookup(A94,'Roshas DKP spent'!M:M,'Roshas DKP spent'!N:N,"")</x:f>
        <x:v>#NAME?</x:v>
      </x:c>
      <x:c r="G94" s="103" t="n">
        <x:f aca="false">SUM(D94-E94)</x:f>
        <x:v>2</x:v>
      </x:c>
      <x:c r="H94" s="104" t="n">
        <x:f aca="false">G94*(G94/1000)</x:f>
        <x:v>0.004</x:v>
      </x:c>
      <x:c r="I94" s="105"/>
      <x:c r="J94" s="116"/>
      <x:c r="K94" s="107"/>
      <x:c r="L94" s="106"/>
      <x:c r="M94" s="107"/>
      <x:c r="N94" s="107"/>
      <x:c r="O94" s="107"/>
      <x:c r="P94" s="105"/>
      <x:c r="Q94" s="106"/>
      <x:c r="R94" s="107"/>
      <x:c r="S94" s="107"/>
      <x:c r="T94" s="107"/>
      <x:c r="U94" s="107"/>
      <x:c r="V94" s="107"/>
      <x:c r="W94" s="108"/>
      <x:c r="X94" s="109"/>
      <x:c r="Y94" s="106"/>
      <x:c r="Z94" s="107"/>
      <x:c r="AA94" s="107"/>
      <x:c r="AB94" s="107"/>
      <x:c r="AC94" s="107"/>
      <x:c r="AD94" s="106"/>
      <x:c r="AE94" s="110"/>
      <x:c r="AF94" s="106"/>
      <x:c r="AG94" s="107"/>
      <x:c r="AH94" s="107"/>
      <x:c r="AI94" s="107"/>
      <x:c r="AJ94" s="107"/>
      <x:c r="AK94" s="107"/>
      <x:c r="AL94" s="108"/>
      <x:c r="AM94" s="109"/>
      <x:c r="AN94" s="111"/>
      <x:c r="AO94" s="111"/>
      <x:c r="AP94" s="111"/>
      <x:c r="AQ94" s="111"/>
      <x:c r="AR94" s="111"/>
      <x:c r="AS94" s="105"/>
      <x:c r="AT94" s="112"/>
      <x:c r="AU94" s="113" t="e">
        <x:f t="array" aca="false" ref="AU94:AU94">xlookup(A94,'Roshas Attendance'!S:S,'Roshas Attendance'!T:T,"")</x:f>
        <x:v>#NAME?</x:v>
      </x:c>
      <x:c r="AV94" s="113" t="str">
        <x:f aca="false">IF(AC94="","", IF(AC94=AU94,"match","error"))</x:f>
        <x:v/>
      </x:c>
      <x:c r="AW94" s="112"/>
      <x:c r="AX94" s="112"/>
      <x:c r="AY94" s="112"/>
      <x:c r="AZ94" s="112"/>
      <x:c r="BA94" s="112"/>
      <x:c r="BB94" s="112"/>
      <x:c r="BC94" s="112"/>
      <x:c r="BD94" s="112"/>
      <x:c r="BE94" s="112"/>
      <x:c r="BF94" s="112"/>
      <x:c r="BG94" s="112"/>
      <x:c r="BH94" s="112"/>
      <x:c r="BI94" s="112"/>
    </x:row>
    <x:row r="95" customFormat="false" ht="15.75" hidden="false" customHeight="true" outlineLevel="0" collapsed="false">
      <x:c r="A95" s="97" t="s">
        <x:v>475</x:v>
      </x:c>
      <x:c r="B95" s="98" t="n">
        <x:v>2</x:v>
      </x:c>
      <x:c r="C95" s="99" t="n">
        <x:f aca="false">SUM(I95:AS95)</x:f>
        <x:v>0</x:v>
      </x:c>
      <x:c r="D95" s="100" t="n">
        <x:f aca="false">SUM(B95,C95)</x:f>
        <x:v>2</x:v>
      </x:c>
      <x:c r="E95" s="101" t="n">
        <x:f aca="false">0</x:f>
        <x:v>0</x:v>
      </x:c>
      <x:c r="F95" s="102" t="e">
        <x:f t="array" aca="false" ref="F95:F95">xlookup(A95,'Roshas DKP spent'!M:M,'Roshas DKP spent'!N:N,"")</x:f>
        <x:v>#NAME?</x:v>
      </x:c>
      <x:c r="G95" s="103" t="n">
        <x:f aca="false">SUM(D95-E95)</x:f>
        <x:v>2</x:v>
      </x:c>
      <x:c r="H95" s="104" t="n">
        <x:f aca="false">G95*(G95/1000)</x:f>
        <x:v>0.004</x:v>
      </x:c>
      <x:c r="I95" s="105"/>
      <x:c r="J95" s="116"/>
      <x:c r="K95" s="107"/>
      <x:c r="L95" s="106"/>
      <x:c r="M95" s="107"/>
      <x:c r="N95" s="107"/>
      <x:c r="O95" s="107"/>
      <x:c r="P95" s="105"/>
      <x:c r="Q95" s="106"/>
      <x:c r="R95" s="107"/>
      <x:c r="S95" s="107"/>
      <x:c r="T95" s="107"/>
      <x:c r="U95" s="107"/>
      <x:c r="V95" s="107"/>
      <x:c r="W95" s="108"/>
      <x:c r="X95" s="109"/>
      <x:c r="Y95" s="106"/>
      <x:c r="Z95" s="107"/>
      <x:c r="AA95" s="107"/>
      <x:c r="AB95" s="107"/>
      <x:c r="AC95" s="107"/>
      <x:c r="AD95" s="106"/>
      <x:c r="AE95" s="110"/>
      <x:c r="AF95" s="106"/>
      <x:c r="AG95" s="107"/>
      <x:c r="AH95" s="107"/>
      <x:c r="AI95" s="107"/>
      <x:c r="AJ95" s="107"/>
      <x:c r="AK95" s="107"/>
      <x:c r="AL95" s="108"/>
      <x:c r="AM95" s="109"/>
      <x:c r="AN95" s="111"/>
      <x:c r="AO95" s="111"/>
      <x:c r="AP95" s="111"/>
      <x:c r="AQ95" s="111"/>
      <x:c r="AR95" s="111"/>
      <x:c r="AS95" s="105"/>
      <x:c r="AT95" s="112"/>
      <x:c r="AU95" s="113" t="e">
        <x:f t="array" aca="false" ref="AU95:AU95">xlookup(A95,'Roshas Attendance'!S:S,'Roshas Attendance'!T:T,"")</x:f>
        <x:v>#NAME?</x:v>
      </x:c>
      <x:c r="AV95" s="113" t="str">
        <x:f aca="false">IF(AC95="","", IF(AC95=AU95,"match","error"))</x:f>
        <x:v/>
      </x:c>
      <x:c r="AW95" s="112"/>
      <x:c r="AX95" s="112"/>
      <x:c r="AY95" s="112"/>
      <x:c r="AZ95" s="112"/>
      <x:c r="BA95" s="112"/>
      <x:c r="BB95" s="112"/>
      <x:c r="BC95" s="112"/>
      <x:c r="BD95" s="112"/>
      <x:c r="BE95" s="112"/>
      <x:c r="BF95" s="112"/>
      <x:c r="BG95" s="112"/>
      <x:c r="BH95" s="112"/>
      <x:c r="BI95" s="112"/>
    </x:row>
    <x:row r="96" customFormat="false" ht="15.75" hidden="false" customHeight="true" outlineLevel="0" collapsed="false">
      <x:c r="A96" s="97" t="s">
        <x:v>476</x:v>
      </x:c>
      <x:c r="B96" s="98" t="n">
        <x:v>2</x:v>
      </x:c>
      <x:c r="C96" s="99" t="n">
        <x:f aca="false">SUM(I96:AS96)</x:f>
        <x:v>0</x:v>
      </x:c>
      <x:c r="D96" s="100" t="n">
        <x:f aca="false">SUM(B96,C96)</x:f>
        <x:v>2</x:v>
      </x:c>
      <x:c r="E96" s="101" t="n">
        <x:f aca="false">0</x:f>
        <x:v>0</x:v>
      </x:c>
      <x:c r="F96" s="102" t="e">
        <x:f t="array" aca="false" ref="F96:F96">xlookup(A96,'Roshas DKP spent'!M:M,'Roshas DKP spent'!N:N,"")</x:f>
        <x:v>#NAME?</x:v>
      </x:c>
      <x:c r="G96" s="103" t="n">
        <x:f aca="false">SUM(D96-E96)</x:f>
        <x:v>2</x:v>
      </x:c>
      <x:c r="H96" s="104" t="n">
        <x:f aca="false">G96*(G96/1000)</x:f>
        <x:v>0.004</x:v>
      </x:c>
      <x:c r="I96" s="105"/>
      <x:c r="J96" s="116"/>
      <x:c r="K96" s="107"/>
      <x:c r="L96" s="106"/>
      <x:c r="M96" s="107"/>
      <x:c r="N96" s="107"/>
      <x:c r="O96" s="107"/>
      <x:c r="P96" s="105"/>
      <x:c r="Q96" s="106"/>
      <x:c r="R96" s="107"/>
      <x:c r="S96" s="107"/>
      <x:c r="T96" s="107"/>
      <x:c r="U96" s="107"/>
      <x:c r="V96" s="107"/>
      <x:c r="W96" s="108"/>
      <x:c r="X96" s="109"/>
      <x:c r="Y96" s="106"/>
      <x:c r="Z96" s="107"/>
      <x:c r="AA96" s="107"/>
      <x:c r="AB96" s="107"/>
      <x:c r="AC96" s="107"/>
      <x:c r="AD96" s="106"/>
      <x:c r="AE96" s="110"/>
      <x:c r="AF96" s="106"/>
      <x:c r="AG96" s="107"/>
      <x:c r="AH96" s="107"/>
      <x:c r="AI96" s="107"/>
      <x:c r="AJ96" s="107"/>
      <x:c r="AK96" s="107"/>
      <x:c r="AL96" s="108"/>
      <x:c r="AM96" s="109"/>
      <x:c r="AN96" s="111"/>
      <x:c r="AO96" s="111"/>
      <x:c r="AP96" s="111"/>
      <x:c r="AQ96" s="111"/>
      <x:c r="AR96" s="111"/>
      <x:c r="AS96" s="105"/>
      <x:c r="AT96" s="112"/>
      <x:c r="AU96" s="113" t="e">
        <x:f t="array" aca="false" ref="AU96:AU96">xlookup(A96,'Roshas Attendance'!S:S,'Roshas Attendance'!T:T,"")</x:f>
        <x:v>#NAME?</x:v>
      </x:c>
      <x:c r="AV96" s="113" t="str">
        <x:f aca="false">IF(AC96="","", IF(AC96=AU96,"match","error"))</x:f>
        <x:v/>
      </x:c>
      <x:c r="AW96" s="112"/>
      <x:c r="AX96" s="112"/>
      <x:c r="AY96" s="112"/>
      <x:c r="AZ96" s="112"/>
      <x:c r="BA96" s="112"/>
      <x:c r="BB96" s="112"/>
      <x:c r="BC96" s="112"/>
      <x:c r="BD96" s="112"/>
      <x:c r="BE96" s="112"/>
      <x:c r="BF96" s="112"/>
      <x:c r="BG96" s="112"/>
      <x:c r="BH96" s="112"/>
      <x:c r="BI96" s="112"/>
    </x:row>
    <x:row r="97" customFormat="false" ht="15.75" hidden="false" customHeight="true" outlineLevel="0" collapsed="false">
      <x:c r="A97" s="97"/>
      <x:c r="B97" s="98"/>
      <x:c r="C97" s="99" t="n">
        <x:f aca="false">SUM(I97:AS97)</x:f>
        <x:v>0</x:v>
      </x:c>
      <x:c r="D97" s="100" t="n">
        <x:f aca="false">SUM(B97,C97)</x:f>
        <x:v>0</x:v>
      </x:c>
      <x:c r="E97" s="101" t="n">
        <x:f aca="false">0</x:f>
        <x:v>0</x:v>
      </x:c>
      <x:c r="F97" s="102" t="e">
        <x:f t="array" aca="false" ref="F97:F97">xlookup(A97,'Roshas DKP spent'!M:M,'Roshas DKP spent'!N:N,"")</x:f>
        <x:v>#NAME?</x:v>
      </x:c>
      <x:c r="G97" s="103" t="n">
        <x:f aca="false">SUM(D97-E97)</x:f>
        <x:v>0</x:v>
      </x:c>
      <x:c r="H97" s="104" t="n">
        <x:f aca="false">G97*(G97/1000)</x:f>
        <x:v>0</x:v>
      </x:c>
      <x:c r="I97" s="105"/>
      <x:c r="J97" s="106"/>
      <x:c r="K97" s="107"/>
      <x:c r="L97" s="106"/>
      <x:c r="M97" s="107"/>
      <x:c r="N97" s="107"/>
      <x:c r="O97" s="107"/>
      <x:c r="P97" s="105"/>
      <x:c r="Q97" s="106"/>
      <x:c r="R97" s="107"/>
      <x:c r="S97" s="107"/>
      <x:c r="T97" s="107"/>
      <x:c r="U97" s="107"/>
      <x:c r="V97" s="107"/>
      <x:c r="W97" s="108"/>
      <x:c r="X97" s="109"/>
      <x:c r="Y97" s="106"/>
      <x:c r="Z97" s="107"/>
      <x:c r="AA97" s="107"/>
      <x:c r="AB97" s="107"/>
      <x:c r="AC97" s="107"/>
      <x:c r="AD97" s="106"/>
      <x:c r="AE97" s="110"/>
      <x:c r="AF97" s="106"/>
      <x:c r="AG97" s="107"/>
      <x:c r="AH97" s="107"/>
      <x:c r="AI97" s="107"/>
      <x:c r="AJ97" s="107"/>
      <x:c r="AK97" s="107"/>
      <x:c r="AL97" s="108"/>
      <x:c r="AM97" s="109"/>
      <x:c r="AN97" s="111"/>
      <x:c r="AO97" s="111"/>
      <x:c r="AP97" s="111"/>
      <x:c r="AQ97" s="111"/>
      <x:c r="AR97" s="111"/>
      <x:c r="AS97" s="105"/>
      <x:c r="AT97" s="112"/>
      <x:c r="AU97" s="113" t="e">
        <x:f t="array" aca="false" ref="AU97:AU97">xlookup(A97,'Roshas Attendance'!S:S,'Roshas Attendance'!T:T,"")</x:f>
        <x:v>#NAME?</x:v>
      </x:c>
      <x:c r="AV97" s="113" t="str">
        <x:f aca="false">IF(AC97="","", IF(AC97=AU97,"match","error"))</x:f>
        <x:v/>
      </x:c>
      <x:c r="AW97" s="112"/>
      <x:c r="AX97" s="112"/>
      <x:c r="AY97" s="112"/>
      <x:c r="AZ97" s="112"/>
      <x:c r="BA97" s="112"/>
      <x:c r="BB97" s="112"/>
      <x:c r="BC97" s="112"/>
      <x:c r="BD97" s="112"/>
      <x:c r="BE97" s="112"/>
      <x:c r="BF97" s="112"/>
      <x:c r="BG97" s="112"/>
      <x:c r="BH97" s="112"/>
      <x:c r="BI97" s="112"/>
    </x:row>
    <x:row r="98" customFormat="false" ht="15.75" hidden="false" customHeight="true" outlineLevel="0" collapsed="false">
      <x:c r="A98" s="97"/>
      <x:c r="B98" s="98"/>
      <x:c r="C98" s="99" t="n">
        <x:f aca="false">SUM(I98:AS98)</x:f>
        <x:v>0</x:v>
      </x:c>
      <x:c r="D98" s="100" t="n">
        <x:f aca="false">SUM(B98,C98)</x:f>
        <x:v>0</x:v>
      </x:c>
      <x:c r="E98" s="101" t="n">
        <x:f aca="false">0</x:f>
        <x:v>0</x:v>
      </x:c>
      <x:c r="F98" s="102" t="e">
        <x:f t="array" aca="false" ref="F98:F98">xlookup(A98,'Roshas DKP spent'!M:M,'Roshas DKP spent'!N:N,"")</x:f>
        <x:v>#NAME?</x:v>
      </x:c>
      <x:c r="G98" s="103" t="n">
        <x:f aca="false">SUM(D98-E98)</x:f>
        <x:v>0</x:v>
      </x:c>
      <x:c r="H98" s="104" t="n">
        <x:f aca="false">G98*(G98/1000)</x:f>
        <x:v>0</x:v>
      </x:c>
      <x:c r="I98" s="105"/>
      <x:c r="J98" s="106"/>
      <x:c r="K98" s="107"/>
      <x:c r="L98" s="106"/>
      <x:c r="M98" s="107"/>
      <x:c r="N98" s="107"/>
      <x:c r="O98" s="107"/>
      <x:c r="P98" s="105"/>
      <x:c r="Q98" s="106"/>
      <x:c r="R98" s="107"/>
      <x:c r="S98" s="107"/>
      <x:c r="T98" s="107"/>
      <x:c r="U98" s="107"/>
      <x:c r="V98" s="107"/>
      <x:c r="W98" s="108"/>
      <x:c r="X98" s="109"/>
      <x:c r="Y98" s="106"/>
      <x:c r="Z98" s="107"/>
      <x:c r="AA98" s="107"/>
      <x:c r="AB98" s="107"/>
      <x:c r="AC98" s="107"/>
      <x:c r="AD98" s="106"/>
      <x:c r="AE98" s="110"/>
      <x:c r="AF98" s="106"/>
      <x:c r="AG98" s="107"/>
      <x:c r="AH98" s="107"/>
      <x:c r="AI98" s="107"/>
      <x:c r="AJ98" s="107"/>
      <x:c r="AK98" s="107"/>
      <x:c r="AL98" s="108"/>
      <x:c r="AM98" s="109"/>
      <x:c r="AN98" s="111"/>
      <x:c r="AO98" s="111"/>
      <x:c r="AP98" s="111"/>
      <x:c r="AQ98" s="111"/>
      <x:c r="AR98" s="111"/>
      <x:c r="AS98" s="105"/>
      <x:c r="AT98" s="112"/>
      <x:c r="AU98" s="113" t="e">
        <x:f t="array" aca="false" ref="AU98:AU98">xlookup(A98,'Roshas Attendance'!S:S,'Roshas Attendance'!T:T,"")</x:f>
        <x:v>#NAME?</x:v>
      </x:c>
      <x:c r="AV98" s="113" t="str">
        <x:f aca="false">IF(AC98="","", IF(AC98=AU98,"match","error"))</x:f>
        <x:v/>
      </x:c>
      <x:c r="AW98" s="112"/>
      <x:c r="AX98" s="112"/>
      <x:c r="AY98" s="112"/>
      <x:c r="AZ98" s="112"/>
      <x:c r="BA98" s="112"/>
      <x:c r="BB98" s="112"/>
      <x:c r="BC98" s="112"/>
      <x:c r="BD98" s="112"/>
      <x:c r="BE98" s="112"/>
      <x:c r="BF98" s="112"/>
      <x:c r="BG98" s="112"/>
      <x:c r="BH98" s="112"/>
      <x:c r="BI98" s="112"/>
    </x:row>
    <x:row r="99" customFormat="false" ht="15.75" hidden="false" customHeight="true" outlineLevel="0" collapsed="false">
      <x:c r="A99" s="97"/>
      <x:c r="B99" s="98"/>
      <x:c r="C99" s="99" t="n">
        <x:f aca="false">SUM(I99:AS99)</x:f>
        <x:v>0</x:v>
      </x:c>
      <x:c r="D99" s="100" t="n">
        <x:f aca="false">SUM(B99,C99)</x:f>
        <x:v>0</x:v>
      </x:c>
      <x:c r="E99" s="101" t="n">
        <x:f aca="false">0</x:f>
        <x:v>0</x:v>
      </x:c>
      <x:c r="F99" s="102" t="e">
        <x:f t="array" aca="false" ref="F99:F99">xlookup(A99,'Roshas DKP spent'!M:M,'Roshas DKP spent'!N:N,"")</x:f>
        <x:v>#NAME?</x:v>
      </x:c>
      <x:c r="G99" s="103" t="n">
        <x:f aca="false">SUM(D99-E99)</x:f>
        <x:v>0</x:v>
      </x:c>
      <x:c r="H99" s="104" t="n">
        <x:f aca="false">G99*(G99/1000)</x:f>
        <x:v>0</x:v>
      </x:c>
      <x:c r="I99" s="105"/>
      <x:c r="J99" s="106"/>
      <x:c r="K99" s="107"/>
      <x:c r="L99" s="106"/>
      <x:c r="M99" s="107"/>
      <x:c r="N99" s="107"/>
      <x:c r="O99" s="107"/>
      <x:c r="P99" s="105"/>
      <x:c r="Q99" s="106"/>
      <x:c r="R99" s="107"/>
      <x:c r="S99" s="107"/>
      <x:c r="T99" s="107"/>
      <x:c r="U99" s="107"/>
      <x:c r="V99" s="107"/>
      <x:c r="W99" s="108"/>
      <x:c r="X99" s="109"/>
      <x:c r="Y99" s="106"/>
      <x:c r="Z99" s="107"/>
      <x:c r="AA99" s="107"/>
      <x:c r="AB99" s="107"/>
      <x:c r="AC99" s="107"/>
      <x:c r="AD99" s="106"/>
      <x:c r="AE99" s="110"/>
      <x:c r="AF99" s="106"/>
      <x:c r="AG99" s="107"/>
      <x:c r="AH99" s="107"/>
      <x:c r="AI99" s="107"/>
      <x:c r="AJ99" s="107"/>
      <x:c r="AK99" s="107"/>
      <x:c r="AL99" s="108"/>
      <x:c r="AM99" s="109"/>
      <x:c r="AN99" s="111"/>
      <x:c r="AO99" s="111"/>
      <x:c r="AP99" s="111"/>
      <x:c r="AQ99" s="111"/>
      <x:c r="AR99" s="111"/>
      <x:c r="AS99" s="105"/>
      <x:c r="AT99" s="112"/>
      <x:c r="AU99" s="113" t="e">
        <x:f t="array" aca="false" ref="AU99:AU99">xlookup(A99,'Roshas Attendance'!S:S,'Roshas Attendance'!T:T,"")</x:f>
        <x:v>#NAME?</x:v>
      </x:c>
      <x:c r="AV99" s="113" t="str">
        <x:f aca="false">IF(AC99="","", IF(AC99=AU99,"match","error"))</x:f>
        <x:v/>
      </x:c>
      <x:c r="AW99" s="112"/>
      <x:c r="AX99" s="112"/>
      <x:c r="AY99" s="112"/>
      <x:c r="AZ99" s="112"/>
      <x:c r="BA99" s="112"/>
      <x:c r="BB99" s="112"/>
      <x:c r="BC99" s="112"/>
      <x:c r="BD99" s="112"/>
      <x:c r="BE99" s="112"/>
      <x:c r="BF99" s="112"/>
      <x:c r="BG99" s="112"/>
      <x:c r="BH99" s="112"/>
      <x:c r="BI99" s="112"/>
    </x:row>
    <x:row r="100" customFormat="false" ht="15.75" hidden="false" customHeight="true" outlineLevel="0" collapsed="false">
      <x:c r="A100" s="97"/>
      <x:c r="B100" s="98"/>
      <x:c r="C100" s="99" t="n">
        <x:f aca="false">SUM(I100:AS100)</x:f>
        <x:v>0</x:v>
      </x:c>
      <x:c r="D100" s="100" t="n">
        <x:f aca="false">SUM(B100,C100)</x:f>
        <x:v>0</x:v>
      </x:c>
      <x:c r="E100" s="101" t="n">
        <x:f aca="false">0</x:f>
        <x:v>0</x:v>
      </x:c>
      <x:c r="F100" s="102" t="e">
        <x:f t="array" aca="false" ref="F100:F100">xlookup(A100,'Roshas DKP spent'!M:M,'Roshas DKP spent'!N:N,"")</x:f>
        <x:v>#NAME?</x:v>
      </x:c>
      <x:c r="G100" s="103" t="n">
        <x:f aca="false">SUM(D100-E100)</x:f>
        <x:v>0</x:v>
      </x:c>
      <x:c r="H100" s="104" t="n">
        <x:f aca="false">G100*(G100/1000)</x:f>
        <x:v>0</x:v>
      </x:c>
      <x:c r="I100" s="105"/>
      <x:c r="J100" s="106"/>
      <x:c r="K100" s="107"/>
      <x:c r="L100" s="106"/>
      <x:c r="M100" s="107"/>
      <x:c r="N100" s="107"/>
      <x:c r="O100" s="107"/>
      <x:c r="P100" s="105"/>
      <x:c r="Q100" s="106"/>
      <x:c r="R100" s="107"/>
      <x:c r="S100" s="107"/>
      <x:c r="T100" s="107"/>
      <x:c r="U100" s="107"/>
      <x:c r="V100" s="107"/>
      <x:c r="W100" s="108"/>
      <x:c r="X100" s="109"/>
      <x:c r="Y100" s="106"/>
      <x:c r="Z100" s="107"/>
      <x:c r="AA100" s="107"/>
      <x:c r="AB100" s="107"/>
      <x:c r="AC100" s="107"/>
      <x:c r="AD100" s="106"/>
      <x:c r="AE100" s="110"/>
      <x:c r="AF100" s="106"/>
      <x:c r="AG100" s="107"/>
      <x:c r="AH100" s="107"/>
      <x:c r="AI100" s="107"/>
      <x:c r="AJ100" s="107"/>
      <x:c r="AK100" s="107"/>
      <x:c r="AL100" s="108"/>
      <x:c r="AM100" s="109"/>
      <x:c r="AN100" s="111"/>
      <x:c r="AO100" s="111"/>
      <x:c r="AP100" s="111"/>
      <x:c r="AQ100" s="111"/>
      <x:c r="AR100" s="111"/>
      <x:c r="AS100" s="105"/>
      <x:c r="AT100" s="112"/>
      <x:c r="AU100" s="113" t="e">
        <x:f t="array" aca="false" ref="AU100:AU100">xlookup(A100,'Roshas Attendance'!S:S,'Roshas Attendance'!T:T,"")</x:f>
        <x:v>#NAME?</x:v>
      </x:c>
      <x:c r="AV100" s="113"/>
      <x:c r="AW100" s="112"/>
      <x:c r="AX100" s="112"/>
      <x:c r="AY100" s="112"/>
      <x:c r="AZ100" s="112"/>
      <x:c r="BA100" s="112"/>
      <x:c r="BB100" s="112"/>
      <x:c r="BC100" s="112"/>
      <x:c r="BD100" s="112"/>
      <x:c r="BE100" s="112"/>
      <x:c r="BF100" s="112"/>
      <x:c r="BG100" s="112"/>
      <x:c r="BH100" s="112"/>
      <x:c r="BI100" s="112"/>
    </x:row>
    <x:row r="101" customFormat="false" ht="15.75" hidden="false" customHeight="true" outlineLevel="0" collapsed="false">
      <x:c r="A101" s="97"/>
      <x:c r="B101" s="98"/>
      <x:c r="C101" s="99" t="n">
        <x:f aca="false">SUM(I101:AS101)</x:f>
        <x:v>0</x:v>
      </x:c>
      <x:c r="D101" s="100" t="n">
        <x:f aca="false">SUM(B101,C101)</x:f>
        <x:v>0</x:v>
      </x:c>
      <x:c r="E101" s="101" t="n">
        <x:f aca="false">0</x:f>
        <x:v>0</x:v>
      </x:c>
      <x:c r="F101" s="102" t="e">
        <x:f t="array" aca="false" ref="F101:F101">xlookup(A101,'Roshas DKP spent'!M:M,'Roshas DKP spent'!N:N,"")</x:f>
        <x:v>#NAME?</x:v>
      </x:c>
      <x:c r="G101" s="103" t="n">
        <x:f aca="false">SUM(D101-E101)</x:f>
        <x:v>0</x:v>
      </x:c>
      <x:c r="H101" s="104" t="n">
        <x:f aca="false">G101*(G101/1000)</x:f>
        <x:v>0</x:v>
      </x:c>
      <x:c r="I101" s="105"/>
      <x:c r="J101" s="106"/>
      <x:c r="K101" s="107"/>
      <x:c r="L101" s="106"/>
      <x:c r="M101" s="107"/>
      <x:c r="N101" s="107"/>
      <x:c r="O101" s="107"/>
      <x:c r="P101" s="105"/>
      <x:c r="Q101" s="106"/>
      <x:c r="R101" s="107"/>
      <x:c r="S101" s="107"/>
      <x:c r="T101" s="107"/>
      <x:c r="U101" s="107"/>
      <x:c r="V101" s="107"/>
      <x:c r="W101" s="108"/>
      <x:c r="X101" s="109"/>
      <x:c r="Y101" s="106"/>
      <x:c r="Z101" s="107"/>
      <x:c r="AA101" s="107"/>
      <x:c r="AB101" s="107"/>
      <x:c r="AC101" s="107"/>
      <x:c r="AD101" s="106"/>
      <x:c r="AE101" s="110"/>
      <x:c r="AF101" s="106"/>
      <x:c r="AG101" s="107"/>
      <x:c r="AH101" s="107"/>
      <x:c r="AI101" s="107"/>
      <x:c r="AJ101" s="107"/>
      <x:c r="AK101" s="107"/>
      <x:c r="AL101" s="108"/>
      <x:c r="AM101" s="109"/>
      <x:c r="AN101" s="111"/>
      <x:c r="AO101" s="111"/>
      <x:c r="AP101" s="111"/>
      <x:c r="AQ101" s="111"/>
      <x:c r="AR101" s="111"/>
      <x:c r="AS101" s="105"/>
      <x:c r="AT101" s="112"/>
      <x:c r="AU101" s="113" t="e">
        <x:f t="array" aca="false" ref="AU101:AU101">xlookup(A101,'Roshas Attendance'!S:S,'Roshas Attendance'!T:T,"")</x:f>
        <x:v>#NAME?</x:v>
      </x:c>
      <x:c r="AV101" s="113" t="str">
        <x:f aca="false">IF(AC101="","", IF(AC101=AU101,"match","error"))</x:f>
        <x:v/>
      </x:c>
      <x:c r="AW101" s="112"/>
      <x:c r="AX101" s="112"/>
      <x:c r="AY101" s="112"/>
      <x:c r="AZ101" s="112"/>
      <x:c r="BA101" s="112"/>
      <x:c r="BB101" s="112"/>
      <x:c r="BC101" s="112"/>
      <x:c r="BD101" s="112"/>
      <x:c r="BE101" s="112"/>
      <x:c r="BF101" s="112"/>
      <x:c r="BG101" s="112"/>
      <x:c r="BH101" s="112"/>
      <x:c r="BI101" s="112"/>
    </x:row>
    <x:row r="102" customFormat="false" ht="15.75" hidden="false" customHeight="true" outlineLevel="0" collapsed="false">
      <x:c r="A102" s="97"/>
      <x:c r="B102" s="98"/>
      <x:c r="C102" s="99" t="n">
        <x:f aca="false">SUM(I102:AS102)</x:f>
        <x:v>0</x:v>
      </x:c>
      <x:c r="D102" s="100" t="n">
        <x:f aca="false">SUM(B102,C102)</x:f>
        <x:v>0</x:v>
      </x:c>
      <x:c r="E102" s="101" t="n">
        <x:f aca="false">0</x:f>
        <x:v>0</x:v>
      </x:c>
      <x:c r="F102" s="102" t="e">
        <x:f t="array" aca="false" ref="F102:F102">xlookup(A102,'Roshas DKP spent'!M:M,'Roshas DKP spent'!N:N,"")</x:f>
        <x:v>#NAME?</x:v>
      </x:c>
      <x:c r="G102" s="103" t="n">
        <x:f aca="false">SUM(D102-E102)</x:f>
        <x:v>0</x:v>
      </x:c>
      <x:c r="H102" s="104" t="n">
        <x:f aca="false">G102*(G102/1000)</x:f>
        <x:v>0</x:v>
      </x:c>
      <x:c r="I102" s="105"/>
      <x:c r="J102" s="106"/>
      <x:c r="K102" s="107"/>
      <x:c r="L102" s="106"/>
      <x:c r="M102" s="107"/>
      <x:c r="N102" s="107"/>
      <x:c r="O102" s="107"/>
      <x:c r="P102" s="105"/>
      <x:c r="Q102" s="106"/>
      <x:c r="R102" s="107"/>
      <x:c r="S102" s="107"/>
      <x:c r="T102" s="107"/>
      <x:c r="U102" s="107"/>
      <x:c r="V102" s="107"/>
      <x:c r="W102" s="108"/>
      <x:c r="X102" s="109"/>
      <x:c r="Y102" s="106"/>
      <x:c r="Z102" s="107"/>
      <x:c r="AA102" s="107"/>
      <x:c r="AB102" s="107"/>
      <x:c r="AC102" s="107"/>
      <x:c r="AD102" s="106"/>
      <x:c r="AE102" s="110"/>
      <x:c r="AF102" s="106"/>
      <x:c r="AG102" s="107"/>
      <x:c r="AH102" s="107"/>
      <x:c r="AI102" s="107"/>
      <x:c r="AJ102" s="107"/>
      <x:c r="AK102" s="107"/>
      <x:c r="AL102" s="108"/>
      <x:c r="AM102" s="109"/>
      <x:c r="AN102" s="111"/>
      <x:c r="AO102" s="111"/>
      <x:c r="AP102" s="111"/>
      <x:c r="AQ102" s="111"/>
      <x:c r="AR102" s="111"/>
      <x:c r="AS102" s="105"/>
      <x:c r="AT102" s="112"/>
      <x:c r="AU102" s="113" t="e">
        <x:f t="array" aca="false" ref="AU102:AU102">xlookup(A102,'Roshas Attendance'!S:S,'Roshas Attendance'!T:T,"")</x:f>
        <x:v>#NAME?</x:v>
      </x:c>
      <x:c r="AV102" s="113" t="str">
        <x:f aca="false">IF(AC102="","", IF(AC102=AU102,"match","error"))</x:f>
        <x:v/>
      </x:c>
      <x:c r="AW102" s="112"/>
      <x:c r="AX102" s="112"/>
      <x:c r="AY102" s="112"/>
      <x:c r="AZ102" s="112"/>
      <x:c r="BA102" s="112"/>
      <x:c r="BB102" s="112"/>
      <x:c r="BC102" s="112"/>
      <x:c r="BD102" s="112"/>
      <x:c r="BE102" s="112"/>
      <x:c r="BF102" s="112"/>
      <x:c r="BG102" s="112"/>
      <x:c r="BH102" s="112"/>
      <x:c r="BI102" s="112"/>
    </x:row>
    <x:row r="103" customFormat="false" ht="15.75" hidden="false" customHeight="true" outlineLevel="0" collapsed="false">
      <x:c r="A103" s="97"/>
      <x:c r="B103" s="98"/>
      <x:c r="C103" s="99" t="n">
        <x:f aca="false">SUM(I103:AS103)</x:f>
        <x:v>0</x:v>
      </x:c>
      <x:c r="D103" s="100" t="n">
        <x:f aca="false">SUM(B103,C103)</x:f>
        <x:v>0</x:v>
      </x:c>
      <x:c r="E103" s="101" t="n">
        <x:f aca="false">0</x:f>
        <x:v>0</x:v>
      </x:c>
      <x:c r="F103" s="102" t="e">
        <x:f t="array" aca="false" ref="F103:F103">xlookup(A103,'Roshas DKP spent'!M:M,'Roshas DKP spent'!N:N,"")</x:f>
        <x:v>#NAME?</x:v>
      </x:c>
      <x:c r="G103" s="103" t="n">
        <x:f aca="false">SUM(D103-E103)</x:f>
        <x:v>0</x:v>
      </x:c>
      <x:c r="H103" s="104" t="n">
        <x:f aca="false">G103*(G103/1000)</x:f>
        <x:v>0</x:v>
      </x:c>
      <x:c r="I103" s="105"/>
      <x:c r="J103" s="106"/>
      <x:c r="K103" s="107"/>
      <x:c r="L103" s="106"/>
      <x:c r="M103" s="107"/>
      <x:c r="N103" s="107"/>
      <x:c r="O103" s="107"/>
      <x:c r="P103" s="105"/>
      <x:c r="Q103" s="106"/>
      <x:c r="R103" s="107"/>
      <x:c r="S103" s="107"/>
      <x:c r="T103" s="107"/>
      <x:c r="U103" s="107"/>
      <x:c r="V103" s="107"/>
      <x:c r="W103" s="108"/>
      <x:c r="X103" s="109"/>
      <x:c r="Y103" s="106"/>
      <x:c r="Z103" s="107"/>
      <x:c r="AA103" s="107"/>
      <x:c r="AB103" s="107"/>
      <x:c r="AC103" s="107"/>
      <x:c r="AD103" s="106"/>
      <x:c r="AE103" s="110"/>
      <x:c r="AF103" s="106"/>
      <x:c r="AG103" s="107"/>
      <x:c r="AH103" s="107"/>
      <x:c r="AI103" s="107"/>
      <x:c r="AJ103" s="107"/>
      <x:c r="AK103" s="107"/>
      <x:c r="AL103" s="108"/>
      <x:c r="AM103" s="109"/>
      <x:c r="AN103" s="111"/>
      <x:c r="AO103" s="111"/>
      <x:c r="AP103" s="111"/>
      <x:c r="AQ103" s="111"/>
      <x:c r="AR103" s="111"/>
      <x:c r="AS103" s="105"/>
      <x:c r="AT103" s="112"/>
      <x:c r="AU103" s="113" t="e">
        <x:f t="array" aca="false" ref="AU103:AU103">xlookup(A103,'Roshas Attendance'!S:S,'Roshas Attendance'!T:T,"")</x:f>
        <x:v>#NAME?</x:v>
      </x:c>
      <x:c r="AV103" s="113" t="str">
        <x:f aca="false">IF(AC103="","", IF(AC103=AU103,"match","error"))</x:f>
        <x:v/>
      </x:c>
      <x:c r="AW103" s="112"/>
      <x:c r="AX103" s="112"/>
      <x:c r="AY103" s="112"/>
      <x:c r="AZ103" s="112"/>
      <x:c r="BA103" s="112"/>
      <x:c r="BB103" s="112"/>
      <x:c r="BC103" s="112"/>
      <x:c r="BD103" s="112"/>
      <x:c r="BE103" s="112"/>
      <x:c r="BF103" s="112"/>
      <x:c r="BG103" s="112"/>
      <x:c r="BH103" s="112"/>
      <x:c r="BI103" s="112"/>
    </x:row>
    <x:row r="104" customFormat="false" ht="15.75" hidden="false" customHeight="true" outlineLevel="0" collapsed="false">
      <x:c r="A104" s="97"/>
      <x:c r="B104" s="98"/>
      <x:c r="C104" s="99" t="n">
        <x:f aca="false">SUM(I104:AS104)</x:f>
        <x:v>0</x:v>
      </x:c>
      <x:c r="D104" s="100" t="n">
        <x:f aca="false">SUM(B104,C104)</x:f>
        <x:v>0</x:v>
      </x:c>
      <x:c r="E104" s="101" t="n">
        <x:f aca="false">0</x:f>
        <x:v>0</x:v>
      </x:c>
      <x:c r="F104" s="102" t="e">
        <x:f t="array" aca="false" ref="F104:F104">xlookup(A104,'Roshas DKP spent'!M:M,'Roshas DKP spent'!N:N,"")</x:f>
        <x:v>#NAME?</x:v>
      </x:c>
      <x:c r="G104" s="103" t="n">
        <x:f aca="false">SUM(D104-E104)</x:f>
        <x:v>0</x:v>
      </x:c>
      <x:c r="H104" s="104" t="n">
        <x:f aca="false">G104*(G104/1000)</x:f>
        <x:v>0</x:v>
      </x:c>
      <x:c r="I104" s="105"/>
      <x:c r="J104" s="106"/>
      <x:c r="K104" s="107"/>
      <x:c r="L104" s="106"/>
      <x:c r="M104" s="107"/>
      <x:c r="N104" s="107"/>
      <x:c r="O104" s="107"/>
      <x:c r="P104" s="105"/>
      <x:c r="Q104" s="106"/>
      <x:c r="R104" s="107"/>
      <x:c r="S104" s="107"/>
      <x:c r="T104" s="107"/>
      <x:c r="U104" s="107"/>
      <x:c r="V104" s="107"/>
      <x:c r="W104" s="108"/>
      <x:c r="X104" s="109"/>
      <x:c r="Y104" s="106"/>
      <x:c r="Z104" s="107"/>
      <x:c r="AA104" s="107"/>
      <x:c r="AB104" s="107"/>
      <x:c r="AC104" s="107"/>
      <x:c r="AD104" s="106"/>
      <x:c r="AE104" s="110"/>
      <x:c r="AF104" s="106"/>
      <x:c r="AG104" s="107"/>
      <x:c r="AH104" s="107"/>
      <x:c r="AI104" s="107"/>
      <x:c r="AJ104" s="107"/>
      <x:c r="AK104" s="107"/>
      <x:c r="AL104" s="108"/>
      <x:c r="AM104" s="109"/>
      <x:c r="AN104" s="111"/>
      <x:c r="AO104" s="111"/>
      <x:c r="AP104" s="111"/>
      <x:c r="AQ104" s="111"/>
      <x:c r="AR104" s="111"/>
      <x:c r="AS104" s="105"/>
      <x:c r="AT104" s="112"/>
      <x:c r="AU104" s="113" t="e">
        <x:f t="array" aca="false" ref="AU104:AU104">xlookup(A104,'Roshas Attendance'!S:S,'Roshas Attendance'!T:T,"")</x:f>
        <x:v>#NAME?</x:v>
      </x:c>
      <x:c r="AV104" s="113" t="str">
        <x:f aca="false">IF(AC104="","", IF(AC104=AU104,"match","error"))</x:f>
        <x:v/>
      </x:c>
      <x:c r="AW104" s="112"/>
      <x:c r="AX104" s="112"/>
      <x:c r="AY104" s="112"/>
      <x:c r="AZ104" s="112"/>
      <x:c r="BA104" s="112"/>
      <x:c r="BB104" s="112"/>
      <x:c r="BC104" s="112"/>
      <x:c r="BD104" s="112"/>
      <x:c r="BE104" s="112"/>
      <x:c r="BF104" s="112"/>
      <x:c r="BG104" s="112"/>
      <x:c r="BH104" s="112"/>
      <x:c r="BI104" s="112"/>
    </x:row>
    <x:row r="105" customFormat="false" ht="15.75" hidden="false" customHeight="true" outlineLevel="0" collapsed="false">
      <x:c r="A105" s="97"/>
      <x:c r="B105" s="98"/>
      <x:c r="C105" s="99" t="n">
        <x:f aca="false">SUM(I105:AS105)</x:f>
        <x:v>0</x:v>
      </x:c>
      <x:c r="D105" s="100" t="n">
        <x:f aca="false">SUM(B105,C105)</x:f>
        <x:v>0</x:v>
      </x:c>
      <x:c r="E105" s="101" t="n">
        <x:f aca="false">0</x:f>
        <x:v>0</x:v>
      </x:c>
      <x:c r="F105" s="102" t="e">
        <x:f t="array" aca="false" ref="F105:F105">xlookup(A105,'Roshas DKP spent'!M:M,'Roshas DKP spent'!N:N,"")</x:f>
        <x:v>#NAME?</x:v>
      </x:c>
      <x:c r="G105" s="103" t="n">
        <x:f aca="false">SUM(D105-E105)</x:f>
        <x:v>0</x:v>
      </x:c>
      <x:c r="H105" s="104" t="n">
        <x:f aca="false">G105*(G105/1000)</x:f>
        <x:v>0</x:v>
      </x:c>
      <x:c r="I105" s="105"/>
      <x:c r="J105" s="106"/>
      <x:c r="K105" s="107"/>
      <x:c r="L105" s="106"/>
      <x:c r="M105" s="107"/>
      <x:c r="N105" s="107"/>
      <x:c r="O105" s="107"/>
      <x:c r="P105" s="105"/>
      <x:c r="Q105" s="106"/>
      <x:c r="R105" s="107"/>
      <x:c r="S105" s="107"/>
      <x:c r="T105" s="107"/>
      <x:c r="U105" s="107"/>
      <x:c r="V105" s="107"/>
      <x:c r="W105" s="108"/>
      <x:c r="X105" s="109"/>
      <x:c r="Y105" s="106"/>
      <x:c r="Z105" s="107"/>
      <x:c r="AA105" s="107"/>
      <x:c r="AB105" s="107"/>
      <x:c r="AC105" s="107"/>
      <x:c r="AD105" s="106"/>
      <x:c r="AE105" s="110"/>
      <x:c r="AF105" s="106"/>
      <x:c r="AG105" s="107"/>
      <x:c r="AH105" s="107"/>
      <x:c r="AI105" s="107"/>
      <x:c r="AJ105" s="107"/>
      <x:c r="AK105" s="107"/>
      <x:c r="AL105" s="108"/>
      <x:c r="AM105" s="109"/>
      <x:c r="AN105" s="111"/>
      <x:c r="AO105" s="111"/>
      <x:c r="AP105" s="111"/>
      <x:c r="AQ105" s="111"/>
      <x:c r="AR105" s="111"/>
      <x:c r="AS105" s="105"/>
      <x:c r="AT105" s="112"/>
      <x:c r="AU105" s="113" t="e">
        <x:f t="array" aca="false" ref="AU105:AU105">xlookup(A105,'Roshas Attendance'!S:S,'Roshas Attendance'!T:T,"")</x:f>
        <x:v>#NAME?</x:v>
      </x:c>
      <x:c r="AV105" s="113" t="str">
        <x:f aca="false">IF(AC105="","", IF(AC105=AU105,"match","error"))</x:f>
        <x:v/>
      </x:c>
      <x:c r="AW105" s="112"/>
      <x:c r="AX105" s="112"/>
      <x:c r="AY105" s="112"/>
      <x:c r="AZ105" s="112"/>
      <x:c r="BA105" s="112"/>
      <x:c r="BB105" s="112"/>
      <x:c r="BC105" s="112"/>
      <x:c r="BD105" s="112"/>
      <x:c r="BE105" s="112"/>
      <x:c r="BF105" s="112"/>
      <x:c r="BG105" s="112"/>
      <x:c r="BH105" s="112"/>
      <x:c r="BI105" s="112"/>
    </x:row>
    <x:row r="106" customFormat="false" ht="15.75" hidden="false" customHeight="true" outlineLevel="0" collapsed="false">
      <x:c r="A106" s="97"/>
      <x:c r="B106" s="98"/>
      <x:c r="C106" s="99" t="n">
        <x:f aca="false">SUM(I106:AS106)</x:f>
        <x:v>0</x:v>
      </x:c>
      <x:c r="D106" s="100" t="n">
        <x:f aca="false">SUM(B106,C106)</x:f>
        <x:v>0</x:v>
      </x:c>
      <x:c r="E106" s="101" t="n">
        <x:f aca="false">0</x:f>
        <x:v>0</x:v>
      </x:c>
      <x:c r="F106" s="102" t="e">
        <x:f t="array" aca="false" ref="F106:F106">xlookup(A106,'Roshas DKP spent'!M:M,'Roshas DKP spent'!N:N,"")</x:f>
        <x:v>#NAME?</x:v>
      </x:c>
      <x:c r="G106" s="103" t="n">
        <x:f aca="false">SUM(D106-E106)</x:f>
        <x:v>0</x:v>
      </x:c>
      <x:c r="H106" s="104" t="n">
        <x:f aca="false">G106*(G106/1000)</x:f>
        <x:v>0</x:v>
      </x:c>
      <x:c r="I106" s="105"/>
      <x:c r="J106" s="116"/>
      <x:c r="K106" s="107"/>
      <x:c r="L106" s="106"/>
      <x:c r="M106" s="107"/>
      <x:c r="N106" s="107"/>
      <x:c r="O106" s="107"/>
      <x:c r="P106" s="105"/>
      <x:c r="Q106" s="106"/>
      <x:c r="R106" s="107"/>
      <x:c r="S106" s="107"/>
      <x:c r="T106" s="107"/>
      <x:c r="U106" s="107"/>
      <x:c r="V106" s="107"/>
      <x:c r="W106" s="108"/>
      <x:c r="X106" s="109"/>
      <x:c r="Y106" s="106"/>
      <x:c r="Z106" s="107"/>
      <x:c r="AA106" s="107"/>
      <x:c r="AB106" s="107"/>
      <x:c r="AC106" s="107"/>
      <x:c r="AD106" s="106"/>
      <x:c r="AE106" s="110"/>
      <x:c r="AF106" s="106"/>
      <x:c r="AG106" s="107"/>
      <x:c r="AH106" s="107"/>
      <x:c r="AI106" s="107"/>
      <x:c r="AJ106" s="107"/>
      <x:c r="AK106" s="107"/>
      <x:c r="AL106" s="108"/>
      <x:c r="AM106" s="109"/>
      <x:c r="AN106" s="111"/>
      <x:c r="AO106" s="111"/>
      <x:c r="AP106" s="111"/>
      <x:c r="AQ106" s="111"/>
      <x:c r="AR106" s="111"/>
      <x:c r="AS106" s="105"/>
      <x:c r="AT106" s="112"/>
      <x:c r="AU106" s="113" t="e">
        <x:f t="array" aca="false" ref="AU106:AU106">xlookup(A106,'Roshas Attendance'!S:S,'Roshas Attendance'!T:T,"")</x:f>
        <x:v>#NAME?</x:v>
      </x:c>
      <x:c r="AV106" s="113" t="str">
        <x:f aca="false">IF(AC106="","", IF(AC106=AU106,"match","error"))</x:f>
        <x:v/>
      </x:c>
      <x:c r="AW106" s="112"/>
      <x:c r="AX106" s="112"/>
      <x:c r="AY106" s="112"/>
      <x:c r="AZ106" s="112"/>
      <x:c r="BA106" s="112"/>
      <x:c r="BB106" s="112"/>
      <x:c r="BC106" s="112"/>
      <x:c r="BD106" s="112"/>
      <x:c r="BE106" s="112"/>
      <x:c r="BF106" s="112"/>
      <x:c r="BG106" s="112"/>
      <x:c r="BH106" s="112"/>
      <x:c r="BI106" s="112"/>
    </x:row>
    <x:row r="107" customFormat="false" ht="15.75" hidden="false" customHeight="true" outlineLevel="0" collapsed="false">
      <x:c r="A107" s="97"/>
      <x:c r="B107" s="98"/>
      <x:c r="C107" s="99" t="n">
        <x:f aca="false">SUM(I107:AS107)</x:f>
        <x:v>0</x:v>
      </x:c>
      <x:c r="D107" s="100" t="n">
        <x:f aca="false">SUM(B107,C107)</x:f>
        <x:v>0</x:v>
      </x:c>
      <x:c r="E107" s="101" t="n">
        <x:f aca="false">0</x:f>
        <x:v>0</x:v>
      </x:c>
      <x:c r="F107" s="102" t="e">
        <x:f t="array" aca="false" ref="F107:F107">xlookup(A107,'Roshas DKP spent'!M:M,'Roshas DKP spent'!N:N,"")</x:f>
        <x:v>#NAME?</x:v>
      </x:c>
      <x:c r="G107" s="103" t="n">
        <x:f aca="false">SUM(D107-E107)</x:f>
        <x:v>0</x:v>
      </x:c>
      <x:c r="H107" s="104" t="n">
        <x:f aca="false">G107*(G107/1000)</x:f>
        <x:v>0</x:v>
      </x:c>
      <x:c r="I107" s="105"/>
      <x:c r="J107" s="106"/>
      <x:c r="K107" s="107"/>
      <x:c r="L107" s="106"/>
      <x:c r="M107" s="107"/>
      <x:c r="N107" s="107"/>
      <x:c r="O107" s="107"/>
      <x:c r="P107" s="105"/>
      <x:c r="Q107" s="106"/>
      <x:c r="R107" s="107"/>
      <x:c r="S107" s="107"/>
      <x:c r="T107" s="107"/>
      <x:c r="U107" s="107"/>
      <x:c r="V107" s="107"/>
      <x:c r="W107" s="108"/>
      <x:c r="X107" s="109"/>
      <x:c r="Y107" s="106"/>
      <x:c r="Z107" s="107"/>
      <x:c r="AA107" s="107"/>
      <x:c r="AB107" s="107"/>
      <x:c r="AC107" s="107"/>
      <x:c r="AD107" s="106"/>
      <x:c r="AE107" s="110"/>
      <x:c r="AF107" s="106"/>
      <x:c r="AG107" s="107"/>
      <x:c r="AH107" s="107"/>
      <x:c r="AI107" s="107"/>
      <x:c r="AJ107" s="107"/>
      <x:c r="AK107" s="107"/>
      <x:c r="AL107" s="108"/>
      <x:c r="AM107" s="109"/>
      <x:c r="AN107" s="111"/>
      <x:c r="AO107" s="111"/>
      <x:c r="AP107" s="111"/>
      <x:c r="AQ107" s="111"/>
      <x:c r="AR107" s="111"/>
      <x:c r="AS107" s="105"/>
      <x:c r="AT107" s="112"/>
      <x:c r="AU107" s="113" t="e">
        <x:f t="array" aca="false" ref="AU107:AU107">xlookup(A107,'Roshas Attendance'!S:S,'Roshas Attendance'!T:T,"")</x:f>
        <x:v>#NAME?</x:v>
      </x:c>
      <x:c r="AV107" s="113" t="str">
        <x:f aca="false">IF(AC107="","", IF(AC107=AU107,"match","error"))</x:f>
        <x:v/>
      </x:c>
      <x:c r="AW107" s="112"/>
      <x:c r="AX107" s="112"/>
      <x:c r="AY107" s="112"/>
      <x:c r="AZ107" s="112"/>
      <x:c r="BA107" s="112"/>
      <x:c r="BB107" s="112"/>
      <x:c r="BC107" s="112"/>
      <x:c r="BD107" s="112"/>
      <x:c r="BE107" s="112"/>
      <x:c r="BF107" s="112"/>
      <x:c r="BG107" s="112"/>
      <x:c r="BH107" s="112"/>
      <x:c r="BI107" s="112"/>
    </x:row>
    <x:row r="108" customFormat="false" ht="15.75" hidden="false" customHeight="true" outlineLevel="0" collapsed="false">
      <x:c r="A108" s="97"/>
      <x:c r="B108" s="98"/>
      <x:c r="C108" s="99" t="n">
        <x:f aca="false">SUM(I108:AS108)</x:f>
        <x:v>0</x:v>
      </x:c>
      <x:c r="D108" s="100" t="n">
        <x:f aca="false">SUM(B108,C108)</x:f>
        <x:v>0</x:v>
      </x:c>
      <x:c r="E108" s="101" t="n">
        <x:f aca="false">0</x:f>
        <x:v>0</x:v>
      </x:c>
      <x:c r="F108" s="102" t="e">
        <x:f t="array" aca="false" ref="F108:F108">xlookup(A108,'Roshas DKP spent'!M:M,'Roshas DKP spent'!N:N,"")</x:f>
        <x:v>#NAME?</x:v>
      </x:c>
      <x:c r="G108" s="103" t="n">
        <x:f aca="false">SUM(D108-E108)</x:f>
        <x:v>0</x:v>
      </x:c>
      <x:c r="H108" s="104" t="n">
        <x:f aca="false">G108*(G108/1000)</x:f>
        <x:v>0</x:v>
      </x:c>
      <x:c r="I108" s="105"/>
      <x:c r="J108" s="106"/>
      <x:c r="K108" s="107"/>
      <x:c r="L108" s="106"/>
      <x:c r="M108" s="107"/>
      <x:c r="N108" s="107"/>
      <x:c r="O108" s="107"/>
      <x:c r="P108" s="105"/>
      <x:c r="Q108" s="106"/>
      <x:c r="R108" s="107"/>
      <x:c r="S108" s="107"/>
      <x:c r="T108" s="107"/>
      <x:c r="U108" s="107"/>
      <x:c r="V108" s="107"/>
      <x:c r="W108" s="108"/>
      <x:c r="X108" s="109"/>
      <x:c r="Y108" s="106"/>
      <x:c r="Z108" s="107"/>
      <x:c r="AA108" s="107"/>
      <x:c r="AB108" s="107"/>
      <x:c r="AC108" s="107"/>
      <x:c r="AD108" s="106"/>
      <x:c r="AE108" s="110"/>
      <x:c r="AF108" s="106"/>
      <x:c r="AG108" s="107"/>
      <x:c r="AH108" s="107"/>
      <x:c r="AI108" s="107"/>
      <x:c r="AJ108" s="107"/>
      <x:c r="AK108" s="107"/>
      <x:c r="AL108" s="108"/>
      <x:c r="AM108" s="109"/>
      <x:c r="AN108" s="111"/>
      <x:c r="AO108" s="111"/>
      <x:c r="AP108" s="111"/>
      <x:c r="AQ108" s="111"/>
      <x:c r="AR108" s="111"/>
      <x:c r="AS108" s="105"/>
      <x:c r="AT108" s="112"/>
      <x:c r="AU108" s="113" t="e">
        <x:f t="array" aca="false" ref="AU108:AU108">xlookup(A108,'Roshas Attendance'!S:S,'Roshas Attendance'!T:T,"")</x:f>
        <x:v>#NAME?</x:v>
      </x:c>
      <x:c r="AV108" s="113" t="str">
        <x:f aca="false">IF(AC108="","", IF(AC108=AU108,"match","error"))</x:f>
        <x:v/>
      </x:c>
      <x:c r="AW108" s="112"/>
      <x:c r="AX108" s="112"/>
      <x:c r="AY108" s="112"/>
      <x:c r="AZ108" s="112"/>
      <x:c r="BA108" s="112"/>
      <x:c r="BB108" s="112"/>
      <x:c r="BC108" s="112"/>
      <x:c r="BD108" s="112"/>
      <x:c r="BE108" s="112"/>
      <x:c r="BF108" s="112"/>
      <x:c r="BG108" s="112"/>
      <x:c r="BH108" s="112"/>
      <x:c r="BI108" s="112"/>
    </x:row>
    <x:row r="109" customFormat="false" ht="15.75" hidden="false" customHeight="true" outlineLevel="0" collapsed="false">
      <x:c r="A109" s="97"/>
      <x:c r="B109" s="98"/>
      <x:c r="C109" s="99" t="n">
        <x:f aca="false">SUM(I109:AS109)</x:f>
        <x:v>0</x:v>
      </x:c>
      <x:c r="D109" s="100" t="n">
        <x:f aca="false">SUM(B109,C109)</x:f>
        <x:v>0</x:v>
      </x:c>
      <x:c r="E109" s="101" t="n">
        <x:f aca="false">0</x:f>
        <x:v>0</x:v>
      </x:c>
      <x:c r="F109" s="102" t="e">
        <x:f t="array" aca="false" ref="F109:F109">xlookup(A109,'Roshas DKP spent'!M:M,'Roshas DKP spent'!N:N,"")</x:f>
        <x:v>#NAME?</x:v>
      </x:c>
      <x:c r="G109" s="103" t="n">
        <x:f aca="false">SUM(D109-E109)</x:f>
        <x:v>0</x:v>
      </x:c>
      <x:c r="H109" s="104" t="n">
        <x:f aca="false">G109*(G109/1000)</x:f>
        <x:v>0</x:v>
      </x:c>
      <x:c r="I109" s="105"/>
      <x:c r="J109" s="106"/>
      <x:c r="K109" s="107"/>
      <x:c r="L109" s="106"/>
      <x:c r="M109" s="107"/>
      <x:c r="N109" s="107"/>
      <x:c r="O109" s="107"/>
      <x:c r="P109" s="105"/>
      <x:c r="Q109" s="106"/>
      <x:c r="R109" s="107"/>
      <x:c r="S109" s="107"/>
      <x:c r="T109" s="107"/>
      <x:c r="U109" s="107"/>
      <x:c r="V109" s="107"/>
      <x:c r="W109" s="108"/>
      <x:c r="X109" s="109"/>
      <x:c r="Y109" s="106"/>
      <x:c r="Z109" s="107"/>
      <x:c r="AA109" s="107"/>
      <x:c r="AB109" s="107"/>
      <x:c r="AC109" s="107"/>
      <x:c r="AD109" s="106"/>
      <x:c r="AE109" s="110"/>
      <x:c r="AF109" s="106"/>
      <x:c r="AG109" s="107"/>
      <x:c r="AH109" s="107"/>
      <x:c r="AI109" s="107"/>
      <x:c r="AJ109" s="107"/>
      <x:c r="AK109" s="107"/>
      <x:c r="AL109" s="108"/>
      <x:c r="AM109" s="109"/>
      <x:c r="AN109" s="111"/>
      <x:c r="AO109" s="111"/>
      <x:c r="AP109" s="111"/>
      <x:c r="AQ109" s="111"/>
      <x:c r="AR109" s="111"/>
      <x:c r="AS109" s="105"/>
      <x:c r="AT109" s="112"/>
      <x:c r="AU109" s="113" t="e">
        <x:f t="array" aca="false" ref="AU109:AU109">xlookup(A109,'Roshas Attendance'!S:S,'Roshas Attendance'!T:T,"")</x:f>
        <x:v>#NAME?</x:v>
      </x:c>
      <x:c r="AV109" s="113" t="str">
        <x:f aca="false">IF(AC109="","", IF(AC109=AU109,"match","error"))</x:f>
        <x:v/>
      </x:c>
      <x:c r="AW109" s="112"/>
      <x:c r="AX109" s="112"/>
      <x:c r="AY109" s="112"/>
      <x:c r="AZ109" s="112"/>
      <x:c r="BA109" s="112"/>
      <x:c r="BB109" s="112"/>
      <x:c r="BC109" s="112"/>
      <x:c r="BD109" s="112"/>
      <x:c r="BE109" s="112"/>
      <x:c r="BF109" s="112"/>
      <x:c r="BG109" s="112"/>
      <x:c r="BH109" s="112"/>
      <x:c r="BI109" s="112"/>
    </x:row>
    <x:row r="110" customFormat="false" ht="15.75" hidden="false" customHeight="true" outlineLevel="0" collapsed="false">
      <x:c r="A110" s="97"/>
      <x:c r="B110" s="98"/>
      <x:c r="C110" s="99" t="n">
        <x:f aca="false">SUM(I110:AS110)</x:f>
        <x:v>0</x:v>
      </x:c>
      <x:c r="D110" s="100" t="n">
        <x:f aca="false">SUM(B110,C110)</x:f>
        <x:v>0</x:v>
      </x:c>
      <x:c r="E110" s="101" t="n">
        <x:f aca="false">0</x:f>
        <x:v>0</x:v>
      </x:c>
      <x:c r="F110" s="102" t="e">
        <x:f t="array" aca="false" ref="F110:F110">xlookup(A110,'Roshas DKP spent'!M:M,'Roshas DKP spent'!N:N,"")</x:f>
        <x:v>#NAME?</x:v>
      </x:c>
      <x:c r="G110" s="103" t="n">
        <x:f aca="false">SUM(D110-E110)</x:f>
        <x:v>0</x:v>
      </x:c>
      <x:c r="H110" s="104" t="n">
        <x:f aca="false">G110*(G110/1000)</x:f>
        <x:v>0</x:v>
      </x:c>
      <x:c r="I110" s="105"/>
      <x:c r="J110" s="106"/>
      <x:c r="K110" s="107"/>
      <x:c r="L110" s="106"/>
      <x:c r="M110" s="107"/>
      <x:c r="N110" s="107"/>
      <x:c r="O110" s="107"/>
      <x:c r="P110" s="105"/>
      <x:c r="Q110" s="106"/>
      <x:c r="R110" s="107"/>
      <x:c r="S110" s="107"/>
      <x:c r="T110" s="107"/>
      <x:c r="U110" s="107"/>
      <x:c r="V110" s="107"/>
      <x:c r="W110" s="108"/>
      <x:c r="X110" s="109"/>
      <x:c r="Y110" s="106"/>
      <x:c r="Z110" s="107"/>
      <x:c r="AA110" s="107"/>
      <x:c r="AB110" s="107"/>
      <x:c r="AC110" s="107"/>
      <x:c r="AD110" s="106"/>
      <x:c r="AE110" s="110"/>
      <x:c r="AF110" s="106"/>
      <x:c r="AG110" s="107"/>
      <x:c r="AH110" s="107"/>
      <x:c r="AI110" s="107"/>
      <x:c r="AJ110" s="107"/>
      <x:c r="AK110" s="107"/>
      <x:c r="AL110" s="108"/>
      <x:c r="AM110" s="109"/>
      <x:c r="AN110" s="111"/>
      <x:c r="AO110" s="111"/>
      <x:c r="AP110" s="111"/>
      <x:c r="AQ110" s="111"/>
      <x:c r="AR110" s="111"/>
      <x:c r="AS110" s="105"/>
      <x:c r="AT110" s="112"/>
      <x:c r="AU110" s="113" t="e">
        <x:f t="array" aca="false" ref="AU110:AU110">xlookup(A110,'Roshas Attendance'!S:S,'Roshas Attendance'!T:T,"")</x:f>
        <x:v>#NAME?</x:v>
      </x:c>
      <x:c r="AV110" s="113" t="str">
        <x:f aca="false">IF(AC110="","", IF(AC110=AU110,"match","error"))</x:f>
        <x:v/>
      </x:c>
      <x:c r="AW110" s="112"/>
      <x:c r="AX110" s="112"/>
      <x:c r="AY110" s="112"/>
      <x:c r="AZ110" s="112"/>
      <x:c r="BA110" s="112"/>
      <x:c r="BB110" s="112"/>
      <x:c r="BC110" s="112"/>
      <x:c r="BD110" s="112"/>
      <x:c r="BE110" s="112"/>
      <x:c r="BF110" s="112"/>
      <x:c r="BG110" s="112"/>
      <x:c r="BH110" s="112"/>
      <x:c r="BI110" s="112"/>
    </x:row>
    <x:row r="111" customFormat="false" ht="15.75" hidden="false" customHeight="true" outlineLevel="0" collapsed="false">
      <x:c r="A111" s="97"/>
      <x:c r="B111" s="98"/>
      <x:c r="C111" s="99" t="n">
        <x:f aca="false">SUM(I111:AS111)</x:f>
        <x:v>0</x:v>
      </x:c>
      <x:c r="D111" s="100" t="n">
        <x:f aca="false">SUM(B111,C111)</x:f>
        <x:v>0</x:v>
      </x:c>
      <x:c r="E111" s="101" t="n">
        <x:f aca="false">0</x:f>
        <x:v>0</x:v>
      </x:c>
      <x:c r="F111" s="102" t="e">
        <x:f t="array" aca="false" ref="F111:F111">xlookup(A111,'Roshas DKP spent'!M:M,'Roshas DKP spent'!N:N,"")</x:f>
        <x:v>#NAME?</x:v>
      </x:c>
      <x:c r="G111" s="103" t="n">
        <x:f aca="false">SUM(D111-E111)</x:f>
        <x:v>0</x:v>
      </x:c>
      <x:c r="H111" s="104" t="n">
        <x:f aca="false">G111*(G111/1000)</x:f>
        <x:v>0</x:v>
      </x:c>
      <x:c r="I111" s="105"/>
      <x:c r="J111" s="106"/>
      <x:c r="K111" s="107"/>
      <x:c r="L111" s="106"/>
      <x:c r="M111" s="107"/>
      <x:c r="N111" s="107"/>
      <x:c r="O111" s="107"/>
      <x:c r="P111" s="105"/>
      <x:c r="Q111" s="106"/>
      <x:c r="R111" s="107"/>
      <x:c r="S111" s="107"/>
      <x:c r="T111" s="107"/>
      <x:c r="U111" s="107"/>
      <x:c r="V111" s="107"/>
      <x:c r="W111" s="108"/>
      <x:c r="X111" s="109"/>
      <x:c r="Y111" s="106"/>
      <x:c r="Z111" s="107"/>
      <x:c r="AA111" s="107"/>
      <x:c r="AB111" s="107"/>
      <x:c r="AC111" s="107"/>
      <x:c r="AD111" s="106"/>
      <x:c r="AE111" s="110"/>
      <x:c r="AF111" s="106"/>
      <x:c r="AG111" s="107"/>
      <x:c r="AH111" s="107"/>
      <x:c r="AI111" s="107"/>
      <x:c r="AJ111" s="107"/>
      <x:c r="AK111" s="107"/>
      <x:c r="AL111" s="108"/>
      <x:c r="AM111" s="109"/>
      <x:c r="AN111" s="111"/>
      <x:c r="AO111" s="111"/>
      <x:c r="AP111" s="111"/>
      <x:c r="AQ111" s="111"/>
      <x:c r="AR111" s="111"/>
      <x:c r="AS111" s="105"/>
      <x:c r="AT111" s="112"/>
      <x:c r="AU111" s="113" t="e">
        <x:f t="array" aca="false" ref="AU111:AU111">xlookup(A111,'Roshas Attendance'!S:S,'Roshas Attendance'!T:T,"")</x:f>
        <x:v>#NAME?</x:v>
      </x:c>
      <x:c r="AV111" s="113" t="str">
        <x:f aca="false">IF(AC111="","", IF(AC111=AU111,"match","error"))</x:f>
        <x:v/>
      </x:c>
      <x:c r="AW111" s="112"/>
      <x:c r="AX111" s="112"/>
      <x:c r="AY111" s="112"/>
      <x:c r="AZ111" s="112"/>
      <x:c r="BA111" s="112"/>
      <x:c r="BB111" s="112"/>
      <x:c r="BC111" s="112"/>
      <x:c r="BD111" s="112"/>
      <x:c r="BE111" s="112"/>
      <x:c r="BF111" s="112"/>
      <x:c r="BG111" s="112"/>
      <x:c r="BH111" s="112"/>
      <x:c r="BI111" s="112"/>
    </x:row>
    <x:row r="112" customFormat="false" ht="15.75" hidden="false" customHeight="true" outlineLevel="0" collapsed="false">
      <x:c r="A112" s="114"/>
      <x:c r="B112" s="98"/>
      <x:c r="C112" s="99" t="n">
        <x:f aca="false">SUM(I112:AS112)</x:f>
        <x:v>0</x:v>
      </x:c>
      <x:c r="D112" s="100" t="n">
        <x:f aca="false">SUM(B112,C112)</x:f>
        <x:v>0</x:v>
      </x:c>
      <x:c r="E112" s="101" t="n">
        <x:f aca="false">0</x:f>
        <x:v>0</x:v>
      </x:c>
      <x:c r="F112" s="102" t="e">
        <x:f t="array" aca="false" ref="F112:F112">xlookup(A112,'Roshas DKP spent'!M:M,'Roshas DKP spent'!N:N,"")</x:f>
        <x:v>#NAME?</x:v>
      </x:c>
      <x:c r="G112" s="103" t="n">
        <x:f aca="false">SUM(D112-E112)</x:f>
        <x:v>0</x:v>
      </x:c>
      <x:c r="H112" s="104" t="n">
        <x:f aca="false">G112*(G112/1000)</x:f>
        <x:v>0</x:v>
      </x:c>
      <x:c r="I112" s="105"/>
      <x:c r="J112" s="106"/>
      <x:c r="K112" s="107"/>
      <x:c r="L112" s="106"/>
      <x:c r="M112" s="107"/>
      <x:c r="N112" s="107"/>
      <x:c r="O112" s="107"/>
      <x:c r="P112" s="105"/>
      <x:c r="Q112" s="106"/>
      <x:c r="R112" s="107"/>
      <x:c r="S112" s="107"/>
      <x:c r="T112" s="107"/>
      <x:c r="U112" s="107"/>
      <x:c r="V112" s="107"/>
      <x:c r="W112" s="108"/>
      <x:c r="X112" s="109"/>
      <x:c r="Y112" s="106"/>
      <x:c r="Z112" s="107"/>
      <x:c r="AA112" s="107"/>
      <x:c r="AB112" s="107"/>
      <x:c r="AC112" s="107"/>
      <x:c r="AD112" s="106"/>
      <x:c r="AE112" s="110"/>
      <x:c r="AF112" s="106"/>
      <x:c r="AG112" s="107"/>
      <x:c r="AH112" s="107"/>
      <x:c r="AI112" s="107"/>
      <x:c r="AJ112" s="107"/>
      <x:c r="AK112" s="107"/>
      <x:c r="AL112" s="108"/>
      <x:c r="AM112" s="109"/>
      <x:c r="AN112" s="111"/>
      <x:c r="AO112" s="111"/>
      <x:c r="AP112" s="111"/>
      <x:c r="AQ112" s="111"/>
      <x:c r="AR112" s="111"/>
      <x:c r="AS112" s="105"/>
      <x:c r="AT112" s="112"/>
      <x:c r="AU112" s="113" t="e">
        <x:f t="array" aca="false" ref="AU112:AU112">xlookup(A112,'Roshas Attendance'!S:S,'Roshas Attendance'!T:T,"")</x:f>
        <x:v>#NAME?</x:v>
      </x:c>
      <x:c r="AV112" s="113" t="str">
        <x:f aca="false">IF(AC112="","", IF(AC112=AU112,"match","error"))</x:f>
        <x:v/>
      </x:c>
      <x:c r="AW112" s="112"/>
      <x:c r="AX112" s="112"/>
      <x:c r="AY112" s="112"/>
      <x:c r="AZ112" s="112"/>
      <x:c r="BA112" s="112"/>
      <x:c r="BB112" s="112"/>
      <x:c r="BC112" s="112"/>
      <x:c r="BD112" s="112"/>
      <x:c r="BE112" s="112"/>
      <x:c r="BF112" s="112"/>
      <x:c r="BG112" s="112"/>
      <x:c r="BH112" s="112"/>
      <x:c r="BI112" s="112"/>
    </x:row>
    <x:row r="113" customFormat="false" ht="15.75" hidden="false" customHeight="true" outlineLevel="0" collapsed="false">
      <x:c r="A113" s="97"/>
      <x:c r="B113" s="98"/>
      <x:c r="C113" s="99" t="n">
        <x:f aca="false">SUM(I113:AS113)</x:f>
        <x:v>0</x:v>
      </x:c>
      <x:c r="D113" s="100" t="n">
        <x:f aca="false">SUM(B113,C113)</x:f>
        <x:v>0</x:v>
      </x:c>
      <x:c r="E113" s="101" t="n">
        <x:f aca="false">0</x:f>
        <x:v>0</x:v>
      </x:c>
      <x:c r="F113" s="102" t="e">
        <x:f t="array" aca="false" ref="F113:F113">xlookup(A113,'Roshas DKP spent'!M:M,'Roshas DKP spent'!N:N,"")</x:f>
        <x:v>#NAME?</x:v>
      </x:c>
      <x:c r="G113" s="103" t="n">
        <x:f aca="false">SUM(D113-E113)</x:f>
        <x:v>0</x:v>
      </x:c>
      <x:c r="H113" s="104" t="n">
        <x:f aca="false">G113*(G113/1000)</x:f>
        <x:v>0</x:v>
      </x:c>
      <x:c r="I113" s="105"/>
      <x:c r="J113" s="106"/>
      <x:c r="K113" s="107"/>
      <x:c r="L113" s="106"/>
      <x:c r="M113" s="107"/>
      <x:c r="N113" s="107"/>
      <x:c r="O113" s="107"/>
      <x:c r="P113" s="105"/>
      <x:c r="Q113" s="106"/>
      <x:c r="R113" s="107"/>
      <x:c r="S113" s="107"/>
      <x:c r="T113" s="107"/>
      <x:c r="U113" s="107"/>
      <x:c r="V113" s="107"/>
      <x:c r="W113" s="108"/>
      <x:c r="X113" s="109"/>
      <x:c r="Y113" s="106"/>
      <x:c r="Z113" s="107"/>
      <x:c r="AA113" s="107"/>
      <x:c r="AB113" s="107"/>
      <x:c r="AC113" s="107"/>
      <x:c r="AD113" s="106"/>
      <x:c r="AE113" s="110"/>
      <x:c r="AF113" s="106"/>
      <x:c r="AG113" s="107"/>
      <x:c r="AH113" s="107"/>
      <x:c r="AI113" s="107"/>
      <x:c r="AJ113" s="107"/>
      <x:c r="AK113" s="107"/>
      <x:c r="AL113" s="108"/>
      <x:c r="AM113" s="109"/>
      <x:c r="AN113" s="111"/>
      <x:c r="AO113" s="111"/>
      <x:c r="AP113" s="111"/>
      <x:c r="AQ113" s="111"/>
      <x:c r="AR113" s="111"/>
      <x:c r="AS113" s="105"/>
      <x:c r="AT113" s="112"/>
      <x:c r="AU113" s="113" t="e">
        <x:f t="array" aca="false" ref="AU113:AU113">xlookup(A113,'Roshas Attendance'!S:S,'Roshas Attendance'!T:T,"")</x:f>
        <x:v>#NAME?</x:v>
      </x:c>
      <x:c r="AV113" s="113" t="str">
        <x:f aca="false">IF(AC113="","", IF(AC113=AU113,"match","error"))</x:f>
        <x:v/>
      </x:c>
      <x:c r="AW113" s="112"/>
      <x:c r="AX113" s="112"/>
      <x:c r="AY113" s="112"/>
      <x:c r="AZ113" s="112"/>
      <x:c r="BA113" s="112"/>
      <x:c r="BB113" s="112"/>
      <x:c r="BC113" s="112"/>
      <x:c r="BD113" s="112"/>
      <x:c r="BE113" s="112"/>
      <x:c r="BF113" s="112"/>
      <x:c r="BG113" s="112"/>
      <x:c r="BH113" s="112"/>
      <x:c r="BI113" s="112"/>
    </x:row>
    <x:row r="114" customFormat="false" ht="15.75" hidden="false" customHeight="true" outlineLevel="0" collapsed="false">
      <x:c r="A114" s="97"/>
      <x:c r="B114" s="98"/>
      <x:c r="C114" s="99" t="n">
        <x:f aca="false">SUM(I114:AS114)</x:f>
        <x:v>0</x:v>
      </x:c>
      <x:c r="D114" s="100" t="n">
        <x:f aca="false">SUM(B114,C114)</x:f>
        <x:v>0</x:v>
      </x:c>
      <x:c r="E114" s="101" t="n">
        <x:f aca="false">0</x:f>
        <x:v>0</x:v>
      </x:c>
      <x:c r="F114" s="102" t="e">
        <x:f t="array" aca="false" ref="F114:F114">xlookup(A114,'Roshas DKP spent'!M:M,'Roshas DKP spent'!N:N,"")</x:f>
        <x:v>#NAME?</x:v>
      </x:c>
      <x:c r="G114" s="103" t="n">
        <x:f aca="false">SUM(D114-E114)</x:f>
        <x:v>0</x:v>
      </x:c>
      <x:c r="H114" s="104" t="n">
        <x:f aca="false">G114*(G114/1000)</x:f>
        <x:v>0</x:v>
      </x:c>
      <x:c r="I114" s="105"/>
      <x:c r="J114" s="106"/>
      <x:c r="K114" s="107"/>
      <x:c r="L114" s="106"/>
      <x:c r="M114" s="107"/>
      <x:c r="N114" s="107"/>
      <x:c r="O114" s="107"/>
      <x:c r="P114" s="105"/>
      <x:c r="Q114" s="106"/>
      <x:c r="R114" s="107"/>
      <x:c r="S114" s="107"/>
      <x:c r="T114" s="107"/>
      <x:c r="U114" s="107"/>
      <x:c r="V114" s="107"/>
      <x:c r="W114" s="108"/>
      <x:c r="X114" s="109"/>
      <x:c r="Y114" s="106"/>
      <x:c r="Z114" s="107"/>
      <x:c r="AA114" s="107"/>
      <x:c r="AB114" s="107"/>
      <x:c r="AC114" s="107"/>
      <x:c r="AD114" s="106"/>
      <x:c r="AE114" s="110"/>
      <x:c r="AF114" s="106"/>
      <x:c r="AG114" s="107"/>
      <x:c r="AH114" s="107"/>
      <x:c r="AI114" s="107"/>
      <x:c r="AJ114" s="107"/>
      <x:c r="AK114" s="107"/>
      <x:c r="AL114" s="108"/>
      <x:c r="AM114" s="109"/>
      <x:c r="AN114" s="111"/>
      <x:c r="AO114" s="111"/>
      <x:c r="AP114" s="111"/>
      <x:c r="AQ114" s="111"/>
      <x:c r="AR114" s="111"/>
      <x:c r="AS114" s="105"/>
      <x:c r="AT114" s="112"/>
      <x:c r="AU114" s="113" t="e">
        <x:f t="array" aca="false" ref="AU114:AU114">xlookup(A114,'Roshas Attendance'!S:S,'Roshas Attendance'!T:T,"")</x:f>
        <x:v>#NAME?</x:v>
      </x:c>
      <x:c r="AV114" s="113" t="str">
        <x:f aca="false">IF(AC114="","", IF(AC114=AU114,"match","error"))</x:f>
        <x:v/>
      </x:c>
      <x:c r="AW114" s="112"/>
      <x:c r="AX114" s="112"/>
      <x:c r="AY114" s="112"/>
      <x:c r="AZ114" s="112"/>
      <x:c r="BA114" s="112"/>
      <x:c r="BB114" s="112"/>
      <x:c r="BC114" s="112"/>
      <x:c r="BD114" s="112"/>
      <x:c r="BE114" s="112"/>
      <x:c r="BF114" s="112"/>
      <x:c r="BG114" s="112"/>
      <x:c r="BH114" s="112"/>
      <x:c r="BI114" s="112"/>
    </x:row>
    <x:row r="115" customFormat="false" ht="15.75" hidden="false" customHeight="true" outlineLevel="0" collapsed="false">
      <x:c r="A115" s="97"/>
      <x:c r="B115" s="98"/>
      <x:c r="C115" s="99" t="n">
        <x:f aca="false">SUM(I115:AS115)</x:f>
        <x:v>0</x:v>
      </x:c>
      <x:c r="D115" s="100" t="n">
        <x:f aca="false">SUM(B115,C115)</x:f>
        <x:v>0</x:v>
      </x:c>
      <x:c r="E115" s="101" t="n">
        <x:f aca="false">0</x:f>
        <x:v>0</x:v>
      </x:c>
      <x:c r="F115" s="102" t="e">
        <x:f t="array" aca="false" ref="F115:F115">xlookup(A115,'Roshas DKP spent'!M:M,'Roshas DKP spent'!N:N,"")</x:f>
        <x:v>#NAME?</x:v>
      </x:c>
      <x:c r="G115" s="103" t="n">
        <x:f aca="false">SUM(D115-E115)</x:f>
        <x:v>0</x:v>
      </x:c>
      <x:c r="H115" s="104" t="n">
        <x:f aca="false">G115*(G115/1000)</x:f>
        <x:v>0</x:v>
      </x:c>
      <x:c r="I115" s="105"/>
      <x:c r="J115" s="106"/>
      <x:c r="K115" s="107"/>
      <x:c r="L115" s="106"/>
      <x:c r="M115" s="107"/>
      <x:c r="N115" s="107"/>
      <x:c r="O115" s="107"/>
      <x:c r="P115" s="105"/>
      <x:c r="Q115" s="106"/>
      <x:c r="R115" s="107"/>
      <x:c r="S115" s="107"/>
      <x:c r="T115" s="107"/>
      <x:c r="U115" s="107"/>
      <x:c r="V115" s="107"/>
      <x:c r="W115" s="108"/>
      <x:c r="X115" s="109"/>
      <x:c r="Y115" s="106"/>
      <x:c r="Z115" s="107"/>
      <x:c r="AA115" s="107"/>
      <x:c r="AB115" s="107"/>
      <x:c r="AC115" s="107"/>
      <x:c r="AD115" s="106"/>
      <x:c r="AE115" s="110"/>
      <x:c r="AF115" s="106"/>
      <x:c r="AG115" s="107"/>
      <x:c r="AH115" s="107"/>
      <x:c r="AI115" s="107"/>
      <x:c r="AJ115" s="107"/>
      <x:c r="AK115" s="107"/>
      <x:c r="AL115" s="108"/>
      <x:c r="AM115" s="109"/>
      <x:c r="AN115" s="111"/>
      <x:c r="AO115" s="111"/>
      <x:c r="AP115" s="111"/>
      <x:c r="AQ115" s="111"/>
      <x:c r="AR115" s="111"/>
      <x:c r="AS115" s="105"/>
      <x:c r="AT115" s="112"/>
      <x:c r="AU115" s="113" t="e">
        <x:f t="array" aca="false" ref="AU115:AU115">xlookup(A115,'Roshas Attendance'!S:S,'Roshas Attendance'!T:T,"")</x:f>
        <x:v>#NAME?</x:v>
      </x:c>
      <x:c r="AV115" s="113" t="str">
        <x:f aca="false">IF(AC115="","", IF(AC115=AU115,"match","error"))</x:f>
        <x:v/>
      </x:c>
      <x:c r="AW115" s="112"/>
      <x:c r="AX115" s="112"/>
      <x:c r="AY115" s="112"/>
      <x:c r="AZ115" s="112"/>
      <x:c r="BA115" s="112"/>
      <x:c r="BB115" s="112"/>
      <x:c r="BC115" s="112"/>
      <x:c r="BD115" s="112"/>
      <x:c r="BE115" s="112"/>
      <x:c r="BF115" s="112"/>
      <x:c r="BG115" s="112"/>
      <x:c r="BH115" s="112"/>
      <x:c r="BI115" s="112"/>
    </x:row>
    <x:row r="116" customFormat="false" ht="15.75" hidden="false" customHeight="true" outlineLevel="0" collapsed="false">
      <x:c r="A116" s="97"/>
      <x:c r="B116" s="98"/>
      <x:c r="C116" s="99" t="n">
        <x:f aca="false">SUM(I116:AS116)</x:f>
        <x:v>0</x:v>
      </x:c>
      <x:c r="D116" s="100" t="n">
        <x:f aca="false">SUM(B116,C116)</x:f>
        <x:v>0</x:v>
      </x:c>
      <x:c r="E116" s="101" t="n">
        <x:f aca="false">0</x:f>
        <x:v>0</x:v>
      </x:c>
      <x:c r="F116" s="102" t="e">
        <x:f t="array" aca="false" ref="F116:F116">xlookup(A116,'Roshas DKP spent'!M:M,'Roshas DKP spent'!N:N,"")</x:f>
        <x:v>#NAME?</x:v>
      </x:c>
      <x:c r="G116" s="103" t="n">
        <x:f aca="false">SUM(D116-E116)</x:f>
        <x:v>0</x:v>
      </x:c>
      <x:c r="H116" s="104" t="n">
        <x:f aca="false">G116*(G116/1000)</x:f>
        <x:v>0</x:v>
      </x:c>
      <x:c r="I116" s="105"/>
      <x:c r="J116" s="106"/>
      <x:c r="K116" s="107"/>
      <x:c r="L116" s="106"/>
      <x:c r="M116" s="107"/>
      <x:c r="N116" s="107"/>
      <x:c r="O116" s="107"/>
      <x:c r="P116" s="105"/>
      <x:c r="Q116" s="106"/>
      <x:c r="R116" s="107"/>
      <x:c r="S116" s="107"/>
      <x:c r="T116" s="107"/>
      <x:c r="U116" s="107"/>
      <x:c r="V116" s="107"/>
      <x:c r="W116" s="108"/>
      <x:c r="X116" s="109"/>
      <x:c r="Y116" s="106"/>
      <x:c r="Z116" s="107"/>
      <x:c r="AA116" s="107"/>
      <x:c r="AB116" s="107"/>
      <x:c r="AC116" s="107"/>
      <x:c r="AD116" s="106"/>
      <x:c r="AE116" s="110"/>
      <x:c r="AF116" s="106"/>
      <x:c r="AG116" s="107"/>
      <x:c r="AH116" s="107"/>
      <x:c r="AI116" s="107"/>
      <x:c r="AJ116" s="107"/>
      <x:c r="AK116" s="107"/>
      <x:c r="AL116" s="108"/>
      <x:c r="AM116" s="109"/>
      <x:c r="AN116" s="111"/>
      <x:c r="AO116" s="111"/>
      <x:c r="AP116" s="111"/>
      <x:c r="AQ116" s="111"/>
      <x:c r="AR116" s="111"/>
      <x:c r="AS116" s="105"/>
      <x:c r="AT116" s="112"/>
      <x:c r="AU116" s="113" t="e">
        <x:f t="array" aca="false" ref="AU116:AU116">xlookup(A116,'Roshas Attendance'!S:S,'Roshas Attendance'!T:T,"")</x:f>
        <x:v>#NAME?</x:v>
      </x:c>
      <x:c r="AV116" s="113" t="str">
        <x:f aca="false">IF(AC116="","", IF(AC116=AU116,"match","error"))</x:f>
        <x:v/>
      </x:c>
      <x:c r="AW116" s="112"/>
      <x:c r="AX116" s="112"/>
      <x:c r="AY116" s="112"/>
      <x:c r="AZ116" s="112"/>
      <x:c r="BA116" s="112"/>
      <x:c r="BB116" s="112"/>
      <x:c r="BC116" s="112"/>
      <x:c r="BD116" s="112"/>
      <x:c r="BE116" s="112"/>
      <x:c r="BF116" s="112"/>
      <x:c r="BG116" s="112"/>
      <x:c r="BH116" s="112"/>
      <x:c r="BI116" s="112"/>
    </x:row>
    <x:row r="117" customFormat="false" ht="15.75" hidden="false" customHeight="true" outlineLevel="0" collapsed="false">
      <x:c r="A117" s="97"/>
      <x:c r="B117" s="98"/>
      <x:c r="C117" s="99" t="n">
        <x:f aca="false">SUM(I117:AS117)</x:f>
        <x:v>0</x:v>
      </x:c>
      <x:c r="D117" s="100" t="n">
        <x:f aca="false">SUM(B117,C117)</x:f>
        <x:v>0</x:v>
      </x:c>
      <x:c r="E117" s="101" t="n">
        <x:f aca="false">0</x:f>
        <x:v>0</x:v>
      </x:c>
      <x:c r="F117" s="102" t="e">
        <x:f t="array" aca="false" ref="F117:F117">xlookup(A117,'Roshas DKP spent'!M:M,'Roshas DKP spent'!N:N,"")</x:f>
        <x:v>#NAME?</x:v>
      </x:c>
      <x:c r="G117" s="103" t="n">
        <x:f aca="false">SUM(D117-E117)</x:f>
        <x:v>0</x:v>
      </x:c>
      <x:c r="H117" s="104" t="n">
        <x:f aca="false">G117*(G117/1000)</x:f>
        <x:v>0</x:v>
      </x:c>
      <x:c r="I117" s="105"/>
      <x:c r="J117" s="106"/>
      <x:c r="K117" s="107"/>
      <x:c r="L117" s="106"/>
      <x:c r="M117" s="107"/>
      <x:c r="N117" s="107"/>
      <x:c r="O117" s="107"/>
      <x:c r="P117" s="105"/>
      <x:c r="Q117" s="106"/>
      <x:c r="R117" s="107"/>
      <x:c r="S117" s="107"/>
      <x:c r="T117" s="107"/>
      <x:c r="U117" s="107"/>
      <x:c r="V117" s="107"/>
      <x:c r="W117" s="108"/>
      <x:c r="X117" s="109"/>
      <x:c r="Y117" s="106"/>
      <x:c r="Z117" s="107"/>
      <x:c r="AA117" s="107"/>
      <x:c r="AB117" s="107"/>
      <x:c r="AC117" s="107"/>
      <x:c r="AD117" s="106"/>
      <x:c r="AE117" s="110"/>
      <x:c r="AF117" s="106"/>
      <x:c r="AG117" s="107"/>
      <x:c r="AH117" s="107"/>
      <x:c r="AI117" s="107"/>
      <x:c r="AJ117" s="107"/>
      <x:c r="AK117" s="107"/>
      <x:c r="AL117" s="108"/>
      <x:c r="AM117" s="109"/>
      <x:c r="AN117" s="111"/>
      <x:c r="AO117" s="111"/>
      <x:c r="AP117" s="111"/>
      <x:c r="AQ117" s="111"/>
      <x:c r="AR117" s="111"/>
      <x:c r="AS117" s="105"/>
      <x:c r="AT117" s="112"/>
      <x:c r="AU117" s="113" t="e">
        <x:f t="array" aca="false" ref="AU117:AU117">xlookup(A117,'Roshas Attendance'!S:S,'Roshas Attendance'!T:T,"")</x:f>
        <x:v>#NAME?</x:v>
      </x:c>
      <x:c r="AV117" s="113" t="str">
        <x:f aca="false">IF(AC117="","", IF(AC117=AU117,"match","error"))</x:f>
        <x:v/>
      </x:c>
      <x:c r="AW117" s="112"/>
      <x:c r="AX117" s="112"/>
      <x:c r="AY117" s="112"/>
      <x:c r="AZ117" s="112"/>
      <x:c r="BA117" s="112"/>
      <x:c r="BB117" s="112"/>
      <x:c r="BC117" s="112"/>
      <x:c r="BD117" s="112"/>
      <x:c r="BE117" s="112"/>
      <x:c r="BF117" s="112"/>
      <x:c r="BG117" s="112"/>
      <x:c r="BH117" s="112"/>
      <x:c r="BI117" s="112"/>
    </x:row>
    <x:row r="118" customFormat="false" ht="15.75" hidden="false" customHeight="true" outlineLevel="0" collapsed="false">
      <x:c r="A118" s="97"/>
      <x:c r="B118" s="98"/>
      <x:c r="C118" s="99" t="n">
        <x:f aca="false">SUM(I118:AS118)</x:f>
        <x:v>0</x:v>
      </x:c>
      <x:c r="D118" s="100" t="n">
        <x:f aca="false">SUM(B118,C118)</x:f>
        <x:v>0</x:v>
      </x:c>
      <x:c r="E118" s="101" t="n">
        <x:f aca="false">0</x:f>
        <x:v>0</x:v>
      </x:c>
      <x:c r="F118" s="102" t="e">
        <x:f t="array" aca="false" ref="F118:F118">xlookup(A118,'Roshas DKP spent'!M:M,'Roshas DKP spent'!N:N,"")</x:f>
        <x:v>#NAME?</x:v>
      </x:c>
      <x:c r="G118" s="103" t="n">
        <x:f aca="false">SUM(D118-E118)</x:f>
        <x:v>0</x:v>
      </x:c>
      <x:c r="H118" s="104" t="n">
        <x:f aca="false">G118*(G118/1000)</x:f>
        <x:v>0</x:v>
      </x:c>
      <x:c r="I118" s="105"/>
      <x:c r="J118" s="106"/>
      <x:c r="K118" s="107"/>
      <x:c r="L118" s="106"/>
      <x:c r="M118" s="107"/>
      <x:c r="N118" s="107"/>
      <x:c r="O118" s="107"/>
      <x:c r="P118" s="105"/>
      <x:c r="Q118" s="106"/>
      <x:c r="R118" s="107"/>
      <x:c r="S118" s="107"/>
      <x:c r="T118" s="107"/>
      <x:c r="U118" s="107"/>
      <x:c r="V118" s="107"/>
      <x:c r="W118" s="108"/>
      <x:c r="X118" s="109"/>
      <x:c r="Y118" s="106"/>
      <x:c r="Z118" s="107"/>
      <x:c r="AA118" s="107"/>
      <x:c r="AB118" s="107"/>
      <x:c r="AC118" s="107"/>
      <x:c r="AD118" s="106"/>
      <x:c r="AE118" s="110"/>
      <x:c r="AF118" s="106"/>
      <x:c r="AG118" s="107"/>
      <x:c r="AH118" s="107"/>
      <x:c r="AI118" s="107"/>
      <x:c r="AJ118" s="107"/>
      <x:c r="AK118" s="107"/>
      <x:c r="AL118" s="108"/>
      <x:c r="AM118" s="109"/>
      <x:c r="AN118" s="111"/>
      <x:c r="AO118" s="111"/>
      <x:c r="AP118" s="111"/>
      <x:c r="AQ118" s="111"/>
      <x:c r="AR118" s="111"/>
      <x:c r="AS118" s="105"/>
      <x:c r="AT118" s="112"/>
      <x:c r="AU118" s="113" t="e">
        <x:f t="array" aca="false" ref="AU118:AU118">xlookup(A118,'Roshas Attendance'!S:S,'Roshas Attendance'!T:T,"")</x:f>
        <x:v>#NAME?</x:v>
      </x:c>
      <x:c r="AV118" s="113" t="str">
        <x:f aca="false">IF(AC118="","", IF(AC118=AU118,"match","error"))</x:f>
        <x:v/>
      </x:c>
      <x:c r="AW118" s="112"/>
      <x:c r="AX118" s="112"/>
      <x:c r="AY118" s="112"/>
      <x:c r="AZ118" s="112"/>
      <x:c r="BA118" s="112"/>
      <x:c r="BB118" s="112"/>
      <x:c r="BC118" s="112"/>
      <x:c r="BD118" s="112"/>
      <x:c r="BE118" s="112"/>
      <x:c r="BF118" s="112"/>
      <x:c r="BG118" s="112"/>
      <x:c r="BH118" s="112"/>
      <x:c r="BI118" s="112"/>
    </x:row>
    <x:row r="119" customFormat="false" ht="15.75" hidden="false" customHeight="true" outlineLevel="0" collapsed="false">
      <x:c r="A119" s="97"/>
      <x:c r="B119" s="98"/>
      <x:c r="C119" s="99" t="n">
        <x:f aca="false">SUM(I119:AS119)</x:f>
        <x:v>0</x:v>
      </x:c>
      <x:c r="D119" s="100" t="n">
        <x:f aca="false">SUM(B119,C119)</x:f>
        <x:v>0</x:v>
      </x:c>
      <x:c r="E119" s="101" t="n">
        <x:f aca="false">0</x:f>
        <x:v>0</x:v>
      </x:c>
      <x:c r="F119" s="102" t="e">
        <x:f t="array" aca="false" ref="F119:F119">xlookup(A119,'Roshas DKP spent'!M:M,'Roshas DKP spent'!N:N,"")</x:f>
        <x:v>#NAME?</x:v>
      </x:c>
      <x:c r="G119" s="103" t="n">
        <x:f aca="false">SUM(D119-E119)</x:f>
        <x:v>0</x:v>
      </x:c>
      <x:c r="H119" s="104" t="n">
        <x:f aca="false">G119*(G119/1000)</x:f>
        <x:v>0</x:v>
      </x:c>
      <x:c r="I119" s="105"/>
      <x:c r="J119" s="106"/>
      <x:c r="K119" s="107"/>
      <x:c r="L119" s="106"/>
      <x:c r="M119" s="107"/>
      <x:c r="N119" s="107"/>
      <x:c r="O119" s="107"/>
      <x:c r="P119" s="105"/>
      <x:c r="Q119" s="106"/>
      <x:c r="R119" s="107"/>
      <x:c r="S119" s="107"/>
      <x:c r="T119" s="107"/>
      <x:c r="U119" s="107"/>
      <x:c r="V119" s="107"/>
      <x:c r="W119" s="108"/>
      <x:c r="X119" s="109"/>
      <x:c r="Y119" s="106"/>
      <x:c r="Z119" s="107"/>
      <x:c r="AA119" s="107"/>
      <x:c r="AB119" s="107"/>
      <x:c r="AC119" s="107"/>
      <x:c r="AD119" s="106"/>
      <x:c r="AE119" s="110"/>
      <x:c r="AF119" s="106"/>
      <x:c r="AG119" s="107"/>
      <x:c r="AH119" s="107"/>
      <x:c r="AI119" s="107"/>
      <x:c r="AJ119" s="107"/>
      <x:c r="AK119" s="107"/>
      <x:c r="AL119" s="108"/>
      <x:c r="AM119" s="109"/>
      <x:c r="AN119" s="111"/>
      <x:c r="AO119" s="111"/>
      <x:c r="AP119" s="111"/>
      <x:c r="AQ119" s="111"/>
      <x:c r="AR119" s="111"/>
      <x:c r="AS119" s="105"/>
      <x:c r="AT119" s="112"/>
      <x:c r="AU119" s="113" t="e">
        <x:f t="array" aca="false" ref="AU119:AU119">xlookup(A119,'Roshas Attendance'!S:S,'Roshas Attendance'!T:T,"")</x:f>
        <x:v>#NAME?</x:v>
      </x:c>
      <x:c r="AV119" s="113" t="str">
        <x:f aca="false">IF(AC119="","", IF(AC119=AU119,"match","error"))</x:f>
        <x:v/>
      </x:c>
      <x:c r="AW119" s="112"/>
      <x:c r="AX119" s="112"/>
      <x:c r="AY119" s="112"/>
      <x:c r="AZ119" s="112"/>
      <x:c r="BA119" s="112"/>
      <x:c r="BB119" s="112"/>
      <x:c r="BC119" s="112"/>
      <x:c r="BD119" s="112"/>
      <x:c r="BE119" s="112"/>
      <x:c r="BF119" s="112"/>
      <x:c r="BG119" s="112"/>
      <x:c r="BH119" s="112"/>
      <x:c r="BI119" s="112"/>
    </x:row>
    <x:row r="120" customFormat="false" ht="15.75" hidden="false" customHeight="true" outlineLevel="0" collapsed="false">
      <x:c r="A120" s="97"/>
      <x:c r="B120" s="98"/>
      <x:c r="C120" s="99" t="n">
        <x:f aca="false">SUM(I120:AS120)</x:f>
        <x:v>0</x:v>
      </x:c>
      <x:c r="D120" s="100" t="n">
        <x:f aca="false">SUM(B120,C120)</x:f>
        <x:v>0</x:v>
      </x:c>
      <x:c r="E120" s="101" t="n">
        <x:f aca="false">0</x:f>
        <x:v>0</x:v>
      </x:c>
      <x:c r="F120" s="102" t="e">
        <x:f t="array" aca="false" ref="F120:F120">xlookup(A120,'Roshas DKP spent'!M:M,'Roshas DKP spent'!N:N,"")</x:f>
        <x:v>#NAME?</x:v>
      </x:c>
      <x:c r="G120" s="103" t="n">
        <x:f aca="false">SUM(D120-E120)</x:f>
        <x:v>0</x:v>
      </x:c>
      <x:c r="H120" s="104" t="n">
        <x:f aca="false">G120*(G120/1000)</x:f>
        <x:v>0</x:v>
      </x:c>
      <x:c r="I120" s="105"/>
      <x:c r="J120" s="106"/>
      <x:c r="K120" s="107"/>
      <x:c r="L120" s="106"/>
      <x:c r="M120" s="107"/>
      <x:c r="N120" s="107"/>
      <x:c r="O120" s="107"/>
      <x:c r="P120" s="105"/>
      <x:c r="Q120" s="106"/>
      <x:c r="R120" s="107"/>
      <x:c r="S120" s="107"/>
      <x:c r="T120" s="107"/>
      <x:c r="U120" s="107"/>
      <x:c r="V120" s="107"/>
      <x:c r="W120" s="108"/>
      <x:c r="X120" s="109"/>
      <x:c r="Y120" s="106"/>
      <x:c r="Z120" s="107"/>
      <x:c r="AA120" s="107"/>
      <x:c r="AB120" s="107"/>
      <x:c r="AC120" s="107"/>
      <x:c r="AD120" s="106"/>
      <x:c r="AE120" s="110"/>
      <x:c r="AF120" s="106"/>
      <x:c r="AG120" s="107"/>
      <x:c r="AH120" s="107"/>
      <x:c r="AI120" s="107"/>
      <x:c r="AJ120" s="107"/>
      <x:c r="AK120" s="107"/>
      <x:c r="AL120" s="108"/>
      <x:c r="AM120" s="109"/>
      <x:c r="AN120" s="111"/>
      <x:c r="AO120" s="111"/>
      <x:c r="AP120" s="111"/>
      <x:c r="AQ120" s="111"/>
      <x:c r="AR120" s="111"/>
      <x:c r="AS120" s="105"/>
      <x:c r="AT120" s="112"/>
      <x:c r="AU120" s="113" t="e">
        <x:f t="array" aca="false" ref="AU120:AU120">xlookup(A120,'Roshas Attendance'!S:S,'Roshas Attendance'!T:T,"")</x:f>
        <x:v>#NAME?</x:v>
      </x:c>
      <x:c r="AV120" s="113" t="str">
        <x:f aca="false">IF(AC120="","", IF(AC120=AU120,"match","error"))</x:f>
        <x:v/>
      </x:c>
      <x:c r="AW120" s="112"/>
      <x:c r="AX120" s="112"/>
      <x:c r="AY120" s="112"/>
      <x:c r="AZ120" s="112"/>
      <x:c r="BA120" s="112"/>
      <x:c r="BB120" s="112"/>
      <x:c r="BC120" s="112"/>
      <x:c r="BD120" s="112"/>
      <x:c r="BE120" s="112"/>
      <x:c r="BF120" s="112"/>
      <x:c r="BG120" s="112"/>
      <x:c r="BH120" s="112"/>
      <x:c r="BI120" s="112"/>
    </x:row>
    <x:row r="121" customFormat="false" ht="15.75" hidden="false" customHeight="true" outlineLevel="0" collapsed="false">
      <x:c r="A121" s="97"/>
      <x:c r="B121" s="98"/>
      <x:c r="C121" s="99" t="n">
        <x:f aca="false">SUM(I121:AS121)</x:f>
        <x:v>0</x:v>
      </x:c>
      <x:c r="D121" s="100" t="n">
        <x:f aca="false">SUM(B121,C121)</x:f>
        <x:v>0</x:v>
      </x:c>
      <x:c r="E121" s="101" t="n">
        <x:f aca="false">0</x:f>
        <x:v>0</x:v>
      </x:c>
      <x:c r="F121" s="102" t="e">
        <x:f t="array" aca="false" ref="F121:F121">xlookup(A121,'Roshas DKP spent'!M:M,'Roshas DKP spent'!N:N,"")</x:f>
        <x:v>#NAME?</x:v>
      </x:c>
      <x:c r="G121" s="103" t="n">
        <x:f aca="false">SUM(D121-E121)</x:f>
        <x:v>0</x:v>
      </x:c>
      <x:c r="H121" s="104" t="n">
        <x:f aca="false">G121*(G121/1000)</x:f>
        <x:v>0</x:v>
      </x:c>
      <x:c r="I121" s="105"/>
      <x:c r="J121" s="106"/>
      <x:c r="K121" s="107"/>
      <x:c r="L121" s="106"/>
      <x:c r="M121" s="107"/>
      <x:c r="N121" s="107"/>
      <x:c r="O121" s="107"/>
      <x:c r="P121" s="105"/>
      <x:c r="Q121" s="106"/>
      <x:c r="R121" s="107"/>
      <x:c r="S121" s="107"/>
      <x:c r="T121" s="107"/>
      <x:c r="U121" s="107"/>
      <x:c r="V121" s="107"/>
      <x:c r="W121" s="108"/>
      <x:c r="X121" s="109"/>
      <x:c r="Y121" s="106"/>
      <x:c r="Z121" s="107"/>
      <x:c r="AA121" s="107"/>
      <x:c r="AB121" s="107"/>
      <x:c r="AC121" s="107"/>
      <x:c r="AD121" s="106"/>
      <x:c r="AE121" s="110"/>
      <x:c r="AF121" s="106"/>
      <x:c r="AG121" s="107"/>
      <x:c r="AH121" s="107"/>
      <x:c r="AI121" s="107"/>
      <x:c r="AJ121" s="107"/>
      <x:c r="AK121" s="107"/>
      <x:c r="AL121" s="108"/>
      <x:c r="AM121" s="109"/>
      <x:c r="AN121" s="111"/>
      <x:c r="AO121" s="111"/>
      <x:c r="AP121" s="111"/>
      <x:c r="AQ121" s="111"/>
      <x:c r="AR121" s="111"/>
      <x:c r="AS121" s="105"/>
      <x:c r="AT121" s="112"/>
      <x:c r="AU121" s="113" t="e">
        <x:f t="array" aca="false" ref="AU121:AU121">xlookup(A121,'Roshas Attendance'!S:S,'Roshas Attendance'!T:T,"")</x:f>
        <x:v>#NAME?</x:v>
      </x:c>
      <x:c r="AV121" s="113" t="str">
        <x:f aca="false">IF(AC121="","", IF(AC121=AU121,"match","error"))</x:f>
        <x:v/>
      </x:c>
      <x:c r="AW121" s="112"/>
      <x:c r="AX121" s="112"/>
      <x:c r="AY121" s="112"/>
      <x:c r="AZ121" s="112"/>
      <x:c r="BA121" s="112"/>
      <x:c r="BB121" s="112"/>
      <x:c r="BC121" s="112"/>
      <x:c r="BD121" s="112"/>
      <x:c r="BE121" s="112"/>
      <x:c r="BF121" s="112"/>
      <x:c r="BG121" s="112"/>
      <x:c r="BH121" s="112"/>
      <x:c r="BI121" s="112"/>
    </x:row>
    <x:row r="122" customFormat="false" ht="15.75" hidden="false" customHeight="true" outlineLevel="0" collapsed="false">
      <x:c r="A122" s="114"/>
      <x:c r="B122" s="98"/>
      <x:c r="C122" s="99" t="n">
        <x:f aca="false">SUM(I122:AS122)</x:f>
        <x:v>0</x:v>
      </x:c>
      <x:c r="D122" s="100" t="n">
        <x:f aca="false">SUM(B122,C122)</x:f>
        <x:v>0</x:v>
      </x:c>
      <x:c r="E122" s="101" t="n">
        <x:f aca="false">0</x:f>
        <x:v>0</x:v>
      </x:c>
      <x:c r="F122" s="102" t="e">
        <x:f t="array" aca="false" ref="F122:F122">xlookup(A122,'Roshas DKP spent'!M:M,'Roshas DKP spent'!N:N,"")</x:f>
        <x:v>#NAME?</x:v>
      </x:c>
      <x:c r="G122" s="103" t="n">
        <x:f aca="false">SUM(D122-E122)</x:f>
        <x:v>0</x:v>
      </x:c>
      <x:c r="H122" s="104" t="n">
        <x:f aca="false">G122*(G122/1000)</x:f>
        <x:v>0</x:v>
      </x:c>
      <x:c r="I122" s="105"/>
      <x:c r="J122" s="116"/>
      <x:c r="K122" s="107"/>
      <x:c r="L122" s="106"/>
      <x:c r="M122" s="107"/>
      <x:c r="N122" s="107"/>
      <x:c r="O122" s="107"/>
      <x:c r="P122" s="105"/>
      <x:c r="Q122" s="106"/>
      <x:c r="R122" s="107"/>
      <x:c r="S122" s="107"/>
      <x:c r="T122" s="107"/>
      <x:c r="U122" s="107"/>
      <x:c r="V122" s="107"/>
      <x:c r="W122" s="108"/>
      <x:c r="X122" s="109"/>
      <x:c r="Y122" s="106"/>
      <x:c r="Z122" s="107"/>
      <x:c r="AA122" s="107"/>
      <x:c r="AB122" s="107"/>
      <x:c r="AC122" s="107"/>
      <x:c r="AD122" s="106"/>
      <x:c r="AE122" s="110"/>
      <x:c r="AF122" s="106"/>
      <x:c r="AG122" s="107"/>
      <x:c r="AH122" s="107"/>
      <x:c r="AI122" s="107"/>
      <x:c r="AJ122" s="107"/>
      <x:c r="AK122" s="107"/>
      <x:c r="AL122" s="108"/>
      <x:c r="AM122" s="109"/>
      <x:c r="AN122" s="111"/>
      <x:c r="AO122" s="111"/>
      <x:c r="AP122" s="111"/>
      <x:c r="AQ122" s="111"/>
      <x:c r="AR122" s="111"/>
      <x:c r="AS122" s="105"/>
      <x:c r="AT122" s="112"/>
      <x:c r="AU122" s="113" t="e">
        <x:f t="array" aca="false" ref="AU122:AU122">xlookup(A122,'Roshas Attendance'!S:S,'Roshas Attendance'!T:T,"")</x:f>
        <x:v>#NAME?</x:v>
      </x:c>
      <x:c r="AV122" s="113" t="str">
        <x:f aca="false">IF(AC122="","", IF(AC122=AU122,"match","error"))</x:f>
        <x:v/>
      </x:c>
      <x:c r="AW122" s="112"/>
      <x:c r="AX122" s="112"/>
      <x:c r="AY122" s="112"/>
      <x:c r="AZ122" s="112"/>
      <x:c r="BA122" s="112"/>
      <x:c r="BB122" s="112"/>
      <x:c r="BC122" s="112"/>
      <x:c r="BD122" s="112"/>
      <x:c r="BE122" s="112"/>
      <x:c r="BF122" s="112"/>
      <x:c r="BG122" s="112"/>
      <x:c r="BH122" s="112"/>
      <x:c r="BI122" s="112"/>
    </x:row>
    <x:row r="123" customFormat="false" ht="15.75" hidden="false" customHeight="true" outlineLevel="0" collapsed="false">
      <x:c r="A123" s="114"/>
      <x:c r="B123" s="98" t="n">
        <x:v>0</x:v>
      </x:c>
      <x:c r="C123" s="99" t="n">
        <x:f aca="false">SUM(I123:AS123)</x:f>
        <x:v>0</x:v>
      </x:c>
      <x:c r="D123" s="100" t="n">
        <x:f aca="false">SUM(B123,C123)</x:f>
        <x:v>0</x:v>
      </x:c>
      <x:c r="E123" s="101" t="n">
        <x:f aca="false">0</x:f>
        <x:v>0</x:v>
      </x:c>
      <x:c r="F123" s="102" t="e">
        <x:f t="array" aca="false" ref="F123:F123">xlookup(A123,'Roshas DKP spent'!M:M,'Roshas DKP spent'!N:N,"")</x:f>
        <x:v>#NAME?</x:v>
      </x:c>
      <x:c r="G123" s="103" t="n">
        <x:f aca="false">SUM(D123-E123)</x:f>
        <x:v>0</x:v>
      </x:c>
      <x:c r="H123" s="104" t="n">
        <x:f aca="false">G123*(G123/1000)</x:f>
        <x:v>0</x:v>
      </x:c>
      <x:c r="I123" s="105"/>
      <x:c r="J123" s="116"/>
      <x:c r="K123" s="107"/>
      <x:c r="L123" s="106"/>
      <x:c r="M123" s="107"/>
      <x:c r="N123" s="107"/>
      <x:c r="O123" s="107"/>
      <x:c r="P123" s="105"/>
      <x:c r="Q123" s="106"/>
      <x:c r="R123" s="107"/>
      <x:c r="S123" s="107"/>
      <x:c r="T123" s="107"/>
      <x:c r="U123" s="107"/>
      <x:c r="V123" s="107"/>
      <x:c r="W123" s="108"/>
      <x:c r="X123" s="109"/>
      <x:c r="Y123" s="106"/>
      <x:c r="Z123" s="107"/>
      <x:c r="AA123" s="107"/>
      <x:c r="AB123" s="107"/>
      <x:c r="AC123" s="107"/>
      <x:c r="AD123" s="106"/>
      <x:c r="AE123" s="110"/>
      <x:c r="AF123" s="106"/>
      <x:c r="AG123" s="107"/>
      <x:c r="AH123" s="107"/>
      <x:c r="AI123" s="107"/>
      <x:c r="AJ123" s="107"/>
      <x:c r="AK123" s="107"/>
      <x:c r="AL123" s="108"/>
      <x:c r="AM123" s="109"/>
      <x:c r="AN123" s="111"/>
      <x:c r="AO123" s="111"/>
      <x:c r="AP123" s="111"/>
      <x:c r="AQ123" s="111"/>
      <x:c r="AR123" s="111"/>
      <x:c r="AS123" s="105"/>
      <x:c r="AT123" s="112"/>
      <x:c r="AU123" s="113" t="e">
        <x:f t="array" aca="false" ref="AU123:AU123">xlookup(A123,'Roshas Attendance'!S:S,'Roshas Attendance'!T:T,"")</x:f>
        <x:v>#NAME?</x:v>
      </x:c>
      <x:c r="AV123" s="113" t="str">
        <x:f aca="false">IF(AC123="","", IF(AC123=AU123,"match","error"))</x:f>
        <x:v/>
      </x:c>
      <x:c r="AW123" s="112"/>
      <x:c r="AX123" s="112"/>
      <x:c r="AY123" s="112"/>
      <x:c r="AZ123" s="112"/>
      <x:c r="BA123" s="112"/>
      <x:c r="BB123" s="112"/>
      <x:c r="BC123" s="112"/>
      <x:c r="BD123" s="112"/>
      <x:c r="BE123" s="112"/>
      <x:c r="BF123" s="112"/>
      <x:c r="BG123" s="112"/>
      <x:c r="BH123" s="112"/>
      <x:c r="BI123" s="112"/>
    </x:row>
    <x:row r="124" customFormat="false" ht="15.75" hidden="false" customHeight="true" outlineLevel="0" collapsed="false">
      <x:c r="A124" s="114"/>
      <x:c r="B124" s="98" t="n">
        <x:v>0</x:v>
      </x:c>
      <x:c r="C124" s="99" t="n">
        <x:f aca="false">SUM(I124:AS124)</x:f>
        <x:v>0</x:v>
      </x:c>
      <x:c r="D124" s="100" t="n">
        <x:f aca="false">SUM(B124,C124)</x:f>
        <x:v>0</x:v>
      </x:c>
      <x:c r="E124" s="101" t="n">
        <x:f aca="false">0</x:f>
        <x:v>0</x:v>
      </x:c>
      <x:c r="F124" s="102" t="e">
        <x:f t="array" aca="false" ref="F124:F124">xlookup(A124,'Roshas DKP spent'!M:M,'Roshas DKP spent'!N:N,"")</x:f>
        <x:v>#NAME?</x:v>
      </x:c>
      <x:c r="G124" s="103" t="n">
        <x:f aca="false">SUM(D124-E124)</x:f>
        <x:v>0</x:v>
      </x:c>
      <x:c r="H124" s="104" t="n">
        <x:f aca="false">G124*(G124/1000)</x:f>
        <x:v>0</x:v>
      </x:c>
      <x:c r="I124" s="105"/>
      <x:c r="J124" s="116"/>
      <x:c r="K124" s="107"/>
      <x:c r="L124" s="106"/>
      <x:c r="M124" s="107"/>
      <x:c r="N124" s="107"/>
      <x:c r="O124" s="107"/>
      <x:c r="P124" s="105"/>
      <x:c r="Q124" s="106"/>
      <x:c r="R124" s="107"/>
      <x:c r="S124" s="107"/>
      <x:c r="T124" s="107"/>
      <x:c r="U124" s="107"/>
      <x:c r="V124" s="107"/>
      <x:c r="W124" s="108"/>
      <x:c r="X124" s="109"/>
      <x:c r="Y124" s="106"/>
      <x:c r="Z124" s="107"/>
      <x:c r="AA124" s="107"/>
      <x:c r="AB124" s="107"/>
      <x:c r="AC124" s="107"/>
      <x:c r="AD124" s="106"/>
      <x:c r="AE124" s="110"/>
      <x:c r="AF124" s="106"/>
      <x:c r="AG124" s="107"/>
      <x:c r="AH124" s="107"/>
      <x:c r="AI124" s="107"/>
      <x:c r="AJ124" s="107"/>
      <x:c r="AK124" s="107"/>
      <x:c r="AL124" s="108"/>
      <x:c r="AM124" s="109"/>
      <x:c r="AN124" s="111"/>
      <x:c r="AO124" s="111"/>
      <x:c r="AP124" s="111"/>
      <x:c r="AQ124" s="111"/>
      <x:c r="AR124" s="111"/>
      <x:c r="AS124" s="105"/>
      <x:c r="AT124" s="112"/>
      <x:c r="AU124" s="113" t="e">
        <x:f t="array" aca="false" ref="AU124:AU124">xlookup(A124,'Roshas Attendance'!S:S,'Roshas Attendance'!T:T,"")</x:f>
        <x:v>#NAME?</x:v>
      </x:c>
      <x:c r="AV124" s="113" t="str">
        <x:f aca="false">IF(AC124="","", IF(AC124=AU124,"match","error"))</x:f>
        <x:v/>
      </x:c>
      <x:c r="AW124" s="112"/>
      <x:c r="AX124" s="112"/>
      <x:c r="AY124" s="112"/>
      <x:c r="AZ124" s="112"/>
      <x:c r="BA124" s="112"/>
      <x:c r="BB124" s="112"/>
      <x:c r="BC124" s="112"/>
      <x:c r="BD124" s="112"/>
      <x:c r="BE124" s="112"/>
      <x:c r="BF124" s="112"/>
      <x:c r="BG124" s="112"/>
      <x:c r="BH124" s="112"/>
      <x:c r="BI124" s="112"/>
    </x:row>
    <x:row r="125" customFormat="false" ht="15.75" hidden="false" customHeight="true" outlineLevel="0" collapsed="false">
      <x:c r="A125" s="114"/>
      <x:c r="B125" s="98" t="n">
        <x:v>0</x:v>
      </x:c>
      <x:c r="C125" s="99" t="n">
        <x:f aca="false">SUM(I125:AS125)</x:f>
        <x:v>0</x:v>
      </x:c>
      <x:c r="D125" s="100" t="n">
        <x:f aca="false">SUM(B125,C125)</x:f>
        <x:v>0</x:v>
      </x:c>
      <x:c r="E125" s="101" t="n">
        <x:f aca="false">0</x:f>
        <x:v>0</x:v>
      </x:c>
      <x:c r="F125" s="102" t="e">
        <x:f t="array" aca="false" ref="F125:F125">xlookup(A125,'Roshas DKP spent'!M:M,'Roshas DKP spent'!N:N,"")</x:f>
        <x:v>#NAME?</x:v>
      </x:c>
      <x:c r="G125" s="103" t="n">
        <x:f aca="false">SUM(D125-E125)</x:f>
        <x:v>0</x:v>
      </x:c>
      <x:c r="H125" s="104" t="n">
        <x:f aca="false">G125*(G125/1000)</x:f>
        <x:v>0</x:v>
      </x:c>
      <x:c r="I125" s="105"/>
      <x:c r="J125" s="116"/>
      <x:c r="K125" s="107"/>
      <x:c r="L125" s="106"/>
      <x:c r="M125" s="107"/>
      <x:c r="N125" s="107"/>
      <x:c r="O125" s="107"/>
      <x:c r="P125" s="105"/>
      <x:c r="Q125" s="106"/>
      <x:c r="R125" s="107"/>
      <x:c r="S125" s="107"/>
      <x:c r="T125" s="107"/>
      <x:c r="U125" s="107"/>
      <x:c r="V125" s="107"/>
      <x:c r="W125" s="108"/>
      <x:c r="X125" s="109"/>
      <x:c r="Y125" s="106"/>
      <x:c r="Z125" s="107"/>
      <x:c r="AA125" s="107"/>
      <x:c r="AB125" s="107"/>
      <x:c r="AC125" s="107"/>
      <x:c r="AD125" s="106"/>
      <x:c r="AE125" s="110"/>
      <x:c r="AF125" s="106"/>
      <x:c r="AG125" s="107"/>
      <x:c r="AH125" s="107"/>
      <x:c r="AI125" s="107"/>
      <x:c r="AJ125" s="107"/>
      <x:c r="AK125" s="107"/>
      <x:c r="AL125" s="108"/>
      <x:c r="AM125" s="109"/>
      <x:c r="AN125" s="111"/>
      <x:c r="AO125" s="111"/>
      <x:c r="AP125" s="111"/>
      <x:c r="AQ125" s="111"/>
      <x:c r="AR125" s="111"/>
      <x:c r="AS125" s="105"/>
      <x:c r="AT125" s="112"/>
      <x:c r="AU125" s="113" t="e">
        <x:f t="array" aca="false" ref="AU125:AU125">xlookup(A125,'Roshas Attendance'!S:S,'Roshas Attendance'!T:T,"")</x:f>
        <x:v>#NAME?</x:v>
      </x:c>
      <x:c r="AV125" s="113" t="str">
        <x:f aca="false">IF(AC125="","", IF(AC125=AU125,"match","error"))</x:f>
        <x:v/>
      </x:c>
      <x:c r="AW125" s="112"/>
      <x:c r="AX125" s="112"/>
      <x:c r="AY125" s="112"/>
      <x:c r="AZ125" s="112"/>
      <x:c r="BA125" s="112"/>
      <x:c r="BB125" s="112"/>
      <x:c r="BC125" s="112"/>
      <x:c r="BD125" s="112"/>
      <x:c r="BE125" s="112"/>
      <x:c r="BF125" s="112"/>
      <x:c r="BG125" s="112"/>
      <x:c r="BH125" s="112"/>
      <x:c r="BI125" s="112"/>
    </x:row>
    <x:row r="126" customFormat="false" ht="15.75" hidden="false" customHeight="true" outlineLevel="0" collapsed="false">
      <x:c r="A126" s="114"/>
      <x:c r="B126" s="98" t="n">
        <x:v>0</x:v>
      </x:c>
      <x:c r="C126" s="99" t="n">
        <x:f aca="false">SUM(I126:AS126)</x:f>
        <x:v>0</x:v>
      </x:c>
      <x:c r="D126" s="100" t="n">
        <x:f aca="false">SUM(B126,C126)</x:f>
        <x:v>0</x:v>
      </x:c>
      <x:c r="E126" s="101" t="n">
        <x:f aca="false">0</x:f>
        <x:v>0</x:v>
      </x:c>
      <x:c r="F126" s="102" t="e">
        <x:f t="array" aca="false" ref="F126:F126">xlookup(A126,'Roshas DKP spent'!M:M,'Roshas DKP spent'!N:N,"")</x:f>
        <x:v>#NAME?</x:v>
      </x:c>
      <x:c r="G126" s="103" t="n">
        <x:f aca="false">SUM(D126-E126)</x:f>
        <x:v>0</x:v>
      </x:c>
      <x:c r="H126" s="104" t="n">
        <x:f aca="false">G126*(G126/1000)</x:f>
        <x:v>0</x:v>
      </x:c>
      <x:c r="I126" s="105"/>
      <x:c r="J126" s="116"/>
      <x:c r="K126" s="107"/>
      <x:c r="L126" s="106"/>
      <x:c r="M126" s="107"/>
      <x:c r="N126" s="107"/>
      <x:c r="O126" s="107"/>
      <x:c r="P126" s="105"/>
      <x:c r="Q126" s="106"/>
      <x:c r="R126" s="107"/>
      <x:c r="S126" s="107"/>
      <x:c r="T126" s="107"/>
      <x:c r="U126" s="107"/>
      <x:c r="V126" s="107"/>
      <x:c r="W126" s="108"/>
      <x:c r="X126" s="109"/>
      <x:c r="Y126" s="106"/>
      <x:c r="Z126" s="107"/>
      <x:c r="AA126" s="107"/>
      <x:c r="AB126" s="107"/>
      <x:c r="AC126" s="107"/>
      <x:c r="AD126" s="106"/>
      <x:c r="AE126" s="110"/>
      <x:c r="AF126" s="106"/>
      <x:c r="AG126" s="107"/>
      <x:c r="AH126" s="107"/>
      <x:c r="AI126" s="107"/>
      <x:c r="AJ126" s="107"/>
      <x:c r="AK126" s="107"/>
      <x:c r="AL126" s="108"/>
      <x:c r="AM126" s="109"/>
      <x:c r="AN126" s="111"/>
      <x:c r="AO126" s="111"/>
      <x:c r="AP126" s="111"/>
      <x:c r="AQ126" s="111"/>
      <x:c r="AR126" s="111"/>
      <x:c r="AS126" s="105"/>
      <x:c r="AT126" s="112"/>
      <x:c r="AU126" s="113" t="e">
        <x:f t="array" aca="false" ref="AU126:AU126">xlookup(A126,'Roshas Attendance'!S:S,'Roshas Attendance'!T:T,"")</x:f>
        <x:v>#NAME?</x:v>
      </x:c>
      <x:c r="AV126" s="113" t="str">
        <x:f aca="false">IF(AC126="","", IF(AC126=AU126,"match","error"))</x:f>
        <x:v/>
      </x:c>
      <x:c r="AW126" s="112"/>
      <x:c r="AX126" s="112"/>
      <x:c r="AY126" s="112"/>
      <x:c r="AZ126" s="112"/>
      <x:c r="BA126" s="112"/>
      <x:c r="BB126" s="112"/>
      <x:c r="BC126" s="112"/>
      <x:c r="BD126" s="112"/>
      <x:c r="BE126" s="112"/>
      <x:c r="BF126" s="112"/>
      <x:c r="BG126" s="112"/>
      <x:c r="BH126" s="112"/>
      <x:c r="BI126" s="112"/>
    </x:row>
    <x:row r="127" customFormat="false" ht="15.75" hidden="false" customHeight="true" outlineLevel="0" collapsed="false">
      <x:c r="A127" s="114"/>
      <x:c r="B127" s="98" t="n">
        <x:v>0</x:v>
      </x:c>
      <x:c r="C127" s="99" t="n">
        <x:f aca="false">SUM(I127:AS127)</x:f>
        <x:v>0</x:v>
      </x:c>
      <x:c r="D127" s="100" t="n">
        <x:f aca="false">SUM(B127,C127)</x:f>
        <x:v>0</x:v>
      </x:c>
      <x:c r="E127" s="101" t="n">
        <x:f aca="false">0</x:f>
        <x:v>0</x:v>
      </x:c>
      <x:c r="F127" s="102" t="e">
        <x:f t="array" aca="false" ref="F127:F127">xlookup(A127,'Roshas DKP spent'!M:M,'Roshas DKP spent'!N:N,"")</x:f>
        <x:v>#NAME?</x:v>
      </x:c>
      <x:c r="G127" s="103" t="n">
        <x:f aca="false">SUM(D127-E127)</x:f>
        <x:v>0</x:v>
      </x:c>
      <x:c r="H127" s="104" t="n">
        <x:f aca="false">G127*(G127/1000)</x:f>
        <x:v>0</x:v>
      </x:c>
      <x:c r="I127" s="105"/>
      <x:c r="J127" s="116"/>
      <x:c r="K127" s="107"/>
      <x:c r="L127" s="106"/>
      <x:c r="M127" s="107"/>
      <x:c r="N127" s="107"/>
      <x:c r="O127" s="107"/>
      <x:c r="P127" s="105"/>
      <x:c r="Q127" s="106"/>
      <x:c r="R127" s="107"/>
      <x:c r="S127" s="107"/>
      <x:c r="T127" s="107"/>
      <x:c r="U127" s="107"/>
      <x:c r="V127" s="107"/>
      <x:c r="W127" s="108"/>
      <x:c r="X127" s="109"/>
      <x:c r="Y127" s="106"/>
      <x:c r="Z127" s="107"/>
      <x:c r="AA127" s="107"/>
      <x:c r="AB127" s="107"/>
      <x:c r="AC127" s="107"/>
      <x:c r="AD127" s="106"/>
      <x:c r="AE127" s="110"/>
      <x:c r="AF127" s="106"/>
      <x:c r="AG127" s="107"/>
      <x:c r="AH127" s="107"/>
      <x:c r="AI127" s="107"/>
      <x:c r="AJ127" s="107"/>
      <x:c r="AK127" s="107"/>
      <x:c r="AL127" s="108"/>
      <x:c r="AM127" s="109"/>
      <x:c r="AN127" s="111"/>
      <x:c r="AO127" s="111"/>
      <x:c r="AP127" s="111"/>
      <x:c r="AQ127" s="111"/>
      <x:c r="AR127" s="111"/>
      <x:c r="AS127" s="105"/>
      <x:c r="AT127" s="112"/>
      <x:c r="AU127" s="113" t="e">
        <x:f t="array" aca="false" ref="AU127:AU127">xlookup(A127,'Roshas Attendance'!S:S,'Roshas Attendance'!T:T,"")</x:f>
        <x:v>#NAME?</x:v>
      </x:c>
      <x:c r="AV127" s="113" t="str">
        <x:f aca="false">IF(AC127="","", IF(AC127=AU127,"match","error"))</x:f>
        <x:v/>
      </x:c>
      <x:c r="AW127" s="112"/>
      <x:c r="AX127" s="112"/>
      <x:c r="AY127" s="112"/>
      <x:c r="AZ127" s="112"/>
      <x:c r="BA127" s="112"/>
      <x:c r="BB127" s="112"/>
      <x:c r="BC127" s="112"/>
      <x:c r="BD127" s="112"/>
      <x:c r="BE127" s="112"/>
      <x:c r="BF127" s="112"/>
      <x:c r="BG127" s="112"/>
      <x:c r="BH127" s="112"/>
      <x:c r="BI127" s="112"/>
    </x:row>
    <x:row r="128" customFormat="false" ht="15.75" hidden="false" customHeight="true" outlineLevel="0" collapsed="false">
      <x:c r="A128" s="114"/>
      <x:c r="B128" s="98" t="n">
        <x:v>0</x:v>
      </x:c>
      <x:c r="C128" s="99" t="n">
        <x:f aca="false">SUM(I128:AS128)</x:f>
        <x:v>0</x:v>
      </x:c>
      <x:c r="D128" s="100" t="n">
        <x:f aca="false">SUM(B128,C128)</x:f>
        <x:v>0</x:v>
      </x:c>
      <x:c r="E128" s="101" t="n">
        <x:f aca="false">0</x:f>
        <x:v>0</x:v>
      </x:c>
      <x:c r="F128" s="102" t="e">
        <x:f t="array" aca="false" ref="F128:F128">xlookup(A128,'Roshas DKP spent'!M:M,'Roshas DKP spent'!N:N,"")</x:f>
        <x:v>#NAME?</x:v>
      </x:c>
      <x:c r="G128" s="103" t="n">
        <x:f aca="false">SUM(D128-E128)</x:f>
        <x:v>0</x:v>
      </x:c>
      <x:c r="H128" s="104" t="n">
        <x:f aca="false">G128*(G128/1000)</x:f>
        <x:v>0</x:v>
      </x:c>
      <x:c r="I128" s="105"/>
      <x:c r="J128" s="116"/>
      <x:c r="K128" s="107"/>
      <x:c r="L128" s="106"/>
      <x:c r="M128" s="107"/>
      <x:c r="N128" s="107"/>
      <x:c r="O128" s="107"/>
      <x:c r="P128" s="105"/>
      <x:c r="Q128" s="106"/>
      <x:c r="R128" s="107"/>
      <x:c r="S128" s="107"/>
      <x:c r="T128" s="107"/>
      <x:c r="U128" s="107"/>
      <x:c r="V128" s="107"/>
      <x:c r="W128" s="108"/>
      <x:c r="X128" s="109"/>
      <x:c r="Y128" s="106"/>
      <x:c r="Z128" s="107"/>
      <x:c r="AA128" s="107"/>
      <x:c r="AB128" s="107"/>
      <x:c r="AC128" s="107"/>
      <x:c r="AD128" s="106"/>
      <x:c r="AE128" s="110"/>
      <x:c r="AF128" s="106"/>
      <x:c r="AG128" s="107"/>
      <x:c r="AH128" s="107"/>
      <x:c r="AI128" s="107"/>
      <x:c r="AJ128" s="107"/>
      <x:c r="AK128" s="107"/>
      <x:c r="AL128" s="108"/>
      <x:c r="AM128" s="109"/>
      <x:c r="AN128" s="111"/>
      <x:c r="AO128" s="111"/>
      <x:c r="AP128" s="111"/>
      <x:c r="AQ128" s="111"/>
      <x:c r="AR128" s="111"/>
      <x:c r="AS128" s="105"/>
      <x:c r="AT128" s="112"/>
      <x:c r="AU128" s="113" t="e">
        <x:f t="array" aca="false" ref="AU128:AU128">xlookup(A128,'Roshas Attendance'!S:S,'Roshas Attendance'!T:T,"")</x:f>
        <x:v>#NAME?</x:v>
      </x:c>
      <x:c r="AV128" s="113" t="str">
        <x:f aca="false">IF(AC128="","", IF(AC128=AU128,"match","error"))</x:f>
        <x:v/>
      </x:c>
      <x:c r="AW128" s="112"/>
      <x:c r="AX128" s="112"/>
      <x:c r="AY128" s="112"/>
      <x:c r="AZ128" s="112"/>
      <x:c r="BA128" s="112"/>
      <x:c r="BB128" s="112"/>
      <x:c r="BC128" s="112"/>
      <x:c r="BD128" s="112"/>
      <x:c r="BE128" s="112"/>
      <x:c r="BF128" s="112"/>
      <x:c r="BG128" s="112"/>
      <x:c r="BH128" s="112"/>
      <x:c r="BI128" s="112"/>
    </x:row>
    <x:row r="129" customFormat="false" ht="15.75" hidden="false" customHeight="true" outlineLevel="0" collapsed="false">
      <x:c r="A129" s="114"/>
      <x:c r="B129" s="98" t="n">
        <x:v>0</x:v>
      </x:c>
      <x:c r="C129" s="99" t="n">
        <x:f aca="false">SUM(I129:AS129)</x:f>
        <x:v>0</x:v>
      </x:c>
      <x:c r="D129" s="100" t="n">
        <x:f aca="false">SUM(B129,C129)</x:f>
        <x:v>0</x:v>
      </x:c>
      <x:c r="E129" s="101" t="n">
        <x:f aca="false">0</x:f>
        <x:v>0</x:v>
      </x:c>
      <x:c r="F129" s="102" t="e">
        <x:f t="array" aca="false" ref="F129:F129">xlookup(A129,'Roshas DKP spent'!M:M,'Roshas DKP spent'!N:N,"")</x:f>
        <x:v>#NAME?</x:v>
      </x:c>
      <x:c r="G129" s="103" t="n">
        <x:f aca="false">SUM(D129-E129)</x:f>
        <x:v>0</x:v>
      </x:c>
      <x:c r="H129" s="104" t="n">
        <x:f aca="false">G129*(G129/1000)</x:f>
        <x:v>0</x:v>
      </x:c>
      <x:c r="I129" s="105"/>
      <x:c r="J129" s="116"/>
      <x:c r="K129" s="107"/>
      <x:c r="L129" s="106"/>
      <x:c r="M129" s="107"/>
      <x:c r="N129" s="107"/>
      <x:c r="O129" s="107"/>
      <x:c r="P129" s="105"/>
      <x:c r="Q129" s="106"/>
      <x:c r="R129" s="107"/>
      <x:c r="S129" s="107"/>
      <x:c r="T129" s="107"/>
      <x:c r="U129" s="107"/>
      <x:c r="V129" s="107"/>
      <x:c r="W129" s="108"/>
      <x:c r="X129" s="109"/>
      <x:c r="Y129" s="106"/>
      <x:c r="Z129" s="107"/>
      <x:c r="AA129" s="107"/>
      <x:c r="AB129" s="107"/>
      <x:c r="AC129" s="107"/>
      <x:c r="AD129" s="106"/>
      <x:c r="AE129" s="110"/>
      <x:c r="AF129" s="106"/>
      <x:c r="AG129" s="107"/>
      <x:c r="AH129" s="107"/>
      <x:c r="AI129" s="107"/>
      <x:c r="AJ129" s="107"/>
      <x:c r="AK129" s="107"/>
      <x:c r="AL129" s="108"/>
      <x:c r="AM129" s="109"/>
      <x:c r="AN129" s="111"/>
      <x:c r="AO129" s="111"/>
      <x:c r="AP129" s="111"/>
      <x:c r="AQ129" s="111"/>
      <x:c r="AR129" s="111"/>
      <x:c r="AS129" s="105"/>
      <x:c r="AT129" s="112"/>
      <x:c r="AU129" s="113" t="e">
        <x:f t="array" aca="false" ref="AU129:AU129">xlookup(A129,'Roshas Attendance'!S:S,'Roshas Attendance'!T:T,"")</x:f>
        <x:v>#NAME?</x:v>
      </x:c>
      <x:c r="AV129" s="113" t="str">
        <x:f aca="false">IF(AC129="","", IF(AC129=AU129,"match","error"))</x:f>
        <x:v/>
      </x:c>
      <x:c r="AW129" s="112"/>
      <x:c r="AX129" s="112"/>
      <x:c r="AY129" s="112"/>
      <x:c r="AZ129" s="112"/>
      <x:c r="BA129" s="112"/>
      <x:c r="BB129" s="112"/>
      <x:c r="BC129" s="112"/>
      <x:c r="BD129" s="112"/>
      <x:c r="BE129" s="112"/>
      <x:c r="BF129" s="112"/>
      <x:c r="BG129" s="112"/>
      <x:c r="BH129" s="112"/>
      <x:c r="BI129" s="112"/>
    </x:row>
    <x:row r="130" customFormat="false" ht="15.75" hidden="true" customHeight="true" outlineLevel="1" collapsed="false">
      <x:c r="A130" s="114"/>
      <x:c r="B130" s="98" t="n">
        <x:v>0</x:v>
      </x:c>
      <x:c r="C130" s="99" t="n">
        <x:f aca="false">SUM(I130:AS130)</x:f>
        <x:v>0</x:v>
      </x:c>
      <x:c r="D130" s="100" t="n">
        <x:f aca="false">SUM(B130,C130)</x:f>
        <x:v>0</x:v>
      </x:c>
      <x:c r="E130" s="101" t="n">
        <x:f aca="false">0</x:f>
        <x:v>0</x:v>
      </x:c>
      <x:c r="F130" s="102" t="e">
        <x:f t="array" aca="false" ref="F130:F130">xlookup(A130,'Roshas DKP spent'!M:M,'Roshas DKP spent'!N:N,"")</x:f>
        <x:v>#NAME?</x:v>
      </x:c>
      <x:c r="G130" s="103" t="n">
        <x:f aca="false">SUM(D130-E130)</x:f>
        <x:v>0</x:v>
      </x:c>
      <x:c r="H130" s="104" t="n">
        <x:f aca="false">G130*(G130/1000)</x:f>
        <x:v>0</x:v>
      </x:c>
      <x:c r="I130" s="105"/>
      <x:c r="J130" s="116"/>
      <x:c r="K130" s="107"/>
      <x:c r="L130" s="106"/>
      <x:c r="M130" s="107"/>
      <x:c r="N130" s="107"/>
      <x:c r="O130" s="107"/>
      <x:c r="P130" s="105"/>
      <x:c r="Q130" s="106"/>
      <x:c r="R130" s="107"/>
      <x:c r="S130" s="107"/>
      <x:c r="T130" s="107"/>
      <x:c r="U130" s="107"/>
      <x:c r="V130" s="107"/>
      <x:c r="W130" s="108"/>
      <x:c r="X130" s="109"/>
      <x:c r="Y130" s="106"/>
      <x:c r="Z130" s="107"/>
      <x:c r="AA130" s="107"/>
      <x:c r="AB130" s="107"/>
      <x:c r="AC130" s="107"/>
      <x:c r="AD130" s="106"/>
      <x:c r="AE130" s="110"/>
      <x:c r="AF130" s="106"/>
      <x:c r="AG130" s="107"/>
      <x:c r="AH130" s="107"/>
      <x:c r="AI130" s="107"/>
      <x:c r="AJ130" s="107"/>
      <x:c r="AK130" s="107"/>
      <x:c r="AL130" s="108"/>
      <x:c r="AM130" s="109"/>
      <x:c r="AN130" s="111"/>
      <x:c r="AO130" s="111"/>
      <x:c r="AP130" s="111"/>
      <x:c r="AQ130" s="111"/>
      <x:c r="AR130" s="111"/>
      <x:c r="AS130" s="105"/>
      <x:c r="AT130" s="112"/>
      <x:c r="AU130" s="113" t="e">
        <x:f t="array" aca="false" ref="AU130:AU130">xlookup(A130,'Roshas Attendance'!S:S,'Roshas Attendance'!T:T,"")</x:f>
        <x:v>#NAME?</x:v>
      </x:c>
      <x:c r="AV130" s="113" t="str">
        <x:f aca="false">IF(AC130="","", IF(AC130=AU130,"match","error"))</x:f>
        <x:v/>
      </x:c>
      <x:c r="AW130" s="112"/>
      <x:c r="AX130" s="112"/>
      <x:c r="AY130" s="112"/>
      <x:c r="AZ130" s="112"/>
      <x:c r="BA130" s="112"/>
      <x:c r="BB130" s="112"/>
      <x:c r="BC130" s="112"/>
      <x:c r="BD130" s="112"/>
      <x:c r="BE130" s="112"/>
      <x:c r="BF130" s="112"/>
      <x:c r="BG130" s="112"/>
      <x:c r="BH130" s="112"/>
      <x:c r="BI130" s="112"/>
    </x:row>
    <x:row r="131" customFormat="false" ht="15.75" hidden="true" customHeight="true" outlineLevel="1" collapsed="false">
      <x:c r="A131" s="114"/>
      <x:c r="B131" s="98" t="n">
        <x:v>0</x:v>
      </x:c>
      <x:c r="C131" s="99" t="n">
        <x:f aca="false">SUM(I131:AS131)</x:f>
        <x:v>0</x:v>
      </x:c>
      <x:c r="D131" s="100" t="n">
        <x:f aca="false">SUM(B131,C131)</x:f>
        <x:v>0</x:v>
      </x:c>
      <x:c r="E131" s="101" t="n">
        <x:f aca="false">0</x:f>
        <x:v>0</x:v>
      </x:c>
      <x:c r="F131" s="102" t="e">
        <x:f t="array" aca="false" ref="F131:F131">xlookup(A131,'Roshas DKP spent'!M:M,'Roshas DKP spent'!N:N,"")</x:f>
        <x:v>#NAME?</x:v>
      </x:c>
      <x:c r="G131" s="103" t="n">
        <x:f aca="false">SUM(D131-E131)</x:f>
        <x:v>0</x:v>
      </x:c>
      <x:c r="H131" s="104" t="n">
        <x:f aca="false">G131*(G131/1000)</x:f>
        <x:v>0</x:v>
      </x:c>
      <x:c r="I131" s="105"/>
      <x:c r="J131" s="116"/>
      <x:c r="K131" s="107"/>
      <x:c r="L131" s="106"/>
      <x:c r="M131" s="107"/>
      <x:c r="N131" s="107"/>
      <x:c r="O131" s="107"/>
      <x:c r="P131" s="105"/>
      <x:c r="Q131" s="106"/>
      <x:c r="R131" s="107"/>
      <x:c r="S131" s="107"/>
      <x:c r="T131" s="107"/>
      <x:c r="U131" s="107"/>
      <x:c r="V131" s="107"/>
      <x:c r="W131" s="108"/>
      <x:c r="X131" s="109"/>
      <x:c r="Y131" s="106"/>
      <x:c r="Z131" s="107"/>
      <x:c r="AA131" s="107"/>
      <x:c r="AB131" s="107"/>
      <x:c r="AC131" s="107"/>
      <x:c r="AD131" s="106"/>
      <x:c r="AE131" s="110"/>
      <x:c r="AF131" s="106"/>
      <x:c r="AG131" s="107"/>
      <x:c r="AH131" s="107"/>
      <x:c r="AI131" s="107"/>
      <x:c r="AJ131" s="107"/>
      <x:c r="AK131" s="107"/>
      <x:c r="AL131" s="108"/>
      <x:c r="AM131" s="109"/>
      <x:c r="AN131" s="111"/>
      <x:c r="AO131" s="111"/>
      <x:c r="AP131" s="111"/>
      <x:c r="AQ131" s="111"/>
      <x:c r="AR131" s="111"/>
      <x:c r="AS131" s="105"/>
      <x:c r="AT131" s="112"/>
      <x:c r="AU131" s="113" t="e">
        <x:f t="array" aca="false" ref="AU131:AU131">xlookup(A131,'Roshas Attendance'!S:S,'Roshas Attendance'!T:T,"")</x:f>
        <x:v>#NAME?</x:v>
      </x:c>
      <x:c r="AV131" s="113" t="str">
        <x:f aca="false">IF(AC131="","", IF(AC131=AU131,"match","error"))</x:f>
        <x:v/>
      </x:c>
      <x:c r="AW131" s="112"/>
      <x:c r="AX131" s="112"/>
      <x:c r="AY131" s="112"/>
      <x:c r="AZ131" s="112"/>
      <x:c r="BA131" s="112"/>
      <x:c r="BB131" s="112"/>
      <x:c r="BC131" s="112"/>
      <x:c r="BD131" s="112"/>
      <x:c r="BE131" s="112"/>
      <x:c r="BF131" s="112"/>
      <x:c r="BG131" s="112"/>
      <x:c r="BH131" s="112"/>
      <x:c r="BI131" s="112"/>
    </x:row>
    <x:row r="132" customFormat="false" ht="15.75" hidden="true" customHeight="true" outlineLevel="1" collapsed="false">
      <x:c r="A132" s="114"/>
      <x:c r="B132" s="98" t="n">
        <x:v>0</x:v>
      </x:c>
      <x:c r="C132" s="99" t="n">
        <x:f aca="false">SUM(I132:AS132)</x:f>
        <x:v>0</x:v>
      </x:c>
      <x:c r="D132" s="100" t="n">
        <x:f aca="false">SUM(B132,C132)</x:f>
        <x:v>0</x:v>
      </x:c>
      <x:c r="E132" s="101" t="n">
        <x:f aca="false">0</x:f>
        <x:v>0</x:v>
      </x:c>
      <x:c r="F132" s="102" t="e">
        <x:f t="array" aca="false" ref="F132:F132">xlookup(A132,'Roshas DKP spent'!M:M,'Roshas DKP spent'!N:N,"")</x:f>
        <x:v>#NAME?</x:v>
      </x:c>
      <x:c r="G132" s="103" t="n">
        <x:f aca="false">SUM(D132-E132)</x:f>
        <x:v>0</x:v>
      </x:c>
      <x:c r="H132" s="104" t="n">
        <x:f aca="false">G132*(G132/1000)</x:f>
        <x:v>0</x:v>
      </x:c>
      <x:c r="I132" s="105"/>
      <x:c r="J132" s="116"/>
      <x:c r="K132" s="107"/>
      <x:c r="L132" s="106"/>
      <x:c r="M132" s="107"/>
      <x:c r="N132" s="107"/>
      <x:c r="O132" s="107"/>
      <x:c r="P132" s="105"/>
      <x:c r="Q132" s="106"/>
      <x:c r="R132" s="107"/>
      <x:c r="S132" s="107"/>
      <x:c r="T132" s="107"/>
      <x:c r="U132" s="107"/>
      <x:c r="V132" s="107"/>
      <x:c r="W132" s="108"/>
      <x:c r="X132" s="109"/>
      <x:c r="Y132" s="106"/>
      <x:c r="Z132" s="107"/>
      <x:c r="AA132" s="107"/>
      <x:c r="AB132" s="107"/>
      <x:c r="AC132" s="107"/>
      <x:c r="AD132" s="106"/>
      <x:c r="AE132" s="110"/>
      <x:c r="AF132" s="106"/>
      <x:c r="AG132" s="107"/>
      <x:c r="AH132" s="107"/>
      <x:c r="AI132" s="107"/>
      <x:c r="AJ132" s="107"/>
      <x:c r="AK132" s="107"/>
      <x:c r="AL132" s="108"/>
      <x:c r="AM132" s="109"/>
      <x:c r="AN132" s="111"/>
      <x:c r="AO132" s="111"/>
      <x:c r="AP132" s="111"/>
      <x:c r="AQ132" s="111"/>
      <x:c r="AR132" s="111"/>
      <x:c r="AS132" s="105"/>
      <x:c r="AT132" s="112"/>
      <x:c r="AU132" s="113" t="e">
        <x:f t="array" aca="false" ref="AU132:AU132">xlookup(A132,'Roshas Attendance'!S:S,'Roshas Attendance'!T:T,"")</x:f>
        <x:v>#NAME?</x:v>
      </x:c>
      <x:c r="AV132" s="113" t="str">
        <x:f aca="false">IF(AC132="","", IF(AC132=AU132,"match","error"))</x:f>
        <x:v/>
      </x:c>
      <x:c r="AW132" s="112"/>
      <x:c r="AX132" s="112"/>
      <x:c r="AY132" s="112"/>
      <x:c r="AZ132" s="112"/>
      <x:c r="BA132" s="112"/>
      <x:c r="BB132" s="112"/>
      <x:c r="BC132" s="112"/>
      <x:c r="BD132" s="112"/>
      <x:c r="BE132" s="112"/>
      <x:c r="BF132" s="112"/>
      <x:c r="BG132" s="112"/>
      <x:c r="BH132" s="112"/>
      <x:c r="BI132" s="112"/>
    </x:row>
    <x:row r="133" customFormat="false" ht="15.75" hidden="true" customHeight="true" outlineLevel="1" collapsed="false">
      <x:c r="A133" s="114"/>
      <x:c r="B133" s="98" t="n">
        <x:v>0</x:v>
      </x:c>
      <x:c r="C133" s="99" t="n">
        <x:f aca="false">SUM(I133:AS133)</x:f>
        <x:v>0</x:v>
      </x:c>
      <x:c r="D133" s="100" t="n">
        <x:f aca="false">SUM(B133,C133)</x:f>
        <x:v>0</x:v>
      </x:c>
      <x:c r="E133" s="101" t="n">
        <x:f aca="false">0</x:f>
        <x:v>0</x:v>
      </x:c>
      <x:c r="F133" s="102" t="e">
        <x:f t="array" aca="false" ref="F133:F133">xlookup(A133,'Roshas DKP spent'!M:M,'Roshas DKP spent'!N:N,"")</x:f>
        <x:v>#NAME?</x:v>
      </x:c>
      <x:c r="G133" s="103" t="n">
        <x:f aca="false">SUM(D133-E133)</x:f>
        <x:v>0</x:v>
      </x:c>
      <x:c r="H133" s="104" t="n">
        <x:f aca="false">G133*(G133/1000)</x:f>
        <x:v>0</x:v>
      </x:c>
      <x:c r="I133" s="105"/>
      <x:c r="J133" s="116"/>
      <x:c r="K133" s="107"/>
      <x:c r="L133" s="106"/>
      <x:c r="M133" s="107"/>
      <x:c r="N133" s="107"/>
      <x:c r="O133" s="107"/>
      <x:c r="P133" s="105"/>
      <x:c r="Q133" s="106"/>
      <x:c r="R133" s="107"/>
      <x:c r="S133" s="107"/>
      <x:c r="T133" s="107"/>
      <x:c r="U133" s="107"/>
      <x:c r="V133" s="107"/>
      <x:c r="W133" s="108"/>
      <x:c r="X133" s="109"/>
      <x:c r="Y133" s="106"/>
      <x:c r="Z133" s="107"/>
      <x:c r="AA133" s="107"/>
      <x:c r="AB133" s="107"/>
      <x:c r="AC133" s="107"/>
      <x:c r="AD133" s="106"/>
      <x:c r="AE133" s="110"/>
      <x:c r="AF133" s="106"/>
      <x:c r="AG133" s="107"/>
      <x:c r="AH133" s="107"/>
      <x:c r="AI133" s="107"/>
      <x:c r="AJ133" s="107"/>
      <x:c r="AK133" s="107"/>
      <x:c r="AL133" s="108"/>
      <x:c r="AM133" s="109"/>
      <x:c r="AN133" s="111"/>
      <x:c r="AO133" s="111"/>
      <x:c r="AP133" s="111"/>
      <x:c r="AQ133" s="111"/>
      <x:c r="AR133" s="111"/>
      <x:c r="AS133" s="105"/>
      <x:c r="AT133" s="112"/>
      <x:c r="AU133" s="113" t="e">
        <x:f t="array" aca="false" ref="AU133:AU133">xlookup(A133,'Roshas Attendance'!S:S,'Roshas Attendance'!T:T,"")</x:f>
        <x:v>#NAME?</x:v>
      </x:c>
      <x:c r="AV133" s="113" t="str">
        <x:f aca="false">IF(AC133="","", IF(AC133=AU133,"match","error"))</x:f>
        <x:v/>
      </x:c>
      <x:c r="AW133" s="112"/>
      <x:c r="AX133" s="112"/>
      <x:c r="AY133" s="112"/>
      <x:c r="AZ133" s="112"/>
      <x:c r="BA133" s="112"/>
      <x:c r="BB133" s="112"/>
      <x:c r="BC133" s="112"/>
      <x:c r="BD133" s="112"/>
      <x:c r="BE133" s="112"/>
      <x:c r="BF133" s="112"/>
      <x:c r="BG133" s="112"/>
      <x:c r="BH133" s="112"/>
      <x:c r="BI133" s="112"/>
    </x:row>
    <x:row r="134" customFormat="false" ht="15.75" hidden="true" customHeight="true" outlineLevel="1" collapsed="false">
      <x:c r="A134" s="114"/>
      <x:c r="B134" s="98" t="n">
        <x:v>0</x:v>
      </x:c>
      <x:c r="C134" s="99" t="n">
        <x:f aca="false">SUM(I134:AS134)</x:f>
        <x:v>0</x:v>
      </x:c>
      <x:c r="D134" s="100" t="n">
        <x:f aca="false">SUM(B134,C134)</x:f>
        <x:v>0</x:v>
      </x:c>
      <x:c r="E134" s="101" t="n">
        <x:f aca="false">0</x:f>
        <x:v>0</x:v>
      </x:c>
      <x:c r="F134" s="102" t="e">
        <x:f t="array" aca="false" ref="F134:F134">xlookup(A134,'Roshas DKP spent'!M:M,'Roshas DKP spent'!N:N,"")</x:f>
        <x:v>#NAME?</x:v>
      </x:c>
      <x:c r="G134" s="103" t="n">
        <x:f aca="false">SUM(D134-E134)</x:f>
        <x:v>0</x:v>
      </x:c>
      <x:c r="H134" s="104" t="n">
        <x:f aca="false">G134*(G134/1000)</x:f>
        <x:v>0</x:v>
      </x:c>
      <x:c r="I134" s="105"/>
      <x:c r="J134" s="116"/>
      <x:c r="K134" s="107"/>
      <x:c r="L134" s="106"/>
      <x:c r="M134" s="107"/>
      <x:c r="N134" s="107"/>
      <x:c r="O134" s="107"/>
      <x:c r="P134" s="105"/>
      <x:c r="Q134" s="106"/>
      <x:c r="R134" s="107"/>
      <x:c r="S134" s="107"/>
      <x:c r="T134" s="107"/>
      <x:c r="U134" s="107"/>
      <x:c r="V134" s="107"/>
      <x:c r="W134" s="108"/>
      <x:c r="X134" s="109"/>
      <x:c r="Y134" s="106"/>
      <x:c r="Z134" s="107"/>
      <x:c r="AA134" s="107"/>
      <x:c r="AB134" s="107"/>
      <x:c r="AC134" s="107"/>
      <x:c r="AD134" s="106"/>
      <x:c r="AE134" s="110"/>
      <x:c r="AF134" s="106"/>
      <x:c r="AG134" s="107"/>
      <x:c r="AH134" s="107"/>
      <x:c r="AI134" s="107"/>
      <x:c r="AJ134" s="107"/>
      <x:c r="AK134" s="107"/>
      <x:c r="AL134" s="108"/>
      <x:c r="AM134" s="109"/>
      <x:c r="AN134" s="111"/>
      <x:c r="AO134" s="111"/>
      <x:c r="AP134" s="111"/>
      <x:c r="AQ134" s="111"/>
      <x:c r="AR134" s="111"/>
      <x:c r="AS134" s="105"/>
      <x:c r="AT134" s="112"/>
      <x:c r="AU134" s="113" t="e">
        <x:f t="array" aca="false" ref="AU134:AU134">xlookup(A134,'Roshas Attendance'!S:S,'Roshas Attendance'!T:T,"")</x:f>
        <x:v>#NAME?</x:v>
      </x:c>
      <x:c r="AV134" s="113" t="str">
        <x:f aca="false">IF(AC134="","", IF(AC134=AU134,"match","error"))</x:f>
        <x:v/>
      </x:c>
      <x:c r="AW134" s="112"/>
      <x:c r="AX134" s="112"/>
      <x:c r="AY134" s="112"/>
      <x:c r="AZ134" s="112"/>
      <x:c r="BA134" s="112"/>
      <x:c r="BB134" s="112"/>
      <x:c r="BC134" s="112"/>
      <x:c r="BD134" s="112"/>
      <x:c r="BE134" s="112"/>
      <x:c r="BF134" s="112"/>
      <x:c r="BG134" s="112"/>
      <x:c r="BH134" s="112"/>
      <x:c r="BI134" s="112"/>
    </x:row>
    <x:row r="135" customFormat="false" ht="15.75" hidden="true" customHeight="true" outlineLevel="1" collapsed="false">
      <x:c r="A135" s="114"/>
      <x:c r="B135" s="98" t="n">
        <x:v>0</x:v>
      </x:c>
      <x:c r="C135" s="99" t="n">
        <x:f aca="false">SUM(I135:AS135)</x:f>
        <x:v>0</x:v>
      </x:c>
      <x:c r="D135" s="100" t="n">
        <x:f aca="false">SUM(B135,C135)</x:f>
        <x:v>0</x:v>
      </x:c>
      <x:c r="E135" s="101" t="n">
        <x:f aca="false">0</x:f>
        <x:v>0</x:v>
      </x:c>
      <x:c r="F135" s="102" t="e">
        <x:f t="array" aca="false" ref="F135:F135">xlookup(A135,'Roshas DKP spent'!M:M,'Roshas DKP spent'!N:N,"")</x:f>
        <x:v>#NAME?</x:v>
      </x:c>
      <x:c r="G135" s="103" t="n">
        <x:f aca="false">SUM(D135-E135)</x:f>
        <x:v>0</x:v>
      </x:c>
      <x:c r="H135" s="104" t="n">
        <x:f aca="false">G135*(G135/1000)</x:f>
        <x:v>0</x:v>
      </x:c>
      <x:c r="I135" s="105"/>
      <x:c r="J135" s="116"/>
      <x:c r="K135" s="107"/>
      <x:c r="L135" s="106"/>
      <x:c r="M135" s="107"/>
      <x:c r="N135" s="107"/>
      <x:c r="O135" s="107"/>
      <x:c r="P135" s="105"/>
      <x:c r="Q135" s="106"/>
      <x:c r="R135" s="107"/>
      <x:c r="S135" s="107"/>
      <x:c r="T135" s="107"/>
      <x:c r="U135" s="107"/>
      <x:c r="V135" s="107"/>
      <x:c r="W135" s="108"/>
      <x:c r="X135" s="109"/>
      <x:c r="Y135" s="106"/>
      <x:c r="Z135" s="107"/>
      <x:c r="AA135" s="107"/>
      <x:c r="AB135" s="107"/>
      <x:c r="AC135" s="107"/>
      <x:c r="AD135" s="106"/>
      <x:c r="AE135" s="110"/>
      <x:c r="AF135" s="106"/>
      <x:c r="AG135" s="107"/>
      <x:c r="AH135" s="107"/>
      <x:c r="AI135" s="107"/>
      <x:c r="AJ135" s="107"/>
      <x:c r="AK135" s="107"/>
      <x:c r="AL135" s="108"/>
      <x:c r="AM135" s="109"/>
      <x:c r="AN135" s="111"/>
      <x:c r="AO135" s="111"/>
      <x:c r="AP135" s="111"/>
      <x:c r="AQ135" s="111"/>
      <x:c r="AR135" s="111"/>
      <x:c r="AS135" s="105"/>
      <x:c r="AT135" s="112"/>
      <x:c r="AU135" s="113" t="e">
        <x:f t="array" aca="false" ref="AU135:AU135">xlookup(A135,'Roshas Attendance'!S:S,'Roshas Attendance'!T:T,"")</x:f>
        <x:v>#NAME?</x:v>
      </x:c>
      <x:c r="AV135" s="113" t="str">
        <x:f aca="false">IF(AC135="","", IF(AC135=AU135,"match","error"))</x:f>
        <x:v/>
      </x:c>
      <x:c r="AW135" s="112"/>
      <x:c r="AX135" s="112"/>
      <x:c r="AY135" s="112"/>
      <x:c r="AZ135" s="112"/>
      <x:c r="BA135" s="112"/>
      <x:c r="BB135" s="112"/>
      <x:c r="BC135" s="112"/>
      <x:c r="BD135" s="112"/>
      <x:c r="BE135" s="112"/>
      <x:c r="BF135" s="112"/>
      <x:c r="BG135" s="112"/>
      <x:c r="BH135" s="112"/>
      <x:c r="BI135" s="112"/>
    </x:row>
    <x:row r="136" customFormat="false" ht="15.75" hidden="true" customHeight="true" outlineLevel="1" collapsed="false">
      <x:c r="A136" s="114"/>
      <x:c r="B136" s="98" t="n">
        <x:v>0</x:v>
      </x:c>
      <x:c r="C136" s="99" t="n">
        <x:f aca="false">SUM(I136:AS136)</x:f>
        <x:v>0</x:v>
      </x:c>
      <x:c r="D136" s="100" t="n">
        <x:f aca="false">SUM(B136,C136)</x:f>
        <x:v>0</x:v>
      </x:c>
      <x:c r="E136" s="101" t="n">
        <x:f aca="false">0</x:f>
        <x:v>0</x:v>
      </x:c>
      <x:c r="F136" s="102" t="e">
        <x:f t="array" aca="false" ref="F136:F136">xlookup(A136,'Roshas DKP spent'!M:M,'Roshas DKP spent'!N:N,"")</x:f>
        <x:v>#NAME?</x:v>
      </x:c>
      <x:c r="G136" s="103" t="n">
        <x:f aca="false">SUM(D136-E136)</x:f>
        <x:v>0</x:v>
      </x:c>
      <x:c r="H136" s="104" t="n">
        <x:f aca="false">G136*(G136/1000)</x:f>
        <x:v>0</x:v>
      </x:c>
      <x:c r="I136" s="105"/>
      <x:c r="J136" s="116"/>
      <x:c r="K136" s="107"/>
      <x:c r="L136" s="106"/>
      <x:c r="M136" s="107"/>
      <x:c r="N136" s="107"/>
      <x:c r="O136" s="107"/>
      <x:c r="P136" s="105"/>
      <x:c r="Q136" s="106"/>
      <x:c r="R136" s="107"/>
      <x:c r="S136" s="107"/>
      <x:c r="T136" s="107"/>
      <x:c r="U136" s="107"/>
      <x:c r="V136" s="107"/>
      <x:c r="W136" s="108"/>
      <x:c r="X136" s="109"/>
      <x:c r="Y136" s="106"/>
      <x:c r="Z136" s="107"/>
      <x:c r="AA136" s="107"/>
      <x:c r="AB136" s="107"/>
      <x:c r="AC136" s="107"/>
      <x:c r="AD136" s="106"/>
      <x:c r="AE136" s="110"/>
      <x:c r="AF136" s="106"/>
      <x:c r="AG136" s="107"/>
      <x:c r="AH136" s="107"/>
      <x:c r="AI136" s="107"/>
      <x:c r="AJ136" s="107"/>
      <x:c r="AK136" s="107"/>
      <x:c r="AL136" s="108"/>
      <x:c r="AM136" s="109"/>
      <x:c r="AN136" s="111"/>
      <x:c r="AO136" s="111"/>
      <x:c r="AP136" s="111"/>
      <x:c r="AQ136" s="111"/>
      <x:c r="AR136" s="111"/>
      <x:c r="AS136" s="105"/>
      <x:c r="AT136" s="112"/>
      <x:c r="AU136" s="113" t="e">
        <x:f t="array" aca="false" ref="AU136:AU136">xlookup(A136,'Roshas Attendance'!S:S,'Roshas Attendance'!T:T,"")</x:f>
        <x:v>#NAME?</x:v>
      </x:c>
      <x:c r="AV136" s="113" t="str">
        <x:f aca="false">IF(AC136="","", IF(AC136=AU136,"match","error"))</x:f>
        <x:v/>
      </x:c>
      <x:c r="AW136" s="112"/>
      <x:c r="AX136" s="112"/>
      <x:c r="AY136" s="112"/>
      <x:c r="AZ136" s="112"/>
      <x:c r="BA136" s="112"/>
      <x:c r="BB136" s="112"/>
      <x:c r="BC136" s="112"/>
      <x:c r="BD136" s="112"/>
      <x:c r="BE136" s="112"/>
      <x:c r="BF136" s="112"/>
      <x:c r="BG136" s="112"/>
      <x:c r="BH136" s="112"/>
      <x:c r="BI136" s="112"/>
    </x:row>
    <x:row r="137" customFormat="false" ht="15.75" hidden="true" customHeight="true" outlineLevel="1" collapsed="false">
      <x:c r="A137" s="114"/>
      <x:c r="B137" s="98" t="n">
        <x:v>0</x:v>
      </x:c>
      <x:c r="C137" s="99" t="n">
        <x:f aca="false">SUM(I137:AS137)</x:f>
        <x:v>0</x:v>
      </x:c>
      <x:c r="D137" s="100" t="n">
        <x:f aca="false">SUM(B137,C137)</x:f>
        <x:v>0</x:v>
      </x:c>
      <x:c r="E137" s="101" t="n">
        <x:f aca="false">0</x:f>
        <x:v>0</x:v>
      </x:c>
      <x:c r="F137" s="102" t="e">
        <x:f t="array" aca="false" ref="F137:F137">xlookup(A137,'Roshas DKP spent'!M:M,'Roshas DKP spent'!N:N,"")</x:f>
        <x:v>#NAME?</x:v>
      </x:c>
      <x:c r="G137" s="103" t="n">
        <x:f aca="false">SUM(D137-E137)</x:f>
        <x:v>0</x:v>
      </x:c>
      <x:c r="H137" s="104" t="n">
        <x:f aca="false">G137*(G137/1000)</x:f>
        <x:v>0</x:v>
      </x:c>
      <x:c r="I137" s="105"/>
      <x:c r="J137" s="116"/>
      <x:c r="K137" s="107"/>
      <x:c r="L137" s="106"/>
      <x:c r="M137" s="107"/>
      <x:c r="N137" s="107"/>
      <x:c r="O137" s="107"/>
      <x:c r="P137" s="105"/>
      <x:c r="Q137" s="106"/>
      <x:c r="R137" s="107"/>
      <x:c r="S137" s="107"/>
      <x:c r="T137" s="107"/>
      <x:c r="U137" s="107"/>
      <x:c r="V137" s="107"/>
      <x:c r="W137" s="108"/>
      <x:c r="X137" s="109"/>
      <x:c r="Y137" s="106"/>
      <x:c r="Z137" s="107"/>
      <x:c r="AA137" s="107"/>
      <x:c r="AB137" s="107"/>
      <x:c r="AC137" s="107"/>
      <x:c r="AD137" s="106"/>
      <x:c r="AE137" s="110"/>
      <x:c r="AF137" s="106"/>
      <x:c r="AG137" s="107"/>
      <x:c r="AH137" s="107"/>
      <x:c r="AI137" s="107"/>
      <x:c r="AJ137" s="107"/>
      <x:c r="AK137" s="107"/>
      <x:c r="AL137" s="108"/>
      <x:c r="AM137" s="109"/>
      <x:c r="AN137" s="111"/>
      <x:c r="AO137" s="111"/>
      <x:c r="AP137" s="111"/>
      <x:c r="AQ137" s="111"/>
      <x:c r="AR137" s="111"/>
      <x:c r="AS137" s="105"/>
      <x:c r="AT137" s="112"/>
      <x:c r="AU137" s="113" t="e">
        <x:f t="array" aca="false" ref="AU137:AU137">xlookup(A137,'Roshas Attendance'!S:S,'Roshas Attendance'!T:T,"")</x:f>
        <x:v>#NAME?</x:v>
      </x:c>
      <x:c r="AV137" s="113" t="str">
        <x:f aca="false">IF(AC137="","", IF(AC137=AU137,"match","error"))</x:f>
        <x:v/>
      </x:c>
      <x:c r="AW137" s="112"/>
      <x:c r="AX137" s="112"/>
      <x:c r="AY137" s="112"/>
      <x:c r="AZ137" s="112"/>
      <x:c r="BA137" s="112"/>
      <x:c r="BB137" s="112"/>
      <x:c r="BC137" s="112"/>
      <x:c r="BD137" s="112"/>
      <x:c r="BE137" s="112"/>
      <x:c r="BF137" s="112"/>
      <x:c r="BG137" s="112"/>
      <x:c r="BH137" s="112"/>
      <x:c r="BI137" s="112"/>
    </x:row>
    <x:row r="138" customFormat="false" ht="15.75" hidden="true" customHeight="true" outlineLevel="1" collapsed="false">
      <x:c r="A138" s="114"/>
      <x:c r="B138" s="98" t="n">
        <x:v>0</x:v>
      </x:c>
      <x:c r="C138" s="99" t="n">
        <x:f aca="false">SUM(I138:AS138)</x:f>
        <x:v>0</x:v>
      </x:c>
      <x:c r="D138" s="100" t="n">
        <x:f aca="false">SUM(B138,C138)</x:f>
        <x:v>0</x:v>
      </x:c>
      <x:c r="E138" s="101" t="n">
        <x:f aca="false">0</x:f>
        <x:v>0</x:v>
      </x:c>
      <x:c r="F138" s="102" t="e">
        <x:f t="array" aca="false" ref="F138:F138">xlookup(A138,'Roshas DKP spent'!M:M,'Roshas DKP spent'!N:N,"")</x:f>
        <x:v>#NAME?</x:v>
      </x:c>
      <x:c r="G138" s="103" t="n">
        <x:f aca="false">SUM(D138-E138)</x:f>
        <x:v>0</x:v>
      </x:c>
      <x:c r="H138" s="104" t="n">
        <x:f aca="false">G138*(G138/1000)</x:f>
        <x:v>0</x:v>
      </x:c>
      <x:c r="I138" s="105"/>
      <x:c r="J138" s="116"/>
      <x:c r="K138" s="107"/>
      <x:c r="L138" s="106"/>
      <x:c r="M138" s="107"/>
      <x:c r="N138" s="107"/>
      <x:c r="O138" s="107"/>
      <x:c r="P138" s="105"/>
      <x:c r="Q138" s="106"/>
      <x:c r="R138" s="107"/>
      <x:c r="S138" s="107"/>
      <x:c r="T138" s="107"/>
      <x:c r="U138" s="107"/>
      <x:c r="V138" s="107"/>
      <x:c r="W138" s="108"/>
      <x:c r="X138" s="109"/>
      <x:c r="Y138" s="106"/>
      <x:c r="Z138" s="107"/>
      <x:c r="AA138" s="107"/>
      <x:c r="AB138" s="107"/>
      <x:c r="AC138" s="107"/>
      <x:c r="AD138" s="106"/>
      <x:c r="AE138" s="110"/>
      <x:c r="AF138" s="106"/>
      <x:c r="AG138" s="107"/>
      <x:c r="AH138" s="107"/>
      <x:c r="AI138" s="107"/>
      <x:c r="AJ138" s="107"/>
      <x:c r="AK138" s="107"/>
      <x:c r="AL138" s="108"/>
      <x:c r="AM138" s="109"/>
      <x:c r="AN138" s="111"/>
      <x:c r="AO138" s="111"/>
      <x:c r="AP138" s="111"/>
      <x:c r="AQ138" s="111"/>
      <x:c r="AR138" s="111"/>
      <x:c r="AS138" s="105"/>
      <x:c r="AT138" s="112"/>
      <x:c r="AU138" s="113" t="e">
        <x:f t="array" aca="false" ref="AU138:AU138">xlookup(A138,'Roshas Attendance'!S:S,'Roshas Attendance'!T:T,"")</x:f>
        <x:v>#NAME?</x:v>
      </x:c>
      <x:c r="AV138" s="113" t="str">
        <x:f aca="false">IF(AC138="","", IF(AC138=AU138,"match","error"))</x:f>
        <x:v/>
      </x:c>
      <x:c r="AW138" s="112"/>
      <x:c r="AX138" s="112"/>
      <x:c r="AY138" s="112"/>
      <x:c r="AZ138" s="112"/>
      <x:c r="BA138" s="112"/>
      <x:c r="BB138" s="112"/>
      <x:c r="BC138" s="112"/>
      <x:c r="BD138" s="112"/>
      <x:c r="BE138" s="112"/>
      <x:c r="BF138" s="112"/>
      <x:c r="BG138" s="112"/>
      <x:c r="BH138" s="112"/>
      <x:c r="BI138" s="112"/>
    </x:row>
    <x:row r="139" customFormat="false" ht="15.75" hidden="true" customHeight="true" outlineLevel="1" collapsed="false">
      <x:c r="A139" s="114"/>
      <x:c r="B139" s="98" t="n">
        <x:v>0</x:v>
      </x:c>
      <x:c r="C139" s="99" t="n">
        <x:f aca="false">SUM(I139:AS139)</x:f>
        <x:v>0</x:v>
      </x:c>
      <x:c r="D139" s="100" t="n">
        <x:f aca="false">SUM(B139,C139)</x:f>
        <x:v>0</x:v>
      </x:c>
      <x:c r="E139" s="101" t="n">
        <x:f aca="false">0</x:f>
        <x:v>0</x:v>
      </x:c>
      <x:c r="F139" s="102" t="e">
        <x:f t="array" aca="false" ref="F139:F139">xlookup(A139,'Roshas DKP spent'!M:M,'Roshas DKP spent'!N:N,"")</x:f>
        <x:v>#NAME?</x:v>
      </x:c>
      <x:c r="G139" s="103" t="n">
        <x:f aca="false">SUM(D139-E139)</x:f>
        <x:v>0</x:v>
      </x:c>
      <x:c r="H139" s="104" t="n">
        <x:f aca="false">G139*(G139/1000)</x:f>
        <x:v>0</x:v>
      </x:c>
      <x:c r="I139" s="105"/>
      <x:c r="J139" s="116"/>
      <x:c r="K139" s="107"/>
      <x:c r="L139" s="106"/>
      <x:c r="M139" s="107"/>
      <x:c r="N139" s="107"/>
      <x:c r="O139" s="107"/>
      <x:c r="P139" s="105"/>
      <x:c r="Q139" s="106"/>
      <x:c r="R139" s="107"/>
      <x:c r="S139" s="107"/>
      <x:c r="T139" s="107"/>
      <x:c r="U139" s="107"/>
      <x:c r="V139" s="107"/>
      <x:c r="W139" s="108"/>
      <x:c r="X139" s="109"/>
      <x:c r="Y139" s="106"/>
      <x:c r="Z139" s="107"/>
      <x:c r="AA139" s="107"/>
      <x:c r="AB139" s="107"/>
      <x:c r="AC139" s="107"/>
      <x:c r="AD139" s="106"/>
      <x:c r="AE139" s="110"/>
      <x:c r="AF139" s="106"/>
      <x:c r="AG139" s="107"/>
      <x:c r="AH139" s="107"/>
      <x:c r="AI139" s="107"/>
      <x:c r="AJ139" s="107"/>
      <x:c r="AK139" s="107"/>
      <x:c r="AL139" s="108"/>
      <x:c r="AM139" s="109"/>
      <x:c r="AN139" s="111"/>
      <x:c r="AO139" s="111"/>
      <x:c r="AP139" s="111"/>
      <x:c r="AQ139" s="111"/>
      <x:c r="AR139" s="111"/>
      <x:c r="AS139" s="105"/>
      <x:c r="AT139" s="112"/>
      <x:c r="AU139" s="113" t="e">
        <x:f t="array" aca="false" ref="AU139:AU139">xlookup(A139,'Roshas Attendance'!S:S,'Roshas Attendance'!T:T,"")</x:f>
        <x:v>#NAME?</x:v>
      </x:c>
      <x:c r="AV139" s="113" t="str">
        <x:f aca="false">IF(AC139="","", IF(AC139=AU139,"match","error"))</x:f>
        <x:v/>
      </x:c>
      <x:c r="AW139" s="112"/>
      <x:c r="AX139" s="112"/>
      <x:c r="AY139" s="112"/>
      <x:c r="AZ139" s="112"/>
      <x:c r="BA139" s="112"/>
      <x:c r="BB139" s="112"/>
      <x:c r="BC139" s="112"/>
      <x:c r="BD139" s="112"/>
      <x:c r="BE139" s="112"/>
      <x:c r="BF139" s="112"/>
      <x:c r="BG139" s="112"/>
      <x:c r="BH139" s="112"/>
      <x:c r="BI139" s="112"/>
    </x:row>
    <x:row r="140" customFormat="false" ht="15.75" hidden="true" customHeight="true" outlineLevel="1" collapsed="false">
      <x:c r="A140" s="114"/>
      <x:c r="B140" s="98" t="n">
        <x:v>0</x:v>
      </x:c>
      <x:c r="C140" s="99" t="n">
        <x:f aca="false">SUM(I140:AS140)</x:f>
        <x:v>0</x:v>
      </x:c>
      <x:c r="D140" s="100" t="n">
        <x:f aca="false">SUM(B140,C140)</x:f>
        <x:v>0</x:v>
      </x:c>
      <x:c r="E140" s="101" t="n">
        <x:f aca="false">0</x:f>
        <x:v>0</x:v>
      </x:c>
      <x:c r="F140" s="102" t="e">
        <x:f t="array" aca="false" ref="F140:F140">xlookup(A140,'Roshas DKP spent'!M:M,'Roshas DKP spent'!N:N,"")</x:f>
        <x:v>#NAME?</x:v>
      </x:c>
      <x:c r="G140" s="103" t="n">
        <x:f aca="false">SUM(D140-E140)</x:f>
        <x:v>0</x:v>
      </x:c>
      <x:c r="H140" s="104" t="n">
        <x:f aca="false">G140*(G140/1000)</x:f>
        <x:v>0</x:v>
      </x:c>
      <x:c r="I140" s="105"/>
      <x:c r="J140" s="116"/>
      <x:c r="K140" s="107"/>
      <x:c r="L140" s="106"/>
      <x:c r="M140" s="107"/>
      <x:c r="N140" s="107"/>
      <x:c r="O140" s="107"/>
      <x:c r="P140" s="105"/>
      <x:c r="Q140" s="106"/>
      <x:c r="R140" s="107"/>
      <x:c r="S140" s="107"/>
      <x:c r="T140" s="107"/>
      <x:c r="U140" s="107"/>
      <x:c r="V140" s="107"/>
      <x:c r="W140" s="108"/>
      <x:c r="X140" s="109"/>
      <x:c r="Y140" s="106"/>
      <x:c r="Z140" s="107"/>
      <x:c r="AA140" s="107"/>
      <x:c r="AB140" s="107"/>
      <x:c r="AC140" s="107"/>
      <x:c r="AD140" s="106"/>
      <x:c r="AE140" s="110"/>
      <x:c r="AF140" s="106"/>
      <x:c r="AG140" s="107"/>
      <x:c r="AH140" s="107"/>
      <x:c r="AI140" s="107"/>
      <x:c r="AJ140" s="107"/>
      <x:c r="AK140" s="107"/>
      <x:c r="AL140" s="108"/>
      <x:c r="AM140" s="109"/>
      <x:c r="AN140" s="111"/>
      <x:c r="AO140" s="111"/>
      <x:c r="AP140" s="111"/>
      <x:c r="AQ140" s="111"/>
      <x:c r="AR140" s="111"/>
      <x:c r="AS140" s="105"/>
      <x:c r="AT140" s="112"/>
      <x:c r="AU140" s="113" t="e">
        <x:f t="array" aca="false" ref="AU140:AU140">xlookup(A140,'Roshas Attendance'!S:S,'Roshas Attendance'!T:T,"")</x:f>
        <x:v>#NAME?</x:v>
      </x:c>
      <x:c r="AV140" s="113" t="str">
        <x:f aca="false">IF(AC140="","", IF(AC140=AU140,"match","error"))</x:f>
        <x:v/>
      </x:c>
      <x:c r="AW140" s="112"/>
      <x:c r="AX140" s="112"/>
      <x:c r="AY140" s="112"/>
      <x:c r="AZ140" s="112"/>
      <x:c r="BA140" s="112"/>
      <x:c r="BB140" s="112"/>
      <x:c r="BC140" s="112"/>
      <x:c r="BD140" s="112"/>
      <x:c r="BE140" s="112"/>
      <x:c r="BF140" s="112"/>
      <x:c r="BG140" s="112"/>
      <x:c r="BH140" s="112"/>
      <x:c r="BI140" s="112"/>
    </x:row>
    <x:row r="141" customFormat="false" ht="15.75" hidden="true" customHeight="true" outlineLevel="1" collapsed="false">
      <x:c r="A141" s="114"/>
      <x:c r="B141" s="98" t="n">
        <x:v>0</x:v>
      </x:c>
      <x:c r="C141" s="99" t="n">
        <x:f aca="false">SUM(I141:AS141)</x:f>
        <x:v>0</x:v>
      </x:c>
      <x:c r="D141" s="100" t="n">
        <x:f aca="false">SUM(B141,C141)</x:f>
        <x:v>0</x:v>
      </x:c>
      <x:c r="E141" s="101" t="n">
        <x:f aca="false">0</x:f>
        <x:v>0</x:v>
      </x:c>
      <x:c r="F141" s="102" t="e">
        <x:f t="array" aca="false" ref="F141:F141">xlookup(A141,'Roshas DKP spent'!M:M,'Roshas DKP spent'!N:N,"")</x:f>
        <x:v>#NAME?</x:v>
      </x:c>
      <x:c r="G141" s="103" t="n">
        <x:f aca="false">SUM(D141-E141)</x:f>
        <x:v>0</x:v>
      </x:c>
      <x:c r="H141" s="104" t="n">
        <x:f aca="false">G141*(G141/1000)</x:f>
        <x:v>0</x:v>
      </x:c>
      <x:c r="I141" s="105"/>
      <x:c r="J141" s="116"/>
      <x:c r="K141" s="107"/>
      <x:c r="L141" s="106"/>
      <x:c r="M141" s="107"/>
      <x:c r="N141" s="107"/>
      <x:c r="O141" s="107"/>
      <x:c r="P141" s="105"/>
      <x:c r="Q141" s="106"/>
      <x:c r="R141" s="107"/>
      <x:c r="S141" s="107"/>
      <x:c r="T141" s="107"/>
      <x:c r="U141" s="107"/>
      <x:c r="V141" s="107"/>
      <x:c r="W141" s="108"/>
      <x:c r="X141" s="109"/>
      <x:c r="Y141" s="106"/>
      <x:c r="Z141" s="107"/>
      <x:c r="AA141" s="107"/>
      <x:c r="AB141" s="107"/>
      <x:c r="AC141" s="107"/>
      <x:c r="AD141" s="106"/>
      <x:c r="AE141" s="110"/>
      <x:c r="AF141" s="106"/>
      <x:c r="AG141" s="107"/>
      <x:c r="AH141" s="107"/>
      <x:c r="AI141" s="107"/>
      <x:c r="AJ141" s="107"/>
      <x:c r="AK141" s="107"/>
      <x:c r="AL141" s="108"/>
      <x:c r="AM141" s="109"/>
      <x:c r="AN141" s="111"/>
      <x:c r="AO141" s="111"/>
      <x:c r="AP141" s="111"/>
      <x:c r="AQ141" s="111"/>
      <x:c r="AR141" s="111"/>
      <x:c r="AS141" s="105"/>
      <x:c r="AT141" s="112"/>
      <x:c r="AU141" s="113" t="e">
        <x:f t="array" aca="false" ref="AU141:AU141">xlookup(A141,'Roshas Attendance'!S:S,'Roshas Attendance'!T:T,"")</x:f>
        <x:v>#NAME?</x:v>
      </x:c>
      <x:c r="AV141" s="113" t="str">
        <x:f aca="false">IF(AC141="","", IF(AC141=AU141,"match","error"))</x:f>
        <x:v/>
      </x:c>
      <x:c r="AW141" s="112"/>
      <x:c r="AX141" s="112"/>
      <x:c r="AY141" s="112"/>
      <x:c r="AZ141" s="112"/>
      <x:c r="BA141" s="112"/>
      <x:c r="BB141" s="112"/>
      <x:c r="BC141" s="112"/>
      <x:c r="BD141" s="112"/>
      <x:c r="BE141" s="112"/>
      <x:c r="BF141" s="112"/>
      <x:c r="BG141" s="112"/>
      <x:c r="BH141" s="112"/>
      <x:c r="BI141" s="112"/>
    </x:row>
    <x:row r="142" customFormat="false" ht="15.75" hidden="true" customHeight="true" outlineLevel="1" collapsed="false">
      <x:c r="A142" s="114"/>
      <x:c r="B142" s="98" t="n">
        <x:v>0</x:v>
      </x:c>
      <x:c r="C142" s="99" t="n">
        <x:f aca="false">SUM(I142:AS142)</x:f>
        <x:v>0</x:v>
      </x:c>
      <x:c r="D142" s="100" t="n">
        <x:f aca="false">SUM(B142,C142)</x:f>
        <x:v>0</x:v>
      </x:c>
      <x:c r="E142" s="101" t="n">
        <x:f aca="false">0</x:f>
        <x:v>0</x:v>
      </x:c>
      <x:c r="F142" s="102" t="e">
        <x:f t="array" aca="false" ref="F142:F142">xlookup(A142,'Roshas DKP spent'!M:M,'Roshas DKP spent'!N:N,"")</x:f>
        <x:v>#NAME?</x:v>
      </x:c>
      <x:c r="G142" s="103" t="n">
        <x:f aca="false">SUM(D142-E142)</x:f>
        <x:v>0</x:v>
      </x:c>
      <x:c r="H142" s="104" t="n">
        <x:f aca="false">G142*(G142/1000)</x:f>
        <x:v>0</x:v>
      </x:c>
      <x:c r="I142" s="105"/>
      <x:c r="J142" s="116"/>
      <x:c r="K142" s="107"/>
      <x:c r="L142" s="106"/>
      <x:c r="M142" s="107"/>
      <x:c r="N142" s="107"/>
      <x:c r="O142" s="107"/>
      <x:c r="P142" s="105"/>
      <x:c r="Q142" s="106"/>
      <x:c r="R142" s="107"/>
      <x:c r="S142" s="107"/>
      <x:c r="T142" s="107"/>
      <x:c r="U142" s="107"/>
      <x:c r="V142" s="107"/>
      <x:c r="W142" s="108"/>
      <x:c r="X142" s="109"/>
      <x:c r="Y142" s="106"/>
      <x:c r="Z142" s="107"/>
      <x:c r="AA142" s="107"/>
      <x:c r="AB142" s="107"/>
      <x:c r="AC142" s="107"/>
      <x:c r="AD142" s="106"/>
      <x:c r="AE142" s="110"/>
      <x:c r="AF142" s="106"/>
      <x:c r="AG142" s="107"/>
      <x:c r="AH142" s="107"/>
      <x:c r="AI142" s="107"/>
      <x:c r="AJ142" s="107"/>
      <x:c r="AK142" s="107"/>
      <x:c r="AL142" s="108"/>
      <x:c r="AM142" s="109"/>
      <x:c r="AN142" s="111"/>
      <x:c r="AO142" s="111"/>
      <x:c r="AP142" s="111"/>
      <x:c r="AQ142" s="111"/>
      <x:c r="AR142" s="111"/>
      <x:c r="AS142" s="105"/>
      <x:c r="AT142" s="112"/>
      <x:c r="AU142" s="113" t="e">
        <x:f t="array" aca="false" ref="AU142:AU142">xlookup(A142,'Roshas Attendance'!S:S,'Roshas Attendance'!T:T,"")</x:f>
        <x:v>#NAME?</x:v>
      </x:c>
      <x:c r="AV142" s="113" t="str">
        <x:f aca="false">IF(AC142="","", IF(AC142=AU142,"match","error"))</x:f>
        <x:v/>
      </x:c>
      <x:c r="AW142" s="112"/>
      <x:c r="AX142" s="112"/>
      <x:c r="AY142" s="112"/>
      <x:c r="AZ142" s="112"/>
      <x:c r="BA142" s="112"/>
      <x:c r="BB142" s="112"/>
      <x:c r="BC142" s="112"/>
      <x:c r="BD142" s="112"/>
      <x:c r="BE142" s="112"/>
      <x:c r="BF142" s="112"/>
      <x:c r="BG142" s="112"/>
      <x:c r="BH142" s="112"/>
      <x:c r="BI142" s="112"/>
    </x:row>
    <x:row r="143" customFormat="false" ht="15.75" hidden="true" customHeight="true" outlineLevel="1" collapsed="false">
      <x:c r="A143" s="114"/>
      <x:c r="B143" s="98" t="n">
        <x:v>0</x:v>
      </x:c>
      <x:c r="C143" s="99" t="n">
        <x:f aca="false">SUM(I143:AS143)</x:f>
        <x:v>0</x:v>
      </x:c>
      <x:c r="D143" s="100" t="n">
        <x:f aca="false">SUM(B143,C143)</x:f>
        <x:v>0</x:v>
      </x:c>
      <x:c r="E143" s="101" t="n">
        <x:f aca="false">0</x:f>
        <x:v>0</x:v>
      </x:c>
      <x:c r="F143" s="102" t="e">
        <x:f t="array" aca="false" ref="F143:F143">xlookup(A143,'Roshas DKP spent'!M:M,'Roshas DKP spent'!N:N,"")</x:f>
        <x:v>#NAME?</x:v>
      </x:c>
      <x:c r="G143" s="103" t="n">
        <x:f aca="false">SUM(D143-E143)</x:f>
        <x:v>0</x:v>
      </x:c>
      <x:c r="H143" s="104" t="n">
        <x:f aca="false">G143*(G143/1000)</x:f>
        <x:v>0</x:v>
      </x:c>
      <x:c r="I143" s="105"/>
      <x:c r="J143" s="116"/>
      <x:c r="K143" s="107"/>
      <x:c r="L143" s="106"/>
      <x:c r="M143" s="107"/>
      <x:c r="N143" s="107"/>
      <x:c r="O143" s="107"/>
      <x:c r="P143" s="105"/>
      <x:c r="Q143" s="106"/>
      <x:c r="R143" s="107"/>
      <x:c r="S143" s="107"/>
      <x:c r="T143" s="107"/>
      <x:c r="U143" s="107"/>
      <x:c r="V143" s="107"/>
      <x:c r="W143" s="108"/>
      <x:c r="X143" s="109"/>
      <x:c r="Y143" s="106"/>
      <x:c r="Z143" s="107"/>
      <x:c r="AA143" s="107"/>
      <x:c r="AB143" s="107"/>
      <x:c r="AC143" s="107"/>
      <x:c r="AD143" s="106"/>
      <x:c r="AE143" s="110"/>
      <x:c r="AF143" s="106"/>
      <x:c r="AG143" s="107"/>
      <x:c r="AH143" s="107"/>
      <x:c r="AI143" s="107"/>
      <x:c r="AJ143" s="107"/>
      <x:c r="AK143" s="107"/>
      <x:c r="AL143" s="108"/>
      <x:c r="AM143" s="109"/>
      <x:c r="AN143" s="111"/>
      <x:c r="AO143" s="111"/>
      <x:c r="AP143" s="111"/>
      <x:c r="AQ143" s="111"/>
      <x:c r="AR143" s="111"/>
      <x:c r="AS143" s="105"/>
      <x:c r="AT143" s="112"/>
      <x:c r="AU143" s="113" t="e">
        <x:f t="array" aca="false" ref="AU143:AU143">xlookup(A143,'Roshas Attendance'!S:S,'Roshas Attendance'!T:T,"")</x:f>
        <x:v>#NAME?</x:v>
      </x:c>
      <x:c r="AV143" s="113" t="str">
        <x:f aca="false">IF(AC143="","", IF(AC143=AU143,"match","error"))</x:f>
        <x:v/>
      </x:c>
      <x:c r="AW143" s="112"/>
      <x:c r="AX143" s="112"/>
      <x:c r="AY143" s="112"/>
      <x:c r="AZ143" s="112"/>
      <x:c r="BA143" s="112"/>
      <x:c r="BB143" s="112"/>
      <x:c r="BC143" s="112"/>
      <x:c r="BD143" s="112"/>
      <x:c r="BE143" s="112"/>
      <x:c r="BF143" s="112"/>
      <x:c r="BG143" s="112"/>
      <x:c r="BH143" s="112"/>
      <x:c r="BI143" s="112"/>
    </x:row>
    <x:row r="144" customFormat="false" ht="15.75" hidden="true" customHeight="true" outlineLevel="1" collapsed="false">
      <x:c r="A144" s="114"/>
      <x:c r="B144" s="98" t="n">
        <x:v>0</x:v>
      </x:c>
      <x:c r="C144" s="99" t="n">
        <x:f aca="false">SUM(I144:AS144)</x:f>
        <x:v>0</x:v>
      </x:c>
      <x:c r="D144" s="100" t="n">
        <x:f aca="false">SUM(B144,C144)</x:f>
        <x:v>0</x:v>
      </x:c>
      <x:c r="E144" s="101" t="n">
        <x:f aca="false">0</x:f>
        <x:v>0</x:v>
      </x:c>
      <x:c r="F144" s="102" t="e">
        <x:f t="array" aca="false" ref="F144:F144">xlookup(A144,'Roshas DKP spent'!M:M,'Roshas DKP spent'!N:N,"")</x:f>
        <x:v>#NAME?</x:v>
      </x:c>
      <x:c r="G144" s="103" t="n">
        <x:f aca="false">SUM(D144-E144)</x:f>
        <x:v>0</x:v>
      </x:c>
      <x:c r="H144" s="104" t="n">
        <x:f aca="false">G144*(G144/1000)</x:f>
        <x:v>0</x:v>
      </x:c>
      <x:c r="I144" s="105"/>
      <x:c r="J144" s="116"/>
      <x:c r="K144" s="107"/>
      <x:c r="L144" s="106"/>
      <x:c r="M144" s="107"/>
      <x:c r="N144" s="107"/>
      <x:c r="O144" s="107"/>
      <x:c r="P144" s="105"/>
      <x:c r="Q144" s="106"/>
      <x:c r="R144" s="107"/>
      <x:c r="S144" s="107"/>
      <x:c r="T144" s="107"/>
      <x:c r="U144" s="107"/>
      <x:c r="V144" s="107"/>
      <x:c r="W144" s="108"/>
      <x:c r="X144" s="109"/>
      <x:c r="Y144" s="106"/>
      <x:c r="Z144" s="107"/>
      <x:c r="AA144" s="107"/>
      <x:c r="AB144" s="107"/>
      <x:c r="AC144" s="107"/>
      <x:c r="AD144" s="106"/>
      <x:c r="AE144" s="110"/>
      <x:c r="AF144" s="106"/>
      <x:c r="AG144" s="107"/>
      <x:c r="AH144" s="107"/>
      <x:c r="AI144" s="107"/>
      <x:c r="AJ144" s="107"/>
      <x:c r="AK144" s="107"/>
      <x:c r="AL144" s="108"/>
      <x:c r="AM144" s="109"/>
      <x:c r="AN144" s="111"/>
      <x:c r="AO144" s="111"/>
      <x:c r="AP144" s="111"/>
      <x:c r="AQ144" s="111"/>
      <x:c r="AR144" s="111"/>
      <x:c r="AS144" s="105"/>
      <x:c r="AT144" s="112"/>
      <x:c r="AU144" s="113" t="e">
        <x:f t="array" aca="false" ref="AU144:AU144">xlookup(A144,'Roshas Attendance'!S:S,'Roshas Attendance'!T:T,"")</x:f>
        <x:v>#NAME?</x:v>
      </x:c>
      <x:c r="AV144" s="113" t="str">
        <x:f aca="false">IF(AC144="","", IF(AC144=AU144,"match","error"))</x:f>
        <x:v/>
      </x:c>
      <x:c r="AW144" s="112"/>
      <x:c r="AX144" s="112"/>
      <x:c r="AY144" s="112"/>
      <x:c r="AZ144" s="112"/>
      <x:c r="BA144" s="112"/>
      <x:c r="BB144" s="112"/>
      <x:c r="BC144" s="112"/>
      <x:c r="BD144" s="112"/>
      <x:c r="BE144" s="112"/>
      <x:c r="BF144" s="112"/>
      <x:c r="BG144" s="112"/>
      <x:c r="BH144" s="112"/>
      <x:c r="BI144" s="112"/>
    </x:row>
    <x:row r="145" customFormat="false" ht="15.75" hidden="true" customHeight="true" outlineLevel="1" collapsed="false">
      <x:c r="A145" s="114"/>
      <x:c r="B145" s="98" t="n">
        <x:v>0</x:v>
      </x:c>
      <x:c r="C145" s="99" t="n">
        <x:f aca="false">SUM(I145:AS145)</x:f>
        <x:v>0</x:v>
      </x:c>
      <x:c r="D145" s="100" t="n">
        <x:f aca="false">SUM(B145,C145)</x:f>
        <x:v>0</x:v>
      </x:c>
      <x:c r="E145" s="101" t="n">
        <x:f aca="false">0</x:f>
        <x:v>0</x:v>
      </x:c>
      <x:c r="F145" s="102" t="e">
        <x:f t="array" aca="false" ref="F145:F145">xlookup(A145,'Roshas DKP spent'!M:M,'Roshas DKP spent'!N:N,"")</x:f>
        <x:v>#NAME?</x:v>
      </x:c>
      <x:c r="G145" s="103" t="n">
        <x:f aca="false">SUM(D145-E145)</x:f>
        <x:v>0</x:v>
      </x:c>
      <x:c r="H145" s="104" t="n">
        <x:f aca="false">G145*(G145/1000)</x:f>
        <x:v>0</x:v>
      </x:c>
      <x:c r="I145" s="105"/>
      <x:c r="J145" s="116"/>
      <x:c r="K145" s="107"/>
      <x:c r="L145" s="106"/>
      <x:c r="M145" s="107"/>
      <x:c r="N145" s="107"/>
      <x:c r="O145" s="107"/>
      <x:c r="P145" s="105"/>
      <x:c r="Q145" s="106"/>
      <x:c r="R145" s="107"/>
      <x:c r="S145" s="107"/>
      <x:c r="T145" s="107"/>
      <x:c r="U145" s="107"/>
      <x:c r="V145" s="107"/>
      <x:c r="W145" s="108"/>
      <x:c r="X145" s="109"/>
      <x:c r="Y145" s="106"/>
      <x:c r="Z145" s="107"/>
      <x:c r="AA145" s="107"/>
      <x:c r="AB145" s="107"/>
      <x:c r="AC145" s="107"/>
      <x:c r="AD145" s="106"/>
      <x:c r="AE145" s="110"/>
      <x:c r="AF145" s="106"/>
      <x:c r="AG145" s="107"/>
      <x:c r="AH145" s="107"/>
      <x:c r="AI145" s="107"/>
      <x:c r="AJ145" s="107"/>
      <x:c r="AK145" s="107"/>
      <x:c r="AL145" s="108"/>
      <x:c r="AM145" s="109"/>
      <x:c r="AN145" s="111"/>
      <x:c r="AO145" s="111"/>
      <x:c r="AP145" s="111"/>
      <x:c r="AQ145" s="111"/>
      <x:c r="AR145" s="111"/>
      <x:c r="AS145" s="105"/>
      <x:c r="AT145" s="112"/>
      <x:c r="AU145" s="113" t="e">
        <x:f t="array" aca="false" ref="AU145:AU145">xlookup(A145,'Roshas Attendance'!S:S,'Roshas Attendance'!T:T,"")</x:f>
        <x:v>#NAME?</x:v>
      </x:c>
      <x:c r="AV145" s="113" t="str">
        <x:f aca="false">IF(AC145="","", IF(AC145=AU145,"match","error"))</x:f>
        <x:v/>
      </x:c>
      <x:c r="AW145" s="112"/>
      <x:c r="AX145" s="112"/>
      <x:c r="AY145" s="112"/>
      <x:c r="AZ145" s="112"/>
      <x:c r="BA145" s="112"/>
      <x:c r="BB145" s="112"/>
      <x:c r="BC145" s="112"/>
      <x:c r="BD145" s="112"/>
      <x:c r="BE145" s="112"/>
      <x:c r="BF145" s="112"/>
      <x:c r="BG145" s="112"/>
      <x:c r="BH145" s="112"/>
      <x:c r="BI145" s="112"/>
    </x:row>
    <x:row r="146" customFormat="false" ht="15.75" hidden="true" customHeight="true" outlineLevel="1" collapsed="false">
      <x:c r="A146" s="114"/>
      <x:c r="B146" s="98" t="n">
        <x:v>0</x:v>
      </x:c>
      <x:c r="C146" s="99" t="n">
        <x:f aca="false">SUM(I146:AS146)</x:f>
        <x:v>0</x:v>
      </x:c>
      <x:c r="D146" s="100" t="n">
        <x:f aca="false">SUM(B146,C146)</x:f>
        <x:v>0</x:v>
      </x:c>
      <x:c r="E146" s="101" t="n">
        <x:f aca="false">0</x:f>
        <x:v>0</x:v>
      </x:c>
      <x:c r="F146" s="102" t="e">
        <x:f t="array" aca="false" ref="F146:F146">xlookup(A146,'Roshas DKP spent'!M:M,'Roshas DKP spent'!N:N,"")</x:f>
        <x:v>#NAME?</x:v>
      </x:c>
      <x:c r="G146" s="103" t="n">
        <x:f aca="false">SUM(D146-E146)</x:f>
        <x:v>0</x:v>
      </x:c>
      <x:c r="H146" s="104" t="n">
        <x:f aca="false">G146*(G146/1000)</x:f>
        <x:v>0</x:v>
      </x:c>
      <x:c r="I146" s="105"/>
      <x:c r="J146" s="116"/>
      <x:c r="K146" s="107"/>
      <x:c r="L146" s="106"/>
      <x:c r="M146" s="107"/>
      <x:c r="N146" s="107"/>
      <x:c r="O146" s="107"/>
      <x:c r="P146" s="105"/>
      <x:c r="Q146" s="106"/>
      <x:c r="R146" s="107"/>
      <x:c r="S146" s="107"/>
      <x:c r="T146" s="107"/>
      <x:c r="U146" s="107"/>
      <x:c r="V146" s="107"/>
      <x:c r="W146" s="108"/>
      <x:c r="X146" s="109"/>
      <x:c r="Y146" s="106"/>
      <x:c r="Z146" s="107"/>
      <x:c r="AA146" s="107"/>
      <x:c r="AB146" s="107"/>
      <x:c r="AC146" s="107"/>
      <x:c r="AD146" s="106"/>
      <x:c r="AE146" s="110"/>
      <x:c r="AF146" s="106"/>
      <x:c r="AG146" s="107"/>
      <x:c r="AH146" s="107"/>
      <x:c r="AI146" s="107"/>
      <x:c r="AJ146" s="107"/>
      <x:c r="AK146" s="107"/>
      <x:c r="AL146" s="108"/>
      <x:c r="AM146" s="109"/>
      <x:c r="AN146" s="111"/>
      <x:c r="AO146" s="111"/>
      <x:c r="AP146" s="111"/>
      <x:c r="AQ146" s="111"/>
      <x:c r="AR146" s="111"/>
      <x:c r="AS146" s="105"/>
      <x:c r="AT146" s="112"/>
      <x:c r="AU146" s="113" t="e">
        <x:f t="array" aca="false" ref="AU146:AU146">xlookup(A146,'Roshas Attendance'!S:S,'Roshas Attendance'!T:T,"")</x:f>
        <x:v>#NAME?</x:v>
      </x:c>
      <x:c r="AV146" s="113" t="str">
        <x:f aca="false">IF(AC146="","", IF(AC146=AU146,"match","error"))</x:f>
        <x:v/>
      </x:c>
      <x:c r="AW146" s="112"/>
      <x:c r="AX146" s="112"/>
      <x:c r="AY146" s="112"/>
      <x:c r="AZ146" s="112"/>
      <x:c r="BA146" s="112"/>
      <x:c r="BB146" s="112"/>
      <x:c r="BC146" s="112"/>
      <x:c r="BD146" s="112"/>
      <x:c r="BE146" s="112"/>
      <x:c r="BF146" s="112"/>
      <x:c r="BG146" s="112"/>
      <x:c r="BH146" s="112"/>
      <x:c r="BI146" s="112"/>
    </x:row>
    <x:row r="147" customFormat="false" ht="15.75" hidden="true" customHeight="true" outlineLevel="1" collapsed="false">
      <x:c r="A147" s="114"/>
      <x:c r="B147" s="98" t="n">
        <x:v>0</x:v>
      </x:c>
      <x:c r="C147" s="99" t="n">
        <x:f aca="false">SUM(I147:AS147)</x:f>
        <x:v>0</x:v>
      </x:c>
      <x:c r="D147" s="100" t="n">
        <x:f aca="false">SUM(B147,C147)</x:f>
        <x:v>0</x:v>
      </x:c>
      <x:c r="E147" s="101" t="n">
        <x:f aca="false">0</x:f>
        <x:v>0</x:v>
      </x:c>
      <x:c r="F147" s="102" t="e">
        <x:f t="array" aca="false" ref="F147:F147">xlookup(A147,'Roshas DKP spent'!M:M,'Roshas DKP spent'!N:N,"")</x:f>
        <x:v>#NAME?</x:v>
      </x:c>
      <x:c r="G147" s="103" t="n">
        <x:f aca="false">SUM(D147-E147)</x:f>
        <x:v>0</x:v>
      </x:c>
      <x:c r="H147" s="104" t="n">
        <x:f aca="false">G147*(G147/1000)</x:f>
        <x:v>0</x:v>
      </x:c>
      <x:c r="I147" s="105"/>
      <x:c r="J147" s="116"/>
      <x:c r="K147" s="107"/>
      <x:c r="L147" s="106"/>
      <x:c r="M147" s="107"/>
      <x:c r="N147" s="107"/>
      <x:c r="O147" s="107"/>
      <x:c r="P147" s="105"/>
      <x:c r="Q147" s="106"/>
      <x:c r="R147" s="107"/>
      <x:c r="S147" s="107"/>
      <x:c r="T147" s="107"/>
      <x:c r="U147" s="107"/>
      <x:c r="V147" s="107"/>
      <x:c r="W147" s="108"/>
      <x:c r="X147" s="109"/>
      <x:c r="Y147" s="106"/>
      <x:c r="Z147" s="107"/>
      <x:c r="AA147" s="107"/>
      <x:c r="AB147" s="107"/>
      <x:c r="AC147" s="107"/>
      <x:c r="AD147" s="106"/>
      <x:c r="AE147" s="110"/>
      <x:c r="AF147" s="106"/>
      <x:c r="AG147" s="107"/>
      <x:c r="AH147" s="107"/>
      <x:c r="AI147" s="107"/>
      <x:c r="AJ147" s="107"/>
      <x:c r="AK147" s="107"/>
      <x:c r="AL147" s="108"/>
      <x:c r="AM147" s="109"/>
      <x:c r="AN147" s="111"/>
      <x:c r="AO147" s="111"/>
      <x:c r="AP147" s="111"/>
      <x:c r="AQ147" s="111"/>
      <x:c r="AR147" s="111"/>
      <x:c r="AS147" s="105"/>
      <x:c r="AT147" s="112"/>
      <x:c r="AU147" s="113" t="e">
        <x:f t="array" aca="false" ref="AU147:AU147">xlookup(A147,'Roshas Attendance'!S:S,'Roshas Attendance'!T:T,"")</x:f>
        <x:v>#NAME?</x:v>
      </x:c>
      <x:c r="AV147" s="113" t="str">
        <x:f aca="false">IF(AC147="","", IF(AC147=AU147,"match","error"))</x:f>
        <x:v/>
      </x:c>
      <x:c r="AW147" s="112"/>
      <x:c r="AX147" s="112"/>
      <x:c r="AY147" s="112"/>
      <x:c r="AZ147" s="112"/>
      <x:c r="BA147" s="112"/>
      <x:c r="BB147" s="112"/>
      <x:c r="BC147" s="112"/>
      <x:c r="BD147" s="112"/>
      <x:c r="BE147" s="112"/>
      <x:c r="BF147" s="112"/>
      <x:c r="BG147" s="112"/>
      <x:c r="BH147" s="112"/>
      <x:c r="BI147" s="112"/>
    </x:row>
    <x:row r="148" customFormat="false" ht="15.75" hidden="true" customHeight="true" outlineLevel="1" collapsed="false">
      <x:c r="A148" s="114"/>
      <x:c r="B148" s="98" t="n">
        <x:v>0</x:v>
      </x:c>
      <x:c r="C148" s="99" t="n">
        <x:f aca="false">SUM(I148:AS148)</x:f>
        <x:v>0</x:v>
      </x:c>
      <x:c r="D148" s="100" t="n">
        <x:f aca="false">SUM(B148,C148)</x:f>
        <x:v>0</x:v>
      </x:c>
      <x:c r="E148" s="101" t="n">
        <x:f aca="false">0</x:f>
        <x:v>0</x:v>
      </x:c>
      <x:c r="F148" s="102" t="e">
        <x:f t="array" aca="false" ref="F148:F148">xlookup(A148,'Roshas DKP spent'!M:M,'Roshas DKP spent'!N:N,"")</x:f>
        <x:v>#NAME?</x:v>
      </x:c>
      <x:c r="G148" s="103" t="n">
        <x:f aca="false">SUM(D148-E148)</x:f>
        <x:v>0</x:v>
      </x:c>
      <x:c r="H148" s="104" t="n">
        <x:f aca="false">G148*(G148/1000)</x:f>
        <x:v>0</x:v>
      </x:c>
      <x:c r="I148" s="105"/>
      <x:c r="J148" s="116"/>
      <x:c r="K148" s="107"/>
      <x:c r="L148" s="106"/>
      <x:c r="M148" s="107"/>
      <x:c r="N148" s="107"/>
      <x:c r="O148" s="107"/>
      <x:c r="P148" s="105"/>
      <x:c r="Q148" s="106"/>
      <x:c r="R148" s="107"/>
      <x:c r="S148" s="107"/>
      <x:c r="T148" s="107"/>
      <x:c r="U148" s="107"/>
      <x:c r="V148" s="107"/>
      <x:c r="W148" s="108"/>
      <x:c r="X148" s="109"/>
      <x:c r="Y148" s="106"/>
      <x:c r="Z148" s="107"/>
      <x:c r="AA148" s="107"/>
      <x:c r="AB148" s="107"/>
      <x:c r="AC148" s="107"/>
      <x:c r="AD148" s="106"/>
      <x:c r="AE148" s="110"/>
      <x:c r="AF148" s="106"/>
      <x:c r="AG148" s="107"/>
      <x:c r="AH148" s="107"/>
      <x:c r="AI148" s="107"/>
      <x:c r="AJ148" s="107"/>
      <x:c r="AK148" s="107"/>
      <x:c r="AL148" s="108"/>
      <x:c r="AM148" s="109"/>
      <x:c r="AN148" s="111"/>
      <x:c r="AO148" s="111"/>
      <x:c r="AP148" s="111"/>
      <x:c r="AQ148" s="111"/>
      <x:c r="AR148" s="111"/>
      <x:c r="AS148" s="105"/>
      <x:c r="AT148" s="112"/>
      <x:c r="AU148" s="113" t="e">
        <x:f t="array" aca="false" ref="AU148:AU148">xlookup(A148,'Roshas Attendance'!S:S,'Roshas Attendance'!T:T,"")</x:f>
        <x:v>#NAME?</x:v>
      </x:c>
      <x:c r="AV148" s="113" t="str">
        <x:f aca="false">IF(AC148="","", IF(AC148=AU148,"match","error"))</x:f>
        <x:v/>
      </x:c>
      <x:c r="AW148" s="112"/>
      <x:c r="AX148" s="112"/>
      <x:c r="AY148" s="112"/>
      <x:c r="AZ148" s="112"/>
      <x:c r="BA148" s="112"/>
      <x:c r="BB148" s="112"/>
      <x:c r="BC148" s="112"/>
      <x:c r="BD148" s="112"/>
      <x:c r="BE148" s="112"/>
      <x:c r="BF148" s="112"/>
      <x:c r="BG148" s="112"/>
      <x:c r="BH148" s="112"/>
      <x:c r="BI148" s="112"/>
    </x:row>
    <x:row r="149" customFormat="false" ht="15.75" hidden="true" customHeight="true" outlineLevel="1" collapsed="false">
      <x:c r="A149" s="114"/>
      <x:c r="B149" s="98" t="n">
        <x:v>0</x:v>
      </x:c>
      <x:c r="C149" s="99" t="n">
        <x:f aca="false">SUM(I149:AS149)</x:f>
        <x:v>0</x:v>
      </x:c>
      <x:c r="D149" s="100" t="n">
        <x:f aca="false">SUM(B149,C149)</x:f>
        <x:v>0</x:v>
      </x:c>
      <x:c r="E149" s="101" t="n">
        <x:f aca="false">0</x:f>
        <x:v>0</x:v>
      </x:c>
      <x:c r="F149" s="102" t="e">
        <x:f t="array" aca="false" ref="F149:F149">xlookup(A149,'Roshas DKP spent'!M:M,'Roshas DKP spent'!N:N,"")</x:f>
        <x:v>#NAME?</x:v>
      </x:c>
      <x:c r="G149" s="103" t="n">
        <x:f aca="false">SUM(D149-E149)</x:f>
        <x:v>0</x:v>
      </x:c>
      <x:c r="H149" s="104" t="n">
        <x:f aca="false">G149*(G149/1000)</x:f>
        <x:v>0</x:v>
      </x:c>
      <x:c r="I149" s="105"/>
      <x:c r="J149" s="116"/>
      <x:c r="K149" s="107"/>
      <x:c r="L149" s="106"/>
      <x:c r="M149" s="107"/>
      <x:c r="N149" s="107"/>
      <x:c r="O149" s="107"/>
      <x:c r="P149" s="105"/>
      <x:c r="Q149" s="106"/>
      <x:c r="R149" s="107"/>
      <x:c r="S149" s="107"/>
      <x:c r="T149" s="107"/>
      <x:c r="U149" s="107"/>
      <x:c r="V149" s="107"/>
      <x:c r="W149" s="108"/>
      <x:c r="X149" s="109"/>
      <x:c r="Y149" s="106"/>
      <x:c r="Z149" s="107"/>
      <x:c r="AA149" s="107"/>
      <x:c r="AB149" s="107"/>
      <x:c r="AC149" s="107"/>
      <x:c r="AD149" s="106"/>
      <x:c r="AE149" s="110"/>
      <x:c r="AF149" s="106"/>
      <x:c r="AG149" s="107"/>
      <x:c r="AH149" s="107"/>
      <x:c r="AI149" s="107"/>
      <x:c r="AJ149" s="107"/>
      <x:c r="AK149" s="107"/>
      <x:c r="AL149" s="108"/>
      <x:c r="AM149" s="109"/>
      <x:c r="AN149" s="111"/>
      <x:c r="AO149" s="111"/>
      <x:c r="AP149" s="111"/>
      <x:c r="AQ149" s="111"/>
      <x:c r="AR149" s="111"/>
      <x:c r="AS149" s="105"/>
      <x:c r="AT149" s="112"/>
      <x:c r="AU149" s="113" t="e">
        <x:f t="array" aca="false" ref="AU149:AU149">xlookup(A149,'Roshas Attendance'!S:S,'Roshas Attendance'!T:T,"")</x:f>
        <x:v>#NAME?</x:v>
      </x:c>
      <x:c r="AV149" s="113" t="str">
        <x:f aca="false">IF(AC149="","", IF(AC149=AU149,"match","error"))</x:f>
        <x:v/>
      </x:c>
      <x:c r="AW149" s="112"/>
      <x:c r="AX149" s="112"/>
      <x:c r="AY149" s="112"/>
      <x:c r="AZ149" s="112"/>
      <x:c r="BA149" s="112"/>
      <x:c r="BB149" s="112"/>
      <x:c r="BC149" s="112"/>
      <x:c r="BD149" s="112"/>
      <x:c r="BE149" s="112"/>
      <x:c r="BF149" s="112"/>
      <x:c r="BG149" s="112"/>
      <x:c r="BH149" s="112"/>
      <x:c r="BI149" s="112"/>
    </x:row>
    <x:row r="150" customFormat="false" ht="15.75" hidden="true" customHeight="true" outlineLevel="1" collapsed="false">
      <x:c r="A150" s="114"/>
      <x:c r="B150" s="98" t="n">
        <x:v>0</x:v>
      </x:c>
      <x:c r="C150" s="99" t="n">
        <x:f aca="false">SUM(I150:AS150)</x:f>
        <x:v>0</x:v>
      </x:c>
      <x:c r="D150" s="100" t="n">
        <x:f aca="false">SUM(B150,C150)</x:f>
        <x:v>0</x:v>
      </x:c>
      <x:c r="E150" s="101" t="n">
        <x:f aca="false">0</x:f>
        <x:v>0</x:v>
      </x:c>
      <x:c r="F150" s="102" t="e">
        <x:f t="array" aca="false" ref="F150:F150">xlookup(A150,'Roshas DKP spent'!M:M,'Roshas DKP spent'!N:N,"")</x:f>
        <x:v>#NAME?</x:v>
      </x:c>
      <x:c r="G150" s="103" t="n">
        <x:f aca="false">SUM(D150-E150)</x:f>
        <x:v>0</x:v>
      </x:c>
      <x:c r="H150" s="104" t="n">
        <x:f aca="false">G150*(G150/1000)</x:f>
        <x:v>0</x:v>
      </x:c>
      <x:c r="I150" s="105"/>
      <x:c r="J150" s="116"/>
      <x:c r="K150" s="107"/>
      <x:c r="L150" s="106"/>
      <x:c r="M150" s="107"/>
      <x:c r="N150" s="107"/>
      <x:c r="O150" s="107"/>
      <x:c r="P150" s="105"/>
      <x:c r="Q150" s="106"/>
      <x:c r="R150" s="107"/>
      <x:c r="S150" s="107"/>
      <x:c r="T150" s="107"/>
      <x:c r="U150" s="107"/>
      <x:c r="V150" s="107"/>
      <x:c r="W150" s="108"/>
      <x:c r="X150" s="109"/>
      <x:c r="Y150" s="106"/>
      <x:c r="Z150" s="107"/>
      <x:c r="AA150" s="107"/>
      <x:c r="AB150" s="107"/>
      <x:c r="AC150" s="107"/>
      <x:c r="AD150" s="106"/>
      <x:c r="AE150" s="110"/>
      <x:c r="AF150" s="106"/>
      <x:c r="AG150" s="107"/>
      <x:c r="AH150" s="107"/>
      <x:c r="AI150" s="107"/>
      <x:c r="AJ150" s="107"/>
      <x:c r="AK150" s="107"/>
      <x:c r="AL150" s="108"/>
      <x:c r="AM150" s="109"/>
      <x:c r="AN150" s="111"/>
      <x:c r="AO150" s="111"/>
      <x:c r="AP150" s="111"/>
      <x:c r="AQ150" s="111"/>
      <x:c r="AR150" s="111"/>
      <x:c r="AS150" s="105"/>
      <x:c r="AT150" s="112"/>
      <x:c r="AU150" s="113" t="e">
        <x:f t="array" aca="false" ref="AU150:AU150">xlookup(A150,'Roshas Attendance'!S:S,'Roshas Attendance'!T:T,"")</x:f>
        <x:v>#NAME?</x:v>
      </x:c>
      <x:c r="AV150" s="113" t="str">
        <x:f aca="false">IF(AC150="","", IF(AC150=AU150,"match","error"))</x:f>
        <x:v/>
      </x:c>
      <x:c r="AW150" s="112"/>
      <x:c r="AX150" s="112"/>
      <x:c r="AY150" s="112"/>
      <x:c r="AZ150" s="112"/>
      <x:c r="BA150" s="112"/>
      <x:c r="BB150" s="112"/>
      <x:c r="BC150" s="112"/>
      <x:c r="BD150" s="112"/>
      <x:c r="BE150" s="112"/>
      <x:c r="BF150" s="112"/>
      <x:c r="BG150" s="112"/>
      <x:c r="BH150" s="112"/>
      <x:c r="BI150" s="112"/>
    </x:row>
    <x:row r="151" customFormat="false" ht="15.75" hidden="true" customHeight="true" outlineLevel="1" collapsed="false">
      <x:c r="A151" s="114"/>
      <x:c r="B151" s="98" t="n">
        <x:v>0</x:v>
      </x:c>
      <x:c r="C151" s="99" t="n">
        <x:f aca="false">SUM(I151:AS151)</x:f>
        <x:v>0</x:v>
      </x:c>
      <x:c r="D151" s="100" t="n">
        <x:f aca="false">SUM(B151,C151)</x:f>
        <x:v>0</x:v>
      </x:c>
      <x:c r="E151" s="101" t="n">
        <x:f aca="false">0</x:f>
        <x:v>0</x:v>
      </x:c>
      <x:c r="F151" s="102" t="e">
        <x:f t="array" aca="false" ref="F151:F151">xlookup(A151,'Roshas DKP spent'!M:M,'Roshas DKP spent'!N:N,"")</x:f>
        <x:v>#NAME?</x:v>
      </x:c>
      <x:c r="G151" s="103" t="n">
        <x:f aca="false">SUM(D151-E151)</x:f>
        <x:v>0</x:v>
      </x:c>
      <x:c r="H151" s="104" t="n">
        <x:f aca="false">G151*(G151/1000)</x:f>
        <x:v>0</x:v>
      </x:c>
      <x:c r="I151" s="105"/>
      <x:c r="J151" s="116"/>
      <x:c r="K151" s="107"/>
      <x:c r="L151" s="106"/>
      <x:c r="M151" s="107"/>
      <x:c r="N151" s="107"/>
      <x:c r="O151" s="107"/>
      <x:c r="P151" s="105"/>
      <x:c r="Q151" s="106"/>
      <x:c r="R151" s="107"/>
      <x:c r="S151" s="107"/>
      <x:c r="T151" s="107"/>
      <x:c r="U151" s="107"/>
      <x:c r="V151" s="107"/>
      <x:c r="W151" s="108"/>
      <x:c r="X151" s="109"/>
      <x:c r="Y151" s="106"/>
      <x:c r="Z151" s="107"/>
      <x:c r="AA151" s="107"/>
      <x:c r="AB151" s="107"/>
      <x:c r="AC151" s="107"/>
      <x:c r="AD151" s="106"/>
      <x:c r="AE151" s="110"/>
      <x:c r="AF151" s="106"/>
      <x:c r="AG151" s="107"/>
      <x:c r="AH151" s="107"/>
      <x:c r="AI151" s="107"/>
      <x:c r="AJ151" s="107"/>
      <x:c r="AK151" s="107"/>
      <x:c r="AL151" s="108"/>
      <x:c r="AM151" s="109"/>
      <x:c r="AN151" s="111"/>
      <x:c r="AO151" s="111"/>
      <x:c r="AP151" s="111"/>
      <x:c r="AQ151" s="111"/>
      <x:c r="AR151" s="111"/>
      <x:c r="AS151" s="105"/>
      <x:c r="AT151" s="112"/>
      <x:c r="AU151" s="113" t="e">
        <x:f t="array" aca="false" ref="AU151:AU151">xlookup(A151,'Roshas Attendance'!S:S,'Roshas Attendance'!T:T,"")</x:f>
        <x:v>#NAME?</x:v>
      </x:c>
      <x:c r="AV151" s="113" t="str">
        <x:f aca="false">IF(AC151="","", IF(AC151=AU151,"match","error"))</x:f>
        <x:v/>
      </x:c>
      <x:c r="AW151" s="112"/>
      <x:c r="AX151" s="112"/>
      <x:c r="AY151" s="112"/>
      <x:c r="AZ151" s="112"/>
      <x:c r="BA151" s="112"/>
      <x:c r="BB151" s="112"/>
      <x:c r="BC151" s="112"/>
      <x:c r="BD151" s="112"/>
      <x:c r="BE151" s="112"/>
      <x:c r="BF151" s="112"/>
      <x:c r="BG151" s="112"/>
      <x:c r="BH151" s="112"/>
      <x:c r="BI151" s="112"/>
    </x:row>
    <x:row r="152" customFormat="false" ht="15.75" hidden="true" customHeight="true" outlineLevel="1" collapsed="false">
      <x:c r="A152" s="114"/>
      <x:c r="B152" s="98" t="n">
        <x:v>0</x:v>
      </x:c>
      <x:c r="C152" s="99" t="n">
        <x:f aca="false">SUM(I152:AS152)</x:f>
        <x:v>0</x:v>
      </x:c>
      <x:c r="D152" s="100" t="n">
        <x:f aca="false">SUM(B152,C152)</x:f>
        <x:v>0</x:v>
      </x:c>
      <x:c r="E152" s="101" t="n">
        <x:f aca="false">0</x:f>
        <x:v>0</x:v>
      </x:c>
      <x:c r="F152" s="102" t="e">
        <x:f t="array" aca="false" ref="F152:F152">xlookup(A152,'Roshas DKP spent'!M:M,'Roshas DKP spent'!N:N,"")</x:f>
        <x:v>#NAME?</x:v>
      </x:c>
      <x:c r="G152" s="103" t="n">
        <x:f aca="false">SUM(D152-E152)</x:f>
        <x:v>0</x:v>
      </x:c>
      <x:c r="H152" s="104" t="n">
        <x:f aca="false">G152*(G152/1000)</x:f>
        <x:v>0</x:v>
      </x:c>
      <x:c r="I152" s="105"/>
      <x:c r="J152" s="116"/>
      <x:c r="K152" s="107"/>
      <x:c r="L152" s="106"/>
      <x:c r="M152" s="107"/>
      <x:c r="N152" s="107"/>
      <x:c r="O152" s="107"/>
      <x:c r="P152" s="105"/>
      <x:c r="Q152" s="106"/>
      <x:c r="R152" s="107"/>
      <x:c r="S152" s="107"/>
      <x:c r="T152" s="107"/>
      <x:c r="U152" s="107"/>
      <x:c r="V152" s="107"/>
      <x:c r="W152" s="108"/>
      <x:c r="X152" s="109"/>
      <x:c r="Y152" s="106"/>
      <x:c r="Z152" s="107"/>
      <x:c r="AA152" s="107"/>
      <x:c r="AB152" s="107"/>
      <x:c r="AC152" s="107"/>
      <x:c r="AD152" s="106"/>
      <x:c r="AE152" s="110"/>
      <x:c r="AF152" s="106"/>
      <x:c r="AG152" s="107"/>
      <x:c r="AH152" s="107"/>
      <x:c r="AI152" s="107"/>
      <x:c r="AJ152" s="107"/>
      <x:c r="AK152" s="107"/>
      <x:c r="AL152" s="108"/>
      <x:c r="AM152" s="109"/>
      <x:c r="AN152" s="111"/>
      <x:c r="AO152" s="111"/>
      <x:c r="AP152" s="111"/>
      <x:c r="AQ152" s="111"/>
      <x:c r="AR152" s="111"/>
      <x:c r="AS152" s="105"/>
      <x:c r="AT152" s="112"/>
      <x:c r="AU152" s="113" t="e">
        <x:f t="array" aca="false" ref="AU152:AU152">xlookup(A152,'Roshas Attendance'!S:S,'Roshas Attendance'!T:T,"")</x:f>
        <x:v>#NAME?</x:v>
      </x:c>
      <x:c r="AV152" s="113" t="str">
        <x:f aca="false">IF(AC152="","", IF(AC152=AU152,"match","error"))</x:f>
        <x:v/>
      </x:c>
      <x:c r="AW152" s="112"/>
      <x:c r="AX152" s="112"/>
      <x:c r="AY152" s="112"/>
      <x:c r="AZ152" s="112"/>
      <x:c r="BA152" s="112"/>
      <x:c r="BB152" s="112"/>
      <x:c r="BC152" s="112"/>
      <x:c r="BD152" s="112"/>
      <x:c r="BE152" s="112"/>
      <x:c r="BF152" s="112"/>
      <x:c r="BG152" s="112"/>
      <x:c r="BH152" s="112"/>
      <x:c r="BI152" s="112"/>
    </x:row>
    <x:row r="153" customFormat="false" ht="15.75" hidden="true" customHeight="true" outlineLevel="1" collapsed="false">
      <x:c r="A153" s="114"/>
      <x:c r="B153" s="98" t="n">
        <x:v>0</x:v>
      </x:c>
      <x:c r="C153" s="99" t="n">
        <x:f aca="false">SUM(I153:AS153)</x:f>
        <x:v>0</x:v>
      </x:c>
      <x:c r="D153" s="100" t="n">
        <x:f aca="false">SUM(B153,C153)</x:f>
        <x:v>0</x:v>
      </x:c>
      <x:c r="E153" s="101" t="n">
        <x:f aca="false">0</x:f>
        <x:v>0</x:v>
      </x:c>
      <x:c r="F153" s="102" t="e">
        <x:f t="array" aca="false" ref="F153:F153">xlookup(A153,'Roshas DKP spent'!M:M,'Roshas DKP spent'!N:N,"")</x:f>
        <x:v>#NAME?</x:v>
      </x:c>
      <x:c r="G153" s="103" t="n">
        <x:f aca="false">SUM(D153-E153)</x:f>
        <x:v>0</x:v>
      </x:c>
      <x:c r="H153" s="104" t="n">
        <x:f aca="false">G153*(G153/1000)</x:f>
        <x:v>0</x:v>
      </x:c>
      <x:c r="I153" s="105"/>
      <x:c r="J153" s="116"/>
      <x:c r="K153" s="107"/>
      <x:c r="L153" s="106"/>
      <x:c r="M153" s="107"/>
      <x:c r="N153" s="107"/>
      <x:c r="O153" s="107"/>
      <x:c r="P153" s="105"/>
      <x:c r="Q153" s="106"/>
      <x:c r="R153" s="107"/>
      <x:c r="S153" s="107"/>
      <x:c r="T153" s="107"/>
      <x:c r="U153" s="107"/>
      <x:c r="V153" s="107"/>
      <x:c r="W153" s="108"/>
      <x:c r="X153" s="109"/>
      <x:c r="Y153" s="106"/>
      <x:c r="Z153" s="107"/>
      <x:c r="AA153" s="107"/>
      <x:c r="AB153" s="107"/>
      <x:c r="AC153" s="107"/>
      <x:c r="AD153" s="106"/>
      <x:c r="AE153" s="110"/>
      <x:c r="AF153" s="106"/>
      <x:c r="AG153" s="107"/>
      <x:c r="AH153" s="107"/>
      <x:c r="AI153" s="107"/>
      <x:c r="AJ153" s="107"/>
      <x:c r="AK153" s="107"/>
      <x:c r="AL153" s="108"/>
      <x:c r="AM153" s="109"/>
      <x:c r="AN153" s="111"/>
      <x:c r="AO153" s="111"/>
      <x:c r="AP153" s="111"/>
      <x:c r="AQ153" s="111"/>
      <x:c r="AR153" s="111"/>
      <x:c r="AS153" s="105"/>
      <x:c r="AT153" s="112"/>
      <x:c r="AU153" s="113" t="e">
        <x:f t="array" aca="false" ref="AU153:AU153">xlookup(A153,'Roshas Attendance'!S:S,'Roshas Attendance'!T:T,"")</x:f>
        <x:v>#NAME?</x:v>
      </x:c>
      <x:c r="AV153" s="113" t="str">
        <x:f aca="false">IF(AC153="","", IF(AC153=AU153,"match","error"))</x:f>
        <x:v/>
      </x:c>
      <x:c r="AW153" s="112"/>
      <x:c r="AX153" s="112"/>
      <x:c r="AY153" s="112"/>
      <x:c r="AZ153" s="112"/>
      <x:c r="BA153" s="112"/>
      <x:c r="BB153" s="112"/>
      <x:c r="BC153" s="112"/>
      <x:c r="BD153" s="112"/>
      <x:c r="BE153" s="112"/>
      <x:c r="BF153" s="112"/>
      <x:c r="BG153" s="112"/>
      <x:c r="BH153" s="112"/>
      <x:c r="BI153" s="112"/>
    </x:row>
    <x:row r="154" customFormat="false" ht="15.75" hidden="true" customHeight="true" outlineLevel="1" collapsed="false">
      <x:c r="A154" s="114"/>
      <x:c r="B154" s="98" t="n">
        <x:v>0</x:v>
      </x:c>
      <x:c r="C154" s="99" t="n">
        <x:f aca="false">SUM(I154:AS154)</x:f>
        <x:v>0</x:v>
      </x:c>
      <x:c r="D154" s="100" t="n">
        <x:f aca="false">SUM(B154,C154)</x:f>
        <x:v>0</x:v>
      </x:c>
      <x:c r="E154" s="101" t="n">
        <x:f aca="false">0</x:f>
        <x:v>0</x:v>
      </x:c>
      <x:c r="F154" s="102" t="e">
        <x:f t="array" aca="false" ref="F154:F154">xlookup(A154,'Roshas DKP spent'!M:M,'Roshas DKP spent'!N:N,"")</x:f>
        <x:v>#NAME?</x:v>
      </x:c>
      <x:c r="G154" s="103" t="n">
        <x:f aca="false">SUM(D154-E154)</x:f>
        <x:v>0</x:v>
      </x:c>
      <x:c r="H154" s="104" t="n">
        <x:f aca="false">G154*(G154/1000)</x:f>
        <x:v>0</x:v>
      </x:c>
      <x:c r="I154" s="105"/>
      <x:c r="J154" s="116"/>
      <x:c r="K154" s="107"/>
      <x:c r="L154" s="106"/>
      <x:c r="M154" s="107"/>
      <x:c r="N154" s="107"/>
      <x:c r="O154" s="107"/>
      <x:c r="P154" s="105"/>
      <x:c r="Q154" s="106"/>
      <x:c r="R154" s="107"/>
      <x:c r="S154" s="107"/>
      <x:c r="T154" s="107"/>
      <x:c r="U154" s="107"/>
      <x:c r="V154" s="107"/>
      <x:c r="W154" s="108"/>
      <x:c r="X154" s="109"/>
      <x:c r="Y154" s="106"/>
      <x:c r="Z154" s="107"/>
      <x:c r="AA154" s="107"/>
      <x:c r="AB154" s="107"/>
      <x:c r="AC154" s="107"/>
      <x:c r="AD154" s="106"/>
      <x:c r="AE154" s="110"/>
      <x:c r="AF154" s="106"/>
      <x:c r="AG154" s="107"/>
      <x:c r="AH154" s="107"/>
      <x:c r="AI154" s="107"/>
      <x:c r="AJ154" s="107"/>
      <x:c r="AK154" s="107"/>
      <x:c r="AL154" s="108"/>
      <x:c r="AM154" s="109"/>
      <x:c r="AN154" s="111"/>
      <x:c r="AO154" s="111"/>
      <x:c r="AP154" s="111"/>
      <x:c r="AQ154" s="111"/>
      <x:c r="AR154" s="111"/>
      <x:c r="AS154" s="105"/>
      <x:c r="AT154" s="112"/>
      <x:c r="AU154" s="113" t="e">
        <x:f t="array" aca="false" ref="AU154:AU154">xlookup(A154,'Roshas Attendance'!S:S,'Roshas Attendance'!T:T,"")</x:f>
        <x:v>#NAME?</x:v>
      </x:c>
      <x:c r="AV154" s="113" t="str">
        <x:f aca="false">IF(AC154="","", IF(AC154=AU154,"match","error"))</x:f>
        <x:v/>
      </x:c>
      <x:c r="AW154" s="112"/>
      <x:c r="AX154" s="112"/>
      <x:c r="AY154" s="112"/>
      <x:c r="AZ154" s="112"/>
      <x:c r="BA154" s="112"/>
      <x:c r="BB154" s="112"/>
      <x:c r="BC154" s="112"/>
      <x:c r="BD154" s="112"/>
      <x:c r="BE154" s="112"/>
      <x:c r="BF154" s="112"/>
      <x:c r="BG154" s="112"/>
      <x:c r="BH154" s="112"/>
      <x:c r="BI154" s="112"/>
    </x:row>
    <x:row r="155" customFormat="false" ht="15.75" hidden="true" customHeight="true" outlineLevel="1" collapsed="false">
      <x:c r="A155" s="114"/>
      <x:c r="B155" s="98" t="n">
        <x:v>0</x:v>
      </x:c>
      <x:c r="C155" s="99" t="n">
        <x:f aca="false">SUM(I155:AS155)</x:f>
        <x:v>0</x:v>
      </x:c>
      <x:c r="D155" s="100" t="n">
        <x:f aca="false">SUM(B155,C155)</x:f>
        <x:v>0</x:v>
      </x:c>
      <x:c r="E155" s="101" t="n">
        <x:f aca="false">0</x:f>
        <x:v>0</x:v>
      </x:c>
      <x:c r="F155" s="102" t="e">
        <x:f t="array" aca="false" ref="F155:F155">xlookup(A155,'Roshas DKP spent'!M:M,'Roshas DKP spent'!N:N,"")</x:f>
        <x:v>#NAME?</x:v>
      </x:c>
      <x:c r="G155" s="103" t="n">
        <x:f aca="false">SUM(D155-E155)</x:f>
        <x:v>0</x:v>
      </x:c>
      <x:c r="H155" s="104" t="n">
        <x:f aca="false">G155*(G155/1000)</x:f>
        <x:v>0</x:v>
      </x:c>
      <x:c r="I155" s="105"/>
      <x:c r="J155" s="116"/>
      <x:c r="K155" s="107"/>
      <x:c r="L155" s="106"/>
      <x:c r="M155" s="107"/>
      <x:c r="N155" s="107"/>
      <x:c r="O155" s="107"/>
      <x:c r="P155" s="105"/>
      <x:c r="Q155" s="106"/>
      <x:c r="R155" s="107"/>
      <x:c r="S155" s="107"/>
      <x:c r="T155" s="107"/>
      <x:c r="U155" s="107"/>
      <x:c r="V155" s="107"/>
      <x:c r="W155" s="108"/>
      <x:c r="X155" s="109"/>
      <x:c r="Y155" s="106"/>
      <x:c r="Z155" s="107"/>
      <x:c r="AA155" s="107"/>
      <x:c r="AB155" s="107"/>
      <x:c r="AC155" s="107"/>
      <x:c r="AD155" s="106"/>
      <x:c r="AE155" s="110"/>
      <x:c r="AF155" s="106"/>
      <x:c r="AG155" s="107"/>
      <x:c r="AH155" s="107"/>
      <x:c r="AI155" s="107"/>
      <x:c r="AJ155" s="107"/>
      <x:c r="AK155" s="107"/>
      <x:c r="AL155" s="108"/>
      <x:c r="AM155" s="109"/>
      <x:c r="AN155" s="111"/>
      <x:c r="AO155" s="111"/>
      <x:c r="AP155" s="111"/>
      <x:c r="AQ155" s="111"/>
      <x:c r="AR155" s="111"/>
      <x:c r="AS155" s="105"/>
      <x:c r="AT155" s="112"/>
      <x:c r="AU155" s="113" t="e">
        <x:f t="array" aca="false" ref="AU155:AU155">xlookup(A155,'Roshas Attendance'!S:S,'Roshas Attendance'!T:T,"")</x:f>
        <x:v>#NAME?</x:v>
      </x:c>
      <x:c r="AV155" s="113" t="str">
        <x:f aca="false">IF(AC155="","", IF(AC155=AU155,"match","error"))</x:f>
        <x:v/>
      </x:c>
      <x:c r="AW155" s="112"/>
      <x:c r="AX155" s="112"/>
      <x:c r="AY155" s="112"/>
      <x:c r="AZ155" s="112"/>
      <x:c r="BA155" s="112"/>
      <x:c r="BB155" s="112"/>
      <x:c r="BC155" s="112"/>
      <x:c r="BD155" s="112"/>
      <x:c r="BE155" s="112"/>
      <x:c r="BF155" s="112"/>
      <x:c r="BG155" s="112"/>
      <x:c r="BH155" s="112"/>
      <x:c r="BI155" s="112"/>
    </x:row>
    <x:row r="156" customFormat="false" ht="15.75" hidden="true" customHeight="true" outlineLevel="1" collapsed="false">
      <x:c r="A156" s="114"/>
      <x:c r="B156" s="98" t="n">
        <x:v>0</x:v>
      </x:c>
      <x:c r="C156" s="99" t="n">
        <x:f aca="false">SUM(I156:AS156)</x:f>
        <x:v>0</x:v>
      </x:c>
      <x:c r="D156" s="100" t="n">
        <x:f aca="false">SUM(B156,C156)</x:f>
        <x:v>0</x:v>
      </x:c>
      <x:c r="E156" s="101" t="n">
        <x:f aca="false">0</x:f>
        <x:v>0</x:v>
      </x:c>
      <x:c r="F156" s="102" t="e">
        <x:f t="array" aca="false" ref="F156:F156">xlookup(A156,'Roshas DKP spent'!M:M,'Roshas DKP spent'!N:N,"")</x:f>
        <x:v>#NAME?</x:v>
      </x:c>
      <x:c r="G156" s="103" t="n">
        <x:f aca="false">SUM(D156-E156)</x:f>
        <x:v>0</x:v>
      </x:c>
      <x:c r="H156" s="104" t="n">
        <x:f aca="false">G156*(G156/1000)</x:f>
        <x:v>0</x:v>
      </x:c>
      <x:c r="I156" s="105"/>
      <x:c r="J156" s="116"/>
      <x:c r="K156" s="107"/>
      <x:c r="L156" s="106"/>
      <x:c r="M156" s="107"/>
      <x:c r="N156" s="107"/>
      <x:c r="O156" s="107"/>
      <x:c r="P156" s="105"/>
      <x:c r="Q156" s="106"/>
      <x:c r="R156" s="107"/>
      <x:c r="S156" s="107"/>
      <x:c r="T156" s="107"/>
      <x:c r="U156" s="107"/>
      <x:c r="V156" s="107"/>
      <x:c r="W156" s="108"/>
      <x:c r="X156" s="109"/>
      <x:c r="Y156" s="106"/>
      <x:c r="Z156" s="107"/>
      <x:c r="AA156" s="107"/>
      <x:c r="AB156" s="107"/>
      <x:c r="AC156" s="107"/>
      <x:c r="AD156" s="106"/>
      <x:c r="AE156" s="110"/>
      <x:c r="AF156" s="106"/>
      <x:c r="AG156" s="107"/>
      <x:c r="AH156" s="107"/>
      <x:c r="AI156" s="107"/>
      <x:c r="AJ156" s="107"/>
      <x:c r="AK156" s="107"/>
      <x:c r="AL156" s="108"/>
      <x:c r="AM156" s="109"/>
      <x:c r="AN156" s="111"/>
      <x:c r="AO156" s="111"/>
      <x:c r="AP156" s="111"/>
      <x:c r="AQ156" s="111"/>
      <x:c r="AR156" s="111"/>
      <x:c r="AS156" s="105"/>
      <x:c r="AT156" s="112"/>
      <x:c r="AU156" s="113" t="e">
        <x:f t="array" aca="false" ref="AU156:AU156">xlookup(A156,'Roshas Attendance'!S:S,'Roshas Attendance'!T:T,"")</x:f>
        <x:v>#NAME?</x:v>
      </x:c>
      <x:c r="AV156" s="113" t="str">
        <x:f aca="false">IF(AC156="","", IF(AC156=AU156,"match","error"))</x:f>
        <x:v/>
      </x:c>
      <x:c r="AW156" s="112"/>
      <x:c r="AX156" s="112"/>
      <x:c r="AY156" s="112"/>
      <x:c r="AZ156" s="112"/>
      <x:c r="BA156" s="112"/>
      <x:c r="BB156" s="112"/>
      <x:c r="BC156" s="112"/>
      <x:c r="BD156" s="112"/>
      <x:c r="BE156" s="112"/>
      <x:c r="BF156" s="112"/>
      <x:c r="BG156" s="112"/>
      <x:c r="BH156" s="112"/>
      <x:c r="BI156" s="112"/>
    </x:row>
    <x:row r="157" customFormat="false" ht="15.75" hidden="true" customHeight="true" outlineLevel="1" collapsed="false">
      <x:c r="A157" s="114"/>
      <x:c r="B157" s="98" t="n">
        <x:v>0</x:v>
      </x:c>
      <x:c r="C157" s="99" t="n">
        <x:f aca="false">SUM(I157:AS157)</x:f>
        <x:v>0</x:v>
      </x:c>
      <x:c r="D157" s="100" t="n">
        <x:f aca="false">SUM(B157,C157)</x:f>
        <x:v>0</x:v>
      </x:c>
      <x:c r="E157" s="101" t="n">
        <x:f aca="false">0</x:f>
        <x:v>0</x:v>
      </x:c>
      <x:c r="F157" s="102" t="e">
        <x:f t="array" aca="false" ref="F157:F157">xlookup(A157,'Roshas DKP spent'!M:M,'Roshas DKP spent'!N:N,"")</x:f>
        <x:v>#NAME?</x:v>
      </x:c>
      <x:c r="G157" s="103" t="n">
        <x:f aca="false">SUM(D157-E157)</x:f>
        <x:v>0</x:v>
      </x:c>
      <x:c r="H157" s="104" t="n">
        <x:f aca="false">G157*(G157/1000)</x:f>
        <x:v>0</x:v>
      </x:c>
      <x:c r="I157" s="105"/>
      <x:c r="J157" s="116"/>
      <x:c r="K157" s="107"/>
      <x:c r="L157" s="106"/>
      <x:c r="M157" s="107"/>
      <x:c r="N157" s="107"/>
      <x:c r="O157" s="107"/>
      <x:c r="P157" s="105"/>
      <x:c r="Q157" s="106"/>
      <x:c r="R157" s="107"/>
      <x:c r="S157" s="107"/>
      <x:c r="T157" s="107"/>
      <x:c r="U157" s="107"/>
      <x:c r="V157" s="107"/>
      <x:c r="W157" s="108"/>
      <x:c r="X157" s="109"/>
      <x:c r="Y157" s="106"/>
      <x:c r="Z157" s="107"/>
      <x:c r="AA157" s="107"/>
      <x:c r="AB157" s="107"/>
      <x:c r="AC157" s="107"/>
      <x:c r="AD157" s="106"/>
      <x:c r="AE157" s="110"/>
      <x:c r="AF157" s="106"/>
      <x:c r="AG157" s="107"/>
      <x:c r="AH157" s="107"/>
      <x:c r="AI157" s="107"/>
      <x:c r="AJ157" s="107"/>
      <x:c r="AK157" s="107"/>
      <x:c r="AL157" s="108"/>
      <x:c r="AM157" s="109"/>
      <x:c r="AN157" s="111"/>
      <x:c r="AO157" s="111"/>
      <x:c r="AP157" s="111"/>
      <x:c r="AQ157" s="111"/>
      <x:c r="AR157" s="111"/>
      <x:c r="AS157" s="105"/>
      <x:c r="AT157" s="112"/>
      <x:c r="AU157" s="113" t="e">
        <x:f t="array" aca="false" ref="AU157:AU157">xlookup(A157,'Roshas Attendance'!S:S,'Roshas Attendance'!T:T,"")</x:f>
        <x:v>#NAME?</x:v>
      </x:c>
      <x:c r="AV157" s="113" t="str">
        <x:f aca="false">IF(AC157="","", IF(AC157=AU157,"match","error"))</x:f>
        <x:v/>
      </x:c>
      <x:c r="AW157" s="112"/>
      <x:c r="AX157" s="112"/>
      <x:c r="AY157" s="112"/>
      <x:c r="AZ157" s="112"/>
      <x:c r="BA157" s="112"/>
      <x:c r="BB157" s="112"/>
      <x:c r="BC157" s="112"/>
      <x:c r="BD157" s="112"/>
      <x:c r="BE157" s="112"/>
      <x:c r="BF157" s="112"/>
      <x:c r="BG157" s="112"/>
      <x:c r="BH157" s="112"/>
      <x:c r="BI157" s="112"/>
    </x:row>
    <x:row r="158" customFormat="false" ht="15.75" hidden="true" customHeight="true" outlineLevel="1" collapsed="false">
      <x:c r="A158" s="114"/>
      <x:c r="B158" s="98" t="n">
        <x:v>0</x:v>
      </x:c>
      <x:c r="C158" s="99" t="n">
        <x:f aca="false">SUM(I158:AS158)</x:f>
        <x:v>0</x:v>
      </x:c>
      <x:c r="D158" s="100" t="n">
        <x:f aca="false">SUM(B158,C158)</x:f>
        <x:v>0</x:v>
      </x:c>
      <x:c r="E158" s="101" t="n">
        <x:f aca="false">0</x:f>
        <x:v>0</x:v>
      </x:c>
      <x:c r="F158" s="102" t="e">
        <x:f t="array" aca="false" ref="F158:F158">xlookup(A158,'Roshas DKP spent'!M:M,'Roshas DKP spent'!N:N,"")</x:f>
        <x:v>#NAME?</x:v>
      </x:c>
      <x:c r="G158" s="103" t="n">
        <x:f aca="false">SUM(D158-E158)</x:f>
        <x:v>0</x:v>
      </x:c>
      <x:c r="H158" s="104" t="n">
        <x:f aca="false">G158*(G158/1000)</x:f>
        <x:v>0</x:v>
      </x:c>
      <x:c r="I158" s="105"/>
      <x:c r="J158" s="116"/>
      <x:c r="K158" s="107"/>
      <x:c r="L158" s="106"/>
      <x:c r="M158" s="107"/>
      <x:c r="N158" s="107"/>
      <x:c r="O158" s="107"/>
      <x:c r="P158" s="105"/>
      <x:c r="Q158" s="106"/>
      <x:c r="R158" s="107"/>
      <x:c r="S158" s="107"/>
      <x:c r="T158" s="107"/>
      <x:c r="U158" s="107"/>
      <x:c r="V158" s="107"/>
      <x:c r="W158" s="108"/>
      <x:c r="X158" s="109"/>
      <x:c r="Y158" s="106"/>
      <x:c r="Z158" s="107"/>
      <x:c r="AA158" s="107"/>
      <x:c r="AB158" s="107"/>
      <x:c r="AC158" s="107"/>
      <x:c r="AD158" s="106"/>
      <x:c r="AE158" s="110"/>
      <x:c r="AF158" s="106"/>
      <x:c r="AG158" s="107"/>
      <x:c r="AH158" s="107"/>
      <x:c r="AI158" s="107"/>
      <x:c r="AJ158" s="107"/>
      <x:c r="AK158" s="107"/>
      <x:c r="AL158" s="108"/>
      <x:c r="AM158" s="109"/>
      <x:c r="AN158" s="111"/>
      <x:c r="AO158" s="111"/>
      <x:c r="AP158" s="111"/>
      <x:c r="AQ158" s="111"/>
      <x:c r="AR158" s="111"/>
      <x:c r="AS158" s="105"/>
      <x:c r="AT158" s="112"/>
      <x:c r="AU158" s="113" t="e">
        <x:f t="array" aca="false" ref="AU158:AU158">xlookup(A158,'Roshas Attendance'!S:S,'Roshas Attendance'!T:T,"")</x:f>
        <x:v>#NAME?</x:v>
      </x:c>
      <x:c r="AV158" s="113" t="str">
        <x:f aca="false">IF(AC158="","", IF(AC158=AU158,"match","error"))</x:f>
        <x:v/>
      </x:c>
      <x:c r="AW158" s="112"/>
      <x:c r="AX158" s="112"/>
      <x:c r="AY158" s="112"/>
      <x:c r="AZ158" s="112"/>
      <x:c r="BA158" s="112"/>
      <x:c r="BB158" s="112"/>
      <x:c r="BC158" s="112"/>
      <x:c r="BD158" s="112"/>
      <x:c r="BE158" s="112"/>
      <x:c r="BF158" s="112"/>
      <x:c r="BG158" s="112"/>
      <x:c r="BH158" s="112"/>
      <x:c r="BI158" s="112"/>
    </x:row>
    <x:row r="159" customFormat="false" ht="15.75" hidden="true" customHeight="true" outlineLevel="1" collapsed="false">
      <x:c r="A159" s="114"/>
      <x:c r="B159" s="98" t="n">
        <x:v>0</x:v>
      </x:c>
      <x:c r="C159" s="99" t="n">
        <x:f aca="false">SUM(I159:AS159)</x:f>
        <x:v>0</x:v>
      </x:c>
      <x:c r="D159" s="100" t="n">
        <x:f aca="false">SUM(B159,C159)</x:f>
        <x:v>0</x:v>
      </x:c>
      <x:c r="E159" s="101" t="n">
        <x:f aca="false">0</x:f>
        <x:v>0</x:v>
      </x:c>
      <x:c r="F159" s="102" t="e">
        <x:f t="array" aca="false" ref="F159:F159">xlookup(A159,'Roshas DKP spent'!M:M,'Roshas DKP spent'!N:N,"")</x:f>
        <x:v>#NAME?</x:v>
      </x:c>
      <x:c r="G159" s="103" t="n">
        <x:f aca="false">SUM(D159-E159)</x:f>
        <x:v>0</x:v>
      </x:c>
      <x:c r="H159" s="104" t="n">
        <x:f aca="false">G159*(G159/1000)</x:f>
        <x:v>0</x:v>
      </x:c>
      <x:c r="I159" s="105"/>
      <x:c r="J159" s="116"/>
      <x:c r="K159" s="107"/>
      <x:c r="L159" s="106"/>
      <x:c r="M159" s="107"/>
      <x:c r="N159" s="107"/>
      <x:c r="O159" s="107"/>
      <x:c r="P159" s="105"/>
      <x:c r="Q159" s="106"/>
      <x:c r="R159" s="107"/>
      <x:c r="S159" s="107"/>
      <x:c r="T159" s="107"/>
      <x:c r="U159" s="107"/>
      <x:c r="V159" s="107"/>
      <x:c r="W159" s="108"/>
      <x:c r="X159" s="109"/>
      <x:c r="Y159" s="106"/>
      <x:c r="Z159" s="107"/>
      <x:c r="AA159" s="107"/>
      <x:c r="AB159" s="107"/>
      <x:c r="AC159" s="107"/>
      <x:c r="AD159" s="106"/>
      <x:c r="AE159" s="110"/>
      <x:c r="AF159" s="106"/>
      <x:c r="AG159" s="107"/>
      <x:c r="AH159" s="107"/>
      <x:c r="AI159" s="107"/>
      <x:c r="AJ159" s="107"/>
      <x:c r="AK159" s="107"/>
      <x:c r="AL159" s="108"/>
      <x:c r="AM159" s="109"/>
      <x:c r="AN159" s="111"/>
      <x:c r="AO159" s="111"/>
      <x:c r="AP159" s="111"/>
      <x:c r="AQ159" s="111"/>
      <x:c r="AR159" s="111"/>
      <x:c r="AS159" s="105"/>
      <x:c r="AT159" s="112"/>
      <x:c r="AU159" s="113" t="e">
        <x:f t="array" aca="false" ref="AU159:AU159">xlookup(A159,'Roshas Attendance'!S:S,'Roshas Attendance'!T:T,"")</x:f>
        <x:v>#NAME?</x:v>
      </x:c>
      <x:c r="AV159" s="113" t="str">
        <x:f aca="false">IF(AC159="","", IF(AC159=AU159,"match","error"))</x:f>
        <x:v/>
      </x:c>
      <x:c r="AW159" s="112"/>
      <x:c r="AX159" s="112"/>
      <x:c r="AY159" s="112"/>
      <x:c r="AZ159" s="112"/>
      <x:c r="BA159" s="112"/>
      <x:c r="BB159" s="112"/>
      <x:c r="BC159" s="112"/>
      <x:c r="BD159" s="112"/>
      <x:c r="BE159" s="112"/>
      <x:c r="BF159" s="112"/>
      <x:c r="BG159" s="112"/>
      <x:c r="BH159" s="112"/>
      <x:c r="BI159" s="112"/>
    </x:row>
    <x:row r="160" customFormat="false" ht="15.75" hidden="true" customHeight="true" outlineLevel="1" collapsed="false">
      <x:c r="A160" s="114"/>
      <x:c r="B160" s="98" t="n">
        <x:v>0</x:v>
      </x:c>
      <x:c r="C160" s="99" t="n">
        <x:f aca="false">SUM(I160:AS160)</x:f>
        <x:v>0</x:v>
      </x:c>
      <x:c r="D160" s="100" t="n">
        <x:f aca="false">SUM(B160,C160)</x:f>
        <x:v>0</x:v>
      </x:c>
      <x:c r="E160" s="101" t="n">
        <x:f aca="false">0</x:f>
        <x:v>0</x:v>
      </x:c>
      <x:c r="F160" s="102" t="e">
        <x:f t="array" aca="false" ref="F160:F160">xlookup(A160,'Roshas DKP spent'!M:M,'Roshas DKP spent'!N:N,"")</x:f>
        <x:v>#NAME?</x:v>
      </x:c>
      <x:c r="G160" s="103" t="n">
        <x:f aca="false">SUM(D160-E160)</x:f>
        <x:v>0</x:v>
      </x:c>
      <x:c r="H160" s="104" t="n">
        <x:f aca="false">G160*(G160/1000)</x:f>
        <x:v>0</x:v>
      </x:c>
      <x:c r="I160" s="105"/>
      <x:c r="J160" s="116"/>
      <x:c r="K160" s="107"/>
      <x:c r="L160" s="106"/>
      <x:c r="M160" s="107"/>
      <x:c r="N160" s="107"/>
      <x:c r="O160" s="107"/>
      <x:c r="P160" s="105"/>
      <x:c r="Q160" s="106"/>
      <x:c r="R160" s="107"/>
      <x:c r="S160" s="107"/>
      <x:c r="T160" s="107"/>
      <x:c r="U160" s="107"/>
      <x:c r="V160" s="107"/>
      <x:c r="W160" s="108"/>
      <x:c r="X160" s="109"/>
      <x:c r="Y160" s="106"/>
      <x:c r="Z160" s="107"/>
      <x:c r="AA160" s="107"/>
      <x:c r="AB160" s="107"/>
      <x:c r="AC160" s="107"/>
      <x:c r="AD160" s="106"/>
      <x:c r="AE160" s="110"/>
      <x:c r="AF160" s="106"/>
      <x:c r="AG160" s="107"/>
      <x:c r="AH160" s="107"/>
      <x:c r="AI160" s="107"/>
      <x:c r="AJ160" s="107"/>
      <x:c r="AK160" s="107"/>
      <x:c r="AL160" s="108"/>
      <x:c r="AM160" s="109"/>
      <x:c r="AN160" s="111"/>
      <x:c r="AO160" s="111"/>
      <x:c r="AP160" s="111"/>
      <x:c r="AQ160" s="111"/>
      <x:c r="AR160" s="111"/>
      <x:c r="AS160" s="105"/>
      <x:c r="AT160" s="112"/>
      <x:c r="AU160" s="113" t="e">
        <x:f t="array" aca="false" ref="AU160:AU160">xlookup(A160,'Roshas Attendance'!S:S,'Roshas Attendance'!T:T,"")</x:f>
        <x:v>#NAME?</x:v>
      </x:c>
      <x:c r="AV160" s="113" t="str">
        <x:f aca="false">IF(AC160="","", IF(AC160=AU160,"match","error"))</x:f>
        <x:v/>
      </x:c>
      <x:c r="AW160" s="112"/>
      <x:c r="AX160" s="112"/>
      <x:c r="AY160" s="112"/>
      <x:c r="AZ160" s="112"/>
      <x:c r="BA160" s="112"/>
      <x:c r="BB160" s="112"/>
      <x:c r="BC160" s="112"/>
      <x:c r="BD160" s="112"/>
      <x:c r="BE160" s="112"/>
      <x:c r="BF160" s="112"/>
      <x:c r="BG160" s="112"/>
      <x:c r="BH160" s="112"/>
      <x:c r="BI160" s="112"/>
    </x:row>
    <x:row r="161" customFormat="false" ht="15.75" hidden="true" customHeight="true" outlineLevel="1" collapsed="false">
      <x:c r="A161" s="114"/>
      <x:c r="B161" s="98" t="n">
        <x:v>0</x:v>
      </x:c>
      <x:c r="C161" s="99" t="n">
        <x:f aca="false">SUM(I161:AS161)</x:f>
        <x:v>0</x:v>
      </x:c>
      <x:c r="D161" s="100" t="n">
        <x:f aca="false">SUM(B161,C161)</x:f>
        <x:v>0</x:v>
      </x:c>
      <x:c r="E161" s="101" t="n">
        <x:f aca="false">0</x:f>
        <x:v>0</x:v>
      </x:c>
      <x:c r="F161" s="102" t="e">
        <x:f t="array" aca="false" ref="F161:F161">xlookup(A161,'Roshas DKP spent'!M:M,'Roshas DKP spent'!N:N,"")</x:f>
        <x:v>#NAME?</x:v>
      </x:c>
      <x:c r="G161" s="103" t="n">
        <x:f aca="false">SUM(D161-E161)</x:f>
        <x:v>0</x:v>
      </x:c>
      <x:c r="H161" s="104" t="n">
        <x:f aca="false">G161*(G161/1000)</x:f>
        <x:v>0</x:v>
      </x:c>
      <x:c r="I161" s="105"/>
      <x:c r="J161" s="116"/>
      <x:c r="K161" s="107"/>
      <x:c r="L161" s="106"/>
      <x:c r="M161" s="107"/>
      <x:c r="N161" s="107"/>
      <x:c r="O161" s="107"/>
      <x:c r="P161" s="105"/>
      <x:c r="Q161" s="106"/>
      <x:c r="R161" s="107"/>
      <x:c r="S161" s="107"/>
      <x:c r="T161" s="107"/>
      <x:c r="U161" s="107"/>
      <x:c r="V161" s="107"/>
      <x:c r="W161" s="108"/>
      <x:c r="X161" s="109"/>
      <x:c r="Y161" s="106"/>
      <x:c r="Z161" s="107"/>
      <x:c r="AA161" s="107"/>
      <x:c r="AB161" s="107"/>
      <x:c r="AC161" s="107"/>
      <x:c r="AD161" s="106"/>
      <x:c r="AE161" s="110"/>
      <x:c r="AF161" s="106"/>
      <x:c r="AG161" s="107"/>
      <x:c r="AH161" s="107"/>
      <x:c r="AI161" s="107"/>
      <x:c r="AJ161" s="107"/>
      <x:c r="AK161" s="107"/>
      <x:c r="AL161" s="108"/>
      <x:c r="AM161" s="109"/>
      <x:c r="AN161" s="111"/>
      <x:c r="AO161" s="111"/>
      <x:c r="AP161" s="111"/>
      <x:c r="AQ161" s="111"/>
      <x:c r="AR161" s="111"/>
      <x:c r="AS161" s="105"/>
      <x:c r="AT161" s="112"/>
      <x:c r="AU161" s="113" t="e">
        <x:f t="array" aca="false" ref="AU161:AU161">xlookup(A161,'Roshas Attendance'!S:S,'Roshas Attendance'!T:T,"")</x:f>
        <x:v>#NAME?</x:v>
      </x:c>
      <x:c r="AV161" s="113" t="str">
        <x:f aca="false">IF(AC161="","", IF(AC161=AU161,"match","error"))</x:f>
        <x:v/>
      </x:c>
      <x:c r="AW161" s="112"/>
      <x:c r="AX161" s="112"/>
      <x:c r="AY161" s="112"/>
      <x:c r="AZ161" s="112"/>
      <x:c r="BA161" s="112"/>
      <x:c r="BB161" s="112"/>
      <x:c r="BC161" s="112"/>
      <x:c r="BD161" s="112"/>
      <x:c r="BE161" s="112"/>
      <x:c r="BF161" s="112"/>
      <x:c r="BG161" s="112"/>
      <x:c r="BH161" s="112"/>
      <x:c r="BI161" s="112"/>
    </x:row>
    <x:row r="162" customFormat="false" ht="15.75" hidden="true" customHeight="true" outlineLevel="1" collapsed="false">
      <x:c r="A162" s="114"/>
      <x:c r="B162" s="98" t="n">
        <x:v>0</x:v>
      </x:c>
      <x:c r="C162" s="99" t="n">
        <x:f aca="false">SUM(I162:AS162)</x:f>
        <x:v>0</x:v>
      </x:c>
      <x:c r="D162" s="100" t="n">
        <x:f aca="false">SUM(B162,C162)</x:f>
        <x:v>0</x:v>
      </x:c>
      <x:c r="E162" s="101" t="n">
        <x:f aca="false">0</x:f>
        <x:v>0</x:v>
      </x:c>
      <x:c r="F162" s="102" t="e">
        <x:f t="array" aca="false" ref="F162:F162">xlookup(A162,'Roshas DKP spent'!M:M,'Roshas DKP spent'!N:N,"")</x:f>
        <x:v>#NAME?</x:v>
      </x:c>
      <x:c r="G162" s="103" t="n">
        <x:f aca="false">SUM(D162-E162)</x:f>
        <x:v>0</x:v>
      </x:c>
      <x:c r="H162" s="104" t="n">
        <x:f aca="false">G162*(G162/1000)</x:f>
        <x:v>0</x:v>
      </x:c>
      <x:c r="I162" s="105"/>
      <x:c r="J162" s="116"/>
      <x:c r="K162" s="107"/>
      <x:c r="L162" s="106"/>
      <x:c r="M162" s="107"/>
      <x:c r="N162" s="107"/>
      <x:c r="O162" s="107"/>
      <x:c r="P162" s="105"/>
      <x:c r="Q162" s="106"/>
      <x:c r="R162" s="107"/>
      <x:c r="S162" s="107"/>
      <x:c r="T162" s="107"/>
      <x:c r="U162" s="107"/>
      <x:c r="V162" s="107"/>
      <x:c r="W162" s="108"/>
      <x:c r="X162" s="109"/>
      <x:c r="Y162" s="106"/>
      <x:c r="Z162" s="107"/>
      <x:c r="AA162" s="107"/>
      <x:c r="AB162" s="107"/>
      <x:c r="AC162" s="107"/>
      <x:c r="AD162" s="106"/>
      <x:c r="AE162" s="110"/>
      <x:c r="AF162" s="106"/>
      <x:c r="AG162" s="107"/>
      <x:c r="AH162" s="107"/>
      <x:c r="AI162" s="107"/>
      <x:c r="AJ162" s="107"/>
      <x:c r="AK162" s="107"/>
      <x:c r="AL162" s="108"/>
      <x:c r="AM162" s="109"/>
      <x:c r="AN162" s="111"/>
      <x:c r="AO162" s="111"/>
      <x:c r="AP162" s="111"/>
      <x:c r="AQ162" s="111"/>
      <x:c r="AR162" s="111"/>
      <x:c r="AS162" s="105"/>
      <x:c r="AT162" s="112"/>
      <x:c r="AU162" s="113" t="e">
        <x:f t="array" aca="false" ref="AU162:AU162">xlookup(A162,'Roshas Attendance'!S:S,'Roshas Attendance'!T:T,"")</x:f>
        <x:v>#NAME?</x:v>
      </x:c>
      <x:c r="AV162" s="113" t="str">
        <x:f aca="false">IF(AC162="","", IF(AC162=AU162,"match","error"))</x:f>
        <x:v/>
      </x:c>
      <x:c r="AW162" s="112"/>
      <x:c r="AX162" s="112"/>
      <x:c r="AY162" s="112"/>
      <x:c r="AZ162" s="112"/>
      <x:c r="BA162" s="112"/>
      <x:c r="BB162" s="112"/>
      <x:c r="BC162" s="112"/>
      <x:c r="BD162" s="112"/>
      <x:c r="BE162" s="112"/>
      <x:c r="BF162" s="112"/>
      <x:c r="BG162" s="112"/>
      <x:c r="BH162" s="112"/>
      <x:c r="BI162" s="112"/>
    </x:row>
    <x:row r="163" customFormat="false" ht="15.75" hidden="true" customHeight="true" outlineLevel="1" collapsed="false">
      <x:c r="A163" s="114"/>
      <x:c r="B163" s="98" t="n">
        <x:v>0</x:v>
      </x:c>
      <x:c r="C163" s="99" t="n">
        <x:f aca="false">SUM(I163:AS163)</x:f>
        <x:v>0</x:v>
      </x:c>
      <x:c r="D163" s="100" t="n">
        <x:f aca="false">SUM(B163,C163)</x:f>
        <x:v>0</x:v>
      </x:c>
      <x:c r="E163" s="101" t="n">
        <x:f aca="false">0</x:f>
        <x:v>0</x:v>
      </x:c>
      <x:c r="F163" s="102" t="e">
        <x:f t="array" aca="false" ref="F163:F163">xlookup(A163,'Roshas DKP spent'!M:M,'Roshas DKP spent'!N:N,"")</x:f>
        <x:v>#NAME?</x:v>
      </x:c>
      <x:c r="G163" s="103" t="n">
        <x:f aca="false">SUM(D163-E163)</x:f>
        <x:v>0</x:v>
      </x:c>
      <x:c r="H163" s="104" t="n">
        <x:f aca="false">G163*(G163/1000)</x:f>
        <x:v>0</x:v>
      </x:c>
      <x:c r="I163" s="105"/>
      <x:c r="J163" s="116"/>
      <x:c r="K163" s="107"/>
      <x:c r="L163" s="106"/>
      <x:c r="M163" s="107"/>
      <x:c r="N163" s="107"/>
      <x:c r="O163" s="107"/>
      <x:c r="P163" s="105"/>
      <x:c r="Q163" s="106"/>
      <x:c r="R163" s="107"/>
      <x:c r="S163" s="107"/>
      <x:c r="T163" s="107"/>
      <x:c r="U163" s="107"/>
      <x:c r="V163" s="107"/>
      <x:c r="W163" s="108"/>
      <x:c r="X163" s="109"/>
      <x:c r="Y163" s="106"/>
      <x:c r="Z163" s="107"/>
      <x:c r="AA163" s="107"/>
      <x:c r="AB163" s="107"/>
      <x:c r="AC163" s="107"/>
      <x:c r="AD163" s="106"/>
      <x:c r="AE163" s="110"/>
      <x:c r="AF163" s="106"/>
      <x:c r="AG163" s="107"/>
      <x:c r="AH163" s="107"/>
      <x:c r="AI163" s="107"/>
      <x:c r="AJ163" s="107"/>
      <x:c r="AK163" s="107"/>
      <x:c r="AL163" s="108"/>
      <x:c r="AM163" s="109"/>
      <x:c r="AN163" s="111"/>
      <x:c r="AO163" s="111"/>
      <x:c r="AP163" s="111"/>
      <x:c r="AQ163" s="111"/>
      <x:c r="AR163" s="111"/>
      <x:c r="AS163" s="105"/>
      <x:c r="AT163" s="112"/>
      <x:c r="AU163" s="113" t="e">
        <x:f t="array" aca="false" ref="AU163:AU163">xlookup(A163,'Roshas Attendance'!S:S,'Roshas Attendance'!T:T,"")</x:f>
        <x:v>#NAME?</x:v>
      </x:c>
      <x:c r="AV163" s="113" t="str">
        <x:f aca="false">IF(AC163="","", IF(AC163=AU163,"match","error"))</x:f>
        <x:v/>
      </x:c>
      <x:c r="AW163" s="112"/>
      <x:c r="AX163" s="112"/>
      <x:c r="AY163" s="112"/>
      <x:c r="AZ163" s="112"/>
      <x:c r="BA163" s="112"/>
      <x:c r="BB163" s="112"/>
      <x:c r="BC163" s="112"/>
      <x:c r="BD163" s="112"/>
      <x:c r="BE163" s="112"/>
      <x:c r="BF163" s="112"/>
      <x:c r="BG163" s="112"/>
      <x:c r="BH163" s="112"/>
      <x:c r="BI163" s="112"/>
    </x:row>
    <x:row r="164" customFormat="false" ht="15.75" hidden="true" customHeight="true" outlineLevel="1" collapsed="false">
      <x:c r="A164" s="114"/>
      <x:c r="B164" s="98" t="n">
        <x:v>0</x:v>
      </x:c>
      <x:c r="C164" s="99" t="n">
        <x:f aca="false">SUM(I164:AS164)</x:f>
        <x:v>0</x:v>
      </x:c>
      <x:c r="D164" s="100" t="n">
        <x:f aca="false">SUM(B164,C164)</x:f>
        <x:v>0</x:v>
      </x:c>
      <x:c r="E164" s="101" t="n">
        <x:f aca="false">0</x:f>
        <x:v>0</x:v>
      </x:c>
      <x:c r="F164" s="102" t="e">
        <x:f t="array" aca="false" ref="F164:F164">xlookup(A164,'Roshas DKP spent'!M:M,'Roshas DKP spent'!N:N,"")</x:f>
        <x:v>#NAME?</x:v>
      </x:c>
      <x:c r="G164" s="103" t="n">
        <x:f aca="false">SUM(D164-E164)</x:f>
        <x:v>0</x:v>
      </x:c>
      <x:c r="H164" s="104" t="n">
        <x:f aca="false">G164*(G164/1000)</x:f>
        <x:v>0</x:v>
      </x:c>
      <x:c r="I164" s="105"/>
      <x:c r="J164" s="116"/>
      <x:c r="K164" s="107"/>
      <x:c r="L164" s="106"/>
      <x:c r="M164" s="107"/>
      <x:c r="N164" s="107"/>
      <x:c r="O164" s="107"/>
      <x:c r="P164" s="105"/>
      <x:c r="Q164" s="106"/>
      <x:c r="R164" s="107"/>
      <x:c r="S164" s="107"/>
      <x:c r="T164" s="107"/>
      <x:c r="U164" s="107"/>
      <x:c r="V164" s="107"/>
      <x:c r="W164" s="108"/>
      <x:c r="X164" s="109"/>
      <x:c r="Y164" s="106"/>
      <x:c r="Z164" s="107"/>
      <x:c r="AA164" s="107"/>
      <x:c r="AB164" s="107"/>
      <x:c r="AC164" s="107"/>
      <x:c r="AD164" s="106"/>
      <x:c r="AE164" s="110"/>
      <x:c r="AF164" s="106"/>
      <x:c r="AG164" s="107"/>
      <x:c r="AH164" s="107"/>
      <x:c r="AI164" s="107"/>
      <x:c r="AJ164" s="107"/>
      <x:c r="AK164" s="107"/>
      <x:c r="AL164" s="108"/>
      <x:c r="AM164" s="109"/>
      <x:c r="AN164" s="111"/>
      <x:c r="AO164" s="111"/>
      <x:c r="AP164" s="111"/>
      <x:c r="AQ164" s="111"/>
      <x:c r="AR164" s="111"/>
      <x:c r="AS164" s="105"/>
      <x:c r="AT164" s="112"/>
      <x:c r="AU164" s="113" t="e">
        <x:f t="array" aca="false" ref="AU164:AU164">xlookup(A164,'Roshas Attendance'!S:S,'Roshas Attendance'!T:T,"")</x:f>
        <x:v>#NAME?</x:v>
      </x:c>
      <x:c r="AV164" s="113" t="str">
        <x:f aca="false">IF(AC164="","", IF(AC164=AU164,"match","error"))</x:f>
        <x:v/>
      </x:c>
      <x:c r="AW164" s="112"/>
      <x:c r="AX164" s="112"/>
      <x:c r="AY164" s="112"/>
      <x:c r="AZ164" s="112"/>
      <x:c r="BA164" s="112"/>
      <x:c r="BB164" s="112"/>
      <x:c r="BC164" s="112"/>
      <x:c r="BD164" s="112"/>
      <x:c r="BE164" s="112"/>
      <x:c r="BF164" s="112"/>
      <x:c r="BG164" s="112"/>
      <x:c r="BH164" s="112"/>
      <x:c r="BI164" s="112"/>
    </x:row>
    <x:row r="165" customFormat="false" ht="15.75" hidden="true" customHeight="true" outlineLevel="1" collapsed="false">
      <x:c r="A165" s="114"/>
      <x:c r="B165" s="98" t="n">
        <x:v>0</x:v>
      </x:c>
      <x:c r="C165" s="99" t="n">
        <x:f aca="false">SUM(I165:AS165)</x:f>
        <x:v>0</x:v>
      </x:c>
      <x:c r="D165" s="100" t="n">
        <x:f aca="false">SUM(B165,C165)</x:f>
        <x:v>0</x:v>
      </x:c>
      <x:c r="E165" s="101" t="n">
        <x:f aca="false">0</x:f>
        <x:v>0</x:v>
      </x:c>
      <x:c r="F165" s="102" t="e">
        <x:f t="array" aca="false" ref="F165:F165">xlookup(A165,'Roshas DKP spent'!M:M,'Roshas DKP spent'!N:N,"")</x:f>
        <x:v>#NAME?</x:v>
      </x:c>
      <x:c r="G165" s="103" t="n">
        <x:f aca="false">SUM(D165-E165)</x:f>
        <x:v>0</x:v>
      </x:c>
      <x:c r="H165" s="104" t="n">
        <x:f aca="false">G165*(G165/1000)</x:f>
        <x:v>0</x:v>
      </x:c>
      <x:c r="I165" s="105"/>
      <x:c r="J165" s="116"/>
      <x:c r="K165" s="107"/>
      <x:c r="L165" s="106"/>
      <x:c r="M165" s="107"/>
      <x:c r="N165" s="107"/>
      <x:c r="O165" s="107"/>
      <x:c r="P165" s="105"/>
      <x:c r="Q165" s="106"/>
      <x:c r="R165" s="107"/>
      <x:c r="S165" s="107"/>
      <x:c r="T165" s="107"/>
      <x:c r="U165" s="107"/>
      <x:c r="V165" s="107"/>
      <x:c r="W165" s="108"/>
      <x:c r="X165" s="109"/>
      <x:c r="Y165" s="106"/>
      <x:c r="Z165" s="107"/>
      <x:c r="AA165" s="107"/>
      <x:c r="AB165" s="107"/>
      <x:c r="AC165" s="107"/>
      <x:c r="AD165" s="106"/>
      <x:c r="AE165" s="110"/>
      <x:c r="AF165" s="106"/>
      <x:c r="AG165" s="107"/>
      <x:c r="AH165" s="107"/>
      <x:c r="AI165" s="107"/>
      <x:c r="AJ165" s="107"/>
      <x:c r="AK165" s="107"/>
      <x:c r="AL165" s="108"/>
      <x:c r="AM165" s="109"/>
      <x:c r="AN165" s="111"/>
      <x:c r="AO165" s="111"/>
      <x:c r="AP165" s="111"/>
      <x:c r="AQ165" s="111"/>
      <x:c r="AR165" s="111"/>
      <x:c r="AS165" s="105"/>
      <x:c r="AT165" s="112"/>
      <x:c r="AU165" s="113" t="e">
        <x:f t="array" aca="false" ref="AU165:AU165">xlookup(A165,'Roshas Attendance'!S:S,'Roshas Attendance'!T:T,"")</x:f>
        <x:v>#NAME?</x:v>
      </x:c>
      <x:c r="AV165" s="113" t="str">
        <x:f aca="false">IF(AC165="","", IF(AC165=AU165,"match","error"))</x:f>
        <x:v/>
      </x:c>
      <x:c r="AW165" s="112"/>
      <x:c r="AX165" s="112"/>
      <x:c r="AY165" s="112"/>
      <x:c r="AZ165" s="112"/>
      <x:c r="BA165" s="112"/>
      <x:c r="BB165" s="112"/>
      <x:c r="BC165" s="112"/>
      <x:c r="BD165" s="112"/>
      <x:c r="BE165" s="112"/>
      <x:c r="BF165" s="112"/>
      <x:c r="BG165" s="112"/>
      <x:c r="BH165" s="112"/>
      <x:c r="BI165" s="112"/>
    </x:row>
    <x:row r="166" customFormat="false" ht="15.75" hidden="true" customHeight="true" outlineLevel="1" collapsed="false">
      <x:c r="A166" s="114"/>
      <x:c r="B166" s="98" t="n">
        <x:v>0</x:v>
      </x:c>
      <x:c r="C166" s="99" t="n">
        <x:f aca="false">SUM(I166:AS166)</x:f>
        <x:v>0</x:v>
      </x:c>
      <x:c r="D166" s="100" t="n">
        <x:f aca="false">SUM(B166,C166)</x:f>
        <x:v>0</x:v>
      </x:c>
      <x:c r="E166" s="101" t="n">
        <x:f aca="false">0</x:f>
        <x:v>0</x:v>
      </x:c>
      <x:c r="F166" s="102" t="e">
        <x:f t="array" aca="false" ref="F166:F166">xlookup(A166,'Roshas DKP spent'!M:M,'Roshas DKP spent'!N:N,"")</x:f>
        <x:v>#NAME?</x:v>
      </x:c>
      <x:c r="G166" s="103" t="n">
        <x:f aca="false">SUM(D166-E166)</x:f>
        <x:v>0</x:v>
      </x:c>
      <x:c r="H166" s="104" t="n">
        <x:f aca="false">G166*(G166/1000)</x:f>
        <x:v>0</x:v>
      </x:c>
      <x:c r="I166" s="105"/>
      <x:c r="J166" s="116"/>
      <x:c r="K166" s="107"/>
      <x:c r="L166" s="106"/>
      <x:c r="M166" s="107"/>
      <x:c r="N166" s="107"/>
      <x:c r="O166" s="107"/>
      <x:c r="P166" s="105"/>
      <x:c r="Q166" s="106"/>
      <x:c r="R166" s="107"/>
      <x:c r="S166" s="107"/>
      <x:c r="T166" s="107"/>
      <x:c r="U166" s="107"/>
      <x:c r="V166" s="107"/>
      <x:c r="W166" s="108"/>
      <x:c r="X166" s="109"/>
      <x:c r="Y166" s="106"/>
      <x:c r="Z166" s="107"/>
      <x:c r="AA166" s="107"/>
      <x:c r="AB166" s="107"/>
      <x:c r="AC166" s="107"/>
      <x:c r="AD166" s="106"/>
      <x:c r="AE166" s="110"/>
      <x:c r="AF166" s="106"/>
      <x:c r="AG166" s="107"/>
      <x:c r="AH166" s="107"/>
      <x:c r="AI166" s="107"/>
      <x:c r="AJ166" s="107"/>
      <x:c r="AK166" s="107"/>
      <x:c r="AL166" s="108"/>
      <x:c r="AM166" s="109"/>
      <x:c r="AN166" s="111"/>
      <x:c r="AO166" s="111"/>
      <x:c r="AP166" s="111"/>
      <x:c r="AQ166" s="111"/>
      <x:c r="AR166" s="111"/>
      <x:c r="AS166" s="105"/>
      <x:c r="AT166" s="112"/>
      <x:c r="AU166" s="113" t="e">
        <x:f t="array" aca="false" ref="AU166:AU166">xlookup(A166,'Roshas Attendance'!S:S,'Roshas Attendance'!T:T,"")</x:f>
        <x:v>#NAME?</x:v>
      </x:c>
      <x:c r="AV166" s="113" t="str">
        <x:f aca="false">IF(AC166="","", IF(AC166=AU166,"match","error"))</x:f>
        <x:v/>
      </x:c>
      <x:c r="AW166" s="112"/>
      <x:c r="AX166" s="112"/>
      <x:c r="AY166" s="112"/>
      <x:c r="AZ166" s="112"/>
      <x:c r="BA166" s="112"/>
      <x:c r="BB166" s="112"/>
      <x:c r="BC166" s="112"/>
      <x:c r="BD166" s="112"/>
      <x:c r="BE166" s="112"/>
      <x:c r="BF166" s="112"/>
      <x:c r="BG166" s="112"/>
      <x:c r="BH166" s="112"/>
      <x:c r="BI166" s="112"/>
    </x:row>
    <x:row r="167" customFormat="false" ht="15.75" hidden="true" customHeight="true" outlineLevel="1" collapsed="false">
      <x:c r="A167" s="114"/>
      <x:c r="B167" s="98" t="n">
        <x:v>0</x:v>
      </x:c>
      <x:c r="C167" s="99" t="n">
        <x:f aca="false">SUM(I167:AS167)</x:f>
        <x:v>0</x:v>
      </x:c>
      <x:c r="D167" s="100" t="n">
        <x:f aca="false">SUM(B167,C167)</x:f>
        <x:v>0</x:v>
      </x:c>
      <x:c r="E167" s="101" t="n">
        <x:f aca="false">0</x:f>
        <x:v>0</x:v>
      </x:c>
      <x:c r="F167" s="102" t="e">
        <x:f t="array" aca="false" ref="F167:F167">xlookup(A167,'Roshas DKP spent'!M:M,'Roshas DKP spent'!N:N,"")</x:f>
        <x:v>#NAME?</x:v>
      </x:c>
      <x:c r="G167" s="103" t="n">
        <x:f aca="false">SUM(D167-E167)</x:f>
        <x:v>0</x:v>
      </x:c>
      <x:c r="H167" s="104" t="n">
        <x:f aca="false">G167*(G167/1000)</x:f>
        <x:v>0</x:v>
      </x:c>
      <x:c r="I167" s="105"/>
      <x:c r="J167" s="116"/>
      <x:c r="K167" s="107"/>
      <x:c r="L167" s="106"/>
      <x:c r="M167" s="107"/>
      <x:c r="N167" s="107"/>
      <x:c r="O167" s="107"/>
      <x:c r="P167" s="105"/>
      <x:c r="Q167" s="106"/>
      <x:c r="R167" s="107"/>
      <x:c r="S167" s="107"/>
      <x:c r="T167" s="107"/>
      <x:c r="U167" s="107"/>
      <x:c r="V167" s="107"/>
      <x:c r="W167" s="108"/>
      <x:c r="X167" s="109"/>
      <x:c r="Y167" s="106"/>
      <x:c r="Z167" s="107"/>
      <x:c r="AA167" s="107"/>
      <x:c r="AB167" s="107"/>
      <x:c r="AC167" s="107"/>
      <x:c r="AD167" s="106"/>
      <x:c r="AE167" s="110"/>
      <x:c r="AF167" s="106"/>
      <x:c r="AG167" s="107"/>
      <x:c r="AH167" s="107"/>
      <x:c r="AI167" s="107"/>
      <x:c r="AJ167" s="107"/>
      <x:c r="AK167" s="107"/>
      <x:c r="AL167" s="108"/>
      <x:c r="AM167" s="109"/>
      <x:c r="AN167" s="111"/>
      <x:c r="AO167" s="111"/>
      <x:c r="AP167" s="111"/>
      <x:c r="AQ167" s="111"/>
      <x:c r="AR167" s="111"/>
      <x:c r="AS167" s="105"/>
      <x:c r="AT167" s="112"/>
      <x:c r="AU167" s="113" t="e">
        <x:f t="array" aca="false" ref="AU167:AU167">xlookup(A167,'Roshas Attendance'!S:S,'Roshas Attendance'!T:T,"")</x:f>
        <x:v>#NAME?</x:v>
      </x:c>
      <x:c r="AV167" s="113" t="str">
        <x:f aca="false">IF(AC167="","", IF(AC167=AU167,"match","error"))</x:f>
        <x:v/>
      </x:c>
      <x:c r="AW167" s="112"/>
      <x:c r="AX167" s="112"/>
      <x:c r="AY167" s="112"/>
      <x:c r="AZ167" s="112"/>
      <x:c r="BA167" s="112"/>
      <x:c r="BB167" s="112"/>
      <x:c r="BC167" s="112"/>
      <x:c r="BD167" s="112"/>
      <x:c r="BE167" s="112"/>
      <x:c r="BF167" s="112"/>
      <x:c r="BG167" s="112"/>
      <x:c r="BH167" s="112"/>
      <x:c r="BI167" s="112"/>
    </x:row>
    <x:row r="168" customFormat="false" ht="15.75" hidden="true" customHeight="true" outlineLevel="1" collapsed="false">
      <x:c r="A168" s="114"/>
      <x:c r="B168" s="98" t="n">
        <x:v>0</x:v>
      </x:c>
      <x:c r="C168" s="99" t="n">
        <x:f aca="false">SUM(I168:AS168)</x:f>
        <x:v>0</x:v>
      </x:c>
      <x:c r="D168" s="100" t="n">
        <x:f aca="false">SUM(B168,C168)</x:f>
        <x:v>0</x:v>
      </x:c>
      <x:c r="E168" s="101" t="n">
        <x:f aca="false">0</x:f>
        <x:v>0</x:v>
      </x:c>
      <x:c r="F168" s="102" t="e">
        <x:f t="array" aca="false" ref="F168:F168">xlookup(A168,'Roshas DKP spent'!M:M,'Roshas DKP spent'!N:N,"")</x:f>
        <x:v>#NAME?</x:v>
      </x:c>
      <x:c r="G168" s="103" t="n">
        <x:f aca="false">SUM(D168-E168)</x:f>
        <x:v>0</x:v>
      </x:c>
      <x:c r="H168" s="104" t="n">
        <x:f aca="false">G168*(G168/1000)</x:f>
        <x:v>0</x:v>
      </x:c>
      <x:c r="I168" s="105"/>
      <x:c r="J168" s="116"/>
      <x:c r="K168" s="107"/>
      <x:c r="L168" s="106"/>
      <x:c r="M168" s="107"/>
      <x:c r="N168" s="107"/>
      <x:c r="O168" s="107"/>
      <x:c r="P168" s="105"/>
      <x:c r="Q168" s="106"/>
      <x:c r="R168" s="107"/>
      <x:c r="S168" s="107"/>
      <x:c r="T168" s="107"/>
      <x:c r="U168" s="107"/>
      <x:c r="V168" s="107"/>
      <x:c r="W168" s="108"/>
      <x:c r="X168" s="109"/>
      <x:c r="Y168" s="106"/>
      <x:c r="Z168" s="107"/>
      <x:c r="AA168" s="107"/>
      <x:c r="AB168" s="107"/>
      <x:c r="AC168" s="107"/>
      <x:c r="AD168" s="106"/>
      <x:c r="AE168" s="110"/>
      <x:c r="AF168" s="106"/>
      <x:c r="AG168" s="107"/>
      <x:c r="AH168" s="107"/>
      <x:c r="AI168" s="107"/>
      <x:c r="AJ168" s="107"/>
      <x:c r="AK168" s="107"/>
      <x:c r="AL168" s="108"/>
      <x:c r="AM168" s="109"/>
      <x:c r="AN168" s="111"/>
      <x:c r="AO168" s="111"/>
      <x:c r="AP168" s="111"/>
      <x:c r="AQ168" s="111"/>
      <x:c r="AR168" s="111"/>
      <x:c r="AS168" s="105"/>
      <x:c r="AT168" s="112"/>
      <x:c r="AU168" s="113" t="e">
        <x:f t="array" aca="false" ref="AU168:AU168">xlookup(A168,'Roshas Attendance'!S:S,'Roshas Attendance'!T:T,"")</x:f>
        <x:v>#NAME?</x:v>
      </x:c>
      <x:c r="AV168" s="113" t="str">
        <x:f aca="false">IF(AC168="","", IF(AC168=AU168,"match","error"))</x:f>
        <x:v/>
      </x:c>
      <x:c r="AW168" s="112"/>
      <x:c r="AX168" s="112"/>
      <x:c r="AY168" s="112"/>
      <x:c r="AZ168" s="112"/>
      <x:c r="BA168" s="112"/>
      <x:c r="BB168" s="112"/>
      <x:c r="BC168" s="112"/>
      <x:c r="BD168" s="112"/>
      <x:c r="BE168" s="112"/>
      <x:c r="BF168" s="112"/>
      <x:c r="BG168" s="112"/>
      <x:c r="BH168" s="112"/>
      <x:c r="BI168" s="112"/>
    </x:row>
    <x:row r="169" customFormat="false" ht="15.75" hidden="true" customHeight="true" outlineLevel="1" collapsed="false">
      <x:c r="A169" s="114"/>
      <x:c r="B169" s="98" t="n">
        <x:v>0</x:v>
      </x:c>
      <x:c r="C169" s="99" t="n">
        <x:f aca="false">SUM(I169:AS169)</x:f>
        <x:v>0</x:v>
      </x:c>
      <x:c r="D169" s="100" t="n">
        <x:f aca="false">SUM(B169,C169)</x:f>
        <x:v>0</x:v>
      </x:c>
      <x:c r="E169" s="101" t="n">
        <x:f aca="false">0</x:f>
        <x:v>0</x:v>
      </x:c>
      <x:c r="F169" s="102" t="e">
        <x:f t="array" aca="false" ref="F169:F169">xlookup(A169,'Roshas DKP spent'!M:M,'Roshas DKP spent'!N:N,"")</x:f>
        <x:v>#NAME?</x:v>
      </x:c>
      <x:c r="G169" s="103" t="n">
        <x:f aca="false">SUM(D169-E169)</x:f>
        <x:v>0</x:v>
      </x:c>
      <x:c r="H169" s="104" t="n">
        <x:f aca="false">G169*(G169/1000)</x:f>
        <x:v>0</x:v>
      </x:c>
      <x:c r="I169" s="105"/>
      <x:c r="J169" s="116"/>
      <x:c r="K169" s="107"/>
      <x:c r="L169" s="106"/>
      <x:c r="M169" s="107"/>
      <x:c r="N169" s="107"/>
      <x:c r="O169" s="107"/>
      <x:c r="P169" s="105"/>
      <x:c r="Q169" s="106"/>
      <x:c r="R169" s="107"/>
      <x:c r="S169" s="107"/>
      <x:c r="T169" s="107"/>
      <x:c r="U169" s="107"/>
      <x:c r="V169" s="107"/>
      <x:c r="W169" s="108"/>
      <x:c r="X169" s="109"/>
      <x:c r="Y169" s="106"/>
      <x:c r="Z169" s="107"/>
      <x:c r="AA169" s="107"/>
      <x:c r="AB169" s="107"/>
      <x:c r="AC169" s="107"/>
      <x:c r="AD169" s="106"/>
      <x:c r="AE169" s="110"/>
      <x:c r="AF169" s="106"/>
      <x:c r="AG169" s="107"/>
      <x:c r="AH169" s="107"/>
      <x:c r="AI169" s="107"/>
      <x:c r="AJ169" s="107"/>
      <x:c r="AK169" s="107"/>
      <x:c r="AL169" s="108"/>
      <x:c r="AM169" s="109"/>
      <x:c r="AN169" s="111"/>
      <x:c r="AO169" s="111"/>
      <x:c r="AP169" s="111"/>
      <x:c r="AQ169" s="111"/>
      <x:c r="AR169" s="111"/>
      <x:c r="AS169" s="105"/>
      <x:c r="AT169" s="112"/>
      <x:c r="AU169" s="113" t="e">
        <x:f t="array" aca="false" ref="AU169:AU169">xlookup(A169,'Roshas Attendance'!S:S,'Roshas Attendance'!T:T,"")</x:f>
        <x:v>#NAME?</x:v>
      </x:c>
      <x:c r="AV169" s="113" t="str">
        <x:f aca="false">IF(AC169="","", IF(AC169=AU169,"match","error"))</x:f>
        <x:v/>
      </x:c>
      <x:c r="AW169" s="112"/>
      <x:c r="AX169" s="112"/>
      <x:c r="AY169" s="112"/>
      <x:c r="AZ169" s="112"/>
      <x:c r="BA169" s="112"/>
      <x:c r="BB169" s="112"/>
      <x:c r="BC169" s="112"/>
      <x:c r="BD169" s="112"/>
      <x:c r="BE169" s="112"/>
      <x:c r="BF169" s="112"/>
      <x:c r="BG169" s="112"/>
      <x:c r="BH169" s="112"/>
      <x:c r="BI169" s="112"/>
    </x:row>
    <x:row r="170" customFormat="false" ht="15.75" hidden="true" customHeight="true" outlineLevel="1" collapsed="false">
      <x:c r="A170" s="114"/>
      <x:c r="B170" s="98" t="n">
        <x:v>0</x:v>
      </x:c>
      <x:c r="C170" s="99" t="n">
        <x:f aca="false">SUM(I170:AS170)</x:f>
        <x:v>0</x:v>
      </x:c>
      <x:c r="D170" s="100" t="n">
        <x:f aca="false">SUM(B170,C170)</x:f>
        <x:v>0</x:v>
      </x:c>
      <x:c r="E170" s="101" t="n">
        <x:f aca="false">0</x:f>
        <x:v>0</x:v>
      </x:c>
      <x:c r="F170" s="102" t="e">
        <x:f t="array" aca="false" ref="F170:F170">xlookup(A170,'Roshas DKP spent'!M:M,'Roshas DKP spent'!N:N,"")</x:f>
        <x:v>#NAME?</x:v>
      </x:c>
      <x:c r="G170" s="103" t="n">
        <x:f aca="false">SUM(D170-E170)</x:f>
        <x:v>0</x:v>
      </x:c>
      <x:c r="H170" s="104" t="n">
        <x:f aca="false">G170*(G170/1000)</x:f>
        <x:v>0</x:v>
      </x:c>
      <x:c r="I170" s="105"/>
      <x:c r="J170" s="116"/>
      <x:c r="K170" s="107"/>
      <x:c r="L170" s="106"/>
      <x:c r="M170" s="107"/>
      <x:c r="N170" s="107"/>
      <x:c r="O170" s="107"/>
      <x:c r="P170" s="105"/>
      <x:c r="Q170" s="106"/>
      <x:c r="R170" s="107"/>
      <x:c r="S170" s="107"/>
      <x:c r="T170" s="107"/>
      <x:c r="U170" s="107"/>
      <x:c r="V170" s="107"/>
      <x:c r="W170" s="108"/>
      <x:c r="X170" s="109"/>
      <x:c r="Y170" s="106"/>
      <x:c r="Z170" s="107"/>
      <x:c r="AA170" s="107"/>
      <x:c r="AB170" s="107"/>
      <x:c r="AC170" s="107"/>
      <x:c r="AD170" s="106"/>
      <x:c r="AE170" s="110"/>
      <x:c r="AF170" s="106"/>
      <x:c r="AG170" s="107"/>
      <x:c r="AH170" s="107"/>
      <x:c r="AI170" s="107"/>
      <x:c r="AJ170" s="107"/>
      <x:c r="AK170" s="107"/>
      <x:c r="AL170" s="108"/>
      <x:c r="AM170" s="109"/>
      <x:c r="AN170" s="111"/>
      <x:c r="AO170" s="111"/>
      <x:c r="AP170" s="111"/>
      <x:c r="AQ170" s="111"/>
      <x:c r="AR170" s="111"/>
      <x:c r="AS170" s="105"/>
      <x:c r="AT170" s="112"/>
      <x:c r="AU170" s="113" t="e">
        <x:f t="array" aca="false" ref="AU170:AU170">xlookup(A170,'Roshas Attendance'!S:S,'Roshas Attendance'!T:T,"")</x:f>
        <x:v>#NAME?</x:v>
      </x:c>
      <x:c r="AV170" s="113" t="str">
        <x:f aca="false">IF(AC170="","", IF(AC170=AU170,"match","error"))</x:f>
        <x:v/>
      </x:c>
      <x:c r="AW170" s="112"/>
      <x:c r="AX170" s="112"/>
      <x:c r="AY170" s="112"/>
      <x:c r="AZ170" s="112"/>
      <x:c r="BA170" s="112"/>
      <x:c r="BB170" s="112"/>
      <x:c r="BC170" s="112"/>
      <x:c r="BD170" s="112"/>
      <x:c r="BE170" s="112"/>
      <x:c r="BF170" s="112"/>
      <x:c r="BG170" s="112"/>
      <x:c r="BH170" s="112"/>
      <x:c r="BI170" s="112"/>
    </x:row>
    <x:row r="171" customFormat="false" ht="15.75" hidden="true" customHeight="true" outlineLevel="1" collapsed="false">
      <x:c r="A171" s="114"/>
      <x:c r="B171" s="98" t="n">
        <x:v>0</x:v>
      </x:c>
      <x:c r="C171" s="99" t="n">
        <x:f aca="false">SUM(I171:AS171)</x:f>
        <x:v>0</x:v>
      </x:c>
      <x:c r="D171" s="100" t="n">
        <x:f aca="false">SUM(B171,C171)</x:f>
        <x:v>0</x:v>
      </x:c>
      <x:c r="E171" s="101" t="n">
        <x:f aca="false">0</x:f>
        <x:v>0</x:v>
      </x:c>
      <x:c r="F171" s="102" t="e">
        <x:f t="array" aca="false" ref="F171:F171">xlookup(A171,'Roshas DKP spent'!M:M,'Roshas DKP spent'!N:N,"")</x:f>
        <x:v>#NAME?</x:v>
      </x:c>
      <x:c r="G171" s="103" t="n">
        <x:f aca="false">SUM(D171-E171)</x:f>
        <x:v>0</x:v>
      </x:c>
      <x:c r="H171" s="104" t="n">
        <x:f aca="false">G171*(G171/1000)</x:f>
        <x:v>0</x:v>
      </x:c>
      <x:c r="I171" s="105"/>
      <x:c r="J171" s="116"/>
      <x:c r="K171" s="107"/>
      <x:c r="L171" s="106"/>
      <x:c r="M171" s="107"/>
      <x:c r="N171" s="107"/>
      <x:c r="O171" s="107"/>
      <x:c r="P171" s="105"/>
      <x:c r="Q171" s="106"/>
      <x:c r="R171" s="107"/>
      <x:c r="S171" s="107"/>
      <x:c r="T171" s="107"/>
      <x:c r="U171" s="107"/>
      <x:c r="V171" s="107"/>
      <x:c r="W171" s="108"/>
      <x:c r="X171" s="109"/>
      <x:c r="Y171" s="106"/>
      <x:c r="Z171" s="107"/>
      <x:c r="AA171" s="107"/>
      <x:c r="AB171" s="107"/>
      <x:c r="AC171" s="107"/>
      <x:c r="AD171" s="106"/>
      <x:c r="AE171" s="110"/>
      <x:c r="AF171" s="106"/>
      <x:c r="AG171" s="107"/>
      <x:c r="AH171" s="107"/>
      <x:c r="AI171" s="107"/>
      <x:c r="AJ171" s="107"/>
      <x:c r="AK171" s="107"/>
      <x:c r="AL171" s="108"/>
      <x:c r="AM171" s="109"/>
      <x:c r="AN171" s="111"/>
      <x:c r="AO171" s="111"/>
      <x:c r="AP171" s="111"/>
      <x:c r="AQ171" s="111"/>
      <x:c r="AR171" s="111"/>
      <x:c r="AS171" s="105"/>
      <x:c r="AT171" s="112"/>
      <x:c r="AU171" s="113" t="e">
        <x:f t="array" aca="false" ref="AU171:AU171">xlookup(A171,'Roshas Attendance'!S:S,'Roshas Attendance'!T:T,"")</x:f>
        <x:v>#NAME?</x:v>
      </x:c>
      <x:c r="AV171" s="113" t="str">
        <x:f aca="false">IF(AC171="","", IF(AC171=AU171,"match","error"))</x:f>
        <x:v/>
      </x:c>
      <x:c r="AW171" s="112"/>
      <x:c r="AX171" s="112"/>
      <x:c r="AY171" s="112"/>
      <x:c r="AZ171" s="112"/>
      <x:c r="BA171" s="112"/>
      <x:c r="BB171" s="112"/>
      <x:c r="BC171" s="112"/>
      <x:c r="BD171" s="112"/>
      <x:c r="BE171" s="112"/>
      <x:c r="BF171" s="112"/>
      <x:c r="BG171" s="112"/>
      <x:c r="BH171" s="112"/>
      <x:c r="BI171" s="112"/>
    </x:row>
    <x:row r="172" customFormat="false" ht="15.75" hidden="true" customHeight="true" outlineLevel="1" collapsed="false">
      <x:c r="A172" s="114"/>
      <x:c r="B172" s="98" t="n">
        <x:v>0</x:v>
      </x:c>
      <x:c r="C172" s="99" t="n">
        <x:f aca="false">SUM(I172:AS172)</x:f>
        <x:v>0</x:v>
      </x:c>
      <x:c r="D172" s="100" t="n">
        <x:f aca="false">SUM(B172,C172)</x:f>
        <x:v>0</x:v>
      </x:c>
      <x:c r="E172" s="101" t="n">
        <x:f aca="false">0</x:f>
        <x:v>0</x:v>
      </x:c>
      <x:c r="F172" s="102" t="e">
        <x:f t="array" aca="false" ref="F172:F172">xlookup(A172,'Roshas DKP spent'!M:M,'Roshas DKP spent'!N:N,"")</x:f>
        <x:v>#NAME?</x:v>
      </x:c>
      <x:c r="G172" s="103" t="n">
        <x:f aca="false">SUM(D172-E172)</x:f>
        <x:v>0</x:v>
      </x:c>
      <x:c r="H172" s="104" t="n">
        <x:f aca="false">G172*(G172/1000)</x:f>
        <x:v>0</x:v>
      </x:c>
      <x:c r="I172" s="105"/>
      <x:c r="J172" s="116"/>
      <x:c r="K172" s="107"/>
      <x:c r="L172" s="106"/>
      <x:c r="M172" s="107"/>
      <x:c r="N172" s="107"/>
      <x:c r="O172" s="107"/>
      <x:c r="P172" s="105"/>
      <x:c r="Q172" s="106"/>
      <x:c r="R172" s="107"/>
      <x:c r="S172" s="107"/>
      <x:c r="T172" s="107"/>
      <x:c r="U172" s="107"/>
      <x:c r="V172" s="107"/>
      <x:c r="W172" s="108"/>
      <x:c r="X172" s="109"/>
      <x:c r="Y172" s="106"/>
      <x:c r="Z172" s="107"/>
      <x:c r="AA172" s="107"/>
      <x:c r="AB172" s="107"/>
      <x:c r="AC172" s="107"/>
      <x:c r="AD172" s="106"/>
      <x:c r="AE172" s="110"/>
      <x:c r="AF172" s="106"/>
      <x:c r="AG172" s="107"/>
      <x:c r="AH172" s="107"/>
      <x:c r="AI172" s="107"/>
      <x:c r="AJ172" s="107"/>
      <x:c r="AK172" s="107"/>
      <x:c r="AL172" s="108"/>
      <x:c r="AM172" s="109"/>
      <x:c r="AN172" s="111"/>
      <x:c r="AO172" s="111"/>
      <x:c r="AP172" s="111"/>
      <x:c r="AQ172" s="111"/>
      <x:c r="AR172" s="111"/>
      <x:c r="AS172" s="105"/>
      <x:c r="AT172" s="112"/>
      <x:c r="AU172" s="113" t="e">
        <x:f t="array" aca="false" ref="AU172:AU172">xlookup(A172,'Roshas Attendance'!S:S,'Roshas Attendance'!T:T,"")</x:f>
        <x:v>#NAME?</x:v>
      </x:c>
      <x:c r="AV172" s="113" t="str">
        <x:f aca="false">IF(AC172="","", IF(AC172=AU172,"match","error"))</x:f>
        <x:v/>
      </x:c>
      <x:c r="AW172" s="112"/>
      <x:c r="AX172" s="112"/>
      <x:c r="AY172" s="112"/>
      <x:c r="AZ172" s="112"/>
      <x:c r="BA172" s="112"/>
      <x:c r="BB172" s="112"/>
      <x:c r="BC172" s="112"/>
      <x:c r="BD172" s="112"/>
      <x:c r="BE172" s="112"/>
      <x:c r="BF172" s="112"/>
      <x:c r="BG172" s="112"/>
      <x:c r="BH172" s="112"/>
      <x:c r="BI172" s="112"/>
    </x:row>
    <x:row r="173" customFormat="false" ht="15.75" hidden="true" customHeight="true" outlineLevel="1" collapsed="false">
      <x:c r="A173" s="114"/>
      <x:c r="B173" s="98" t="n">
        <x:v>0</x:v>
      </x:c>
      <x:c r="C173" s="99" t="n">
        <x:f aca="false">SUM(I173:AS173)</x:f>
        <x:v>0</x:v>
      </x:c>
      <x:c r="D173" s="100" t="n">
        <x:f aca="false">SUM(B173,C173)</x:f>
        <x:v>0</x:v>
      </x:c>
      <x:c r="E173" s="101" t="n">
        <x:f aca="false">0</x:f>
        <x:v>0</x:v>
      </x:c>
      <x:c r="F173" s="102" t="e">
        <x:f t="array" aca="false" ref="F173:F173">xlookup(A173,'Roshas DKP spent'!M:M,'Roshas DKP spent'!N:N,"")</x:f>
        <x:v>#NAME?</x:v>
      </x:c>
      <x:c r="G173" s="103" t="n">
        <x:f aca="false">SUM(D173-E173)</x:f>
        <x:v>0</x:v>
      </x:c>
      <x:c r="H173" s="104" t="n">
        <x:f aca="false">G173*(G173/1000)</x:f>
        <x:v>0</x:v>
      </x:c>
      <x:c r="I173" s="105"/>
      <x:c r="J173" s="116"/>
      <x:c r="K173" s="107"/>
      <x:c r="L173" s="106"/>
      <x:c r="M173" s="107"/>
      <x:c r="N173" s="107"/>
      <x:c r="O173" s="107"/>
      <x:c r="P173" s="105"/>
      <x:c r="Q173" s="106"/>
      <x:c r="R173" s="107"/>
      <x:c r="S173" s="107"/>
      <x:c r="T173" s="107"/>
      <x:c r="U173" s="107"/>
      <x:c r="V173" s="107"/>
      <x:c r="W173" s="108"/>
      <x:c r="X173" s="109"/>
      <x:c r="Y173" s="106"/>
      <x:c r="Z173" s="107"/>
      <x:c r="AA173" s="107"/>
      <x:c r="AB173" s="107"/>
      <x:c r="AC173" s="107"/>
      <x:c r="AD173" s="106"/>
      <x:c r="AE173" s="110"/>
      <x:c r="AF173" s="106"/>
      <x:c r="AG173" s="107"/>
      <x:c r="AH173" s="107"/>
      <x:c r="AI173" s="107"/>
      <x:c r="AJ173" s="107"/>
      <x:c r="AK173" s="107"/>
      <x:c r="AL173" s="108"/>
      <x:c r="AM173" s="109"/>
      <x:c r="AN173" s="111"/>
      <x:c r="AO173" s="111"/>
      <x:c r="AP173" s="111"/>
      <x:c r="AQ173" s="111"/>
      <x:c r="AR173" s="111"/>
      <x:c r="AS173" s="105"/>
      <x:c r="AT173" s="112"/>
      <x:c r="AU173" s="113" t="e">
        <x:f t="array" aca="false" ref="AU173:AU173">xlookup(A173,'Roshas Attendance'!S:S,'Roshas Attendance'!T:T,"")</x:f>
        <x:v>#NAME?</x:v>
      </x:c>
      <x:c r="AV173" s="113" t="str">
        <x:f aca="false">IF(AC173="","", IF(AC173=AU173,"match","error"))</x:f>
        <x:v/>
      </x:c>
      <x:c r="AW173" s="112"/>
      <x:c r="AX173" s="112"/>
      <x:c r="AY173" s="112"/>
      <x:c r="AZ173" s="112"/>
      <x:c r="BA173" s="112"/>
      <x:c r="BB173" s="112"/>
      <x:c r="BC173" s="112"/>
      <x:c r="BD173" s="112"/>
      <x:c r="BE173" s="112"/>
      <x:c r="BF173" s="112"/>
      <x:c r="BG173" s="112"/>
      <x:c r="BH173" s="112"/>
      <x:c r="BI173" s="112"/>
    </x:row>
    <x:row r="174" customFormat="false" ht="15.75" hidden="true" customHeight="true" outlineLevel="1" collapsed="false">
      <x:c r="A174" s="114"/>
      <x:c r="B174" s="98" t="n">
        <x:v>0</x:v>
      </x:c>
      <x:c r="C174" s="99" t="n">
        <x:f aca="false">SUM(I174:AS174)</x:f>
        <x:v>0</x:v>
      </x:c>
      <x:c r="D174" s="100" t="n">
        <x:f aca="false">SUM(B174,C174)</x:f>
        <x:v>0</x:v>
      </x:c>
      <x:c r="E174" s="101" t="n">
        <x:f aca="false">0</x:f>
        <x:v>0</x:v>
      </x:c>
      <x:c r="F174" s="102" t="e">
        <x:f t="array" aca="false" ref="F174:F174">xlookup(A174,'Roshas DKP spent'!M:M,'Roshas DKP spent'!N:N,"")</x:f>
        <x:v>#NAME?</x:v>
      </x:c>
      <x:c r="G174" s="103" t="n">
        <x:f aca="false">SUM(D174-E174)</x:f>
        <x:v>0</x:v>
      </x:c>
      <x:c r="H174" s="104" t="n">
        <x:f aca="false">G174*(G174/1000)</x:f>
        <x:v>0</x:v>
      </x:c>
      <x:c r="I174" s="105"/>
      <x:c r="J174" s="116"/>
      <x:c r="K174" s="107"/>
      <x:c r="L174" s="106"/>
      <x:c r="M174" s="107"/>
      <x:c r="N174" s="107"/>
      <x:c r="O174" s="107"/>
      <x:c r="P174" s="105"/>
      <x:c r="Q174" s="106"/>
      <x:c r="R174" s="107"/>
      <x:c r="S174" s="107"/>
      <x:c r="T174" s="107"/>
      <x:c r="U174" s="107"/>
      <x:c r="V174" s="107"/>
      <x:c r="W174" s="108"/>
      <x:c r="X174" s="109"/>
      <x:c r="Y174" s="106"/>
      <x:c r="Z174" s="107"/>
      <x:c r="AA174" s="107"/>
      <x:c r="AB174" s="107"/>
      <x:c r="AC174" s="107"/>
      <x:c r="AD174" s="106"/>
      <x:c r="AE174" s="110"/>
      <x:c r="AF174" s="106"/>
      <x:c r="AG174" s="107"/>
      <x:c r="AH174" s="107"/>
      <x:c r="AI174" s="107"/>
      <x:c r="AJ174" s="107"/>
      <x:c r="AK174" s="107"/>
      <x:c r="AL174" s="108"/>
      <x:c r="AM174" s="109"/>
      <x:c r="AN174" s="111"/>
      <x:c r="AO174" s="111"/>
      <x:c r="AP174" s="111"/>
      <x:c r="AQ174" s="111"/>
      <x:c r="AR174" s="111"/>
      <x:c r="AS174" s="105"/>
      <x:c r="AT174" s="112"/>
      <x:c r="AU174" s="113" t="e">
        <x:f t="array" aca="false" ref="AU174:AU174">xlookup(A174,'Roshas Attendance'!S:S,'Roshas Attendance'!T:T,"")</x:f>
        <x:v>#NAME?</x:v>
      </x:c>
      <x:c r="AV174" s="113" t="str">
        <x:f aca="false">IF(AC174="","", IF(AC174=AU174,"match","error"))</x:f>
        <x:v/>
      </x:c>
      <x:c r="AW174" s="112"/>
      <x:c r="AX174" s="112"/>
      <x:c r="AY174" s="112"/>
      <x:c r="AZ174" s="112"/>
      <x:c r="BA174" s="112"/>
      <x:c r="BB174" s="112"/>
      <x:c r="BC174" s="112"/>
      <x:c r="BD174" s="112"/>
      <x:c r="BE174" s="112"/>
      <x:c r="BF174" s="112"/>
      <x:c r="BG174" s="112"/>
      <x:c r="BH174" s="112"/>
      <x:c r="BI174" s="112"/>
    </x:row>
    <x:row r="175" customFormat="false" ht="15.75" hidden="true" customHeight="true" outlineLevel="1" collapsed="false">
      <x:c r="A175" s="114"/>
      <x:c r="B175" s="98" t="n">
        <x:v>0</x:v>
      </x:c>
      <x:c r="C175" s="99" t="n">
        <x:f aca="false">SUM(I175:AS175)</x:f>
        <x:v>0</x:v>
      </x:c>
      <x:c r="D175" s="100" t="n">
        <x:f aca="false">SUM(B175,C175)</x:f>
        <x:v>0</x:v>
      </x:c>
      <x:c r="E175" s="101" t="n">
        <x:f aca="false">0</x:f>
        <x:v>0</x:v>
      </x:c>
      <x:c r="F175" s="102" t="e">
        <x:f t="array" aca="false" ref="F175:F175">xlookup(A175,'Roshas DKP spent'!M:M,'Roshas DKP spent'!N:N,"")</x:f>
        <x:v>#NAME?</x:v>
      </x:c>
      <x:c r="G175" s="103" t="n">
        <x:f aca="false">SUM(D175-E175)</x:f>
        <x:v>0</x:v>
      </x:c>
      <x:c r="H175" s="104" t="n">
        <x:f aca="false">G175*(G175/1000)</x:f>
        <x:v>0</x:v>
      </x:c>
      <x:c r="I175" s="105"/>
      <x:c r="J175" s="116"/>
      <x:c r="K175" s="107"/>
      <x:c r="L175" s="106"/>
      <x:c r="M175" s="107"/>
      <x:c r="N175" s="107"/>
      <x:c r="O175" s="107"/>
      <x:c r="P175" s="105"/>
      <x:c r="Q175" s="106"/>
      <x:c r="R175" s="107"/>
      <x:c r="S175" s="107"/>
      <x:c r="T175" s="107"/>
      <x:c r="U175" s="107"/>
      <x:c r="V175" s="107"/>
      <x:c r="W175" s="108"/>
      <x:c r="X175" s="109"/>
      <x:c r="Y175" s="106"/>
      <x:c r="Z175" s="107"/>
      <x:c r="AA175" s="107"/>
      <x:c r="AB175" s="107"/>
      <x:c r="AC175" s="107"/>
      <x:c r="AD175" s="106"/>
      <x:c r="AE175" s="110"/>
      <x:c r="AF175" s="106"/>
      <x:c r="AG175" s="107"/>
      <x:c r="AH175" s="107"/>
      <x:c r="AI175" s="107"/>
      <x:c r="AJ175" s="107"/>
      <x:c r="AK175" s="107"/>
      <x:c r="AL175" s="108"/>
      <x:c r="AM175" s="109"/>
      <x:c r="AN175" s="111"/>
      <x:c r="AO175" s="111"/>
      <x:c r="AP175" s="111"/>
      <x:c r="AQ175" s="111"/>
      <x:c r="AR175" s="111"/>
      <x:c r="AS175" s="105"/>
      <x:c r="AT175" s="112"/>
      <x:c r="AU175" s="113" t="e">
        <x:f t="array" aca="false" ref="AU175:AU175">xlookup(A175,'Roshas Attendance'!S:S,'Roshas Attendance'!T:T,"")</x:f>
        <x:v>#NAME?</x:v>
      </x:c>
      <x:c r="AV175" s="113" t="str">
        <x:f aca="false">IF(AC175="","", IF(AC175=AU175,"match","error"))</x:f>
        <x:v/>
      </x:c>
      <x:c r="AW175" s="112"/>
      <x:c r="AX175" s="112"/>
      <x:c r="AY175" s="112"/>
      <x:c r="AZ175" s="112"/>
      <x:c r="BA175" s="112"/>
      <x:c r="BB175" s="112"/>
      <x:c r="BC175" s="112"/>
      <x:c r="BD175" s="112"/>
      <x:c r="BE175" s="112"/>
      <x:c r="BF175" s="112"/>
      <x:c r="BG175" s="112"/>
      <x:c r="BH175" s="112"/>
      <x:c r="BI175" s="112"/>
    </x:row>
    <x:row r="176" customFormat="false" ht="15.75" hidden="true" customHeight="true" outlineLevel="1" collapsed="false">
      <x:c r="A176" s="114"/>
      <x:c r="B176" s="98" t="n">
        <x:v>0</x:v>
      </x:c>
      <x:c r="C176" s="99" t="n">
        <x:f aca="false">SUM(I176:AS176)</x:f>
        <x:v>0</x:v>
      </x:c>
      <x:c r="D176" s="100" t="n">
        <x:f aca="false">SUM(B176,C176)</x:f>
        <x:v>0</x:v>
      </x:c>
      <x:c r="E176" s="101" t="n">
        <x:f aca="false">0</x:f>
        <x:v>0</x:v>
      </x:c>
      <x:c r="F176" s="102" t="e">
        <x:f t="array" aca="false" ref="F176:F176">xlookup(A176,'Roshas DKP spent'!M:M,'Roshas DKP spent'!N:N,"")</x:f>
        <x:v>#NAME?</x:v>
      </x:c>
      <x:c r="G176" s="103" t="n">
        <x:f aca="false">SUM(D176-E176)</x:f>
        <x:v>0</x:v>
      </x:c>
      <x:c r="H176" s="104" t="n">
        <x:f aca="false">G176*(G176/1000)</x:f>
        <x:v>0</x:v>
      </x:c>
      <x:c r="I176" s="105"/>
      <x:c r="J176" s="116"/>
      <x:c r="K176" s="107"/>
      <x:c r="L176" s="106"/>
      <x:c r="M176" s="107"/>
      <x:c r="N176" s="107"/>
      <x:c r="O176" s="107"/>
      <x:c r="P176" s="105"/>
      <x:c r="Q176" s="106"/>
      <x:c r="R176" s="107"/>
      <x:c r="S176" s="107"/>
      <x:c r="T176" s="107"/>
      <x:c r="U176" s="107"/>
      <x:c r="V176" s="107"/>
      <x:c r="W176" s="108"/>
      <x:c r="X176" s="109"/>
      <x:c r="Y176" s="106"/>
      <x:c r="Z176" s="107"/>
      <x:c r="AA176" s="107"/>
      <x:c r="AB176" s="107"/>
      <x:c r="AC176" s="107"/>
      <x:c r="AD176" s="106"/>
      <x:c r="AE176" s="110"/>
      <x:c r="AF176" s="106"/>
      <x:c r="AG176" s="107"/>
      <x:c r="AH176" s="107"/>
      <x:c r="AI176" s="107"/>
      <x:c r="AJ176" s="107"/>
      <x:c r="AK176" s="107"/>
      <x:c r="AL176" s="108"/>
      <x:c r="AM176" s="109"/>
      <x:c r="AN176" s="111"/>
      <x:c r="AO176" s="111"/>
      <x:c r="AP176" s="111"/>
      <x:c r="AQ176" s="111"/>
      <x:c r="AR176" s="111"/>
      <x:c r="AS176" s="105"/>
      <x:c r="AT176" s="112"/>
      <x:c r="AU176" s="113" t="e">
        <x:f t="array" aca="false" ref="AU176:AU176">xlookup(A176,'Roshas Attendance'!S:S,'Roshas Attendance'!T:T,"")</x:f>
        <x:v>#NAME?</x:v>
      </x:c>
      <x:c r="AV176" s="113" t="str">
        <x:f aca="false">IF(AC176="","", IF(AC176=AU176,"match","error"))</x:f>
        <x:v/>
      </x:c>
      <x:c r="AW176" s="112"/>
      <x:c r="AX176" s="112"/>
      <x:c r="AY176" s="112"/>
      <x:c r="AZ176" s="112"/>
      <x:c r="BA176" s="112"/>
      <x:c r="BB176" s="112"/>
      <x:c r="BC176" s="112"/>
      <x:c r="BD176" s="112"/>
      <x:c r="BE176" s="112"/>
      <x:c r="BF176" s="112"/>
      <x:c r="BG176" s="112"/>
      <x:c r="BH176" s="112"/>
      <x:c r="BI176" s="112"/>
    </x:row>
    <x:row r="177" customFormat="false" ht="15.75" hidden="true" customHeight="true" outlineLevel="1" collapsed="false">
      <x:c r="A177" s="114"/>
      <x:c r="B177" s="98" t="n">
        <x:v>0</x:v>
      </x:c>
      <x:c r="C177" s="99" t="n">
        <x:f aca="false">SUM(I177:AS177)</x:f>
        <x:v>0</x:v>
      </x:c>
      <x:c r="D177" s="100" t="n">
        <x:f aca="false">SUM(B177,C177)</x:f>
        <x:v>0</x:v>
      </x:c>
      <x:c r="E177" s="101" t="n">
        <x:f aca="false">0</x:f>
        <x:v>0</x:v>
      </x:c>
      <x:c r="F177" s="102" t="e">
        <x:f t="array" aca="false" ref="F177:F177">xlookup(A177,'Roshas DKP spent'!M:M,'Roshas DKP spent'!N:N,"")</x:f>
        <x:v>#NAME?</x:v>
      </x:c>
      <x:c r="G177" s="103" t="n">
        <x:f aca="false">SUM(D177-E177)</x:f>
        <x:v>0</x:v>
      </x:c>
      <x:c r="H177" s="104" t="n">
        <x:f aca="false">G177*(G177/1000)</x:f>
        <x:v>0</x:v>
      </x:c>
      <x:c r="I177" s="105"/>
      <x:c r="J177" s="116"/>
      <x:c r="K177" s="107"/>
      <x:c r="L177" s="106"/>
      <x:c r="M177" s="107"/>
      <x:c r="N177" s="107"/>
      <x:c r="O177" s="107"/>
      <x:c r="P177" s="105"/>
      <x:c r="Q177" s="106"/>
      <x:c r="R177" s="107"/>
      <x:c r="S177" s="107"/>
      <x:c r="T177" s="107"/>
      <x:c r="U177" s="107"/>
      <x:c r="V177" s="107"/>
      <x:c r="W177" s="108"/>
      <x:c r="X177" s="109"/>
      <x:c r="Y177" s="106"/>
      <x:c r="Z177" s="107"/>
      <x:c r="AA177" s="107"/>
      <x:c r="AB177" s="107"/>
      <x:c r="AC177" s="107"/>
      <x:c r="AD177" s="106"/>
      <x:c r="AE177" s="110"/>
      <x:c r="AF177" s="106"/>
      <x:c r="AG177" s="107"/>
      <x:c r="AH177" s="107"/>
      <x:c r="AI177" s="107"/>
      <x:c r="AJ177" s="107"/>
      <x:c r="AK177" s="107"/>
      <x:c r="AL177" s="108"/>
      <x:c r="AM177" s="109"/>
      <x:c r="AN177" s="111"/>
      <x:c r="AO177" s="111"/>
      <x:c r="AP177" s="111"/>
      <x:c r="AQ177" s="111"/>
      <x:c r="AR177" s="111"/>
      <x:c r="AS177" s="105"/>
      <x:c r="AT177" s="112"/>
      <x:c r="AU177" s="113" t="e">
        <x:f t="array" aca="false" ref="AU177:AU177">xlookup(A177,'Roshas Attendance'!S:S,'Roshas Attendance'!T:T,"")</x:f>
        <x:v>#NAME?</x:v>
      </x:c>
      <x:c r="AV177" s="113" t="str">
        <x:f aca="false">IF(AC177="","", IF(AC177=AU177,"match","error"))</x:f>
        <x:v/>
      </x:c>
      <x:c r="AW177" s="112"/>
      <x:c r="AX177" s="112"/>
      <x:c r="AY177" s="112"/>
      <x:c r="AZ177" s="112"/>
      <x:c r="BA177" s="112"/>
      <x:c r="BB177" s="112"/>
      <x:c r="BC177" s="112"/>
      <x:c r="BD177" s="112"/>
      <x:c r="BE177" s="112"/>
      <x:c r="BF177" s="112"/>
      <x:c r="BG177" s="112"/>
      <x:c r="BH177" s="112"/>
      <x:c r="BI177" s="112"/>
    </x:row>
    <x:row r="178" customFormat="false" ht="15.75" hidden="true" customHeight="true" outlineLevel="1" collapsed="false">
      <x:c r="A178" s="114"/>
      <x:c r="B178" s="98" t="n">
        <x:v>0</x:v>
      </x:c>
      <x:c r="C178" s="99" t="n">
        <x:f aca="false">SUM(I178:AS178)</x:f>
        <x:v>0</x:v>
      </x:c>
      <x:c r="D178" s="100" t="n">
        <x:f aca="false">SUM(B178,C178)</x:f>
        <x:v>0</x:v>
      </x:c>
      <x:c r="E178" s="101" t="n">
        <x:f aca="false">0</x:f>
        <x:v>0</x:v>
      </x:c>
      <x:c r="F178" s="102" t="e">
        <x:f t="array" aca="false" ref="F178:F178">xlookup(A178,'Roshas DKP spent'!M:M,'Roshas DKP spent'!N:N,"")</x:f>
        <x:v>#NAME?</x:v>
      </x:c>
      <x:c r="G178" s="103" t="n">
        <x:f aca="false">SUM(D178-E178)</x:f>
        <x:v>0</x:v>
      </x:c>
      <x:c r="H178" s="104" t="n">
        <x:f aca="false">G178*(G178/1000)</x:f>
        <x:v>0</x:v>
      </x:c>
      <x:c r="I178" s="105"/>
      <x:c r="J178" s="116"/>
      <x:c r="K178" s="107"/>
      <x:c r="L178" s="106"/>
      <x:c r="M178" s="107"/>
      <x:c r="N178" s="107"/>
      <x:c r="O178" s="107"/>
      <x:c r="P178" s="105"/>
      <x:c r="Q178" s="106"/>
      <x:c r="R178" s="107"/>
      <x:c r="S178" s="107"/>
      <x:c r="T178" s="107"/>
      <x:c r="U178" s="107"/>
      <x:c r="V178" s="107"/>
      <x:c r="W178" s="108"/>
      <x:c r="X178" s="109"/>
      <x:c r="Y178" s="106"/>
      <x:c r="Z178" s="107"/>
      <x:c r="AA178" s="107"/>
      <x:c r="AB178" s="107"/>
      <x:c r="AC178" s="107"/>
      <x:c r="AD178" s="106"/>
      <x:c r="AE178" s="110"/>
      <x:c r="AF178" s="106"/>
      <x:c r="AG178" s="107"/>
      <x:c r="AH178" s="107"/>
      <x:c r="AI178" s="107"/>
      <x:c r="AJ178" s="107"/>
      <x:c r="AK178" s="107"/>
      <x:c r="AL178" s="108"/>
      <x:c r="AM178" s="109"/>
      <x:c r="AN178" s="111"/>
      <x:c r="AO178" s="111"/>
      <x:c r="AP178" s="111"/>
      <x:c r="AQ178" s="111"/>
      <x:c r="AR178" s="111"/>
      <x:c r="AS178" s="105"/>
      <x:c r="AT178" s="112"/>
      <x:c r="AU178" s="113" t="e">
        <x:f t="array" aca="false" ref="AU178:AU178">xlookup(A178,'Roshas Attendance'!S:S,'Roshas Attendance'!T:T,"")</x:f>
        <x:v>#NAME?</x:v>
      </x:c>
      <x:c r="AV178" s="113" t="str">
        <x:f aca="false">IF(AC178="","", IF(AC178=AU178,"match","error"))</x:f>
        <x:v/>
      </x:c>
      <x:c r="AW178" s="112"/>
      <x:c r="AX178" s="112"/>
      <x:c r="AY178" s="112"/>
      <x:c r="AZ178" s="112"/>
      <x:c r="BA178" s="112"/>
      <x:c r="BB178" s="112"/>
      <x:c r="BC178" s="112"/>
      <x:c r="BD178" s="112"/>
      <x:c r="BE178" s="112"/>
      <x:c r="BF178" s="112"/>
      <x:c r="BG178" s="112"/>
      <x:c r="BH178" s="112"/>
      <x:c r="BI178" s="112"/>
    </x:row>
    <x:row r="179" customFormat="false" ht="15.75" hidden="true" customHeight="true" outlineLevel="1" collapsed="false">
      <x:c r="A179" s="114"/>
      <x:c r="B179" s="98" t="n">
        <x:v>0</x:v>
      </x:c>
      <x:c r="C179" s="99" t="n">
        <x:f aca="false">SUM(I179:AS179)</x:f>
        <x:v>0</x:v>
      </x:c>
      <x:c r="D179" s="100" t="n">
        <x:f aca="false">SUM(B179,C179)</x:f>
        <x:v>0</x:v>
      </x:c>
      <x:c r="E179" s="101" t="n">
        <x:f aca="false">0</x:f>
        <x:v>0</x:v>
      </x:c>
      <x:c r="F179" s="102" t="e">
        <x:f t="array" aca="false" ref="F179:F179">xlookup(A179,'Roshas DKP spent'!M:M,'Roshas DKP spent'!N:N,"")</x:f>
        <x:v>#NAME?</x:v>
      </x:c>
      <x:c r="G179" s="103" t="n">
        <x:f aca="false">SUM(D179-E179)</x:f>
        <x:v>0</x:v>
      </x:c>
      <x:c r="H179" s="104" t="n">
        <x:f aca="false">G179*(G179/1000)</x:f>
        <x:v>0</x:v>
      </x:c>
      <x:c r="I179" s="105"/>
      <x:c r="J179" s="116"/>
      <x:c r="K179" s="107"/>
      <x:c r="L179" s="106"/>
      <x:c r="M179" s="107"/>
      <x:c r="N179" s="107"/>
      <x:c r="O179" s="107"/>
      <x:c r="P179" s="105"/>
      <x:c r="Q179" s="106"/>
      <x:c r="R179" s="107"/>
      <x:c r="S179" s="107"/>
      <x:c r="T179" s="107"/>
      <x:c r="U179" s="107"/>
      <x:c r="V179" s="107"/>
      <x:c r="W179" s="108"/>
      <x:c r="X179" s="109"/>
      <x:c r="Y179" s="106"/>
      <x:c r="Z179" s="107"/>
      <x:c r="AA179" s="107"/>
      <x:c r="AB179" s="107"/>
      <x:c r="AC179" s="107"/>
      <x:c r="AD179" s="106"/>
      <x:c r="AE179" s="110"/>
      <x:c r="AF179" s="106"/>
      <x:c r="AG179" s="107"/>
      <x:c r="AH179" s="107"/>
      <x:c r="AI179" s="107"/>
      <x:c r="AJ179" s="107"/>
      <x:c r="AK179" s="107"/>
      <x:c r="AL179" s="108"/>
      <x:c r="AM179" s="109"/>
      <x:c r="AN179" s="111"/>
      <x:c r="AO179" s="111"/>
      <x:c r="AP179" s="111"/>
      <x:c r="AQ179" s="111"/>
      <x:c r="AR179" s="111"/>
      <x:c r="AS179" s="105"/>
      <x:c r="AT179" s="112"/>
      <x:c r="AU179" s="113" t="e">
        <x:f t="array" aca="false" ref="AU179:AU179">xlookup(A179,'Roshas Attendance'!S:S,'Roshas Attendance'!T:T,"")</x:f>
        <x:v>#NAME?</x:v>
      </x:c>
      <x:c r="AV179" s="113" t="str">
        <x:f aca="false">IF(AC179="","", IF(AC179=AU179,"match","error"))</x:f>
        <x:v/>
      </x:c>
      <x:c r="AW179" s="112"/>
      <x:c r="AX179" s="112"/>
      <x:c r="AY179" s="112"/>
      <x:c r="AZ179" s="112"/>
      <x:c r="BA179" s="112"/>
      <x:c r="BB179" s="112"/>
      <x:c r="BC179" s="112"/>
      <x:c r="BD179" s="112"/>
      <x:c r="BE179" s="112"/>
      <x:c r="BF179" s="112"/>
      <x:c r="BG179" s="112"/>
      <x:c r="BH179" s="112"/>
      <x:c r="BI179" s="112"/>
    </x:row>
    <x:row r="180" customFormat="false" ht="15.75" hidden="true" customHeight="true" outlineLevel="1" collapsed="false">
      <x:c r="A180" s="114"/>
      <x:c r="B180" s="98" t="n">
        <x:v>0</x:v>
      </x:c>
      <x:c r="C180" s="99" t="n">
        <x:f aca="false">SUM(I180:AS180)</x:f>
        <x:v>0</x:v>
      </x:c>
      <x:c r="D180" s="100" t="n">
        <x:f aca="false">SUM(B180,C180)</x:f>
        <x:v>0</x:v>
      </x:c>
      <x:c r="E180" s="101" t="n">
        <x:f aca="false">0</x:f>
        <x:v>0</x:v>
      </x:c>
      <x:c r="F180" s="102" t="e">
        <x:f t="array" aca="false" ref="F180:F180">xlookup(A180,'Roshas DKP spent'!M:M,'Roshas DKP spent'!N:N,"")</x:f>
        <x:v>#NAME?</x:v>
      </x:c>
      <x:c r="G180" s="103" t="n">
        <x:f aca="false">SUM(D180-E180)</x:f>
        <x:v>0</x:v>
      </x:c>
      <x:c r="H180" s="104" t="n">
        <x:f aca="false">G180*(G180/1000)</x:f>
        <x:v>0</x:v>
      </x:c>
      <x:c r="I180" s="105"/>
      <x:c r="J180" s="116"/>
      <x:c r="K180" s="107"/>
      <x:c r="L180" s="106"/>
      <x:c r="M180" s="107"/>
      <x:c r="N180" s="107"/>
      <x:c r="O180" s="107"/>
      <x:c r="P180" s="105"/>
      <x:c r="Q180" s="106"/>
      <x:c r="R180" s="107"/>
      <x:c r="S180" s="107"/>
      <x:c r="T180" s="107"/>
      <x:c r="U180" s="107"/>
      <x:c r="V180" s="107"/>
      <x:c r="W180" s="108"/>
      <x:c r="X180" s="109"/>
      <x:c r="Y180" s="106"/>
      <x:c r="Z180" s="107"/>
      <x:c r="AA180" s="107"/>
      <x:c r="AB180" s="107"/>
      <x:c r="AC180" s="107"/>
      <x:c r="AD180" s="106"/>
      <x:c r="AE180" s="110"/>
      <x:c r="AF180" s="106"/>
      <x:c r="AG180" s="107"/>
      <x:c r="AH180" s="107"/>
      <x:c r="AI180" s="107"/>
      <x:c r="AJ180" s="107"/>
      <x:c r="AK180" s="107"/>
      <x:c r="AL180" s="108"/>
      <x:c r="AM180" s="109"/>
      <x:c r="AN180" s="111"/>
      <x:c r="AO180" s="111"/>
      <x:c r="AP180" s="111"/>
      <x:c r="AQ180" s="111"/>
      <x:c r="AR180" s="111"/>
      <x:c r="AS180" s="105"/>
      <x:c r="AT180" s="112"/>
      <x:c r="AU180" s="113" t="e">
        <x:f t="array" aca="false" ref="AU180:AU180">xlookup(A180,'Roshas Attendance'!S:S,'Roshas Attendance'!T:T,"")</x:f>
        <x:v>#NAME?</x:v>
      </x:c>
      <x:c r="AV180" s="113" t="str">
        <x:f aca="false">IF(AC180="","", IF(AC180=AU180,"match","error"))</x:f>
        <x:v/>
      </x:c>
      <x:c r="AW180" s="112"/>
      <x:c r="AX180" s="112"/>
      <x:c r="AY180" s="112"/>
      <x:c r="AZ180" s="112"/>
      <x:c r="BA180" s="112"/>
      <x:c r="BB180" s="112"/>
      <x:c r="BC180" s="112"/>
      <x:c r="BD180" s="112"/>
      <x:c r="BE180" s="112"/>
      <x:c r="BF180" s="112"/>
      <x:c r="BG180" s="112"/>
      <x:c r="BH180" s="112"/>
      <x:c r="BI180" s="112"/>
    </x:row>
    <x:row r="181" customFormat="false" ht="15.75" hidden="true" customHeight="true" outlineLevel="1" collapsed="false">
      <x:c r="A181" s="114"/>
      <x:c r="B181" s="98" t="n">
        <x:v>0</x:v>
      </x:c>
      <x:c r="C181" s="99" t="n">
        <x:f aca="false">SUM(I181:AS181)</x:f>
        <x:v>0</x:v>
      </x:c>
      <x:c r="D181" s="100" t="n">
        <x:f aca="false">SUM(B181,C181)</x:f>
        <x:v>0</x:v>
      </x:c>
      <x:c r="E181" s="101" t="n">
        <x:f aca="false">0</x:f>
        <x:v>0</x:v>
      </x:c>
      <x:c r="F181" s="102" t="e">
        <x:f t="array" aca="false" ref="F181:F181">xlookup(A181,'Roshas DKP spent'!M:M,'Roshas DKP spent'!N:N,"")</x:f>
        <x:v>#NAME?</x:v>
      </x:c>
      <x:c r="G181" s="103" t="n">
        <x:f aca="false">SUM(D181-E181)</x:f>
        <x:v>0</x:v>
      </x:c>
      <x:c r="H181" s="104" t="n">
        <x:f aca="false">G181*(G181/1000)</x:f>
        <x:v>0</x:v>
      </x:c>
      <x:c r="I181" s="105"/>
      <x:c r="J181" s="116"/>
      <x:c r="K181" s="107"/>
      <x:c r="L181" s="106"/>
      <x:c r="M181" s="107"/>
      <x:c r="N181" s="107"/>
      <x:c r="O181" s="107"/>
      <x:c r="P181" s="105"/>
      <x:c r="Q181" s="106"/>
      <x:c r="R181" s="107"/>
      <x:c r="S181" s="107"/>
      <x:c r="T181" s="107"/>
      <x:c r="U181" s="107"/>
      <x:c r="V181" s="107"/>
      <x:c r="W181" s="108"/>
      <x:c r="X181" s="109"/>
      <x:c r="Y181" s="106"/>
      <x:c r="Z181" s="107"/>
      <x:c r="AA181" s="107"/>
      <x:c r="AB181" s="107"/>
      <x:c r="AC181" s="107"/>
      <x:c r="AD181" s="106"/>
      <x:c r="AE181" s="110"/>
      <x:c r="AF181" s="106"/>
      <x:c r="AG181" s="107"/>
      <x:c r="AH181" s="107"/>
      <x:c r="AI181" s="107"/>
      <x:c r="AJ181" s="107"/>
      <x:c r="AK181" s="107"/>
      <x:c r="AL181" s="108"/>
      <x:c r="AM181" s="109"/>
      <x:c r="AN181" s="111"/>
      <x:c r="AO181" s="111"/>
      <x:c r="AP181" s="111"/>
      <x:c r="AQ181" s="111"/>
      <x:c r="AR181" s="111"/>
      <x:c r="AS181" s="105"/>
      <x:c r="AT181" s="112"/>
      <x:c r="AU181" s="113" t="e">
        <x:f t="array" aca="false" ref="AU181:AU181">xlookup(A181,'Roshas Attendance'!S:S,'Roshas Attendance'!T:T,"")</x:f>
        <x:v>#NAME?</x:v>
      </x:c>
      <x:c r="AV181" s="113" t="str">
        <x:f aca="false">IF(AC181="","", IF(AC181=AU181,"match","error"))</x:f>
        <x:v/>
      </x:c>
      <x:c r="AW181" s="112"/>
      <x:c r="AX181" s="112"/>
      <x:c r="AY181" s="112"/>
      <x:c r="AZ181" s="112"/>
      <x:c r="BA181" s="112"/>
      <x:c r="BB181" s="112"/>
      <x:c r="BC181" s="112"/>
      <x:c r="BD181" s="112"/>
      <x:c r="BE181" s="112"/>
      <x:c r="BF181" s="112"/>
      <x:c r="BG181" s="112"/>
      <x:c r="BH181" s="112"/>
      <x:c r="BI181" s="112"/>
    </x:row>
    <x:row r="182" customFormat="false" ht="15.75" hidden="true" customHeight="true" outlineLevel="1" collapsed="false">
      <x:c r="A182" s="114"/>
      <x:c r="B182" s="98" t="n">
        <x:v>0</x:v>
      </x:c>
      <x:c r="C182" s="99" t="n">
        <x:f aca="false">SUM(I182:AS182)</x:f>
        <x:v>0</x:v>
      </x:c>
      <x:c r="D182" s="100" t="n">
        <x:f aca="false">SUM(B182,C182)</x:f>
        <x:v>0</x:v>
      </x:c>
      <x:c r="E182" s="101" t="n">
        <x:f aca="false">0</x:f>
        <x:v>0</x:v>
      </x:c>
      <x:c r="F182" s="102" t="e">
        <x:f t="array" aca="false" ref="F182:F182">xlookup(A182,'Roshas DKP spent'!M:M,'Roshas DKP spent'!N:N,"")</x:f>
        <x:v>#NAME?</x:v>
      </x:c>
      <x:c r="G182" s="103" t="n">
        <x:f aca="false">SUM(D182-E182)</x:f>
        <x:v>0</x:v>
      </x:c>
      <x:c r="H182" s="104" t="n">
        <x:f aca="false">G182*(G182/1000)</x:f>
        <x:v>0</x:v>
      </x:c>
      <x:c r="I182" s="105"/>
      <x:c r="J182" s="116"/>
      <x:c r="K182" s="107"/>
      <x:c r="L182" s="106"/>
      <x:c r="M182" s="107"/>
      <x:c r="N182" s="107"/>
      <x:c r="O182" s="107"/>
      <x:c r="P182" s="105"/>
      <x:c r="Q182" s="106"/>
      <x:c r="R182" s="107"/>
      <x:c r="S182" s="107"/>
      <x:c r="T182" s="107"/>
      <x:c r="U182" s="107"/>
      <x:c r="V182" s="107"/>
      <x:c r="W182" s="108"/>
      <x:c r="X182" s="109"/>
      <x:c r="Y182" s="106"/>
      <x:c r="Z182" s="107"/>
      <x:c r="AA182" s="107"/>
      <x:c r="AB182" s="107"/>
      <x:c r="AC182" s="107"/>
      <x:c r="AD182" s="106"/>
      <x:c r="AE182" s="110"/>
      <x:c r="AF182" s="106"/>
      <x:c r="AG182" s="107"/>
      <x:c r="AH182" s="107"/>
      <x:c r="AI182" s="107"/>
      <x:c r="AJ182" s="107"/>
      <x:c r="AK182" s="107"/>
      <x:c r="AL182" s="108"/>
      <x:c r="AM182" s="109"/>
      <x:c r="AN182" s="111"/>
      <x:c r="AO182" s="111"/>
      <x:c r="AP182" s="111"/>
      <x:c r="AQ182" s="111"/>
      <x:c r="AR182" s="111"/>
      <x:c r="AS182" s="105"/>
      <x:c r="AT182" s="112"/>
      <x:c r="AU182" s="113" t="e">
        <x:f t="array" aca="false" ref="AU182:AU182">xlookup(A182,'Roshas Attendance'!S:S,'Roshas Attendance'!T:T,"")</x:f>
        <x:v>#NAME?</x:v>
      </x:c>
      <x:c r="AV182" s="113" t="str">
        <x:f aca="false">IF(AC182="","", IF(AC182=AU182,"match","error"))</x:f>
        <x:v/>
      </x:c>
      <x:c r="AW182" s="112"/>
      <x:c r="AX182" s="112"/>
      <x:c r="AY182" s="112"/>
      <x:c r="AZ182" s="112"/>
      <x:c r="BA182" s="112"/>
      <x:c r="BB182" s="112"/>
      <x:c r="BC182" s="112"/>
      <x:c r="BD182" s="112"/>
      <x:c r="BE182" s="112"/>
      <x:c r="BF182" s="112"/>
      <x:c r="BG182" s="112"/>
      <x:c r="BH182" s="112"/>
      <x:c r="BI182" s="112"/>
    </x:row>
    <x:row r="183" customFormat="false" ht="15.75" hidden="true" customHeight="true" outlineLevel="1" collapsed="false">
      <x:c r="A183" s="114"/>
      <x:c r="B183" s="98" t="n">
        <x:v>0</x:v>
      </x:c>
      <x:c r="C183" s="99" t="n">
        <x:f aca="false">SUM(I183:AS183)</x:f>
        <x:v>0</x:v>
      </x:c>
      <x:c r="D183" s="100" t="n">
        <x:f aca="false">SUM(B183,C183)</x:f>
        <x:v>0</x:v>
      </x:c>
      <x:c r="E183" s="101" t="n">
        <x:f aca="false">0</x:f>
        <x:v>0</x:v>
      </x:c>
      <x:c r="F183" s="102" t="e">
        <x:f t="array" aca="false" ref="F183:F183">xlookup(A183,'Roshas DKP spent'!M:M,'Roshas DKP spent'!N:N,"")</x:f>
        <x:v>#NAME?</x:v>
      </x:c>
      <x:c r="G183" s="103" t="n">
        <x:f aca="false">SUM(D183-E183)</x:f>
        <x:v>0</x:v>
      </x:c>
      <x:c r="H183" s="104" t="n">
        <x:f aca="false">G183*(G183/1000)</x:f>
        <x:v>0</x:v>
      </x:c>
      <x:c r="I183" s="105"/>
      <x:c r="J183" s="116"/>
      <x:c r="K183" s="107"/>
      <x:c r="L183" s="106"/>
      <x:c r="M183" s="107"/>
      <x:c r="N183" s="107"/>
      <x:c r="O183" s="107"/>
      <x:c r="P183" s="105"/>
      <x:c r="Q183" s="106"/>
      <x:c r="R183" s="107"/>
      <x:c r="S183" s="107"/>
      <x:c r="T183" s="107"/>
      <x:c r="U183" s="107"/>
      <x:c r="V183" s="107"/>
      <x:c r="W183" s="108"/>
      <x:c r="X183" s="109"/>
      <x:c r="Y183" s="106"/>
      <x:c r="Z183" s="107"/>
      <x:c r="AA183" s="107"/>
      <x:c r="AB183" s="107"/>
      <x:c r="AC183" s="107"/>
      <x:c r="AD183" s="106"/>
      <x:c r="AE183" s="110"/>
      <x:c r="AF183" s="106"/>
      <x:c r="AG183" s="107"/>
      <x:c r="AH183" s="107"/>
      <x:c r="AI183" s="107"/>
      <x:c r="AJ183" s="107"/>
      <x:c r="AK183" s="107"/>
      <x:c r="AL183" s="108"/>
      <x:c r="AM183" s="109"/>
      <x:c r="AN183" s="111"/>
      <x:c r="AO183" s="111"/>
      <x:c r="AP183" s="111"/>
      <x:c r="AQ183" s="111"/>
      <x:c r="AR183" s="111"/>
      <x:c r="AS183" s="105"/>
      <x:c r="AT183" s="112"/>
      <x:c r="AU183" s="113" t="e">
        <x:f t="array" aca="false" ref="AU183:AU183">xlookup(A183,'Roshas Attendance'!S:S,'Roshas Attendance'!T:T,"")</x:f>
        <x:v>#NAME?</x:v>
      </x:c>
      <x:c r="AV183" s="113" t="str">
        <x:f aca="false">IF(AC183="","", IF(AC183=AU183,"match","error"))</x:f>
        <x:v/>
      </x:c>
      <x:c r="AW183" s="112"/>
      <x:c r="AX183" s="112"/>
      <x:c r="AY183" s="112"/>
      <x:c r="AZ183" s="112"/>
      <x:c r="BA183" s="112"/>
      <x:c r="BB183" s="112"/>
      <x:c r="BC183" s="112"/>
      <x:c r="BD183" s="112"/>
      <x:c r="BE183" s="112"/>
      <x:c r="BF183" s="112"/>
      <x:c r="BG183" s="112"/>
      <x:c r="BH183" s="112"/>
      <x:c r="BI183" s="112"/>
    </x:row>
    <x:row r="184" customFormat="false" ht="15.75" hidden="true" customHeight="true" outlineLevel="1" collapsed="false">
      <x:c r="A184" s="114"/>
      <x:c r="B184" s="98" t="n">
        <x:v>0</x:v>
      </x:c>
      <x:c r="C184" s="99" t="n">
        <x:f aca="false">SUM(I184:AS184)</x:f>
        <x:v>0</x:v>
      </x:c>
      <x:c r="D184" s="100" t="n">
        <x:f aca="false">SUM(B184,C184)</x:f>
        <x:v>0</x:v>
      </x:c>
      <x:c r="E184" s="101" t="n">
        <x:f aca="false">0</x:f>
        <x:v>0</x:v>
      </x:c>
      <x:c r="F184" s="102" t="e">
        <x:f t="array" aca="false" ref="F184:F184">xlookup(A184,'Roshas DKP spent'!M:M,'Roshas DKP spent'!N:N,"")</x:f>
        <x:v>#NAME?</x:v>
      </x:c>
      <x:c r="G184" s="103" t="n">
        <x:f aca="false">SUM(D184-E184)</x:f>
        <x:v>0</x:v>
      </x:c>
      <x:c r="H184" s="104" t="n">
        <x:f aca="false">G184*(G184/1000)</x:f>
        <x:v>0</x:v>
      </x:c>
      <x:c r="I184" s="105"/>
      <x:c r="J184" s="116"/>
      <x:c r="K184" s="107"/>
      <x:c r="L184" s="106"/>
      <x:c r="M184" s="107"/>
      <x:c r="N184" s="107"/>
      <x:c r="O184" s="107"/>
      <x:c r="P184" s="105"/>
      <x:c r="Q184" s="106"/>
      <x:c r="R184" s="107"/>
      <x:c r="S184" s="107"/>
      <x:c r="T184" s="107"/>
      <x:c r="U184" s="107"/>
      <x:c r="V184" s="107"/>
      <x:c r="W184" s="108"/>
      <x:c r="X184" s="109"/>
      <x:c r="Y184" s="106"/>
      <x:c r="Z184" s="107"/>
      <x:c r="AA184" s="107"/>
      <x:c r="AB184" s="107"/>
      <x:c r="AC184" s="107"/>
      <x:c r="AD184" s="106"/>
      <x:c r="AE184" s="110"/>
      <x:c r="AF184" s="106"/>
      <x:c r="AG184" s="107"/>
      <x:c r="AH184" s="107"/>
      <x:c r="AI184" s="107"/>
      <x:c r="AJ184" s="107"/>
      <x:c r="AK184" s="107"/>
      <x:c r="AL184" s="108"/>
      <x:c r="AM184" s="109"/>
      <x:c r="AN184" s="111"/>
      <x:c r="AO184" s="111"/>
      <x:c r="AP184" s="111"/>
      <x:c r="AQ184" s="111"/>
      <x:c r="AR184" s="111"/>
      <x:c r="AS184" s="105"/>
      <x:c r="AT184" s="112"/>
      <x:c r="AU184" s="113" t="e">
        <x:f t="array" aca="false" ref="AU184:AU184">xlookup(A184,'Roshas Attendance'!S:S,'Roshas Attendance'!T:T,"")</x:f>
        <x:v>#NAME?</x:v>
      </x:c>
      <x:c r="AV184" s="113" t="str">
        <x:f aca="false">IF(AC184="","", IF(AC184=AU184,"match","error"))</x:f>
        <x:v/>
      </x:c>
      <x:c r="AW184" s="112"/>
      <x:c r="AX184" s="112"/>
      <x:c r="AY184" s="112"/>
      <x:c r="AZ184" s="112"/>
      <x:c r="BA184" s="112"/>
      <x:c r="BB184" s="112"/>
      <x:c r="BC184" s="112"/>
      <x:c r="BD184" s="112"/>
      <x:c r="BE184" s="112"/>
      <x:c r="BF184" s="112"/>
      <x:c r="BG184" s="112"/>
      <x:c r="BH184" s="112"/>
      <x:c r="BI184" s="112"/>
    </x:row>
    <x:row r="185" customFormat="false" ht="15.75" hidden="true" customHeight="true" outlineLevel="1" collapsed="false">
      <x:c r="A185" s="117"/>
      <x:c r="B185" s="118" t="n">
        <x:v>0</x:v>
      </x:c>
      <x:c r="C185" s="119"/>
      <x:c r="D185" s="119"/>
      <x:c r="E185" s="12"/>
      <x:c r="F185" s="120"/>
      <x:c r="G185" s="121"/>
      <x:c r="H185" s="122"/>
      <x:c r="I185" s="112"/>
      <x:c r="J185" s="117"/>
      <x:c r="K185" s="112"/>
      <x:c r="L185" s="112"/>
      <x:c r="M185" s="112"/>
      <x:c r="N185" s="112"/>
      <x:c r="O185" s="112"/>
      <x:c r="P185" s="112"/>
      <x:c r="Q185" s="112"/>
      <x:c r="R185" s="112"/>
      <x:c r="S185" s="112"/>
      <x:c r="T185" s="112"/>
      <x:c r="U185" s="112"/>
      <x:c r="V185" s="112"/>
      <x:c r="W185" s="112"/>
      <x:c r="X185" s="112"/>
      <x:c r="Y185" s="112"/>
      <x:c r="Z185" s="112"/>
      <x:c r="AA185" s="112"/>
      <x:c r="AB185" s="112"/>
      <x:c r="AC185" s="112"/>
      <x:c r="AD185" s="112"/>
      <x:c r="AE185" s="112"/>
      <x:c r="AF185" s="112"/>
      <x:c r="AG185" s="112"/>
      <x:c r="AH185" s="112"/>
      <x:c r="AI185" s="112"/>
      <x:c r="AJ185" s="112"/>
      <x:c r="AK185" s="112"/>
      <x:c r="AL185" s="112"/>
      <x:c r="AM185" s="112"/>
      <x:c r="AN185" s="112"/>
      <x:c r="AO185" s="112"/>
      <x:c r="AP185" s="112"/>
      <x:c r="AQ185" s="112"/>
      <x:c r="AR185" s="112"/>
      <x:c r="AS185" s="112"/>
      <x:c r="AT185" s="112"/>
      <x:c r="AU185" s="113"/>
      <x:c r="AV185" s="113"/>
      <x:c r="AW185" s="112"/>
      <x:c r="AX185" s="112"/>
      <x:c r="AY185" s="112"/>
      <x:c r="AZ185" s="112"/>
      <x:c r="BA185" s="112"/>
      <x:c r="BB185" s="112"/>
      <x:c r="BC185" s="112"/>
      <x:c r="BD185" s="112"/>
      <x:c r="BE185" s="112"/>
      <x:c r="BF185" s="112"/>
      <x:c r="BG185" s="112"/>
      <x:c r="BH185" s="112"/>
      <x:c r="BI185" s="112"/>
    </x:row>
    <x:row r="186" customFormat="false" ht="15.75" hidden="true" customHeight="true" outlineLevel="1" collapsed="false">
      <x:c r="A186" s="117"/>
      <x:c r="B186" s="118" t="n">
        <x:v>0</x:v>
      </x:c>
      <x:c r="C186" s="119"/>
      <x:c r="D186" s="119"/>
      <x:c r="E186" s="12"/>
      <x:c r="F186" s="120"/>
      <x:c r="G186" s="121"/>
      <x:c r="H186" s="122"/>
      <x:c r="I186" s="112"/>
      <x:c r="J186" s="117"/>
      <x:c r="K186" s="112"/>
      <x:c r="L186" s="112"/>
      <x:c r="M186" s="112"/>
      <x:c r="N186" s="112"/>
      <x:c r="O186" s="112"/>
      <x:c r="P186" s="112"/>
      <x:c r="Q186" s="112"/>
      <x:c r="R186" s="112"/>
      <x:c r="S186" s="112"/>
      <x:c r="T186" s="112"/>
      <x:c r="U186" s="112"/>
      <x:c r="V186" s="112"/>
      <x:c r="W186" s="112"/>
      <x:c r="X186" s="112"/>
      <x:c r="Y186" s="112"/>
      <x:c r="Z186" s="112"/>
      <x:c r="AA186" s="112"/>
      <x:c r="AB186" s="112"/>
      <x:c r="AC186" s="112"/>
      <x:c r="AD186" s="112"/>
      <x:c r="AE186" s="112"/>
      <x:c r="AF186" s="112"/>
      <x:c r="AG186" s="112"/>
      <x:c r="AH186" s="112"/>
      <x:c r="AI186" s="112"/>
      <x:c r="AJ186" s="112"/>
      <x:c r="AK186" s="112"/>
      <x:c r="AL186" s="112"/>
      <x:c r="AM186" s="112"/>
      <x:c r="AN186" s="112"/>
      <x:c r="AO186" s="112"/>
      <x:c r="AP186" s="112"/>
      <x:c r="AQ186" s="112"/>
      <x:c r="AR186" s="112"/>
      <x:c r="AS186" s="112"/>
      <x:c r="AT186" s="112"/>
      <x:c r="AU186" s="113"/>
      <x:c r="AV186" s="113"/>
      <x:c r="AW186" s="112"/>
      <x:c r="AX186" s="112"/>
      <x:c r="AY186" s="112"/>
      <x:c r="AZ186" s="112"/>
      <x:c r="BA186" s="112"/>
      <x:c r="BB186" s="112"/>
      <x:c r="BC186" s="112"/>
      <x:c r="BD186" s="112"/>
      <x:c r="BE186" s="112"/>
      <x:c r="BF186" s="112"/>
      <x:c r="BG186" s="112"/>
      <x:c r="BH186" s="112"/>
      <x:c r="BI186" s="112"/>
    </x:row>
    <x:row r="187" customFormat="false" ht="15.75" hidden="true" customHeight="true" outlineLevel="1" collapsed="false">
      <x:c r="A187" s="117"/>
      <x:c r="B187" s="118" t="n">
        <x:v>0</x:v>
      </x:c>
      <x:c r="C187" s="119"/>
      <x:c r="D187" s="119"/>
      <x:c r="E187" s="12"/>
      <x:c r="F187" s="120"/>
      <x:c r="G187" s="121"/>
      <x:c r="H187" s="122"/>
      <x:c r="I187" s="112"/>
      <x:c r="J187" s="117"/>
      <x:c r="K187" s="112"/>
      <x:c r="L187" s="112"/>
      <x:c r="M187" s="112"/>
      <x:c r="N187" s="112"/>
      <x:c r="O187" s="112"/>
      <x:c r="P187" s="112"/>
      <x:c r="Q187" s="112"/>
      <x:c r="R187" s="112"/>
      <x:c r="S187" s="112"/>
      <x:c r="T187" s="112"/>
      <x:c r="U187" s="112"/>
      <x:c r="V187" s="112"/>
      <x:c r="W187" s="112"/>
      <x:c r="X187" s="112"/>
      <x:c r="Y187" s="112"/>
      <x:c r="Z187" s="112"/>
      <x:c r="AA187" s="112"/>
      <x:c r="AB187" s="112"/>
      <x:c r="AC187" s="112"/>
      <x:c r="AD187" s="112"/>
      <x:c r="AE187" s="112"/>
      <x:c r="AF187" s="112"/>
      <x:c r="AG187" s="112"/>
      <x:c r="AH187" s="112"/>
      <x:c r="AI187" s="112"/>
      <x:c r="AJ187" s="112"/>
      <x:c r="AK187" s="112"/>
      <x:c r="AL187" s="112"/>
      <x:c r="AM187" s="112"/>
      <x:c r="AN187" s="112"/>
      <x:c r="AO187" s="112"/>
      <x:c r="AP187" s="112"/>
      <x:c r="AQ187" s="112"/>
      <x:c r="AR187" s="112"/>
      <x:c r="AS187" s="112"/>
      <x:c r="AT187" s="112"/>
      <x:c r="AU187" s="113"/>
      <x:c r="AV187" s="113"/>
      <x:c r="AW187" s="112"/>
      <x:c r="AX187" s="112"/>
      <x:c r="AY187" s="112"/>
      <x:c r="AZ187" s="112"/>
      <x:c r="BA187" s="112"/>
      <x:c r="BB187" s="112"/>
      <x:c r="BC187" s="112"/>
      <x:c r="BD187" s="112"/>
      <x:c r="BE187" s="112"/>
      <x:c r="BF187" s="112"/>
      <x:c r="BG187" s="112"/>
      <x:c r="BH187" s="112"/>
      <x:c r="BI187" s="112"/>
    </x:row>
    <x:row r="188" customFormat="false" ht="15.75" hidden="true" customHeight="true" outlineLevel="1" collapsed="false">
      <x:c r="A188" s="117"/>
      <x:c r="B188" s="118" t="n">
        <x:v>0</x:v>
      </x:c>
      <x:c r="C188" s="119"/>
      <x:c r="D188" s="119"/>
      <x:c r="E188" s="12"/>
      <x:c r="F188" s="120"/>
      <x:c r="G188" s="121"/>
      <x:c r="H188" s="122"/>
      <x:c r="I188" s="112"/>
      <x:c r="J188" s="117"/>
      <x:c r="K188" s="112"/>
      <x:c r="L188" s="112"/>
      <x:c r="M188" s="112"/>
      <x:c r="N188" s="112"/>
      <x:c r="O188" s="112"/>
      <x:c r="P188" s="112"/>
      <x:c r="Q188" s="112"/>
      <x:c r="R188" s="112"/>
      <x:c r="S188" s="112"/>
      <x:c r="T188" s="112"/>
      <x:c r="U188" s="112"/>
      <x:c r="V188" s="112"/>
      <x:c r="W188" s="112"/>
      <x:c r="X188" s="112"/>
      <x:c r="Y188" s="112"/>
      <x:c r="Z188" s="112"/>
      <x:c r="AA188" s="112"/>
      <x:c r="AB188" s="112"/>
      <x:c r="AC188" s="112"/>
      <x:c r="AD188" s="112"/>
      <x:c r="AE188" s="112"/>
      <x:c r="AF188" s="112"/>
      <x:c r="AG188" s="112"/>
      <x:c r="AH188" s="112"/>
      <x:c r="AI188" s="112"/>
      <x:c r="AJ188" s="112"/>
      <x:c r="AK188" s="112"/>
      <x:c r="AL188" s="112"/>
      <x:c r="AM188" s="112"/>
      <x:c r="AN188" s="112"/>
      <x:c r="AO188" s="112"/>
      <x:c r="AP188" s="112"/>
      <x:c r="AQ188" s="112"/>
      <x:c r="AR188" s="112"/>
      <x:c r="AS188" s="112"/>
      <x:c r="AT188" s="112"/>
      <x:c r="AU188" s="113"/>
      <x:c r="AV188" s="113"/>
      <x:c r="AW188" s="112"/>
      <x:c r="AX188" s="112"/>
      <x:c r="AY188" s="112"/>
      <x:c r="AZ188" s="112"/>
      <x:c r="BA188" s="112"/>
      <x:c r="BB188" s="112"/>
      <x:c r="BC188" s="112"/>
      <x:c r="BD188" s="112"/>
      <x:c r="BE188" s="112"/>
      <x:c r="BF188" s="112"/>
      <x:c r="BG188" s="112"/>
      <x:c r="BH188" s="112"/>
      <x:c r="BI188" s="112"/>
    </x:row>
    <x:row r="189" customFormat="false" ht="15.75" hidden="true" customHeight="true" outlineLevel="1" collapsed="false">
      <x:c r="A189" s="117"/>
      <x:c r="B189" s="118" t="n">
        <x:v>0</x:v>
      </x:c>
      <x:c r="C189" s="119"/>
      <x:c r="D189" s="119"/>
      <x:c r="E189" s="12"/>
      <x:c r="F189" s="120"/>
      <x:c r="G189" s="121"/>
      <x:c r="H189" s="122"/>
      <x:c r="I189" s="112"/>
      <x:c r="J189" s="117"/>
      <x:c r="K189" s="112"/>
      <x:c r="L189" s="112"/>
      <x:c r="M189" s="112"/>
      <x:c r="N189" s="112"/>
      <x:c r="O189" s="112"/>
      <x:c r="P189" s="112"/>
      <x:c r="Q189" s="112"/>
      <x:c r="R189" s="112"/>
      <x:c r="S189" s="112"/>
      <x:c r="T189" s="112"/>
      <x:c r="U189" s="112"/>
      <x:c r="V189" s="112"/>
      <x:c r="W189" s="112"/>
      <x:c r="X189" s="112"/>
      <x:c r="Y189" s="112"/>
      <x:c r="Z189" s="112"/>
      <x:c r="AA189" s="112"/>
      <x:c r="AB189" s="112"/>
      <x:c r="AC189" s="112"/>
      <x:c r="AD189" s="112"/>
      <x:c r="AE189" s="112"/>
      <x:c r="AF189" s="112"/>
      <x:c r="AG189" s="112"/>
      <x:c r="AH189" s="112"/>
      <x:c r="AI189" s="112"/>
      <x:c r="AJ189" s="112"/>
      <x:c r="AK189" s="112"/>
      <x:c r="AL189" s="112"/>
      <x:c r="AM189" s="112"/>
      <x:c r="AN189" s="112"/>
      <x:c r="AO189" s="112"/>
      <x:c r="AP189" s="112"/>
      <x:c r="AQ189" s="112"/>
      <x:c r="AR189" s="112"/>
      <x:c r="AS189" s="112"/>
      <x:c r="AT189" s="112"/>
      <x:c r="AU189" s="113"/>
      <x:c r="AV189" s="113"/>
      <x:c r="AW189" s="112"/>
      <x:c r="AX189" s="112"/>
      <x:c r="AY189" s="112"/>
      <x:c r="AZ189" s="112"/>
      <x:c r="BA189" s="112"/>
      <x:c r="BB189" s="112"/>
      <x:c r="BC189" s="112"/>
      <x:c r="BD189" s="112"/>
      <x:c r="BE189" s="112"/>
      <x:c r="BF189" s="112"/>
      <x:c r="BG189" s="112"/>
      <x:c r="BH189" s="112"/>
      <x:c r="BI189" s="112"/>
    </x:row>
    <x:row r="190" customFormat="false" ht="15.75" hidden="true" customHeight="true" outlineLevel="1" collapsed="false">
      <x:c r="A190" s="117"/>
      <x:c r="B190" s="118" t="n">
        <x:v>0</x:v>
      </x:c>
      <x:c r="C190" s="119"/>
      <x:c r="D190" s="119"/>
      <x:c r="E190" s="12"/>
      <x:c r="F190" s="120"/>
      <x:c r="G190" s="121"/>
      <x:c r="H190" s="122"/>
      <x:c r="I190" s="112"/>
      <x:c r="J190" s="117"/>
      <x:c r="K190" s="112"/>
      <x:c r="L190" s="112"/>
      <x:c r="M190" s="112"/>
      <x:c r="N190" s="112"/>
      <x:c r="O190" s="112"/>
      <x:c r="P190" s="112"/>
      <x:c r="Q190" s="112"/>
      <x:c r="R190" s="112"/>
      <x:c r="S190" s="112"/>
      <x:c r="T190" s="112"/>
      <x:c r="U190" s="112"/>
      <x:c r="V190" s="112"/>
      <x:c r="W190" s="112"/>
      <x:c r="X190" s="112"/>
      <x:c r="Y190" s="112"/>
      <x:c r="Z190" s="112"/>
      <x:c r="AA190" s="112"/>
      <x:c r="AB190" s="112"/>
      <x:c r="AC190" s="112"/>
      <x:c r="AD190" s="112"/>
      <x:c r="AE190" s="112"/>
      <x:c r="AF190" s="112"/>
      <x:c r="AG190" s="112"/>
      <x:c r="AH190" s="112"/>
      <x:c r="AI190" s="112"/>
      <x:c r="AJ190" s="112"/>
      <x:c r="AK190" s="112"/>
      <x:c r="AL190" s="112"/>
      <x:c r="AM190" s="112"/>
      <x:c r="AN190" s="112"/>
      <x:c r="AO190" s="112"/>
      <x:c r="AP190" s="112"/>
      <x:c r="AQ190" s="112"/>
      <x:c r="AR190" s="112"/>
      <x:c r="AS190" s="112"/>
      <x:c r="AT190" s="112"/>
      <x:c r="AU190" s="113"/>
      <x:c r="AV190" s="113"/>
      <x:c r="AW190" s="112"/>
      <x:c r="AX190" s="112"/>
      <x:c r="AY190" s="112"/>
      <x:c r="AZ190" s="112"/>
      <x:c r="BA190" s="112"/>
      <x:c r="BB190" s="112"/>
      <x:c r="BC190" s="112"/>
      <x:c r="BD190" s="112"/>
      <x:c r="BE190" s="112"/>
      <x:c r="BF190" s="112"/>
      <x:c r="BG190" s="112"/>
      <x:c r="BH190" s="112"/>
      <x:c r="BI190" s="112"/>
    </x:row>
    <x:row r="191" customFormat="false" ht="15.75" hidden="true" customHeight="true" outlineLevel="1" collapsed="false">
      <x:c r="A191" s="117"/>
      <x:c r="B191" s="118" t="n">
        <x:v>0</x:v>
      </x:c>
      <x:c r="C191" s="119"/>
      <x:c r="D191" s="119"/>
      <x:c r="E191" s="12"/>
      <x:c r="F191" s="120"/>
      <x:c r="G191" s="121"/>
      <x:c r="H191" s="122"/>
      <x:c r="I191" s="112"/>
      <x:c r="J191" s="117"/>
      <x:c r="K191" s="112"/>
      <x:c r="L191" s="112"/>
      <x:c r="M191" s="112"/>
      <x:c r="N191" s="112"/>
      <x:c r="O191" s="112"/>
      <x:c r="P191" s="112"/>
      <x:c r="Q191" s="112"/>
      <x:c r="R191" s="112"/>
      <x:c r="S191" s="112"/>
      <x:c r="T191" s="112"/>
      <x:c r="U191" s="112"/>
      <x:c r="V191" s="112"/>
      <x:c r="W191" s="112"/>
      <x:c r="X191" s="112"/>
      <x:c r="Y191" s="112"/>
      <x:c r="Z191" s="112"/>
      <x:c r="AA191" s="112"/>
      <x:c r="AB191" s="112"/>
      <x:c r="AC191" s="112"/>
      <x:c r="AD191" s="112"/>
      <x:c r="AE191" s="112"/>
      <x:c r="AF191" s="112"/>
      <x:c r="AG191" s="112"/>
      <x:c r="AH191" s="112"/>
      <x:c r="AI191" s="112"/>
      <x:c r="AJ191" s="112"/>
      <x:c r="AK191" s="112"/>
      <x:c r="AL191" s="112"/>
      <x:c r="AM191" s="112"/>
      <x:c r="AN191" s="112"/>
      <x:c r="AO191" s="112"/>
      <x:c r="AP191" s="112"/>
      <x:c r="AQ191" s="112"/>
      <x:c r="AR191" s="112"/>
      <x:c r="AS191" s="112"/>
      <x:c r="AT191" s="112"/>
      <x:c r="AU191" s="113"/>
      <x:c r="AV191" s="113"/>
      <x:c r="AW191" s="112"/>
      <x:c r="AX191" s="112"/>
      <x:c r="AY191" s="112"/>
      <x:c r="AZ191" s="112"/>
      <x:c r="BA191" s="112"/>
      <x:c r="BB191" s="112"/>
      <x:c r="BC191" s="112"/>
      <x:c r="BD191" s="112"/>
      <x:c r="BE191" s="112"/>
      <x:c r="BF191" s="112"/>
      <x:c r="BG191" s="112"/>
      <x:c r="BH191" s="112"/>
      <x:c r="BI191" s="112"/>
    </x:row>
    <x:row r="192" customFormat="false" ht="15.75" hidden="true" customHeight="true" outlineLevel="1" collapsed="false">
      <x:c r="A192" s="117"/>
      <x:c r="B192" s="118" t="n">
        <x:v>0</x:v>
      </x:c>
      <x:c r="C192" s="119"/>
      <x:c r="D192" s="119"/>
      <x:c r="E192" s="12"/>
      <x:c r="F192" s="120"/>
      <x:c r="G192" s="121"/>
      <x:c r="H192" s="122"/>
      <x:c r="I192" s="112"/>
      <x:c r="J192" s="117"/>
      <x:c r="K192" s="112"/>
      <x:c r="L192" s="112"/>
      <x:c r="M192" s="112"/>
      <x:c r="N192" s="112"/>
      <x:c r="O192" s="112"/>
      <x:c r="P192" s="112"/>
      <x:c r="Q192" s="112"/>
      <x:c r="R192" s="112"/>
      <x:c r="S192" s="112"/>
      <x:c r="T192" s="112"/>
      <x:c r="U192" s="112"/>
      <x:c r="V192" s="112"/>
      <x:c r="W192" s="112"/>
      <x:c r="X192" s="112"/>
      <x:c r="Y192" s="112"/>
      <x:c r="Z192" s="112"/>
      <x:c r="AA192" s="112"/>
      <x:c r="AB192" s="112"/>
      <x:c r="AC192" s="112"/>
      <x:c r="AD192" s="112"/>
      <x:c r="AE192" s="112"/>
      <x:c r="AF192" s="112"/>
      <x:c r="AG192" s="112"/>
      <x:c r="AH192" s="112"/>
      <x:c r="AI192" s="112"/>
      <x:c r="AJ192" s="112"/>
      <x:c r="AK192" s="112"/>
      <x:c r="AL192" s="112"/>
      <x:c r="AM192" s="112"/>
      <x:c r="AN192" s="112"/>
      <x:c r="AO192" s="112"/>
      <x:c r="AP192" s="112"/>
      <x:c r="AQ192" s="112"/>
      <x:c r="AR192" s="112"/>
      <x:c r="AS192" s="112"/>
      <x:c r="AT192" s="112"/>
      <x:c r="AU192" s="113"/>
      <x:c r="AV192" s="113"/>
      <x:c r="AW192" s="112"/>
      <x:c r="AX192" s="112"/>
      <x:c r="AY192" s="112"/>
      <x:c r="AZ192" s="112"/>
      <x:c r="BA192" s="112"/>
      <x:c r="BB192" s="112"/>
      <x:c r="BC192" s="112"/>
      <x:c r="BD192" s="112"/>
      <x:c r="BE192" s="112"/>
      <x:c r="BF192" s="112"/>
      <x:c r="BG192" s="112"/>
      <x:c r="BH192" s="112"/>
      <x:c r="BI192" s="112"/>
    </x:row>
    <x:row r="193" customFormat="false" ht="15.75" hidden="true" customHeight="true" outlineLevel="1" collapsed="false">
      <x:c r="A193" s="117"/>
      <x:c r="B193" s="118" t="n">
        <x:v>0</x:v>
      </x:c>
      <x:c r="C193" s="119"/>
      <x:c r="D193" s="119"/>
      <x:c r="E193" s="12"/>
      <x:c r="F193" s="120"/>
      <x:c r="G193" s="121"/>
      <x:c r="H193" s="122"/>
      <x:c r="I193" s="112"/>
      <x:c r="J193" s="117"/>
      <x:c r="K193" s="112"/>
      <x:c r="L193" s="112"/>
      <x:c r="M193" s="112"/>
      <x:c r="N193" s="112"/>
      <x:c r="O193" s="112"/>
      <x:c r="P193" s="112"/>
      <x:c r="Q193" s="112"/>
      <x:c r="R193" s="112"/>
      <x:c r="S193" s="112"/>
      <x:c r="T193" s="112"/>
      <x:c r="U193" s="112"/>
      <x:c r="V193" s="112"/>
      <x:c r="W193" s="112"/>
      <x:c r="X193" s="112"/>
      <x:c r="Y193" s="112"/>
      <x:c r="Z193" s="112"/>
      <x:c r="AA193" s="112"/>
      <x:c r="AB193" s="112"/>
      <x:c r="AC193" s="112"/>
      <x:c r="AD193" s="112"/>
      <x:c r="AE193" s="112"/>
      <x:c r="AF193" s="112"/>
      <x:c r="AG193" s="112"/>
      <x:c r="AH193" s="112"/>
      <x:c r="AI193" s="112"/>
      <x:c r="AJ193" s="112"/>
      <x:c r="AK193" s="112"/>
      <x:c r="AL193" s="112"/>
      <x:c r="AM193" s="112"/>
      <x:c r="AN193" s="112"/>
      <x:c r="AO193" s="112"/>
      <x:c r="AP193" s="112"/>
      <x:c r="AQ193" s="112"/>
      <x:c r="AR193" s="112"/>
      <x:c r="AS193" s="112"/>
      <x:c r="AT193" s="112"/>
      <x:c r="AU193" s="113"/>
      <x:c r="AV193" s="113"/>
      <x:c r="AW193" s="112"/>
      <x:c r="AX193" s="112"/>
      <x:c r="AY193" s="112"/>
      <x:c r="AZ193" s="112"/>
      <x:c r="BA193" s="112"/>
      <x:c r="BB193" s="112"/>
      <x:c r="BC193" s="112"/>
      <x:c r="BD193" s="112"/>
      <x:c r="BE193" s="112"/>
      <x:c r="BF193" s="112"/>
      <x:c r="BG193" s="112"/>
      <x:c r="BH193" s="112"/>
      <x:c r="BI193" s="112"/>
    </x:row>
    <x:row r="194" customFormat="false" ht="15.75" hidden="true" customHeight="true" outlineLevel="1" collapsed="false">
      <x:c r="A194" s="117"/>
      <x:c r="B194" s="118" t="n">
        <x:v>0</x:v>
      </x:c>
      <x:c r="C194" s="119"/>
      <x:c r="D194" s="119"/>
      <x:c r="E194" s="12"/>
      <x:c r="F194" s="120"/>
      <x:c r="G194" s="121"/>
      <x:c r="H194" s="122"/>
      <x:c r="I194" s="112"/>
      <x:c r="J194" s="117"/>
      <x:c r="K194" s="112"/>
      <x:c r="L194" s="112"/>
      <x:c r="M194" s="112"/>
      <x:c r="N194" s="112"/>
      <x:c r="O194" s="112"/>
      <x:c r="P194" s="112"/>
      <x:c r="Q194" s="112"/>
      <x:c r="R194" s="112"/>
      <x:c r="S194" s="112"/>
      <x:c r="T194" s="112"/>
      <x:c r="U194" s="112"/>
      <x:c r="V194" s="112"/>
      <x:c r="W194" s="112"/>
      <x:c r="X194" s="112"/>
      <x:c r="Y194" s="112"/>
      <x:c r="Z194" s="112"/>
      <x:c r="AA194" s="112"/>
      <x:c r="AB194" s="112"/>
      <x:c r="AC194" s="112"/>
      <x:c r="AD194" s="112"/>
      <x:c r="AE194" s="112"/>
      <x:c r="AF194" s="112"/>
      <x:c r="AG194" s="112"/>
      <x:c r="AH194" s="112"/>
      <x:c r="AI194" s="112"/>
      <x:c r="AJ194" s="112"/>
      <x:c r="AK194" s="112"/>
      <x:c r="AL194" s="112"/>
      <x:c r="AM194" s="112"/>
      <x:c r="AN194" s="112"/>
      <x:c r="AO194" s="112"/>
      <x:c r="AP194" s="112"/>
      <x:c r="AQ194" s="112"/>
      <x:c r="AR194" s="112"/>
      <x:c r="AS194" s="112"/>
      <x:c r="AT194" s="112"/>
      <x:c r="AU194" s="113"/>
      <x:c r="AV194" s="113"/>
      <x:c r="AW194" s="112"/>
      <x:c r="AX194" s="112"/>
      <x:c r="AY194" s="112"/>
      <x:c r="AZ194" s="112"/>
      <x:c r="BA194" s="112"/>
      <x:c r="BB194" s="112"/>
      <x:c r="BC194" s="112"/>
      <x:c r="BD194" s="112"/>
      <x:c r="BE194" s="112"/>
      <x:c r="BF194" s="112"/>
      <x:c r="BG194" s="112"/>
      <x:c r="BH194" s="112"/>
      <x:c r="BI194" s="112"/>
    </x:row>
    <x:row r="195" customFormat="false" ht="15.75" hidden="true" customHeight="true" outlineLevel="1" collapsed="false">
      <x:c r="A195" s="117"/>
      <x:c r="B195" s="118" t="n">
        <x:v>0</x:v>
      </x:c>
      <x:c r="C195" s="119"/>
      <x:c r="D195" s="119"/>
      <x:c r="E195" s="12"/>
      <x:c r="F195" s="120"/>
      <x:c r="G195" s="121"/>
      <x:c r="H195" s="122"/>
      <x:c r="I195" s="112"/>
      <x:c r="J195" s="117"/>
      <x:c r="K195" s="112"/>
      <x:c r="L195" s="112"/>
      <x:c r="M195" s="112"/>
      <x:c r="N195" s="112"/>
      <x:c r="O195" s="112"/>
      <x:c r="P195" s="112"/>
      <x:c r="Q195" s="112"/>
      <x:c r="R195" s="112"/>
      <x:c r="S195" s="112"/>
      <x:c r="T195" s="112"/>
      <x:c r="U195" s="112"/>
      <x:c r="V195" s="112"/>
      <x:c r="W195" s="112"/>
      <x:c r="X195" s="112"/>
      <x:c r="Y195" s="112"/>
      <x:c r="Z195" s="112"/>
      <x:c r="AA195" s="112"/>
      <x:c r="AB195" s="112"/>
      <x:c r="AC195" s="112"/>
      <x:c r="AD195" s="112"/>
      <x:c r="AE195" s="112"/>
      <x:c r="AF195" s="112"/>
      <x:c r="AG195" s="112"/>
      <x:c r="AH195" s="112"/>
      <x:c r="AI195" s="112"/>
      <x:c r="AJ195" s="112"/>
      <x:c r="AK195" s="112"/>
      <x:c r="AL195" s="112"/>
      <x:c r="AM195" s="112"/>
      <x:c r="AN195" s="112"/>
      <x:c r="AO195" s="112"/>
      <x:c r="AP195" s="112"/>
      <x:c r="AQ195" s="112"/>
      <x:c r="AR195" s="112"/>
      <x:c r="AS195" s="112"/>
      <x:c r="AT195" s="112"/>
      <x:c r="AU195" s="113"/>
      <x:c r="AV195" s="113"/>
      <x:c r="AW195" s="112"/>
      <x:c r="AX195" s="112"/>
      <x:c r="AY195" s="112"/>
      <x:c r="AZ195" s="112"/>
      <x:c r="BA195" s="112"/>
      <x:c r="BB195" s="112"/>
      <x:c r="BC195" s="112"/>
      <x:c r="BD195" s="112"/>
      <x:c r="BE195" s="112"/>
      <x:c r="BF195" s="112"/>
      <x:c r="BG195" s="112"/>
      <x:c r="BH195" s="112"/>
      <x:c r="BI195" s="112"/>
    </x:row>
    <x:row r="196" customFormat="false" ht="15.75" hidden="true" customHeight="true" outlineLevel="1" collapsed="false">
      <x:c r="A196" s="117"/>
      <x:c r="B196" s="118" t="n">
        <x:v>0</x:v>
      </x:c>
      <x:c r="C196" s="119"/>
      <x:c r="D196" s="119"/>
      <x:c r="E196" s="12"/>
      <x:c r="F196" s="120"/>
      <x:c r="G196" s="121"/>
      <x:c r="H196" s="122"/>
      <x:c r="I196" s="112"/>
      <x:c r="J196" s="117"/>
      <x:c r="K196" s="112"/>
      <x:c r="L196" s="112"/>
      <x:c r="M196" s="112"/>
      <x:c r="N196" s="112"/>
      <x:c r="O196" s="112"/>
      <x:c r="P196" s="112"/>
      <x:c r="Q196" s="112"/>
      <x:c r="R196" s="112"/>
      <x:c r="S196" s="112"/>
      <x:c r="T196" s="112"/>
      <x:c r="U196" s="112"/>
      <x:c r="V196" s="112"/>
      <x:c r="W196" s="112"/>
      <x:c r="X196" s="112"/>
      <x:c r="Y196" s="112"/>
      <x:c r="Z196" s="112"/>
      <x:c r="AA196" s="112"/>
      <x:c r="AB196" s="112"/>
      <x:c r="AC196" s="112"/>
      <x:c r="AD196" s="112"/>
      <x:c r="AE196" s="112"/>
      <x:c r="AF196" s="112"/>
      <x:c r="AG196" s="112"/>
      <x:c r="AH196" s="112"/>
      <x:c r="AI196" s="112"/>
      <x:c r="AJ196" s="112"/>
      <x:c r="AK196" s="112"/>
      <x:c r="AL196" s="112"/>
      <x:c r="AM196" s="112"/>
      <x:c r="AN196" s="112"/>
      <x:c r="AO196" s="112"/>
      <x:c r="AP196" s="112"/>
      <x:c r="AQ196" s="112"/>
      <x:c r="AR196" s="112"/>
      <x:c r="AS196" s="112"/>
      <x:c r="AT196" s="112"/>
      <x:c r="AU196" s="113"/>
      <x:c r="AV196" s="113"/>
      <x:c r="AW196" s="112"/>
      <x:c r="AX196" s="112"/>
      <x:c r="AY196" s="112"/>
      <x:c r="AZ196" s="112"/>
      <x:c r="BA196" s="112"/>
      <x:c r="BB196" s="112"/>
      <x:c r="BC196" s="112"/>
      <x:c r="BD196" s="112"/>
      <x:c r="BE196" s="112"/>
      <x:c r="BF196" s="112"/>
      <x:c r="BG196" s="112"/>
      <x:c r="BH196" s="112"/>
      <x:c r="BI196" s="112"/>
    </x:row>
    <x:row r="197" customFormat="false" ht="15.75" hidden="true" customHeight="true" outlineLevel="1" collapsed="false">
      <x:c r="A197" s="117"/>
      <x:c r="B197" s="118" t="n">
        <x:v>0</x:v>
      </x:c>
      <x:c r="C197" s="119"/>
      <x:c r="D197" s="119"/>
      <x:c r="E197" s="12"/>
      <x:c r="F197" s="120"/>
      <x:c r="G197" s="121"/>
      <x:c r="H197" s="122"/>
      <x:c r="I197" s="112"/>
      <x:c r="J197" s="117"/>
      <x:c r="K197" s="112"/>
      <x:c r="L197" s="112"/>
      <x:c r="M197" s="112"/>
      <x:c r="N197" s="112"/>
      <x:c r="O197" s="112"/>
      <x:c r="P197" s="112"/>
      <x:c r="Q197" s="112"/>
      <x:c r="R197" s="112"/>
      <x:c r="S197" s="112"/>
      <x:c r="T197" s="112"/>
      <x:c r="U197" s="112"/>
      <x:c r="V197" s="112"/>
      <x:c r="W197" s="112"/>
      <x:c r="X197" s="112"/>
      <x:c r="Y197" s="112"/>
      <x:c r="Z197" s="112"/>
      <x:c r="AA197" s="112"/>
      <x:c r="AB197" s="112"/>
      <x:c r="AC197" s="112"/>
      <x:c r="AD197" s="112"/>
      <x:c r="AE197" s="112"/>
      <x:c r="AF197" s="112"/>
      <x:c r="AG197" s="112"/>
      <x:c r="AH197" s="112"/>
      <x:c r="AI197" s="112"/>
      <x:c r="AJ197" s="112"/>
      <x:c r="AK197" s="112"/>
      <x:c r="AL197" s="112"/>
      <x:c r="AM197" s="112"/>
      <x:c r="AN197" s="112"/>
      <x:c r="AO197" s="112"/>
      <x:c r="AP197" s="112"/>
      <x:c r="AQ197" s="112"/>
      <x:c r="AR197" s="112"/>
      <x:c r="AS197" s="112"/>
      <x:c r="AT197" s="112"/>
      <x:c r="AU197" s="113"/>
      <x:c r="AV197" s="113"/>
      <x:c r="AW197" s="112"/>
      <x:c r="AX197" s="112"/>
      <x:c r="AY197" s="112"/>
      <x:c r="AZ197" s="112"/>
      <x:c r="BA197" s="112"/>
      <x:c r="BB197" s="112"/>
      <x:c r="BC197" s="112"/>
      <x:c r="BD197" s="112"/>
      <x:c r="BE197" s="112"/>
      <x:c r="BF197" s="112"/>
      <x:c r="BG197" s="112"/>
      <x:c r="BH197" s="112"/>
      <x:c r="BI197" s="112"/>
    </x:row>
    <x:row r="198" customFormat="false" ht="15.75" hidden="true" customHeight="true" outlineLevel="1" collapsed="false">
      <x:c r="A198" s="117"/>
      <x:c r="B198" s="118" t="n">
        <x:v>0</x:v>
      </x:c>
      <x:c r="C198" s="119"/>
      <x:c r="D198" s="119"/>
      <x:c r="E198" s="12"/>
      <x:c r="F198" s="120"/>
      <x:c r="G198" s="121"/>
      <x:c r="H198" s="122"/>
      <x:c r="I198" s="112"/>
      <x:c r="J198" s="117"/>
      <x:c r="K198" s="112"/>
      <x:c r="L198" s="112"/>
      <x:c r="M198" s="112"/>
      <x:c r="N198" s="112"/>
      <x:c r="O198" s="112"/>
      <x:c r="P198" s="112"/>
      <x:c r="Q198" s="112"/>
      <x:c r="R198" s="112"/>
      <x:c r="S198" s="112"/>
      <x:c r="T198" s="112"/>
      <x:c r="U198" s="112"/>
      <x:c r="V198" s="112"/>
      <x:c r="W198" s="112"/>
      <x:c r="X198" s="112"/>
      <x:c r="Y198" s="112"/>
      <x:c r="Z198" s="112"/>
      <x:c r="AA198" s="112"/>
      <x:c r="AB198" s="112"/>
      <x:c r="AC198" s="112"/>
      <x:c r="AD198" s="112"/>
      <x:c r="AE198" s="112"/>
      <x:c r="AF198" s="112"/>
      <x:c r="AG198" s="112"/>
      <x:c r="AH198" s="112"/>
      <x:c r="AI198" s="112"/>
      <x:c r="AJ198" s="112"/>
      <x:c r="AK198" s="112"/>
      <x:c r="AL198" s="112"/>
      <x:c r="AM198" s="112"/>
      <x:c r="AN198" s="112"/>
      <x:c r="AO198" s="112"/>
      <x:c r="AP198" s="112"/>
      <x:c r="AQ198" s="112"/>
      <x:c r="AR198" s="112"/>
      <x:c r="AS198" s="112"/>
      <x:c r="AT198" s="112"/>
      <x:c r="AU198" s="113"/>
      <x:c r="AV198" s="113"/>
      <x:c r="AW198" s="112"/>
      <x:c r="AX198" s="112"/>
      <x:c r="AY198" s="112"/>
      <x:c r="AZ198" s="112"/>
      <x:c r="BA198" s="112"/>
      <x:c r="BB198" s="112"/>
      <x:c r="BC198" s="112"/>
      <x:c r="BD198" s="112"/>
      <x:c r="BE198" s="112"/>
      <x:c r="BF198" s="112"/>
      <x:c r="BG198" s="112"/>
      <x:c r="BH198" s="112"/>
      <x:c r="BI198" s="112"/>
    </x:row>
    <x:row r="199" customFormat="false" ht="15.75" hidden="true" customHeight="true" outlineLevel="1" collapsed="false">
      <x:c r="A199" s="117"/>
      <x:c r="B199" s="118" t="n">
        <x:v>0</x:v>
      </x:c>
      <x:c r="C199" s="119"/>
      <x:c r="D199" s="119"/>
      <x:c r="E199" s="12"/>
      <x:c r="F199" s="120"/>
      <x:c r="G199" s="121"/>
      <x:c r="H199" s="122"/>
      <x:c r="I199" s="112"/>
      <x:c r="J199" s="117"/>
      <x:c r="K199" s="112"/>
      <x:c r="L199" s="112"/>
      <x:c r="M199" s="112"/>
      <x:c r="N199" s="112"/>
      <x:c r="O199" s="112"/>
      <x:c r="P199" s="112"/>
      <x:c r="Q199" s="112"/>
      <x:c r="R199" s="112"/>
      <x:c r="S199" s="112"/>
      <x:c r="T199" s="112"/>
      <x:c r="U199" s="112"/>
      <x:c r="V199" s="112"/>
      <x:c r="W199" s="112"/>
      <x:c r="X199" s="112"/>
      <x:c r="Y199" s="112"/>
      <x:c r="Z199" s="112"/>
      <x:c r="AA199" s="112"/>
      <x:c r="AB199" s="112"/>
      <x:c r="AC199" s="112"/>
      <x:c r="AD199" s="112"/>
      <x:c r="AE199" s="112"/>
      <x:c r="AF199" s="112"/>
      <x:c r="AG199" s="112"/>
      <x:c r="AH199" s="112"/>
      <x:c r="AI199" s="112"/>
      <x:c r="AJ199" s="112"/>
      <x:c r="AK199" s="112"/>
      <x:c r="AL199" s="112"/>
      <x:c r="AM199" s="112"/>
      <x:c r="AN199" s="112"/>
      <x:c r="AO199" s="112"/>
      <x:c r="AP199" s="112"/>
      <x:c r="AQ199" s="112"/>
      <x:c r="AR199" s="112"/>
      <x:c r="AS199" s="112"/>
      <x:c r="AT199" s="112"/>
      <x:c r="AU199" s="113"/>
      <x:c r="AV199" s="113"/>
      <x:c r="AW199" s="112"/>
      <x:c r="AX199" s="112"/>
      <x:c r="AY199" s="112"/>
      <x:c r="AZ199" s="112"/>
      <x:c r="BA199" s="112"/>
      <x:c r="BB199" s="112"/>
      <x:c r="BC199" s="112"/>
      <x:c r="BD199" s="112"/>
      <x:c r="BE199" s="112"/>
      <x:c r="BF199" s="112"/>
      <x:c r="BG199" s="112"/>
      <x:c r="BH199" s="112"/>
      <x:c r="BI199" s="112"/>
    </x:row>
    <x:row r="200" customFormat="false" ht="15.75" hidden="true" customHeight="true" outlineLevel="1" collapsed="false">
      <x:c r="A200" s="117"/>
      <x:c r="B200" s="118" t="n">
        <x:v>0</x:v>
      </x:c>
      <x:c r="C200" s="119"/>
      <x:c r="D200" s="119"/>
      <x:c r="E200" s="12"/>
      <x:c r="F200" s="120"/>
      <x:c r="G200" s="121"/>
      <x:c r="H200" s="122"/>
      <x:c r="I200" s="112"/>
      <x:c r="J200" s="117"/>
      <x:c r="K200" s="112"/>
      <x:c r="L200" s="112"/>
      <x:c r="M200" s="112"/>
      <x:c r="N200" s="112"/>
      <x:c r="O200" s="112"/>
      <x:c r="P200" s="112"/>
      <x:c r="Q200" s="112"/>
      <x:c r="R200" s="112"/>
      <x:c r="S200" s="112"/>
      <x:c r="T200" s="112"/>
      <x:c r="U200" s="112"/>
      <x:c r="V200" s="112"/>
      <x:c r="W200" s="112"/>
      <x:c r="X200" s="112"/>
      <x:c r="Y200" s="112"/>
      <x:c r="Z200" s="112"/>
      <x:c r="AA200" s="112"/>
      <x:c r="AB200" s="112"/>
      <x:c r="AC200" s="112"/>
      <x:c r="AD200" s="112"/>
      <x:c r="AE200" s="112"/>
      <x:c r="AF200" s="112"/>
      <x:c r="AG200" s="112"/>
      <x:c r="AH200" s="112"/>
      <x:c r="AI200" s="112"/>
      <x:c r="AJ200" s="112"/>
      <x:c r="AK200" s="112"/>
      <x:c r="AL200" s="112"/>
      <x:c r="AM200" s="112"/>
      <x:c r="AN200" s="112"/>
      <x:c r="AO200" s="112"/>
      <x:c r="AP200" s="112"/>
      <x:c r="AQ200" s="112"/>
      <x:c r="AR200" s="112"/>
      <x:c r="AS200" s="112"/>
      <x:c r="AT200" s="112"/>
      <x:c r="AU200" s="113"/>
      <x:c r="AV200" s="113"/>
      <x:c r="AW200" s="112"/>
      <x:c r="AX200" s="112"/>
      <x:c r="AY200" s="112"/>
      <x:c r="AZ200" s="112"/>
      <x:c r="BA200" s="112"/>
      <x:c r="BB200" s="112"/>
      <x:c r="BC200" s="112"/>
      <x:c r="BD200" s="112"/>
      <x:c r="BE200" s="112"/>
      <x:c r="BF200" s="112"/>
      <x:c r="BG200" s="112"/>
      <x:c r="BH200" s="112"/>
      <x:c r="BI200" s="112"/>
    </x:row>
    <x:row r="201" customFormat="false" ht="15.75" hidden="true" customHeight="true" outlineLevel="1" collapsed="false">
      <x:c r="A201" s="117"/>
      <x:c r="B201" s="118" t="n">
        <x:v>0</x:v>
      </x:c>
      <x:c r="C201" s="119"/>
      <x:c r="D201" s="119"/>
      <x:c r="E201" s="12"/>
      <x:c r="F201" s="120"/>
      <x:c r="G201" s="121"/>
      <x:c r="H201" s="122"/>
      <x:c r="I201" s="112"/>
      <x:c r="J201" s="117"/>
      <x:c r="K201" s="112"/>
      <x:c r="L201" s="112"/>
      <x:c r="M201" s="112"/>
      <x:c r="N201" s="112"/>
      <x:c r="O201" s="112"/>
      <x:c r="P201" s="112"/>
      <x:c r="Q201" s="112"/>
      <x:c r="R201" s="112"/>
      <x:c r="S201" s="112"/>
      <x:c r="T201" s="112"/>
      <x:c r="U201" s="112"/>
      <x:c r="V201" s="112"/>
      <x:c r="W201" s="112"/>
      <x:c r="X201" s="112"/>
      <x:c r="Y201" s="112"/>
      <x:c r="Z201" s="112"/>
      <x:c r="AA201" s="112"/>
      <x:c r="AB201" s="112"/>
      <x:c r="AC201" s="112"/>
      <x:c r="AD201" s="112"/>
      <x:c r="AE201" s="112"/>
      <x:c r="AF201" s="112"/>
      <x:c r="AG201" s="112"/>
      <x:c r="AH201" s="112"/>
      <x:c r="AI201" s="112"/>
      <x:c r="AJ201" s="112"/>
      <x:c r="AK201" s="112"/>
      <x:c r="AL201" s="112"/>
      <x:c r="AM201" s="112"/>
      <x:c r="AN201" s="112"/>
      <x:c r="AO201" s="112"/>
      <x:c r="AP201" s="112"/>
      <x:c r="AQ201" s="112"/>
      <x:c r="AR201" s="112"/>
      <x:c r="AS201" s="112"/>
      <x:c r="AT201" s="112"/>
      <x:c r="AU201" s="113"/>
      <x:c r="AV201" s="113"/>
      <x:c r="AW201" s="112"/>
      <x:c r="AX201" s="112"/>
      <x:c r="AY201" s="112"/>
      <x:c r="AZ201" s="112"/>
      <x:c r="BA201" s="112"/>
      <x:c r="BB201" s="112"/>
      <x:c r="BC201" s="112"/>
      <x:c r="BD201" s="112"/>
      <x:c r="BE201" s="112"/>
      <x:c r="BF201" s="112"/>
      <x:c r="BG201" s="112"/>
      <x:c r="BH201" s="112"/>
      <x:c r="BI201" s="112"/>
    </x:row>
    <x:row r="202" customFormat="false" ht="15.75" hidden="true" customHeight="true" outlineLevel="1" collapsed="false">
      <x:c r="A202" s="117"/>
      <x:c r="B202" s="118" t="n">
        <x:v>0</x:v>
      </x:c>
      <x:c r="C202" s="119"/>
      <x:c r="D202" s="119"/>
      <x:c r="E202" s="12"/>
      <x:c r="F202" s="120"/>
      <x:c r="G202" s="121"/>
      <x:c r="H202" s="122"/>
      <x:c r="I202" s="112"/>
      <x:c r="J202" s="117"/>
      <x:c r="K202" s="112"/>
      <x:c r="L202" s="112"/>
      <x:c r="M202" s="112"/>
      <x:c r="N202" s="112"/>
      <x:c r="O202" s="112"/>
      <x:c r="P202" s="112"/>
      <x:c r="Q202" s="112"/>
      <x:c r="R202" s="112"/>
      <x:c r="S202" s="112"/>
      <x:c r="T202" s="112"/>
      <x:c r="U202" s="112"/>
      <x:c r="V202" s="112"/>
      <x:c r="W202" s="112"/>
      <x:c r="X202" s="112"/>
      <x:c r="Y202" s="112"/>
      <x:c r="Z202" s="112"/>
      <x:c r="AA202" s="112"/>
      <x:c r="AB202" s="112"/>
      <x:c r="AC202" s="112"/>
      <x:c r="AD202" s="112"/>
      <x:c r="AE202" s="112"/>
      <x:c r="AF202" s="112"/>
      <x:c r="AG202" s="112"/>
      <x:c r="AH202" s="112"/>
      <x:c r="AI202" s="112"/>
      <x:c r="AJ202" s="112"/>
      <x:c r="AK202" s="112"/>
      <x:c r="AL202" s="112"/>
      <x:c r="AM202" s="112"/>
      <x:c r="AN202" s="112"/>
      <x:c r="AO202" s="112"/>
      <x:c r="AP202" s="112"/>
      <x:c r="AQ202" s="112"/>
      <x:c r="AR202" s="112"/>
      <x:c r="AS202" s="112"/>
      <x:c r="AT202" s="112"/>
      <x:c r="AU202" s="113"/>
      <x:c r="AV202" s="113"/>
      <x:c r="AW202" s="112"/>
      <x:c r="AX202" s="112"/>
      <x:c r="AY202" s="112"/>
      <x:c r="AZ202" s="112"/>
      <x:c r="BA202" s="112"/>
      <x:c r="BB202" s="112"/>
      <x:c r="BC202" s="112"/>
      <x:c r="BD202" s="112"/>
      <x:c r="BE202" s="112"/>
      <x:c r="BF202" s="112"/>
      <x:c r="BG202" s="112"/>
      <x:c r="BH202" s="112"/>
      <x:c r="BI202" s="112"/>
    </x:row>
    <x:row r="203" customFormat="false" ht="15.75" hidden="true" customHeight="true" outlineLevel="1" collapsed="false">
      <x:c r="A203" s="117"/>
      <x:c r="B203" s="118" t="n">
        <x:v>0</x:v>
      </x:c>
      <x:c r="C203" s="119"/>
      <x:c r="D203" s="119"/>
      <x:c r="E203" s="12"/>
      <x:c r="F203" s="120"/>
      <x:c r="G203" s="121"/>
      <x:c r="H203" s="122"/>
      <x:c r="I203" s="112"/>
      <x:c r="J203" s="117"/>
      <x:c r="K203" s="112"/>
      <x:c r="L203" s="112"/>
      <x:c r="M203" s="112"/>
      <x:c r="N203" s="112"/>
      <x:c r="O203" s="112"/>
      <x:c r="P203" s="112"/>
      <x:c r="Q203" s="112"/>
      <x:c r="R203" s="112"/>
      <x:c r="S203" s="112"/>
      <x:c r="T203" s="112"/>
      <x:c r="U203" s="112"/>
      <x:c r="V203" s="112"/>
      <x:c r="W203" s="112"/>
      <x:c r="X203" s="112"/>
      <x:c r="Y203" s="112"/>
      <x:c r="Z203" s="112"/>
      <x:c r="AA203" s="112"/>
      <x:c r="AB203" s="112"/>
      <x:c r="AC203" s="112"/>
      <x:c r="AD203" s="112"/>
      <x:c r="AE203" s="112"/>
      <x:c r="AF203" s="112"/>
      <x:c r="AG203" s="112"/>
      <x:c r="AH203" s="112"/>
      <x:c r="AI203" s="112"/>
      <x:c r="AJ203" s="112"/>
      <x:c r="AK203" s="112"/>
      <x:c r="AL203" s="112"/>
      <x:c r="AM203" s="112"/>
      <x:c r="AN203" s="112"/>
      <x:c r="AO203" s="112"/>
      <x:c r="AP203" s="112"/>
      <x:c r="AQ203" s="112"/>
      <x:c r="AR203" s="112"/>
      <x:c r="AS203" s="112"/>
      <x:c r="AT203" s="112"/>
      <x:c r="AU203" s="113"/>
      <x:c r="AV203" s="113"/>
      <x:c r="AW203" s="112"/>
      <x:c r="AX203" s="112"/>
      <x:c r="AY203" s="112"/>
      <x:c r="AZ203" s="112"/>
      <x:c r="BA203" s="112"/>
      <x:c r="BB203" s="112"/>
      <x:c r="BC203" s="112"/>
      <x:c r="BD203" s="112"/>
      <x:c r="BE203" s="112"/>
      <x:c r="BF203" s="112"/>
      <x:c r="BG203" s="112"/>
      <x:c r="BH203" s="112"/>
      <x:c r="BI203" s="112"/>
    </x:row>
    <x:row r="204" customFormat="false" ht="15.75" hidden="true" customHeight="true" outlineLevel="1" collapsed="false">
      <x:c r="A204" s="117"/>
      <x:c r="B204" s="118" t="n">
        <x:v>0</x:v>
      </x:c>
      <x:c r="C204" s="119"/>
      <x:c r="D204" s="119"/>
      <x:c r="E204" s="12"/>
      <x:c r="F204" s="120"/>
      <x:c r="G204" s="121"/>
      <x:c r="H204" s="122"/>
      <x:c r="I204" s="112"/>
      <x:c r="J204" s="117"/>
      <x:c r="K204" s="112"/>
      <x:c r="L204" s="112"/>
      <x:c r="M204" s="112"/>
      <x:c r="N204" s="112"/>
      <x:c r="O204" s="112"/>
      <x:c r="P204" s="112"/>
      <x:c r="Q204" s="112"/>
      <x:c r="R204" s="112"/>
      <x:c r="S204" s="112"/>
      <x:c r="T204" s="112"/>
      <x:c r="U204" s="112"/>
      <x:c r="V204" s="112"/>
      <x:c r="W204" s="112"/>
      <x:c r="X204" s="112"/>
      <x:c r="Y204" s="112"/>
      <x:c r="Z204" s="112"/>
      <x:c r="AA204" s="112"/>
      <x:c r="AB204" s="112"/>
      <x:c r="AC204" s="112"/>
      <x:c r="AD204" s="112"/>
      <x:c r="AE204" s="112"/>
      <x:c r="AF204" s="112"/>
      <x:c r="AG204" s="112"/>
      <x:c r="AH204" s="112"/>
      <x:c r="AI204" s="112"/>
      <x:c r="AJ204" s="112"/>
      <x:c r="AK204" s="112"/>
      <x:c r="AL204" s="112"/>
      <x:c r="AM204" s="112"/>
      <x:c r="AN204" s="112"/>
      <x:c r="AO204" s="112"/>
      <x:c r="AP204" s="112"/>
      <x:c r="AQ204" s="112"/>
      <x:c r="AR204" s="112"/>
      <x:c r="AS204" s="112"/>
      <x:c r="AT204" s="112"/>
      <x:c r="AU204" s="113"/>
      <x:c r="AV204" s="113"/>
      <x:c r="AW204" s="112"/>
      <x:c r="AX204" s="112"/>
      <x:c r="AY204" s="112"/>
      <x:c r="AZ204" s="112"/>
      <x:c r="BA204" s="112"/>
      <x:c r="BB204" s="112"/>
      <x:c r="BC204" s="112"/>
      <x:c r="BD204" s="112"/>
      <x:c r="BE204" s="112"/>
      <x:c r="BF204" s="112"/>
      <x:c r="BG204" s="112"/>
      <x:c r="BH204" s="112"/>
      <x:c r="BI204" s="112"/>
    </x:row>
    <x:row r="205" customFormat="false" ht="15.75" hidden="true" customHeight="true" outlineLevel="1" collapsed="false">
      <x:c r="A205" s="117"/>
      <x:c r="B205" s="118" t="n">
        <x:v>0</x:v>
      </x:c>
      <x:c r="C205" s="119"/>
      <x:c r="D205" s="119"/>
      <x:c r="E205" s="12"/>
      <x:c r="F205" s="120"/>
      <x:c r="G205" s="121"/>
      <x:c r="H205" s="122"/>
      <x:c r="I205" s="112"/>
      <x:c r="J205" s="117"/>
      <x:c r="K205" s="112"/>
      <x:c r="L205" s="112"/>
      <x:c r="M205" s="112"/>
      <x:c r="N205" s="112"/>
      <x:c r="O205" s="112"/>
      <x:c r="P205" s="112"/>
      <x:c r="Q205" s="112"/>
      <x:c r="R205" s="112"/>
      <x:c r="S205" s="112"/>
      <x:c r="T205" s="112"/>
      <x:c r="U205" s="112"/>
      <x:c r="V205" s="112"/>
      <x:c r="W205" s="112"/>
      <x:c r="X205" s="112"/>
      <x:c r="Y205" s="112"/>
      <x:c r="Z205" s="112"/>
      <x:c r="AA205" s="112"/>
      <x:c r="AB205" s="112"/>
      <x:c r="AC205" s="112"/>
      <x:c r="AD205" s="112"/>
      <x:c r="AE205" s="112"/>
      <x:c r="AF205" s="112"/>
      <x:c r="AG205" s="112"/>
      <x:c r="AH205" s="112"/>
      <x:c r="AI205" s="112"/>
      <x:c r="AJ205" s="112"/>
      <x:c r="AK205" s="112"/>
      <x:c r="AL205" s="112"/>
      <x:c r="AM205" s="112"/>
      <x:c r="AN205" s="112"/>
      <x:c r="AO205" s="112"/>
      <x:c r="AP205" s="112"/>
      <x:c r="AQ205" s="112"/>
      <x:c r="AR205" s="112"/>
      <x:c r="AS205" s="112"/>
      <x:c r="AT205" s="112"/>
      <x:c r="AU205" s="113"/>
      <x:c r="AV205" s="113"/>
      <x:c r="AW205" s="112"/>
      <x:c r="AX205" s="112"/>
      <x:c r="AY205" s="112"/>
      <x:c r="AZ205" s="112"/>
      <x:c r="BA205" s="112"/>
      <x:c r="BB205" s="112"/>
      <x:c r="BC205" s="112"/>
      <x:c r="BD205" s="112"/>
      <x:c r="BE205" s="112"/>
      <x:c r="BF205" s="112"/>
      <x:c r="BG205" s="112"/>
      <x:c r="BH205" s="112"/>
      <x:c r="BI205" s="112"/>
    </x:row>
    <x:row r="206" customFormat="false" ht="15.75" hidden="true" customHeight="true" outlineLevel="1" collapsed="false">
      <x:c r="A206" s="117"/>
      <x:c r="B206" s="118" t="n">
        <x:v>0</x:v>
      </x:c>
      <x:c r="C206" s="119"/>
      <x:c r="D206" s="119"/>
      <x:c r="E206" s="12"/>
      <x:c r="F206" s="120"/>
      <x:c r="G206" s="121"/>
      <x:c r="H206" s="122"/>
      <x:c r="I206" s="112"/>
      <x:c r="J206" s="117"/>
      <x:c r="K206" s="112"/>
      <x:c r="L206" s="112"/>
      <x:c r="M206" s="112"/>
      <x:c r="N206" s="112"/>
      <x:c r="O206" s="112"/>
      <x:c r="P206" s="112"/>
      <x:c r="Q206" s="112"/>
      <x:c r="R206" s="112"/>
      <x:c r="S206" s="112"/>
      <x:c r="T206" s="112"/>
      <x:c r="U206" s="112"/>
      <x:c r="V206" s="112"/>
      <x:c r="W206" s="112"/>
      <x:c r="X206" s="112"/>
      <x:c r="Y206" s="112"/>
      <x:c r="Z206" s="112"/>
      <x:c r="AA206" s="112"/>
      <x:c r="AB206" s="112"/>
      <x:c r="AC206" s="112"/>
      <x:c r="AD206" s="112"/>
      <x:c r="AE206" s="112"/>
      <x:c r="AF206" s="112"/>
      <x:c r="AG206" s="112"/>
      <x:c r="AH206" s="112"/>
      <x:c r="AI206" s="112"/>
      <x:c r="AJ206" s="112"/>
      <x:c r="AK206" s="112"/>
      <x:c r="AL206" s="112"/>
      <x:c r="AM206" s="112"/>
      <x:c r="AN206" s="112"/>
      <x:c r="AO206" s="112"/>
      <x:c r="AP206" s="112"/>
      <x:c r="AQ206" s="112"/>
      <x:c r="AR206" s="112"/>
      <x:c r="AS206" s="112"/>
      <x:c r="AT206" s="112"/>
      <x:c r="AU206" s="113"/>
      <x:c r="AV206" s="113"/>
      <x:c r="AW206" s="112"/>
      <x:c r="AX206" s="112"/>
      <x:c r="AY206" s="112"/>
      <x:c r="AZ206" s="112"/>
      <x:c r="BA206" s="112"/>
      <x:c r="BB206" s="112"/>
      <x:c r="BC206" s="112"/>
      <x:c r="BD206" s="112"/>
      <x:c r="BE206" s="112"/>
      <x:c r="BF206" s="112"/>
      <x:c r="BG206" s="112"/>
      <x:c r="BH206" s="112"/>
      <x:c r="BI206" s="112"/>
    </x:row>
    <x:row r="207" customFormat="false" ht="15.75" hidden="true" customHeight="true" outlineLevel="1" collapsed="false">
      <x:c r="A207" s="117"/>
      <x:c r="B207" s="118" t="n">
        <x:v>0</x:v>
      </x:c>
      <x:c r="C207" s="119"/>
      <x:c r="D207" s="119"/>
      <x:c r="E207" s="12"/>
      <x:c r="F207" s="120"/>
      <x:c r="G207" s="121"/>
      <x:c r="H207" s="122"/>
      <x:c r="I207" s="112"/>
      <x:c r="J207" s="117"/>
      <x:c r="K207" s="112"/>
      <x:c r="L207" s="112"/>
      <x:c r="M207" s="112"/>
      <x:c r="N207" s="112"/>
      <x:c r="O207" s="112"/>
      <x:c r="P207" s="112"/>
      <x:c r="Q207" s="112"/>
      <x:c r="R207" s="112"/>
      <x:c r="S207" s="112"/>
      <x:c r="T207" s="112"/>
      <x:c r="U207" s="112"/>
      <x:c r="V207" s="112"/>
      <x:c r="W207" s="112"/>
      <x:c r="X207" s="112"/>
      <x:c r="Y207" s="112"/>
      <x:c r="Z207" s="112"/>
      <x:c r="AA207" s="112"/>
      <x:c r="AB207" s="112"/>
      <x:c r="AC207" s="112"/>
      <x:c r="AD207" s="112"/>
      <x:c r="AE207" s="112"/>
      <x:c r="AF207" s="112"/>
      <x:c r="AG207" s="112"/>
      <x:c r="AH207" s="112"/>
      <x:c r="AI207" s="112"/>
      <x:c r="AJ207" s="112"/>
      <x:c r="AK207" s="112"/>
      <x:c r="AL207" s="112"/>
      <x:c r="AM207" s="112"/>
      <x:c r="AN207" s="112"/>
      <x:c r="AO207" s="112"/>
      <x:c r="AP207" s="112"/>
      <x:c r="AQ207" s="112"/>
      <x:c r="AR207" s="112"/>
      <x:c r="AS207" s="112"/>
      <x:c r="AT207" s="112"/>
      <x:c r="AU207" s="113"/>
      <x:c r="AV207" s="113"/>
      <x:c r="AW207" s="112"/>
      <x:c r="AX207" s="112"/>
      <x:c r="AY207" s="112"/>
      <x:c r="AZ207" s="112"/>
      <x:c r="BA207" s="112"/>
      <x:c r="BB207" s="112"/>
      <x:c r="BC207" s="112"/>
      <x:c r="BD207" s="112"/>
      <x:c r="BE207" s="112"/>
      <x:c r="BF207" s="112"/>
      <x:c r="BG207" s="112"/>
      <x:c r="BH207" s="112"/>
      <x:c r="BI207" s="112"/>
    </x:row>
    <x:row r="208" customFormat="false" ht="15.75" hidden="true" customHeight="true" outlineLevel="1" collapsed="false">
      <x:c r="A208" s="117"/>
      <x:c r="B208" s="118" t="n">
        <x:v>0</x:v>
      </x:c>
      <x:c r="C208" s="119"/>
      <x:c r="D208" s="119"/>
      <x:c r="E208" s="12"/>
      <x:c r="F208" s="120"/>
      <x:c r="G208" s="121"/>
      <x:c r="H208" s="122"/>
      <x:c r="I208" s="112"/>
      <x:c r="J208" s="117"/>
      <x:c r="K208" s="112"/>
      <x:c r="L208" s="112"/>
      <x:c r="M208" s="112"/>
      <x:c r="N208" s="112"/>
      <x:c r="O208" s="112"/>
      <x:c r="P208" s="112"/>
      <x:c r="Q208" s="112"/>
      <x:c r="R208" s="112"/>
      <x:c r="S208" s="112"/>
      <x:c r="T208" s="112"/>
      <x:c r="U208" s="112"/>
      <x:c r="V208" s="112"/>
      <x:c r="W208" s="112"/>
      <x:c r="X208" s="112"/>
      <x:c r="Y208" s="112"/>
      <x:c r="Z208" s="112"/>
      <x:c r="AA208" s="112"/>
      <x:c r="AB208" s="112"/>
      <x:c r="AC208" s="112"/>
      <x:c r="AD208" s="112"/>
      <x:c r="AE208" s="112"/>
      <x:c r="AF208" s="112"/>
      <x:c r="AG208" s="112"/>
      <x:c r="AH208" s="112"/>
      <x:c r="AI208" s="112"/>
      <x:c r="AJ208" s="112"/>
      <x:c r="AK208" s="112"/>
      <x:c r="AL208" s="112"/>
      <x:c r="AM208" s="112"/>
      <x:c r="AN208" s="112"/>
      <x:c r="AO208" s="112"/>
      <x:c r="AP208" s="112"/>
      <x:c r="AQ208" s="112"/>
      <x:c r="AR208" s="112"/>
      <x:c r="AS208" s="112"/>
      <x:c r="AT208" s="112"/>
      <x:c r="AU208" s="113"/>
      <x:c r="AV208" s="113"/>
      <x:c r="AW208" s="112"/>
      <x:c r="AX208" s="112"/>
      <x:c r="AY208" s="112"/>
      <x:c r="AZ208" s="112"/>
      <x:c r="BA208" s="112"/>
      <x:c r="BB208" s="112"/>
      <x:c r="BC208" s="112"/>
      <x:c r="BD208" s="112"/>
      <x:c r="BE208" s="112"/>
      <x:c r="BF208" s="112"/>
      <x:c r="BG208" s="112"/>
      <x:c r="BH208" s="112"/>
      <x:c r="BI208" s="112"/>
    </x:row>
    <x:row r="209" customFormat="false" ht="15.75" hidden="true" customHeight="true" outlineLevel="1" collapsed="false">
      <x:c r="A209" s="117"/>
      <x:c r="B209" s="118" t="n">
        <x:v>0</x:v>
      </x:c>
      <x:c r="C209" s="119"/>
      <x:c r="D209" s="119"/>
      <x:c r="E209" s="12"/>
      <x:c r="F209" s="120"/>
      <x:c r="G209" s="121"/>
      <x:c r="H209" s="122"/>
      <x:c r="I209" s="112"/>
      <x:c r="J209" s="117"/>
      <x:c r="K209" s="112"/>
      <x:c r="L209" s="112"/>
      <x:c r="M209" s="112"/>
      <x:c r="N209" s="112"/>
      <x:c r="O209" s="112"/>
      <x:c r="P209" s="112"/>
      <x:c r="Q209" s="112"/>
      <x:c r="R209" s="112"/>
      <x:c r="S209" s="112"/>
      <x:c r="T209" s="112"/>
      <x:c r="U209" s="112"/>
      <x:c r="V209" s="112"/>
      <x:c r="W209" s="112"/>
      <x:c r="X209" s="112"/>
      <x:c r="Y209" s="112"/>
      <x:c r="Z209" s="112"/>
      <x:c r="AA209" s="112"/>
      <x:c r="AB209" s="112"/>
      <x:c r="AC209" s="112"/>
      <x:c r="AD209" s="112"/>
      <x:c r="AE209" s="112"/>
      <x:c r="AF209" s="112"/>
      <x:c r="AG209" s="112"/>
      <x:c r="AH209" s="112"/>
      <x:c r="AI209" s="112"/>
      <x:c r="AJ209" s="112"/>
      <x:c r="AK209" s="112"/>
      <x:c r="AL209" s="112"/>
      <x:c r="AM209" s="112"/>
      <x:c r="AN209" s="112"/>
      <x:c r="AO209" s="112"/>
      <x:c r="AP209" s="112"/>
      <x:c r="AQ209" s="112"/>
      <x:c r="AR209" s="112"/>
      <x:c r="AS209" s="112"/>
      <x:c r="AT209" s="112"/>
      <x:c r="AU209" s="113"/>
      <x:c r="AV209" s="113"/>
      <x:c r="AW209" s="112"/>
      <x:c r="AX209" s="112"/>
      <x:c r="AY209" s="112"/>
      <x:c r="AZ209" s="112"/>
      <x:c r="BA209" s="112"/>
      <x:c r="BB209" s="112"/>
      <x:c r="BC209" s="112"/>
      <x:c r="BD209" s="112"/>
      <x:c r="BE209" s="112"/>
      <x:c r="BF209" s="112"/>
      <x:c r="BG209" s="112"/>
      <x:c r="BH209" s="112"/>
      <x:c r="BI209" s="112"/>
    </x:row>
    <x:row r="210" customFormat="false" ht="15.75" hidden="true" customHeight="true" outlineLevel="1" collapsed="false">
      <x:c r="A210" s="117"/>
      <x:c r="B210" s="118" t="n">
        <x:v>0</x:v>
      </x:c>
      <x:c r="C210" s="119"/>
      <x:c r="D210" s="119"/>
      <x:c r="E210" s="12"/>
      <x:c r="F210" s="120"/>
      <x:c r="G210" s="121"/>
      <x:c r="H210" s="122"/>
      <x:c r="I210" s="112"/>
      <x:c r="J210" s="117"/>
      <x:c r="K210" s="112"/>
      <x:c r="L210" s="112"/>
      <x:c r="M210" s="112"/>
      <x:c r="N210" s="112"/>
      <x:c r="O210" s="112"/>
      <x:c r="P210" s="112"/>
      <x:c r="Q210" s="112"/>
      <x:c r="R210" s="112"/>
      <x:c r="S210" s="112"/>
      <x:c r="T210" s="112"/>
      <x:c r="U210" s="112"/>
      <x:c r="V210" s="112"/>
      <x:c r="W210" s="112"/>
      <x:c r="X210" s="112"/>
      <x:c r="Y210" s="112"/>
      <x:c r="Z210" s="112"/>
      <x:c r="AA210" s="112"/>
      <x:c r="AB210" s="112"/>
      <x:c r="AC210" s="112"/>
      <x:c r="AD210" s="112"/>
      <x:c r="AE210" s="112"/>
      <x:c r="AF210" s="112"/>
      <x:c r="AG210" s="112"/>
      <x:c r="AH210" s="112"/>
      <x:c r="AI210" s="112"/>
      <x:c r="AJ210" s="112"/>
      <x:c r="AK210" s="112"/>
      <x:c r="AL210" s="112"/>
      <x:c r="AM210" s="112"/>
      <x:c r="AN210" s="112"/>
      <x:c r="AO210" s="112"/>
      <x:c r="AP210" s="112"/>
      <x:c r="AQ210" s="112"/>
      <x:c r="AR210" s="112"/>
      <x:c r="AS210" s="112"/>
      <x:c r="AT210" s="112"/>
      <x:c r="AU210" s="113"/>
      <x:c r="AV210" s="113"/>
      <x:c r="AW210" s="112"/>
      <x:c r="AX210" s="112"/>
      <x:c r="AY210" s="112"/>
      <x:c r="AZ210" s="112"/>
      <x:c r="BA210" s="112"/>
      <x:c r="BB210" s="112"/>
      <x:c r="BC210" s="112"/>
      <x:c r="BD210" s="112"/>
      <x:c r="BE210" s="112"/>
      <x:c r="BF210" s="112"/>
      <x:c r="BG210" s="112"/>
      <x:c r="BH210" s="112"/>
      <x:c r="BI210" s="112"/>
    </x:row>
    <x:row r="211" customFormat="false" ht="15.75" hidden="true" customHeight="true" outlineLevel="1" collapsed="false">
      <x:c r="A211" s="117"/>
      <x:c r="B211" s="118" t="n">
        <x:v>0</x:v>
      </x:c>
      <x:c r="C211" s="119"/>
      <x:c r="D211" s="119"/>
      <x:c r="E211" s="12"/>
      <x:c r="F211" s="120"/>
      <x:c r="G211" s="121"/>
      <x:c r="H211" s="122"/>
      <x:c r="I211" s="112"/>
      <x:c r="J211" s="117"/>
      <x:c r="K211" s="112"/>
      <x:c r="L211" s="112"/>
      <x:c r="M211" s="112"/>
      <x:c r="N211" s="112"/>
      <x:c r="O211" s="112"/>
      <x:c r="P211" s="112"/>
      <x:c r="Q211" s="112"/>
      <x:c r="R211" s="112"/>
      <x:c r="S211" s="112"/>
      <x:c r="T211" s="112"/>
      <x:c r="U211" s="112"/>
      <x:c r="V211" s="112"/>
      <x:c r="W211" s="112"/>
      <x:c r="X211" s="112"/>
      <x:c r="Y211" s="112"/>
      <x:c r="Z211" s="112"/>
      <x:c r="AA211" s="112"/>
      <x:c r="AB211" s="112"/>
      <x:c r="AC211" s="112"/>
      <x:c r="AD211" s="112"/>
      <x:c r="AE211" s="112"/>
      <x:c r="AF211" s="112"/>
      <x:c r="AG211" s="112"/>
      <x:c r="AH211" s="112"/>
      <x:c r="AI211" s="112"/>
      <x:c r="AJ211" s="112"/>
      <x:c r="AK211" s="112"/>
      <x:c r="AL211" s="112"/>
      <x:c r="AM211" s="112"/>
      <x:c r="AN211" s="112"/>
      <x:c r="AO211" s="112"/>
      <x:c r="AP211" s="112"/>
      <x:c r="AQ211" s="112"/>
      <x:c r="AR211" s="112"/>
      <x:c r="AS211" s="112"/>
      <x:c r="AT211" s="112"/>
      <x:c r="AU211" s="113"/>
      <x:c r="AV211" s="113"/>
      <x:c r="AW211" s="112"/>
      <x:c r="AX211" s="112"/>
      <x:c r="AY211" s="112"/>
      <x:c r="AZ211" s="112"/>
      <x:c r="BA211" s="112"/>
      <x:c r="BB211" s="112"/>
      <x:c r="BC211" s="112"/>
      <x:c r="BD211" s="112"/>
      <x:c r="BE211" s="112"/>
      <x:c r="BF211" s="112"/>
      <x:c r="BG211" s="112"/>
      <x:c r="BH211" s="112"/>
      <x:c r="BI211" s="112"/>
    </x:row>
    <x:row r="212" customFormat="false" ht="15.75" hidden="true" customHeight="true" outlineLevel="1" collapsed="false">
      <x:c r="A212" s="117"/>
      <x:c r="B212" s="118" t="n">
        <x:v>0</x:v>
      </x:c>
      <x:c r="C212" s="119"/>
      <x:c r="D212" s="119"/>
      <x:c r="E212" s="12"/>
      <x:c r="F212" s="120"/>
      <x:c r="G212" s="121"/>
      <x:c r="H212" s="122"/>
      <x:c r="I212" s="112"/>
      <x:c r="J212" s="117"/>
      <x:c r="K212" s="112"/>
      <x:c r="L212" s="112"/>
      <x:c r="M212" s="112"/>
      <x:c r="N212" s="112"/>
      <x:c r="O212" s="112"/>
      <x:c r="P212" s="112"/>
      <x:c r="Q212" s="112"/>
      <x:c r="R212" s="112"/>
      <x:c r="S212" s="112"/>
      <x:c r="T212" s="112"/>
      <x:c r="U212" s="112"/>
      <x:c r="V212" s="112"/>
      <x:c r="W212" s="112"/>
      <x:c r="X212" s="112"/>
      <x:c r="Y212" s="112"/>
      <x:c r="Z212" s="112"/>
      <x:c r="AA212" s="112"/>
      <x:c r="AB212" s="112"/>
      <x:c r="AC212" s="112"/>
      <x:c r="AD212" s="112"/>
      <x:c r="AE212" s="112"/>
      <x:c r="AF212" s="112"/>
      <x:c r="AG212" s="112"/>
      <x:c r="AH212" s="112"/>
      <x:c r="AI212" s="112"/>
      <x:c r="AJ212" s="112"/>
      <x:c r="AK212" s="112"/>
      <x:c r="AL212" s="112"/>
      <x:c r="AM212" s="112"/>
      <x:c r="AN212" s="112"/>
      <x:c r="AO212" s="112"/>
      <x:c r="AP212" s="112"/>
      <x:c r="AQ212" s="112"/>
      <x:c r="AR212" s="112"/>
      <x:c r="AS212" s="112"/>
      <x:c r="AT212" s="112"/>
      <x:c r="AU212" s="113"/>
      <x:c r="AV212" s="113"/>
      <x:c r="AW212" s="112"/>
      <x:c r="AX212" s="112"/>
      <x:c r="AY212" s="112"/>
      <x:c r="AZ212" s="112"/>
      <x:c r="BA212" s="112"/>
      <x:c r="BB212" s="112"/>
      <x:c r="BC212" s="112"/>
      <x:c r="BD212" s="112"/>
      <x:c r="BE212" s="112"/>
      <x:c r="BF212" s="112"/>
      <x:c r="BG212" s="112"/>
      <x:c r="BH212" s="112"/>
      <x:c r="BI212" s="112"/>
    </x:row>
    <x:row r="213" customFormat="false" ht="15.75" hidden="true" customHeight="true" outlineLevel="1" collapsed="false">
      <x:c r="A213" s="117"/>
      <x:c r="B213" s="118" t="n">
        <x:v>0</x:v>
      </x:c>
      <x:c r="C213" s="119"/>
      <x:c r="D213" s="119"/>
      <x:c r="E213" s="12"/>
      <x:c r="F213" s="120"/>
      <x:c r="G213" s="121"/>
      <x:c r="H213" s="122"/>
      <x:c r="I213" s="112"/>
      <x:c r="J213" s="117"/>
      <x:c r="K213" s="112"/>
      <x:c r="L213" s="112"/>
      <x:c r="M213" s="112"/>
      <x:c r="N213" s="112"/>
      <x:c r="O213" s="112"/>
      <x:c r="P213" s="112"/>
      <x:c r="Q213" s="112"/>
      <x:c r="R213" s="112"/>
      <x:c r="S213" s="112"/>
      <x:c r="T213" s="112"/>
      <x:c r="U213" s="112"/>
      <x:c r="V213" s="112"/>
      <x:c r="W213" s="112"/>
      <x:c r="X213" s="112"/>
      <x:c r="Y213" s="112"/>
      <x:c r="Z213" s="112"/>
      <x:c r="AA213" s="112"/>
      <x:c r="AB213" s="112"/>
      <x:c r="AC213" s="112"/>
      <x:c r="AD213" s="112"/>
      <x:c r="AE213" s="112"/>
      <x:c r="AF213" s="112"/>
      <x:c r="AG213" s="112"/>
      <x:c r="AH213" s="112"/>
      <x:c r="AI213" s="112"/>
      <x:c r="AJ213" s="112"/>
      <x:c r="AK213" s="112"/>
      <x:c r="AL213" s="112"/>
      <x:c r="AM213" s="112"/>
      <x:c r="AN213" s="112"/>
      <x:c r="AO213" s="112"/>
      <x:c r="AP213" s="112"/>
      <x:c r="AQ213" s="112"/>
      <x:c r="AR213" s="112"/>
      <x:c r="AS213" s="112"/>
      <x:c r="AT213" s="112"/>
      <x:c r="AU213" s="113"/>
      <x:c r="AV213" s="113"/>
      <x:c r="AW213" s="112"/>
      <x:c r="AX213" s="112"/>
      <x:c r="AY213" s="112"/>
      <x:c r="AZ213" s="112"/>
      <x:c r="BA213" s="112"/>
      <x:c r="BB213" s="112"/>
      <x:c r="BC213" s="112"/>
      <x:c r="BD213" s="112"/>
      <x:c r="BE213" s="112"/>
      <x:c r="BF213" s="112"/>
      <x:c r="BG213" s="112"/>
      <x:c r="BH213" s="112"/>
      <x:c r="BI213" s="112"/>
    </x:row>
    <x:row r="214" customFormat="false" ht="15.75" hidden="true" customHeight="true" outlineLevel="1" collapsed="false">
      <x:c r="A214" s="117"/>
      <x:c r="B214" s="118" t="n">
        <x:v>0</x:v>
      </x:c>
      <x:c r="C214" s="119"/>
      <x:c r="D214" s="119"/>
      <x:c r="E214" s="12"/>
      <x:c r="F214" s="120"/>
      <x:c r="G214" s="121"/>
      <x:c r="H214" s="122"/>
      <x:c r="I214" s="112"/>
      <x:c r="J214" s="117"/>
      <x:c r="K214" s="112"/>
      <x:c r="L214" s="112"/>
      <x:c r="M214" s="112"/>
      <x:c r="N214" s="112"/>
      <x:c r="O214" s="112"/>
      <x:c r="P214" s="112"/>
      <x:c r="Q214" s="112"/>
      <x:c r="R214" s="112"/>
      <x:c r="S214" s="112"/>
      <x:c r="T214" s="112"/>
      <x:c r="U214" s="112"/>
      <x:c r="V214" s="112"/>
      <x:c r="W214" s="112"/>
      <x:c r="X214" s="112"/>
      <x:c r="Y214" s="112"/>
      <x:c r="Z214" s="112"/>
      <x:c r="AA214" s="112"/>
      <x:c r="AB214" s="112"/>
      <x:c r="AC214" s="112"/>
      <x:c r="AD214" s="112"/>
      <x:c r="AE214" s="112"/>
      <x:c r="AF214" s="112"/>
      <x:c r="AG214" s="112"/>
      <x:c r="AH214" s="112"/>
      <x:c r="AI214" s="112"/>
      <x:c r="AJ214" s="112"/>
      <x:c r="AK214" s="112"/>
      <x:c r="AL214" s="112"/>
      <x:c r="AM214" s="112"/>
      <x:c r="AN214" s="112"/>
      <x:c r="AO214" s="112"/>
      <x:c r="AP214" s="112"/>
      <x:c r="AQ214" s="112"/>
      <x:c r="AR214" s="112"/>
      <x:c r="AS214" s="112"/>
      <x:c r="AT214" s="112"/>
      <x:c r="AU214" s="113"/>
      <x:c r="AV214" s="113"/>
      <x:c r="AW214" s="112"/>
      <x:c r="AX214" s="112"/>
      <x:c r="AY214" s="112"/>
      <x:c r="AZ214" s="112"/>
      <x:c r="BA214" s="112"/>
      <x:c r="BB214" s="112"/>
      <x:c r="BC214" s="112"/>
      <x:c r="BD214" s="112"/>
      <x:c r="BE214" s="112"/>
      <x:c r="BF214" s="112"/>
      <x:c r="BG214" s="112"/>
      <x:c r="BH214" s="112"/>
      <x:c r="BI214" s="112"/>
    </x:row>
    <x:row r="215" customFormat="false" ht="15.75" hidden="true" customHeight="true" outlineLevel="1" collapsed="false">
      <x:c r="A215" s="117"/>
      <x:c r="B215" s="118" t="n">
        <x:v>0</x:v>
      </x:c>
      <x:c r="C215" s="119"/>
      <x:c r="D215" s="119"/>
      <x:c r="E215" s="12"/>
      <x:c r="F215" s="120"/>
      <x:c r="G215" s="121"/>
      <x:c r="H215" s="122"/>
      <x:c r="I215" s="112"/>
      <x:c r="J215" s="117"/>
      <x:c r="K215" s="112"/>
      <x:c r="L215" s="112"/>
      <x:c r="M215" s="112"/>
      <x:c r="N215" s="112"/>
      <x:c r="O215" s="112"/>
      <x:c r="P215" s="112"/>
      <x:c r="Q215" s="112"/>
      <x:c r="R215" s="112"/>
      <x:c r="S215" s="112"/>
      <x:c r="T215" s="112"/>
      <x:c r="U215" s="112"/>
      <x:c r="V215" s="112"/>
      <x:c r="W215" s="112"/>
      <x:c r="X215" s="112"/>
      <x:c r="Y215" s="112"/>
      <x:c r="Z215" s="112"/>
      <x:c r="AA215" s="112"/>
      <x:c r="AB215" s="112"/>
      <x:c r="AC215" s="112"/>
      <x:c r="AD215" s="112"/>
      <x:c r="AE215" s="112"/>
      <x:c r="AF215" s="112"/>
      <x:c r="AG215" s="112"/>
      <x:c r="AH215" s="112"/>
      <x:c r="AI215" s="112"/>
      <x:c r="AJ215" s="112"/>
      <x:c r="AK215" s="112"/>
      <x:c r="AL215" s="112"/>
      <x:c r="AM215" s="112"/>
      <x:c r="AN215" s="112"/>
      <x:c r="AO215" s="112"/>
      <x:c r="AP215" s="112"/>
      <x:c r="AQ215" s="112"/>
      <x:c r="AR215" s="112"/>
      <x:c r="AS215" s="112"/>
      <x:c r="AT215" s="112"/>
      <x:c r="AU215" s="113"/>
      <x:c r="AV215" s="113"/>
      <x:c r="AW215" s="112"/>
      <x:c r="AX215" s="112"/>
      <x:c r="AY215" s="112"/>
      <x:c r="AZ215" s="112"/>
      <x:c r="BA215" s="112"/>
      <x:c r="BB215" s="112"/>
      <x:c r="BC215" s="112"/>
      <x:c r="BD215" s="112"/>
      <x:c r="BE215" s="112"/>
      <x:c r="BF215" s="112"/>
      <x:c r="BG215" s="112"/>
      <x:c r="BH215" s="112"/>
      <x:c r="BI215" s="112"/>
    </x:row>
    <x:row r="216" customFormat="false" ht="15.75" hidden="true" customHeight="true" outlineLevel="1" collapsed="false">
      <x:c r="A216" s="117"/>
      <x:c r="B216" s="118" t="n">
        <x:v>0</x:v>
      </x:c>
      <x:c r="C216" s="119"/>
      <x:c r="D216" s="119"/>
      <x:c r="E216" s="12"/>
      <x:c r="F216" s="120"/>
      <x:c r="G216" s="121"/>
      <x:c r="H216" s="122"/>
      <x:c r="I216" s="112"/>
      <x:c r="J216" s="117"/>
      <x:c r="K216" s="112"/>
      <x:c r="L216" s="112"/>
      <x:c r="M216" s="112"/>
      <x:c r="N216" s="112"/>
      <x:c r="O216" s="112"/>
      <x:c r="P216" s="112"/>
      <x:c r="Q216" s="112"/>
      <x:c r="R216" s="112"/>
      <x:c r="S216" s="112"/>
      <x:c r="T216" s="112"/>
      <x:c r="U216" s="112"/>
      <x:c r="V216" s="112"/>
      <x:c r="W216" s="112"/>
      <x:c r="X216" s="112"/>
      <x:c r="Y216" s="112"/>
      <x:c r="Z216" s="112"/>
      <x:c r="AA216" s="112"/>
      <x:c r="AB216" s="112"/>
      <x:c r="AC216" s="112"/>
      <x:c r="AD216" s="112"/>
      <x:c r="AE216" s="112"/>
      <x:c r="AF216" s="112"/>
      <x:c r="AG216" s="112"/>
      <x:c r="AH216" s="112"/>
      <x:c r="AI216" s="112"/>
      <x:c r="AJ216" s="112"/>
      <x:c r="AK216" s="112"/>
      <x:c r="AL216" s="112"/>
      <x:c r="AM216" s="112"/>
      <x:c r="AN216" s="112"/>
      <x:c r="AO216" s="112"/>
      <x:c r="AP216" s="112"/>
      <x:c r="AQ216" s="112"/>
      <x:c r="AR216" s="112"/>
      <x:c r="AS216" s="112"/>
      <x:c r="AT216" s="112"/>
      <x:c r="AU216" s="113"/>
      <x:c r="AV216" s="113"/>
      <x:c r="AW216" s="112"/>
      <x:c r="AX216" s="112"/>
      <x:c r="AY216" s="112"/>
      <x:c r="AZ216" s="112"/>
      <x:c r="BA216" s="112"/>
      <x:c r="BB216" s="112"/>
      <x:c r="BC216" s="112"/>
      <x:c r="BD216" s="112"/>
      <x:c r="BE216" s="112"/>
      <x:c r="BF216" s="112"/>
      <x:c r="BG216" s="112"/>
      <x:c r="BH216" s="112"/>
      <x:c r="BI216" s="112"/>
    </x:row>
    <x:row r="217" customFormat="false" ht="15.75" hidden="true" customHeight="true" outlineLevel="1" collapsed="false">
      <x:c r="A217" s="117"/>
      <x:c r="B217" s="118" t="n">
        <x:v>0</x:v>
      </x:c>
      <x:c r="C217" s="119"/>
      <x:c r="D217" s="119"/>
      <x:c r="E217" s="12"/>
      <x:c r="F217" s="120"/>
      <x:c r="G217" s="121"/>
      <x:c r="H217" s="122"/>
      <x:c r="I217" s="112"/>
      <x:c r="J217" s="117"/>
      <x:c r="K217" s="112"/>
      <x:c r="L217" s="112"/>
      <x:c r="M217" s="112"/>
      <x:c r="N217" s="112"/>
      <x:c r="O217" s="112"/>
      <x:c r="P217" s="112"/>
      <x:c r="Q217" s="112"/>
      <x:c r="R217" s="112"/>
      <x:c r="S217" s="112"/>
      <x:c r="T217" s="112"/>
      <x:c r="U217" s="112"/>
      <x:c r="V217" s="112"/>
      <x:c r="W217" s="112"/>
      <x:c r="X217" s="112"/>
      <x:c r="Y217" s="112"/>
      <x:c r="Z217" s="112"/>
      <x:c r="AA217" s="112"/>
      <x:c r="AB217" s="112"/>
      <x:c r="AC217" s="112"/>
      <x:c r="AD217" s="112"/>
      <x:c r="AE217" s="112"/>
      <x:c r="AF217" s="112"/>
      <x:c r="AG217" s="112"/>
      <x:c r="AH217" s="112"/>
      <x:c r="AI217" s="112"/>
      <x:c r="AJ217" s="112"/>
      <x:c r="AK217" s="112"/>
      <x:c r="AL217" s="112"/>
      <x:c r="AM217" s="112"/>
      <x:c r="AN217" s="112"/>
      <x:c r="AO217" s="112"/>
      <x:c r="AP217" s="112"/>
      <x:c r="AQ217" s="112"/>
      <x:c r="AR217" s="112"/>
      <x:c r="AS217" s="112"/>
      <x:c r="AT217" s="112"/>
      <x:c r="AU217" s="113"/>
      <x:c r="AV217" s="113"/>
      <x:c r="AW217" s="112"/>
      <x:c r="AX217" s="112"/>
      <x:c r="AY217" s="112"/>
      <x:c r="AZ217" s="112"/>
      <x:c r="BA217" s="112"/>
      <x:c r="BB217" s="112"/>
      <x:c r="BC217" s="112"/>
      <x:c r="BD217" s="112"/>
      <x:c r="BE217" s="112"/>
      <x:c r="BF217" s="112"/>
      <x:c r="BG217" s="112"/>
      <x:c r="BH217" s="112"/>
      <x:c r="BI217" s="112"/>
    </x:row>
    <x:row r="218" customFormat="false" ht="15.75" hidden="true" customHeight="true" outlineLevel="1" collapsed="false">
      <x:c r="A218" s="117"/>
      <x:c r="B218" s="118" t="n">
        <x:v>0</x:v>
      </x:c>
      <x:c r="C218" s="119"/>
      <x:c r="D218" s="119"/>
      <x:c r="E218" s="12"/>
      <x:c r="F218" s="120"/>
      <x:c r="G218" s="121"/>
      <x:c r="H218" s="122"/>
      <x:c r="I218" s="112"/>
      <x:c r="J218" s="117"/>
      <x:c r="K218" s="112"/>
      <x:c r="L218" s="112"/>
      <x:c r="M218" s="112"/>
      <x:c r="N218" s="112"/>
      <x:c r="O218" s="112"/>
      <x:c r="P218" s="112"/>
      <x:c r="Q218" s="112"/>
      <x:c r="R218" s="112"/>
      <x:c r="S218" s="112"/>
      <x:c r="T218" s="112"/>
      <x:c r="U218" s="112"/>
      <x:c r="V218" s="112"/>
      <x:c r="W218" s="112"/>
      <x:c r="X218" s="112"/>
      <x:c r="Y218" s="112"/>
      <x:c r="Z218" s="112"/>
      <x:c r="AA218" s="112"/>
      <x:c r="AB218" s="112"/>
      <x:c r="AC218" s="112"/>
      <x:c r="AD218" s="112"/>
      <x:c r="AE218" s="112"/>
      <x:c r="AF218" s="112"/>
      <x:c r="AG218" s="112"/>
      <x:c r="AH218" s="112"/>
      <x:c r="AI218" s="112"/>
      <x:c r="AJ218" s="112"/>
      <x:c r="AK218" s="112"/>
      <x:c r="AL218" s="112"/>
      <x:c r="AM218" s="112"/>
      <x:c r="AN218" s="112"/>
      <x:c r="AO218" s="112"/>
      <x:c r="AP218" s="112"/>
      <x:c r="AQ218" s="112"/>
      <x:c r="AR218" s="112"/>
      <x:c r="AS218" s="112"/>
      <x:c r="AT218" s="112"/>
      <x:c r="AU218" s="113"/>
      <x:c r="AV218" s="113"/>
      <x:c r="AW218" s="112"/>
      <x:c r="AX218" s="112"/>
      <x:c r="AY218" s="112"/>
      <x:c r="AZ218" s="112"/>
      <x:c r="BA218" s="112"/>
      <x:c r="BB218" s="112"/>
      <x:c r="BC218" s="112"/>
      <x:c r="BD218" s="112"/>
      <x:c r="BE218" s="112"/>
      <x:c r="BF218" s="112"/>
      <x:c r="BG218" s="112"/>
      <x:c r="BH218" s="112"/>
      <x:c r="BI218" s="112"/>
    </x:row>
    <x:row r="219" customFormat="false" ht="15.75" hidden="true" customHeight="true" outlineLevel="1" collapsed="false">
      <x:c r="A219" s="117"/>
      <x:c r="B219" s="118" t="n">
        <x:v>0</x:v>
      </x:c>
      <x:c r="C219" s="119"/>
      <x:c r="D219" s="119"/>
      <x:c r="E219" s="12"/>
      <x:c r="F219" s="120"/>
      <x:c r="G219" s="121"/>
      <x:c r="H219" s="122"/>
      <x:c r="I219" s="112"/>
      <x:c r="J219" s="117"/>
      <x:c r="K219" s="112"/>
      <x:c r="L219" s="112"/>
      <x:c r="M219" s="112"/>
      <x:c r="N219" s="112"/>
      <x:c r="O219" s="112"/>
      <x:c r="P219" s="112"/>
      <x:c r="Q219" s="112"/>
      <x:c r="R219" s="112"/>
      <x:c r="S219" s="112"/>
      <x:c r="T219" s="112"/>
      <x:c r="U219" s="112"/>
      <x:c r="V219" s="112"/>
      <x:c r="W219" s="112"/>
      <x:c r="X219" s="112"/>
      <x:c r="Y219" s="112"/>
      <x:c r="Z219" s="112"/>
      <x:c r="AA219" s="112"/>
      <x:c r="AB219" s="112"/>
      <x:c r="AC219" s="112"/>
      <x:c r="AD219" s="112"/>
      <x:c r="AE219" s="112"/>
      <x:c r="AF219" s="112"/>
      <x:c r="AG219" s="112"/>
      <x:c r="AH219" s="112"/>
      <x:c r="AI219" s="112"/>
      <x:c r="AJ219" s="112"/>
      <x:c r="AK219" s="112"/>
      <x:c r="AL219" s="112"/>
      <x:c r="AM219" s="112"/>
      <x:c r="AN219" s="112"/>
      <x:c r="AO219" s="112"/>
      <x:c r="AP219" s="112"/>
      <x:c r="AQ219" s="112"/>
      <x:c r="AR219" s="112"/>
      <x:c r="AS219" s="112"/>
      <x:c r="AT219" s="112"/>
      <x:c r="AU219" s="113"/>
      <x:c r="AV219" s="113"/>
      <x:c r="AW219" s="112"/>
      <x:c r="AX219" s="112"/>
      <x:c r="AY219" s="112"/>
      <x:c r="AZ219" s="112"/>
      <x:c r="BA219" s="112"/>
      <x:c r="BB219" s="112"/>
      <x:c r="BC219" s="112"/>
      <x:c r="BD219" s="112"/>
      <x:c r="BE219" s="112"/>
      <x:c r="BF219" s="112"/>
      <x:c r="BG219" s="112"/>
      <x:c r="BH219" s="112"/>
      <x:c r="BI219" s="112"/>
    </x:row>
    <x:row r="220" customFormat="false" ht="15.75" hidden="true" customHeight="true" outlineLevel="1" collapsed="false">
      <x:c r="A220" s="117"/>
      <x:c r="B220" s="118" t="n">
        <x:v>0</x:v>
      </x:c>
      <x:c r="C220" s="119"/>
      <x:c r="D220" s="119"/>
      <x:c r="E220" s="12"/>
      <x:c r="F220" s="120"/>
      <x:c r="G220" s="121"/>
      <x:c r="H220" s="122"/>
      <x:c r="I220" s="112"/>
      <x:c r="J220" s="117"/>
      <x:c r="K220" s="112"/>
      <x:c r="L220" s="112"/>
      <x:c r="M220" s="112"/>
      <x:c r="N220" s="112"/>
      <x:c r="O220" s="112"/>
      <x:c r="P220" s="112"/>
      <x:c r="Q220" s="112"/>
      <x:c r="R220" s="112"/>
      <x:c r="S220" s="112"/>
      <x:c r="T220" s="112"/>
      <x:c r="U220" s="112"/>
      <x:c r="V220" s="112"/>
      <x:c r="W220" s="112"/>
      <x:c r="X220" s="112"/>
      <x:c r="Y220" s="112"/>
      <x:c r="Z220" s="112"/>
      <x:c r="AA220" s="112"/>
      <x:c r="AB220" s="112"/>
      <x:c r="AC220" s="112"/>
      <x:c r="AD220" s="112"/>
      <x:c r="AE220" s="112"/>
      <x:c r="AF220" s="112"/>
      <x:c r="AG220" s="112"/>
      <x:c r="AH220" s="112"/>
      <x:c r="AI220" s="112"/>
      <x:c r="AJ220" s="112"/>
      <x:c r="AK220" s="112"/>
      <x:c r="AL220" s="112"/>
      <x:c r="AM220" s="112"/>
      <x:c r="AN220" s="112"/>
      <x:c r="AO220" s="112"/>
      <x:c r="AP220" s="112"/>
      <x:c r="AQ220" s="112"/>
      <x:c r="AR220" s="112"/>
      <x:c r="AS220" s="112"/>
      <x:c r="AT220" s="112"/>
      <x:c r="AU220" s="113"/>
      <x:c r="AV220" s="113"/>
      <x:c r="AW220" s="112"/>
      <x:c r="AX220" s="112"/>
      <x:c r="AY220" s="112"/>
      <x:c r="AZ220" s="112"/>
      <x:c r="BA220" s="112"/>
      <x:c r="BB220" s="112"/>
      <x:c r="BC220" s="112"/>
      <x:c r="BD220" s="112"/>
      <x:c r="BE220" s="112"/>
      <x:c r="BF220" s="112"/>
      <x:c r="BG220" s="112"/>
      <x:c r="BH220" s="112"/>
      <x:c r="BI220" s="112"/>
    </x:row>
    <x:row r="221" customFormat="false" ht="15.75" hidden="true" customHeight="true" outlineLevel="1" collapsed="false">
      <x:c r="A221" s="117"/>
      <x:c r="B221" s="118" t="n">
        <x:v>0</x:v>
      </x:c>
      <x:c r="C221" s="119"/>
      <x:c r="D221" s="119"/>
      <x:c r="E221" s="12"/>
      <x:c r="F221" s="120"/>
      <x:c r="G221" s="121"/>
      <x:c r="H221" s="122"/>
      <x:c r="I221" s="112"/>
      <x:c r="J221" s="117"/>
      <x:c r="K221" s="112"/>
      <x:c r="L221" s="112"/>
      <x:c r="M221" s="112"/>
      <x:c r="N221" s="112"/>
      <x:c r="O221" s="112"/>
      <x:c r="P221" s="112"/>
      <x:c r="Q221" s="112"/>
      <x:c r="R221" s="112"/>
      <x:c r="S221" s="112"/>
      <x:c r="T221" s="112"/>
      <x:c r="U221" s="112"/>
      <x:c r="V221" s="112"/>
      <x:c r="W221" s="112"/>
      <x:c r="X221" s="112"/>
      <x:c r="Y221" s="112"/>
      <x:c r="Z221" s="112"/>
      <x:c r="AA221" s="112"/>
      <x:c r="AB221" s="112"/>
      <x:c r="AC221" s="112"/>
      <x:c r="AD221" s="112"/>
      <x:c r="AE221" s="112"/>
      <x:c r="AF221" s="112"/>
      <x:c r="AG221" s="112"/>
      <x:c r="AH221" s="112"/>
      <x:c r="AI221" s="112"/>
      <x:c r="AJ221" s="112"/>
      <x:c r="AK221" s="112"/>
      <x:c r="AL221" s="112"/>
      <x:c r="AM221" s="112"/>
      <x:c r="AN221" s="112"/>
      <x:c r="AO221" s="112"/>
      <x:c r="AP221" s="112"/>
      <x:c r="AQ221" s="112"/>
      <x:c r="AR221" s="112"/>
      <x:c r="AS221" s="112"/>
      <x:c r="AT221" s="112"/>
      <x:c r="AU221" s="113"/>
      <x:c r="AV221" s="113"/>
      <x:c r="AW221" s="112"/>
      <x:c r="AX221" s="112"/>
      <x:c r="AY221" s="112"/>
      <x:c r="AZ221" s="112"/>
      <x:c r="BA221" s="112"/>
      <x:c r="BB221" s="112"/>
      <x:c r="BC221" s="112"/>
      <x:c r="BD221" s="112"/>
      <x:c r="BE221" s="112"/>
      <x:c r="BF221" s="112"/>
      <x:c r="BG221" s="112"/>
      <x:c r="BH221" s="112"/>
      <x:c r="BI221" s="112"/>
    </x:row>
    <x:row r="222" customFormat="false" ht="15.75" hidden="true" customHeight="true" outlineLevel="1" collapsed="false">
      <x:c r="A222" s="117"/>
      <x:c r="B222" s="118" t="n">
        <x:v>0</x:v>
      </x:c>
      <x:c r="C222" s="119"/>
      <x:c r="D222" s="119"/>
      <x:c r="E222" s="12"/>
      <x:c r="F222" s="120"/>
      <x:c r="G222" s="121"/>
      <x:c r="H222" s="122"/>
      <x:c r="I222" s="112"/>
      <x:c r="J222" s="117"/>
      <x:c r="K222" s="112"/>
      <x:c r="L222" s="112"/>
      <x:c r="M222" s="112"/>
      <x:c r="N222" s="112"/>
      <x:c r="O222" s="112"/>
      <x:c r="P222" s="112"/>
      <x:c r="Q222" s="112"/>
      <x:c r="R222" s="112"/>
      <x:c r="S222" s="112"/>
      <x:c r="T222" s="112"/>
      <x:c r="U222" s="112"/>
      <x:c r="V222" s="112"/>
      <x:c r="W222" s="112"/>
      <x:c r="X222" s="112"/>
      <x:c r="Y222" s="112"/>
      <x:c r="Z222" s="112"/>
      <x:c r="AA222" s="112"/>
      <x:c r="AB222" s="112"/>
      <x:c r="AC222" s="112"/>
      <x:c r="AD222" s="112"/>
      <x:c r="AE222" s="112"/>
      <x:c r="AF222" s="112"/>
      <x:c r="AG222" s="112"/>
      <x:c r="AH222" s="112"/>
      <x:c r="AI222" s="112"/>
      <x:c r="AJ222" s="112"/>
      <x:c r="AK222" s="112"/>
      <x:c r="AL222" s="112"/>
      <x:c r="AM222" s="112"/>
      <x:c r="AN222" s="112"/>
      <x:c r="AO222" s="112"/>
      <x:c r="AP222" s="112"/>
      <x:c r="AQ222" s="112"/>
      <x:c r="AR222" s="112"/>
      <x:c r="AS222" s="112"/>
      <x:c r="AT222" s="112"/>
      <x:c r="AU222" s="113"/>
      <x:c r="AV222" s="113"/>
      <x:c r="AW222" s="112"/>
      <x:c r="AX222" s="112"/>
      <x:c r="AY222" s="112"/>
      <x:c r="AZ222" s="112"/>
      <x:c r="BA222" s="112"/>
      <x:c r="BB222" s="112"/>
      <x:c r="BC222" s="112"/>
      <x:c r="BD222" s="112"/>
      <x:c r="BE222" s="112"/>
      <x:c r="BF222" s="112"/>
      <x:c r="BG222" s="112"/>
      <x:c r="BH222" s="112"/>
      <x:c r="BI222" s="112"/>
    </x:row>
    <x:row r="223" customFormat="false" ht="15.75" hidden="true" customHeight="true" outlineLevel="1" collapsed="false">
      <x:c r="A223" s="117"/>
      <x:c r="B223" s="118" t="n">
        <x:v>0</x:v>
      </x:c>
      <x:c r="C223" s="119"/>
      <x:c r="D223" s="119"/>
      <x:c r="E223" s="12"/>
      <x:c r="F223" s="120"/>
      <x:c r="G223" s="121"/>
      <x:c r="H223" s="122"/>
      <x:c r="I223" s="112"/>
      <x:c r="J223" s="117"/>
      <x:c r="K223" s="112"/>
      <x:c r="L223" s="112"/>
      <x:c r="M223" s="112"/>
      <x:c r="N223" s="112"/>
      <x:c r="O223" s="112"/>
      <x:c r="P223" s="112"/>
      <x:c r="Q223" s="112"/>
      <x:c r="R223" s="112"/>
      <x:c r="S223" s="112"/>
      <x:c r="T223" s="112"/>
      <x:c r="U223" s="112"/>
      <x:c r="V223" s="112"/>
      <x:c r="W223" s="112"/>
      <x:c r="X223" s="112"/>
      <x:c r="Y223" s="112"/>
      <x:c r="Z223" s="112"/>
      <x:c r="AA223" s="112"/>
      <x:c r="AB223" s="112"/>
      <x:c r="AC223" s="112"/>
      <x:c r="AD223" s="112"/>
      <x:c r="AE223" s="112"/>
      <x:c r="AF223" s="112"/>
      <x:c r="AG223" s="112"/>
      <x:c r="AH223" s="112"/>
      <x:c r="AI223" s="112"/>
      <x:c r="AJ223" s="112"/>
      <x:c r="AK223" s="112"/>
      <x:c r="AL223" s="112"/>
      <x:c r="AM223" s="112"/>
      <x:c r="AN223" s="112"/>
      <x:c r="AO223" s="112"/>
      <x:c r="AP223" s="112"/>
      <x:c r="AQ223" s="112"/>
      <x:c r="AR223" s="112"/>
      <x:c r="AS223" s="112"/>
      <x:c r="AT223" s="112"/>
      <x:c r="AU223" s="113"/>
      <x:c r="AV223" s="113"/>
      <x:c r="AW223" s="112"/>
      <x:c r="AX223" s="112"/>
      <x:c r="AY223" s="112"/>
      <x:c r="AZ223" s="112"/>
      <x:c r="BA223" s="112"/>
      <x:c r="BB223" s="112"/>
      <x:c r="BC223" s="112"/>
      <x:c r="BD223" s="112"/>
      <x:c r="BE223" s="112"/>
      <x:c r="BF223" s="112"/>
      <x:c r="BG223" s="112"/>
      <x:c r="BH223" s="112"/>
      <x:c r="BI223" s="112"/>
    </x:row>
    <x:row r="224" customFormat="false" ht="15.75" hidden="true" customHeight="true" outlineLevel="1" collapsed="false">
      <x:c r="A224" s="117"/>
      <x:c r="B224" s="118" t="n">
        <x:v>0</x:v>
      </x:c>
      <x:c r="C224" s="119"/>
      <x:c r="D224" s="119"/>
      <x:c r="E224" s="12"/>
      <x:c r="F224" s="120"/>
      <x:c r="G224" s="121"/>
      <x:c r="H224" s="122"/>
      <x:c r="I224" s="112"/>
      <x:c r="J224" s="117"/>
      <x:c r="K224" s="112"/>
      <x:c r="L224" s="112"/>
      <x:c r="M224" s="112"/>
      <x:c r="N224" s="112"/>
      <x:c r="O224" s="112"/>
      <x:c r="P224" s="112"/>
      <x:c r="Q224" s="112"/>
      <x:c r="R224" s="112"/>
      <x:c r="S224" s="112"/>
      <x:c r="T224" s="112"/>
      <x:c r="U224" s="112"/>
      <x:c r="V224" s="112"/>
      <x:c r="W224" s="112"/>
      <x:c r="X224" s="112"/>
      <x:c r="Y224" s="112"/>
      <x:c r="Z224" s="112"/>
      <x:c r="AA224" s="112"/>
      <x:c r="AB224" s="112"/>
      <x:c r="AC224" s="112"/>
      <x:c r="AD224" s="112"/>
      <x:c r="AE224" s="112"/>
      <x:c r="AF224" s="112"/>
      <x:c r="AG224" s="112"/>
      <x:c r="AH224" s="112"/>
      <x:c r="AI224" s="112"/>
      <x:c r="AJ224" s="112"/>
      <x:c r="AK224" s="112"/>
      <x:c r="AL224" s="112"/>
      <x:c r="AM224" s="112"/>
      <x:c r="AN224" s="112"/>
      <x:c r="AO224" s="112"/>
      <x:c r="AP224" s="112"/>
      <x:c r="AQ224" s="112"/>
      <x:c r="AR224" s="112"/>
      <x:c r="AS224" s="112"/>
      <x:c r="AT224" s="112"/>
      <x:c r="AU224" s="113"/>
      <x:c r="AV224" s="113"/>
      <x:c r="AW224" s="112"/>
      <x:c r="AX224" s="112"/>
      <x:c r="AY224" s="112"/>
      <x:c r="AZ224" s="112"/>
      <x:c r="BA224" s="112"/>
      <x:c r="BB224" s="112"/>
      <x:c r="BC224" s="112"/>
      <x:c r="BD224" s="112"/>
      <x:c r="BE224" s="112"/>
      <x:c r="BF224" s="112"/>
      <x:c r="BG224" s="112"/>
      <x:c r="BH224" s="112"/>
      <x:c r="BI224" s="112"/>
    </x:row>
    <x:row r="225" customFormat="false" ht="15.75" hidden="true" customHeight="true" outlineLevel="1" collapsed="false">
      <x:c r="A225" s="117"/>
      <x:c r="B225" s="118" t="n">
        <x:v>0</x:v>
      </x:c>
      <x:c r="C225" s="119"/>
      <x:c r="D225" s="119"/>
      <x:c r="E225" s="12"/>
      <x:c r="F225" s="120"/>
      <x:c r="G225" s="121"/>
      <x:c r="H225" s="122"/>
      <x:c r="I225" s="112"/>
      <x:c r="J225" s="117"/>
      <x:c r="K225" s="112"/>
      <x:c r="L225" s="112"/>
      <x:c r="M225" s="112"/>
      <x:c r="N225" s="112"/>
      <x:c r="O225" s="112"/>
      <x:c r="P225" s="112"/>
      <x:c r="Q225" s="112"/>
      <x:c r="R225" s="112"/>
      <x:c r="S225" s="112"/>
      <x:c r="T225" s="112"/>
      <x:c r="U225" s="112"/>
      <x:c r="V225" s="112"/>
      <x:c r="W225" s="112"/>
      <x:c r="X225" s="112"/>
      <x:c r="Y225" s="112"/>
      <x:c r="Z225" s="112"/>
      <x:c r="AA225" s="112"/>
      <x:c r="AB225" s="112"/>
      <x:c r="AC225" s="112"/>
      <x:c r="AD225" s="112"/>
      <x:c r="AE225" s="112"/>
      <x:c r="AF225" s="112"/>
      <x:c r="AG225" s="112"/>
      <x:c r="AH225" s="112"/>
      <x:c r="AI225" s="112"/>
      <x:c r="AJ225" s="112"/>
      <x:c r="AK225" s="112"/>
      <x:c r="AL225" s="112"/>
      <x:c r="AM225" s="112"/>
      <x:c r="AN225" s="112"/>
      <x:c r="AO225" s="112"/>
      <x:c r="AP225" s="112"/>
      <x:c r="AQ225" s="112"/>
      <x:c r="AR225" s="112"/>
      <x:c r="AS225" s="112"/>
      <x:c r="AT225" s="112"/>
      <x:c r="AU225" s="113"/>
      <x:c r="AV225" s="113"/>
      <x:c r="AW225" s="112"/>
      <x:c r="AX225" s="112"/>
      <x:c r="AY225" s="112"/>
      <x:c r="AZ225" s="112"/>
      <x:c r="BA225" s="112"/>
      <x:c r="BB225" s="112"/>
      <x:c r="BC225" s="112"/>
      <x:c r="BD225" s="112"/>
      <x:c r="BE225" s="112"/>
      <x:c r="BF225" s="112"/>
      <x:c r="BG225" s="112"/>
      <x:c r="BH225" s="112"/>
      <x:c r="BI225" s="112"/>
    </x:row>
    <x:row r="226" customFormat="false" ht="15.75" hidden="true" customHeight="true" outlineLevel="1" collapsed="false">
      <x:c r="A226" s="117"/>
      <x:c r="B226" s="118" t="n">
        <x:v>0</x:v>
      </x:c>
      <x:c r="C226" s="119"/>
      <x:c r="D226" s="119"/>
      <x:c r="E226" s="12"/>
      <x:c r="F226" s="120"/>
      <x:c r="G226" s="121"/>
      <x:c r="H226" s="122"/>
      <x:c r="I226" s="112"/>
      <x:c r="J226" s="117"/>
      <x:c r="K226" s="112"/>
      <x:c r="L226" s="112"/>
      <x:c r="M226" s="112"/>
      <x:c r="N226" s="112"/>
      <x:c r="O226" s="112"/>
      <x:c r="P226" s="112"/>
      <x:c r="Q226" s="112"/>
      <x:c r="R226" s="112"/>
      <x:c r="S226" s="112"/>
      <x:c r="T226" s="112"/>
      <x:c r="U226" s="112"/>
      <x:c r="V226" s="112"/>
      <x:c r="W226" s="112"/>
      <x:c r="X226" s="112"/>
      <x:c r="Y226" s="112"/>
      <x:c r="Z226" s="112"/>
      <x:c r="AA226" s="112"/>
      <x:c r="AB226" s="112"/>
      <x:c r="AC226" s="112"/>
      <x:c r="AD226" s="112"/>
      <x:c r="AE226" s="112"/>
      <x:c r="AF226" s="112"/>
      <x:c r="AG226" s="112"/>
      <x:c r="AH226" s="112"/>
      <x:c r="AI226" s="112"/>
      <x:c r="AJ226" s="112"/>
      <x:c r="AK226" s="112"/>
      <x:c r="AL226" s="112"/>
      <x:c r="AM226" s="112"/>
      <x:c r="AN226" s="112"/>
      <x:c r="AO226" s="112"/>
      <x:c r="AP226" s="112"/>
      <x:c r="AQ226" s="112"/>
      <x:c r="AR226" s="112"/>
      <x:c r="AS226" s="112"/>
      <x:c r="AT226" s="112"/>
      <x:c r="AU226" s="113"/>
      <x:c r="AV226" s="113"/>
      <x:c r="AW226" s="112"/>
      <x:c r="AX226" s="112"/>
      <x:c r="AY226" s="112"/>
      <x:c r="AZ226" s="112"/>
      <x:c r="BA226" s="112"/>
      <x:c r="BB226" s="112"/>
      <x:c r="BC226" s="112"/>
      <x:c r="BD226" s="112"/>
      <x:c r="BE226" s="112"/>
      <x:c r="BF226" s="112"/>
      <x:c r="BG226" s="112"/>
      <x:c r="BH226" s="112"/>
      <x:c r="BI226" s="112"/>
    </x:row>
    <x:row r="227" customFormat="false" ht="15.75" hidden="true" customHeight="true" outlineLevel="1" collapsed="false">
      <x:c r="A227" s="117"/>
      <x:c r="B227" s="118" t="n">
        <x:v>0</x:v>
      </x:c>
      <x:c r="C227" s="119"/>
      <x:c r="D227" s="119"/>
      <x:c r="E227" s="12"/>
      <x:c r="F227" s="120"/>
      <x:c r="G227" s="121"/>
      <x:c r="H227" s="122"/>
      <x:c r="I227" s="112"/>
      <x:c r="J227" s="117"/>
      <x:c r="K227" s="112"/>
      <x:c r="L227" s="112"/>
      <x:c r="M227" s="112"/>
      <x:c r="N227" s="112"/>
      <x:c r="O227" s="112"/>
      <x:c r="P227" s="112"/>
      <x:c r="Q227" s="112"/>
      <x:c r="R227" s="112"/>
      <x:c r="S227" s="112"/>
      <x:c r="T227" s="112"/>
      <x:c r="U227" s="112"/>
      <x:c r="V227" s="112"/>
      <x:c r="W227" s="112"/>
      <x:c r="X227" s="112"/>
      <x:c r="Y227" s="112"/>
      <x:c r="Z227" s="112"/>
      <x:c r="AA227" s="112"/>
      <x:c r="AB227" s="112"/>
      <x:c r="AC227" s="112"/>
      <x:c r="AD227" s="112"/>
      <x:c r="AE227" s="112"/>
      <x:c r="AF227" s="112"/>
      <x:c r="AG227" s="112"/>
      <x:c r="AH227" s="112"/>
      <x:c r="AI227" s="112"/>
      <x:c r="AJ227" s="112"/>
      <x:c r="AK227" s="112"/>
      <x:c r="AL227" s="112"/>
      <x:c r="AM227" s="112"/>
      <x:c r="AN227" s="112"/>
      <x:c r="AO227" s="112"/>
      <x:c r="AP227" s="112"/>
      <x:c r="AQ227" s="112"/>
      <x:c r="AR227" s="112"/>
      <x:c r="AS227" s="112"/>
      <x:c r="AT227" s="112"/>
      <x:c r="AU227" s="113"/>
      <x:c r="AV227" s="113"/>
      <x:c r="AW227" s="112"/>
      <x:c r="AX227" s="112"/>
      <x:c r="AY227" s="112"/>
      <x:c r="AZ227" s="112"/>
      <x:c r="BA227" s="112"/>
      <x:c r="BB227" s="112"/>
      <x:c r="BC227" s="112"/>
      <x:c r="BD227" s="112"/>
      <x:c r="BE227" s="112"/>
      <x:c r="BF227" s="112"/>
      <x:c r="BG227" s="112"/>
      <x:c r="BH227" s="112"/>
      <x:c r="BI227" s="112"/>
    </x:row>
    <x:row r="228" customFormat="false" ht="15.75" hidden="true" customHeight="true" outlineLevel="1" collapsed="false">
      <x:c r="A228" s="117"/>
      <x:c r="B228" s="118" t="n">
        <x:v>0</x:v>
      </x:c>
      <x:c r="C228" s="119"/>
      <x:c r="D228" s="119"/>
      <x:c r="E228" s="12"/>
      <x:c r="F228" s="120"/>
      <x:c r="G228" s="121"/>
      <x:c r="H228" s="122"/>
      <x:c r="I228" s="112"/>
      <x:c r="J228" s="117"/>
      <x:c r="K228" s="112"/>
      <x:c r="L228" s="112"/>
      <x:c r="M228" s="112"/>
      <x:c r="N228" s="112"/>
      <x:c r="O228" s="112"/>
      <x:c r="P228" s="112"/>
      <x:c r="Q228" s="112"/>
      <x:c r="R228" s="112"/>
      <x:c r="S228" s="112"/>
      <x:c r="T228" s="112"/>
      <x:c r="U228" s="112"/>
      <x:c r="V228" s="112"/>
      <x:c r="W228" s="112"/>
      <x:c r="X228" s="112"/>
      <x:c r="Y228" s="112"/>
      <x:c r="Z228" s="112"/>
      <x:c r="AA228" s="112"/>
      <x:c r="AB228" s="112"/>
      <x:c r="AC228" s="112"/>
      <x:c r="AD228" s="112"/>
      <x:c r="AE228" s="112"/>
      <x:c r="AF228" s="112"/>
      <x:c r="AG228" s="112"/>
      <x:c r="AH228" s="112"/>
      <x:c r="AI228" s="112"/>
      <x:c r="AJ228" s="112"/>
      <x:c r="AK228" s="112"/>
      <x:c r="AL228" s="112"/>
      <x:c r="AM228" s="112"/>
      <x:c r="AN228" s="112"/>
      <x:c r="AO228" s="112"/>
      <x:c r="AP228" s="112"/>
      <x:c r="AQ228" s="112"/>
      <x:c r="AR228" s="112"/>
      <x:c r="AS228" s="112"/>
      <x:c r="AT228" s="112"/>
      <x:c r="AU228" s="113"/>
      <x:c r="AV228" s="113"/>
      <x:c r="AW228" s="112"/>
      <x:c r="AX228" s="112"/>
      <x:c r="AY228" s="112"/>
      <x:c r="AZ228" s="112"/>
      <x:c r="BA228" s="112"/>
      <x:c r="BB228" s="112"/>
      <x:c r="BC228" s="112"/>
      <x:c r="BD228" s="112"/>
      <x:c r="BE228" s="112"/>
      <x:c r="BF228" s="112"/>
      <x:c r="BG228" s="112"/>
      <x:c r="BH228" s="112"/>
      <x:c r="BI228" s="112"/>
    </x:row>
    <x:row r="229" customFormat="false" ht="15.75" hidden="true" customHeight="true" outlineLevel="1" collapsed="false">
      <x:c r="A229" s="117"/>
      <x:c r="B229" s="118" t="n">
        <x:v>0</x:v>
      </x:c>
      <x:c r="C229" s="119"/>
      <x:c r="D229" s="119"/>
      <x:c r="E229" s="12"/>
      <x:c r="F229" s="120"/>
      <x:c r="G229" s="121"/>
      <x:c r="H229" s="122"/>
      <x:c r="I229" s="112"/>
      <x:c r="J229" s="117"/>
      <x:c r="K229" s="112"/>
      <x:c r="L229" s="112"/>
      <x:c r="M229" s="112"/>
      <x:c r="N229" s="112"/>
      <x:c r="O229" s="112"/>
      <x:c r="P229" s="112"/>
      <x:c r="Q229" s="112"/>
      <x:c r="R229" s="112"/>
      <x:c r="S229" s="112"/>
      <x:c r="T229" s="112"/>
      <x:c r="U229" s="112"/>
      <x:c r="V229" s="112"/>
      <x:c r="W229" s="112"/>
      <x:c r="X229" s="112"/>
      <x:c r="Y229" s="112"/>
      <x:c r="Z229" s="112"/>
      <x:c r="AA229" s="112"/>
      <x:c r="AB229" s="112"/>
      <x:c r="AC229" s="112"/>
      <x:c r="AD229" s="112"/>
      <x:c r="AE229" s="112"/>
      <x:c r="AF229" s="112"/>
      <x:c r="AG229" s="112"/>
      <x:c r="AH229" s="112"/>
      <x:c r="AI229" s="112"/>
      <x:c r="AJ229" s="112"/>
      <x:c r="AK229" s="112"/>
      <x:c r="AL229" s="112"/>
      <x:c r="AM229" s="112"/>
      <x:c r="AN229" s="112"/>
      <x:c r="AO229" s="112"/>
      <x:c r="AP229" s="112"/>
      <x:c r="AQ229" s="112"/>
      <x:c r="AR229" s="112"/>
      <x:c r="AS229" s="112"/>
      <x:c r="AT229" s="112"/>
      <x:c r="AU229" s="113"/>
      <x:c r="AV229" s="113"/>
      <x:c r="AW229" s="112"/>
      <x:c r="AX229" s="112"/>
      <x:c r="AY229" s="112"/>
      <x:c r="AZ229" s="112"/>
      <x:c r="BA229" s="112"/>
      <x:c r="BB229" s="112"/>
      <x:c r="BC229" s="112"/>
      <x:c r="BD229" s="112"/>
      <x:c r="BE229" s="112"/>
      <x:c r="BF229" s="112"/>
      <x:c r="BG229" s="112"/>
      <x:c r="BH229" s="112"/>
      <x:c r="BI229" s="112"/>
    </x:row>
    <x:row r="230" customFormat="false" ht="15.75" hidden="true" customHeight="true" outlineLevel="1" collapsed="false">
      <x:c r="A230" s="117"/>
      <x:c r="B230" s="118" t="n">
        <x:v>0</x:v>
      </x:c>
      <x:c r="C230" s="119"/>
      <x:c r="D230" s="119"/>
      <x:c r="E230" s="12"/>
      <x:c r="F230" s="120"/>
      <x:c r="G230" s="121"/>
      <x:c r="H230" s="122"/>
      <x:c r="I230" s="112"/>
      <x:c r="J230" s="117"/>
      <x:c r="K230" s="112"/>
      <x:c r="L230" s="112"/>
      <x:c r="M230" s="112"/>
      <x:c r="N230" s="112"/>
      <x:c r="O230" s="112"/>
      <x:c r="P230" s="112"/>
      <x:c r="Q230" s="112"/>
      <x:c r="R230" s="112"/>
      <x:c r="S230" s="112"/>
      <x:c r="T230" s="112"/>
      <x:c r="U230" s="112"/>
      <x:c r="V230" s="112"/>
      <x:c r="W230" s="112"/>
      <x:c r="X230" s="112"/>
      <x:c r="Y230" s="112"/>
      <x:c r="Z230" s="112"/>
      <x:c r="AA230" s="112"/>
      <x:c r="AB230" s="112"/>
      <x:c r="AC230" s="112"/>
      <x:c r="AD230" s="112"/>
      <x:c r="AE230" s="112"/>
      <x:c r="AF230" s="112"/>
      <x:c r="AG230" s="112"/>
      <x:c r="AH230" s="112"/>
      <x:c r="AI230" s="112"/>
      <x:c r="AJ230" s="112"/>
      <x:c r="AK230" s="112"/>
      <x:c r="AL230" s="112"/>
      <x:c r="AM230" s="112"/>
      <x:c r="AN230" s="112"/>
      <x:c r="AO230" s="112"/>
      <x:c r="AP230" s="112"/>
      <x:c r="AQ230" s="112"/>
      <x:c r="AR230" s="112"/>
      <x:c r="AS230" s="112"/>
      <x:c r="AT230" s="112"/>
      <x:c r="AU230" s="113"/>
      <x:c r="AV230" s="113"/>
      <x:c r="AW230" s="112"/>
      <x:c r="AX230" s="112"/>
      <x:c r="AY230" s="112"/>
      <x:c r="AZ230" s="112"/>
      <x:c r="BA230" s="112"/>
      <x:c r="BB230" s="112"/>
      <x:c r="BC230" s="112"/>
      <x:c r="BD230" s="112"/>
      <x:c r="BE230" s="112"/>
      <x:c r="BF230" s="112"/>
      <x:c r="BG230" s="112"/>
      <x:c r="BH230" s="112"/>
      <x:c r="BI230" s="112"/>
    </x:row>
    <x:row r="231" customFormat="false" ht="15.75" hidden="true" customHeight="true" outlineLevel="1" collapsed="false">
      <x:c r="A231" s="117"/>
      <x:c r="B231" s="118" t="n">
        <x:v>0</x:v>
      </x:c>
      <x:c r="C231" s="119"/>
      <x:c r="D231" s="119"/>
      <x:c r="E231" s="12"/>
      <x:c r="F231" s="120"/>
      <x:c r="G231" s="121"/>
      <x:c r="H231" s="122"/>
      <x:c r="I231" s="112"/>
      <x:c r="J231" s="117"/>
      <x:c r="K231" s="112"/>
      <x:c r="L231" s="112"/>
      <x:c r="M231" s="112"/>
      <x:c r="N231" s="112"/>
      <x:c r="O231" s="112"/>
      <x:c r="P231" s="112"/>
      <x:c r="Q231" s="112"/>
      <x:c r="R231" s="112"/>
      <x:c r="S231" s="112"/>
      <x:c r="T231" s="112"/>
      <x:c r="U231" s="112"/>
      <x:c r="V231" s="112"/>
      <x:c r="W231" s="112"/>
      <x:c r="X231" s="112"/>
      <x:c r="Y231" s="112"/>
      <x:c r="Z231" s="112"/>
      <x:c r="AA231" s="112"/>
      <x:c r="AB231" s="112"/>
      <x:c r="AC231" s="112"/>
      <x:c r="AD231" s="112"/>
      <x:c r="AE231" s="112"/>
      <x:c r="AF231" s="112"/>
      <x:c r="AG231" s="112"/>
      <x:c r="AH231" s="112"/>
      <x:c r="AI231" s="112"/>
      <x:c r="AJ231" s="112"/>
      <x:c r="AK231" s="112"/>
      <x:c r="AL231" s="112"/>
      <x:c r="AM231" s="112"/>
      <x:c r="AN231" s="112"/>
      <x:c r="AO231" s="112"/>
      <x:c r="AP231" s="112"/>
      <x:c r="AQ231" s="112"/>
      <x:c r="AR231" s="112"/>
      <x:c r="AS231" s="112"/>
      <x:c r="AT231" s="112"/>
      <x:c r="AU231" s="113"/>
      <x:c r="AV231" s="113"/>
      <x:c r="AW231" s="112"/>
      <x:c r="AX231" s="112"/>
      <x:c r="AY231" s="112"/>
      <x:c r="AZ231" s="112"/>
      <x:c r="BA231" s="112"/>
      <x:c r="BB231" s="112"/>
      <x:c r="BC231" s="112"/>
      <x:c r="BD231" s="112"/>
      <x:c r="BE231" s="112"/>
      <x:c r="BF231" s="112"/>
      <x:c r="BG231" s="112"/>
      <x:c r="BH231" s="112"/>
      <x:c r="BI231" s="112"/>
    </x:row>
    <x:row r="232" customFormat="false" ht="15.75" hidden="true" customHeight="true" outlineLevel="1" collapsed="false">
      <x:c r="A232" s="117"/>
      <x:c r="B232" s="118" t="n">
        <x:v>0</x:v>
      </x:c>
      <x:c r="C232" s="119"/>
      <x:c r="D232" s="119"/>
      <x:c r="E232" s="12"/>
      <x:c r="F232" s="120"/>
      <x:c r="G232" s="121"/>
      <x:c r="H232" s="122"/>
      <x:c r="I232" s="112"/>
      <x:c r="J232" s="117"/>
      <x:c r="K232" s="112"/>
      <x:c r="L232" s="112"/>
      <x:c r="M232" s="112"/>
      <x:c r="N232" s="112"/>
      <x:c r="O232" s="112"/>
      <x:c r="P232" s="112"/>
      <x:c r="Q232" s="112"/>
      <x:c r="R232" s="112"/>
      <x:c r="S232" s="112"/>
      <x:c r="T232" s="112"/>
      <x:c r="U232" s="112"/>
      <x:c r="V232" s="112"/>
      <x:c r="W232" s="112"/>
      <x:c r="X232" s="112"/>
      <x:c r="Y232" s="112"/>
      <x:c r="Z232" s="112"/>
      <x:c r="AA232" s="112"/>
      <x:c r="AB232" s="112"/>
      <x:c r="AC232" s="112"/>
      <x:c r="AD232" s="112"/>
      <x:c r="AE232" s="112"/>
      <x:c r="AF232" s="112"/>
      <x:c r="AG232" s="112"/>
      <x:c r="AH232" s="112"/>
      <x:c r="AI232" s="112"/>
      <x:c r="AJ232" s="112"/>
      <x:c r="AK232" s="112"/>
      <x:c r="AL232" s="112"/>
      <x:c r="AM232" s="112"/>
      <x:c r="AN232" s="112"/>
      <x:c r="AO232" s="112"/>
      <x:c r="AP232" s="112"/>
      <x:c r="AQ232" s="112"/>
      <x:c r="AR232" s="112"/>
      <x:c r="AS232" s="112"/>
      <x:c r="AT232" s="112"/>
      <x:c r="AU232" s="113"/>
      <x:c r="AV232" s="113"/>
      <x:c r="AW232" s="112"/>
      <x:c r="AX232" s="112"/>
      <x:c r="AY232" s="112"/>
      <x:c r="AZ232" s="112"/>
      <x:c r="BA232" s="112"/>
      <x:c r="BB232" s="112"/>
      <x:c r="BC232" s="112"/>
      <x:c r="BD232" s="112"/>
      <x:c r="BE232" s="112"/>
      <x:c r="BF232" s="112"/>
      <x:c r="BG232" s="112"/>
      <x:c r="BH232" s="112"/>
      <x:c r="BI232" s="112"/>
    </x:row>
    <x:row r="233" customFormat="false" ht="15.75" hidden="true" customHeight="true" outlineLevel="1" collapsed="false">
      <x:c r="A233" s="117"/>
      <x:c r="B233" s="118" t="n">
        <x:v>0</x:v>
      </x:c>
      <x:c r="C233" s="119"/>
      <x:c r="D233" s="119"/>
      <x:c r="E233" s="12"/>
      <x:c r="F233" s="120"/>
      <x:c r="G233" s="121"/>
      <x:c r="H233" s="122"/>
      <x:c r="I233" s="112"/>
      <x:c r="J233" s="117"/>
      <x:c r="K233" s="112"/>
      <x:c r="L233" s="112"/>
      <x:c r="M233" s="112"/>
      <x:c r="N233" s="112"/>
      <x:c r="O233" s="112"/>
      <x:c r="P233" s="112"/>
      <x:c r="Q233" s="112"/>
      <x:c r="R233" s="112"/>
      <x:c r="S233" s="112"/>
      <x:c r="T233" s="112"/>
      <x:c r="U233" s="112"/>
      <x:c r="V233" s="112"/>
      <x:c r="W233" s="112"/>
      <x:c r="X233" s="112"/>
      <x:c r="Y233" s="112"/>
      <x:c r="Z233" s="112"/>
      <x:c r="AA233" s="112"/>
      <x:c r="AB233" s="112"/>
      <x:c r="AC233" s="112"/>
      <x:c r="AD233" s="112"/>
      <x:c r="AE233" s="112"/>
      <x:c r="AF233" s="112"/>
      <x:c r="AG233" s="112"/>
      <x:c r="AH233" s="112"/>
      <x:c r="AI233" s="112"/>
      <x:c r="AJ233" s="112"/>
      <x:c r="AK233" s="112"/>
      <x:c r="AL233" s="112"/>
      <x:c r="AM233" s="112"/>
      <x:c r="AN233" s="112"/>
      <x:c r="AO233" s="112"/>
      <x:c r="AP233" s="112"/>
      <x:c r="AQ233" s="112"/>
      <x:c r="AR233" s="112"/>
      <x:c r="AS233" s="112"/>
      <x:c r="AT233" s="112"/>
      <x:c r="AU233" s="113"/>
      <x:c r="AV233" s="113"/>
      <x:c r="AW233" s="112"/>
      <x:c r="AX233" s="112"/>
      <x:c r="AY233" s="112"/>
      <x:c r="AZ233" s="112"/>
      <x:c r="BA233" s="112"/>
      <x:c r="BB233" s="112"/>
      <x:c r="BC233" s="112"/>
      <x:c r="BD233" s="112"/>
      <x:c r="BE233" s="112"/>
      <x:c r="BF233" s="112"/>
      <x:c r="BG233" s="112"/>
      <x:c r="BH233" s="112"/>
      <x:c r="BI233" s="112"/>
    </x:row>
    <x:row r="234" customFormat="false" ht="15.75" hidden="true" customHeight="true" outlineLevel="1" collapsed="false">
      <x:c r="A234" s="117"/>
      <x:c r="B234" s="118" t="n">
        <x:v>0</x:v>
      </x:c>
      <x:c r="C234" s="119"/>
      <x:c r="D234" s="119"/>
      <x:c r="E234" s="12"/>
      <x:c r="F234" s="120"/>
      <x:c r="G234" s="121"/>
      <x:c r="H234" s="122"/>
      <x:c r="I234" s="112"/>
      <x:c r="J234" s="117"/>
      <x:c r="K234" s="112"/>
      <x:c r="L234" s="112"/>
      <x:c r="M234" s="112"/>
      <x:c r="N234" s="112"/>
      <x:c r="O234" s="112"/>
      <x:c r="P234" s="112"/>
      <x:c r="Q234" s="112"/>
      <x:c r="R234" s="112"/>
      <x:c r="S234" s="112"/>
      <x:c r="T234" s="112"/>
      <x:c r="U234" s="112"/>
      <x:c r="V234" s="112"/>
      <x:c r="W234" s="112"/>
      <x:c r="X234" s="112"/>
      <x:c r="Y234" s="112"/>
      <x:c r="Z234" s="112"/>
      <x:c r="AA234" s="112"/>
      <x:c r="AB234" s="112"/>
      <x:c r="AC234" s="112"/>
      <x:c r="AD234" s="112"/>
      <x:c r="AE234" s="112"/>
      <x:c r="AF234" s="112"/>
      <x:c r="AG234" s="112"/>
      <x:c r="AH234" s="112"/>
      <x:c r="AI234" s="112"/>
      <x:c r="AJ234" s="112"/>
      <x:c r="AK234" s="112"/>
      <x:c r="AL234" s="112"/>
      <x:c r="AM234" s="112"/>
      <x:c r="AN234" s="112"/>
      <x:c r="AO234" s="112"/>
      <x:c r="AP234" s="112"/>
      <x:c r="AQ234" s="112"/>
      <x:c r="AR234" s="112"/>
      <x:c r="AS234" s="112"/>
      <x:c r="AT234" s="112"/>
      <x:c r="AU234" s="113"/>
      <x:c r="AV234" s="113"/>
      <x:c r="AW234" s="112"/>
      <x:c r="AX234" s="112"/>
      <x:c r="AY234" s="112"/>
      <x:c r="AZ234" s="112"/>
      <x:c r="BA234" s="112"/>
      <x:c r="BB234" s="112"/>
      <x:c r="BC234" s="112"/>
      <x:c r="BD234" s="112"/>
      <x:c r="BE234" s="112"/>
      <x:c r="BF234" s="112"/>
      <x:c r="BG234" s="112"/>
      <x:c r="BH234" s="112"/>
      <x:c r="BI234" s="112"/>
    </x:row>
    <x:row r="235" customFormat="false" ht="15.75" hidden="true" customHeight="true" outlineLevel="1" collapsed="false">
      <x:c r="A235" s="117"/>
      <x:c r="B235" s="118" t="n">
        <x:v>0</x:v>
      </x:c>
      <x:c r="C235" s="119"/>
      <x:c r="D235" s="119"/>
      <x:c r="E235" s="12"/>
      <x:c r="F235" s="120"/>
      <x:c r="G235" s="121"/>
      <x:c r="H235" s="122"/>
      <x:c r="I235" s="112"/>
      <x:c r="J235" s="117"/>
      <x:c r="K235" s="112"/>
      <x:c r="L235" s="112"/>
      <x:c r="M235" s="112"/>
      <x:c r="N235" s="112"/>
      <x:c r="O235" s="112"/>
      <x:c r="P235" s="112"/>
      <x:c r="Q235" s="112"/>
      <x:c r="R235" s="112"/>
      <x:c r="S235" s="112"/>
      <x:c r="T235" s="112"/>
      <x:c r="U235" s="112"/>
      <x:c r="V235" s="112"/>
      <x:c r="W235" s="112"/>
      <x:c r="X235" s="112"/>
      <x:c r="Y235" s="112"/>
      <x:c r="Z235" s="112"/>
      <x:c r="AA235" s="112"/>
      <x:c r="AB235" s="112"/>
      <x:c r="AC235" s="112"/>
      <x:c r="AD235" s="112"/>
      <x:c r="AE235" s="112"/>
      <x:c r="AF235" s="112"/>
      <x:c r="AG235" s="112"/>
      <x:c r="AH235" s="112"/>
      <x:c r="AI235" s="112"/>
      <x:c r="AJ235" s="112"/>
      <x:c r="AK235" s="112"/>
      <x:c r="AL235" s="112"/>
      <x:c r="AM235" s="112"/>
      <x:c r="AN235" s="112"/>
      <x:c r="AO235" s="112"/>
      <x:c r="AP235" s="112"/>
      <x:c r="AQ235" s="112"/>
      <x:c r="AR235" s="112"/>
      <x:c r="AS235" s="112"/>
      <x:c r="AT235" s="112"/>
      <x:c r="AU235" s="113"/>
      <x:c r="AV235" s="113"/>
      <x:c r="AW235" s="112"/>
      <x:c r="AX235" s="112"/>
      <x:c r="AY235" s="112"/>
      <x:c r="AZ235" s="112"/>
      <x:c r="BA235" s="112"/>
      <x:c r="BB235" s="112"/>
      <x:c r="BC235" s="112"/>
      <x:c r="BD235" s="112"/>
      <x:c r="BE235" s="112"/>
      <x:c r="BF235" s="112"/>
      <x:c r="BG235" s="112"/>
      <x:c r="BH235" s="112"/>
      <x:c r="BI235" s="112"/>
    </x:row>
    <x:row r="236" customFormat="false" ht="15.75" hidden="true" customHeight="true" outlineLevel="1" collapsed="false">
      <x:c r="A236" s="117"/>
      <x:c r="B236" s="118" t="n">
        <x:v>0</x:v>
      </x:c>
      <x:c r="C236" s="119"/>
      <x:c r="D236" s="119"/>
      <x:c r="E236" s="12"/>
      <x:c r="F236" s="120"/>
      <x:c r="G236" s="121"/>
      <x:c r="H236" s="122"/>
      <x:c r="I236" s="112"/>
      <x:c r="J236" s="117"/>
      <x:c r="K236" s="112"/>
      <x:c r="L236" s="112"/>
      <x:c r="M236" s="112"/>
      <x:c r="N236" s="112"/>
      <x:c r="O236" s="112"/>
      <x:c r="P236" s="112"/>
      <x:c r="Q236" s="112"/>
      <x:c r="R236" s="112"/>
      <x:c r="S236" s="112"/>
      <x:c r="T236" s="112"/>
      <x:c r="U236" s="112"/>
      <x:c r="V236" s="112"/>
      <x:c r="W236" s="112"/>
      <x:c r="X236" s="112"/>
      <x:c r="Y236" s="112"/>
      <x:c r="Z236" s="112"/>
      <x:c r="AA236" s="112"/>
      <x:c r="AB236" s="112"/>
      <x:c r="AC236" s="112"/>
      <x:c r="AD236" s="112"/>
      <x:c r="AE236" s="112"/>
      <x:c r="AF236" s="112"/>
      <x:c r="AG236" s="112"/>
      <x:c r="AH236" s="112"/>
      <x:c r="AI236" s="112"/>
      <x:c r="AJ236" s="112"/>
      <x:c r="AK236" s="112"/>
      <x:c r="AL236" s="112"/>
      <x:c r="AM236" s="112"/>
      <x:c r="AN236" s="112"/>
      <x:c r="AO236" s="112"/>
      <x:c r="AP236" s="112"/>
      <x:c r="AQ236" s="112"/>
      <x:c r="AR236" s="112"/>
      <x:c r="AS236" s="112"/>
      <x:c r="AT236" s="112"/>
      <x:c r="AU236" s="113"/>
      <x:c r="AV236" s="113"/>
      <x:c r="AW236" s="112"/>
      <x:c r="AX236" s="112"/>
      <x:c r="AY236" s="112"/>
      <x:c r="AZ236" s="112"/>
      <x:c r="BA236" s="112"/>
      <x:c r="BB236" s="112"/>
      <x:c r="BC236" s="112"/>
      <x:c r="BD236" s="112"/>
      <x:c r="BE236" s="112"/>
      <x:c r="BF236" s="112"/>
      <x:c r="BG236" s="112"/>
      <x:c r="BH236" s="112"/>
      <x:c r="BI236" s="112"/>
    </x:row>
    <x:row r="237" customFormat="false" ht="15.75" hidden="true" customHeight="true" outlineLevel="1" collapsed="false">
      <x:c r="A237" s="117"/>
      <x:c r="B237" s="118" t="n">
        <x:v>0</x:v>
      </x:c>
      <x:c r="C237" s="119"/>
      <x:c r="D237" s="119"/>
      <x:c r="E237" s="12"/>
      <x:c r="F237" s="120"/>
      <x:c r="G237" s="121"/>
      <x:c r="H237" s="122"/>
      <x:c r="I237" s="112"/>
      <x:c r="J237" s="117"/>
      <x:c r="K237" s="112"/>
      <x:c r="L237" s="112"/>
      <x:c r="M237" s="112"/>
      <x:c r="N237" s="112"/>
      <x:c r="O237" s="112"/>
      <x:c r="P237" s="112"/>
      <x:c r="Q237" s="112"/>
      <x:c r="R237" s="112"/>
      <x:c r="S237" s="112"/>
      <x:c r="T237" s="112"/>
      <x:c r="U237" s="112"/>
      <x:c r="V237" s="112"/>
      <x:c r="W237" s="112"/>
      <x:c r="X237" s="112"/>
      <x:c r="Y237" s="112"/>
      <x:c r="Z237" s="112"/>
      <x:c r="AA237" s="112"/>
      <x:c r="AB237" s="112"/>
      <x:c r="AC237" s="112"/>
      <x:c r="AD237" s="112"/>
      <x:c r="AE237" s="112"/>
      <x:c r="AF237" s="112"/>
      <x:c r="AG237" s="112"/>
      <x:c r="AH237" s="112"/>
      <x:c r="AI237" s="112"/>
      <x:c r="AJ237" s="112"/>
      <x:c r="AK237" s="112"/>
      <x:c r="AL237" s="112"/>
      <x:c r="AM237" s="112"/>
      <x:c r="AN237" s="112"/>
      <x:c r="AO237" s="112"/>
      <x:c r="AP237" s="112"/>
      <x:c r="AQ237" s="112"/>
      <x:c r="AR237" s="112"/>
      <x:c r="AS237" s="112"/>
      <x:c r="AT237" s="112"/>
      <x:c r="AU237" s="113"/>
      <x:c r="AV237" s="113"/>
      <x:c r="AW237" s="112"/>
      <x:c r="AX237" s="112"/>
      <x:c r="AY237" s="112"/>
      <x:c r="AZ237" s="112"/>
      <x:c r="BA237" s="112"/>
      <x:c r="BB237" s="112"/>
      <x:c r="BC237" s="112"/>
      <x:c r="BD237" s="112"/>
      <x:c r="BE237" s="112"/>
      <x:c r="BF237" s="112"/>
      <x:c r="BG237" s="112"/>
      <x:c r="BH237" s="112"/>
      <x:c r="BI237" s="112"/>
    </x:row>
    <x:row r="238" customFormat="false" ht="15.75" hidden="true" customHeight="true" outlineLevel="1" collapsed="false">
      <x:c r="A238" s="117"/>
      <x:c r="B238" s="118" t="n">
        <x:v>0</x:v>
      </x:c>
      <x:c r="C238" s="119"/>
      <x:c r="D238" s="119"/>
      <x:c r="E238" s="12"/>
      <x:c r="F238" s="120"/>
      <x:c r="G238" s="121"/>
      <x:c r="H238" s="122"/>
      <x:c r="I238" s="112"/>
      <x:c r="J238" s="117"/>
      <x:c r="K238" s="112"/>
      <x:c r="L238" s="112"/>
      <x:c r="M238" s="112"/>
      <x:c r="N238" s="112"/>
      <x:c r="O238" s="112"/>
      <x:c r="P238" s="112"/>
      <x:c r="Q238" s="112"/>
      <x:c r="R238" s="112"/>
      <x:c r="S238" s="112"/>
      <x:c r="T238" s="112"/>
      <x:c r="U238" s="112"/>
      <x:c r="V238" s="112"/>
      <x:c r="W238" s="112"/>
      <x:c r="X238" s="112"/>
      <x:c r="Y238" s="112"/>
      <x:c r="Z238" s="112"/>
      <x:c r="AA238" s="112"/>
      <x:c r="AB238" s="112"/>
      <x:c r="AC238" s="112"/>
      <x:c r="AD238" s="112"/>
      <x:c r="AE238" s="112"/>
      <x:c r="AF238" s="112"/>
      <x:c r="AG238" s="112"/>
      <x:c r="AH238" s="112"/>
      <x:c r="AI238" s="112"/>
      <x:c r="AJ238" s="112"/>
      <x:c r="AK238" s="112"/>
      <x:c r="AL238" s="112"/>
      <x:c r="AM238" s="112"/>
      <x:c r="AN238" s="112"/>
      <x:c r="AO238" s="112"/>
      <x:c r="AP238" s="112"/>
      <x:c r="AQ238" s="112"/>
      <x:c r="AR238" s="112"/>
      <x:c r="AS238" s="112"/>
      <x:c r="AT238" s="112"/>
      <x:c r="AU238" s="113"/>
      <x:c r="AV238" s="113"/>
      <x:c r="AW238" s="112"/>
      <x:c r="AX238" s="112"/>
      <x:c r="AY238" s="112"/>
      <x:c r="AZ238" s="112"/>
      <x:c r="BA238" s="112"/>
      <x:c r="BB238" s="112"/>
      <x:c r="BC238" s="112"/>
      <x:c r="BD238" s="112"/>
      <x:c r="BE238" s="112"/>
      <x:c r="BF238" s="112"/>
      <x:c r="BG238" s="112"/>
      <x:c r="BH238" s="112"/>
      <x:c r="BI238" s="112"/>
    </x:row>
    <x:row r="239" customFormat="false" ht="15.75" hidden="true" customHeight="true" outlineLevel="1" collapsed="false">
      <x:c r="A239" s="117"/>
      <x:c r="B239" s="118" t="n">
        <x:v>0</x:v>
      </x:c>
      <x:c r="C239" s="119"/>
      <x:c r="D239" s="119"/>
      <x:c r="E239" s="12"/>
      <x:c r="F239" s="120"/>
      <x:c r="G239" s="121"/>
      <x:c r="H239" s="122"/>
      <x:c r="I239" s="112"/>
      <x:c r="J239" s="117"/>
      <x:c r="K239" s="112"/>
      <x:c r="L239" s="112"/>
      <x:c r="M239" s="112"/>
      <x:c r="N239" s="112"/>
      <x:c r="O239" s="112"/>
      <x:c r="P239" s="112"/>
      <x:c r="Q239" s="112"/>
      <x:c r="R239" s="112"/>
      <x:c r="S239" s="112"/>
      <x:c r="T239" s="112"/>
      <x:c r="U239" s="112"/>
      <x:c r="V239" s="112"/>
      <x:c r="W239" s="112"/>
      <x:c r="X239" s="112"/>
      <x:c r="Y239" s="112"/>
      <x:c r="Z239" s="112"/>
      <x:c r="AA239" s="112"/>
      <x:c r="AB239" s="112"/>
      <x:c r="AC239" s="112"/>
      <x:c r="AD239" s="112"/>
      <x:c r="AE239" s="112"/>
      <x:c r="AF239" s="112"/>
      <x:c r="AG239" s="112"/>
      <x:c r="AH239" s="112"/>
      <x:c r="AI239" s="112"/>
      <x:c r="AJ239" s="112"/>
      <x:c r="AK239" s="112"/>
      <x:c r="AL239" s="112"/>
      <x:c r="AM239" s="112"/>
      <x:c r="AN239" s="112"/>
      <x:c r="AO239" s="112"/>
      <x:c r="AP239" s="112"/>
      <x:c r="AQ239" s="112"/>
      <x:c r="AR239" s="112"/>
      <x:c r="AS239" s="112"/>
      <x:c r="AT239" s="112"/>
      <x:c r="AU239" s="113"/>
      <x:c r="AV239" s="113"/>
      <x:c r="AW239" s="112"/>
      <x:c r="AX239" s="112"/>
      <x:c r="AY239" s="112"/>
      <x:c r="AZ239" s="112"/>
      <x:c r="BA239" s="112"/>
      <x:c r="BB239" s="112"/>
      <x:c r="BC239" s="112"/>
      <x:c r="BD239" s="112"/>
      <x:c r="BE239" s="112"/>
      <x:c r="BF239" s="112"/>
      <x:c r="BG239" s="112"/>
      <x:c r="BH239" s="112"/>
      <x:c r="BI239" s="112"/>
    </x:row>
    <x:row r="240" customFormat="false" ht="15.75" hidden="true" customHeight="true" outlineLevel="1" collapsed="false">
      <x:c r="A240" s="117"/>
      <x:c r="B240" s="118" t="n">
        <x:v>0</x:v>
      </x:c>
      <x:c r="C240" s="119"/>
      <x:c r="D240" s="119"/>
      <x:c r="E240" s="12"/>
      <x:c r="F240" s="120"/>
      <x:c r="G240" s="121"/>
      <x:c r="H240" s="122"/>
      <x:c r="I240" s="112"/>
      <x:c r="J240" s="117"/>
      <x:c r="K240" s="112"/>
      <x:c r="L240" s="112"/>
      <x:c r="M240" s="112"/>
      <x:c r="N240" s="112"/>
      <x:c r="O240" s="112"/>
      <x:c r="P240" s="112"/>
      <x:c r="Q240" s="112"/>
      <x:c r="R240" s="112"/>
      <x:c r="S240" s="112"/>
      <x:c r="T240" s="112"/>
      <x:c r="U240" s="112"/>
      <x:c r="V240" s="112"/>
      <x:c r="W240" s="112"/>
      <x:c r="X240" s="112"/>
      <x:c r="Y240" s="112"/>
      <x:c r="Z240" s="112"/>
      <x:c r="AA240" s="112"/>
      <x:c r="AB240" s="112"/>
      <x:c r="AC240" s="112"/>
      <x:c r="AD240" s="112"/>
      <x:c r="AE240" s="112"/>
      <x:c r="AF240" s="112"/>
      <x:c r="AG240" s="112"/>
      <x:c r="AH240" s="112"/>
      <x:c r="AI240" s="112"/>
      <x:c r="AJ240" s="112"/>
      <x:c r="AK240" s="112"/>
      <x:c r="AL240" s="112"/>
      <x:c r="AM240" s="112"/>
      <x:c r="AN240" s="112"/>
      <x:c r="AO240" s="112"/>
      <x:c r="AP240" s="112"/>
      <x:c r="AQ240" s="112"/>
      <x:c r="AR240" s="112"/>
      <x:c r="AS240" s="112"/>
      <x:c r="AT240" s="112"/>
      <x:c r="AU240" s="113"/>
      <x:c r="AV240" s="113"/>
      <x:c r="AW240" s="112"/>
      <x:c r="AX240" s="112"/>
      <x:c r="AY240" s="112"/>
      <x:c r="AZ240" s="112"/>
      <x:c r="BA240" s="112"/>
      <x:c r="BB240" s="112"/>
      <x:c r="BC240" s="112"/>
      <x:c r="BD240" s="112"/>
      <x:c r="BE240" s="112"/>
      <x:c r="BF240" s="112"/>
      <x:c r="BG240" s="112"/>
      <x:c r="BH240" s="112"/>
      <x:c r="BI240" s="112"/>
    </x:row>
    <x:row r="241" customFormat="false" ht="15.75" hidden="true" customHeight="true" outlineLevel="1" collapsed="false">
      <x:c r="A241" s="117"/>
      <x:c r="B241" s="118" t="n">
        <x:v>0</x:v>
      </x:c>
      <x:c r="C241" s="119"/>
      <x:c r="D241" s="119"/>
      <x:c r="E241" s="12"/>
      <x:c r="F241" s="120"/>
      <x:c r="G241" s="121"/>
      <x:c r="H241" s="122"/>
      <x:c r="I241" s="112"/>
      <x:c r="J241" s="117"/>
      <x:c r="K241" s="112"/>
      <x:c r="L241" s="112"/>
      <x:c r="M241" s="112"/>
      <x:c r="N241" s="112"/>
      <x:c r="O241" s="112"/>
      <x:c r="P241" s="112"/>
      <x:c r="Q241" s="112"/>
      <x:c r="R241" s="112"/>
      <x:c r="S241" s="112"/>
      <x:c r="T241" s="112"/>
      <x:c r="U241" s="112"/>
      <x:c r="V241" s="112"/>
      <x:c r="W241" s="112"/>
      <x:c r="X241" s="112"/>
      <x:c r="Y241" s="112"/>
      <x:c r="Z241" s="112"/>
      <x:c r="AA241" s="112"/>
      <x:c r="AB241" s="112"/>
      <x:c r="AC241" s="112"/>
      <x:c r="AD241" s="112"/>
      <x:c r="AE241" s="112"/>
      <x:c r="AF241" s="112"/>
      <x:c r="AG241" s="112"/>
      <x:c r="AH241" s="112"/>
      <x:c r="AI241" s="112"/>
      <x:c r="AJ241" s="112"/>
      <x:c r="AK241" s="112"/>
      <x:c r="AL241" s="112"/>
      <x:c r="AM241" s="112"/>
      <x:c r="AN241" s="112"/>
      <x:c r="AO241" s="112"/>
      <x:c r="AP241" s="112"/>
      <x:c r="AQ241" s="112"/>
      <x:c r="AR241" s="112"/>
      <x:c r="AS241" s="112"/>
      <x:c r="AT241" s="112"/>
      <x:c r="AU241" s="113"/>
      <x:c r="AV241" s="113"/>
      <x:c r="AW241" s="112"/>
      <x:c r="AX241" s="112"/>
      <x:c r="AY241" s="112"/>
      <x:c r="AZ241" s="112"/>
      <x:c r="BA241" s="112"/>
      <x:c r="BB241" s="112"/>
      <x:c r="BC241" s="112"/>
      <x:c r="BD241" s="112"/>
      <x:c r="BE241" s="112"/>
      <x:c r="BF241" s="112"/>
      <x:c r="BG241" s="112"/>
      <x:c r="BH241" s="112"/>
      <x:c r="BI241" s="112"/>
    </x:row>
    <x:row r="242" customFormat="false" ht="15.75" hidden="true" customHeight="true" outlineLevel="1" collapsed="false">
      <x:c r="A242" s="117"/>
      <x:c r="B242" s="118" t="n">
        <x:v>0</x:v>
      </x:c>
      <x:c r="C242" s="119"/>
      <x:c r="D242" s="119"/>
      <x:c r="E242" s="12"/>
      <x:c r="F242" s="120"/>
      <x:c r="G242" s="121"/>
      <x:c r="H242" s="122"/>
      <x:c r="I242" s="112"/>
      <x:c r="J242" s="117"/>
      <x:c r="K242" s="112"/>
      <x:c r="L242" s="112"/>
      <x:c r="M242" s="112"/>
      <x:c r="N242" s="112"/>
      <x:c r="O242" s="112"/>
      <x:c r="P242" s="112"/>
      <x:c r="Q242" s="112"/>
      <x:c r="R242" s="112"/>
      <x:c r="S242" s="112"/>
      <x:c r="T242" s="112"/>
      <x:c r="U242" s="112"/>
      <x:c r="V242" s="112"/>
      <x:c r="W242" s="112"/>
      <x:c r="X242" s="112"/>
      <x:c r="Y242" s="112"/>
      <x:c r="Z242" s="112"/>
      <x:c r="AA242" s="112"/>
      <x:c r="AB242" s="112"/>
      <x:c r="AC242" s="112"/>
      <x:c r="AD242" s="112"/>
      <x:c r="AE242" s="112"/>
      <x:c r="AF242" s="112"/>
      <x:c r="AG242" s="112"/>
      <x:c r="AH242" s="112"/>
      <x:c r="AI242" s="112"/>
      <x:c r="AJ242" s="112"/>
      <x:c r="AK242" s="112"/>
      <x:c r="AL242" s="112"/>
      <x:c r="AM242" s="112"/>
      <x:c r="AN242" s="112"/>
      <x:c r="AO242" s="112"/>
      <x:c r="AP242" s="112"/>
      <x:c r="AQ242" s="112"/>
      <x:c r="AR242" s="112"/>
      <x:c r="AS242" s="112"/>
      <x:c r="AT242" s="112"/>
      <x:c r="AU242" s="113"/>
      <x:c r="AV242" s="113"/>
      <x:c r="AW242" s="112"/>
      <x:c r="AX242" s="112"/>
      <x:c r="AY242" s="112"/>
      <x:c r="AZ242" s="112"/>
      <x:c r="BA242" s="112"/>
      <x:c r="BB242" s="112"/>
      <x:c r="BC242" s="112"/>
      <x:c r="BD242" s="112"/>
      <x:c r="BE242" s="112"/>
      <x:c r="BF242" s="112"/>
      <x:c r="BG242" s="112"/>
      <x:c r="BH242" s="112"/>
      <x:c r="BI242" s="112"/>
    </x:row>
    <x:row r="243" customFormat="false" ht="15.75" hidden="true" customHeight="true" outlineLevel="1" collapsed="false">
      <x:c r="A243" s="117"/>
      <x:c r="B243" s="118" t="n">
        <x:v>0</x:v>
      </x:c>
      <x:c r="C243" s="119"/>
      <x:c r="D243" s="119"/>
      <x:c r="E243" s="12"/>
      <x:c r="F243" s="120"/>
      <x:c r="G243" s="121"/>
      <x:c r="H243" s="122"/>
      <x:c r="I243" s="112"/>
      <x:c r="J243" s="117"/>
      <x:c r="K243" s="112"/>
      <x:c r="L243" s="112"/>
      <x:c r="M243" s="112"/>
      <x:c r="N243" s="112"/>
      <x:c r="O243" s="112"/>
      <x:c r="P243" s="112"/>
      <x:c r="Q243" s="112"/>
      <x:c r="R243" s="112"/>
      <x:c r="S243" s="112"/>
      <x:c r="T243" s="112"/>
      <x:c r="U243" s="112"/>
      <x:c r="V243" s="112"/>
      <x:c r="W243" s="112"/>
      <x:c r="X243" s="112"/>
      <x:c r="Y243" s="112"/>
      <x:c r="Z243" s="112"/>
      <x:c r="AA243" s="112"/>
      <x:c r="AB243" s="112"/>
      <x:c r="AC243" s="112"/>
      <x:c r="AD243" s="112"/>
      <x:c r="AE243" s="112"/>
      <x:c r="AF243" s="112"/>
      <x:c r="AG243" s="112"/>
      <x:c r="AH243" s="112"/>
      <x:c r="AI243" s="112"/>
      <x:c r="AJ243" s="112"/>
      <x:c r="AK243" s="112"/>
      <x:c r="AL243" s="112"/>
      <x:c r="AM243" s="112"/>
      <x:c r="AN243" s="112"/>
      <x:c r="AO243" s="112"/>
      <x:c r="AP243" s="112"/>
      <x:c r="AQ243" s="112"/>
      <x:c r="AR243" s="112"/>
      <x:c r="AS243" s="112"/>
      <x:c r="AT243" s="112"/>
      <x:c r="AU243" s="113"/>
      <x:c r="AV243" s="113"/>
      <x:c r="AW243" s="112"/>
      <x:c r="AX243" s="112"/>
      <x:c r="AY243" s="112"/>
      <x:c r="AZ243" s="112"/>
      <x:c r="BA243" s="112"/>
      <x:c r="BB243" s="112"/>
      <x:c r="BC243" s="112"/>
      <x:c r="BD243" s="112"/>
      <x:c r="BE243" s="112"/>
      <x:c r="BF243" s="112"/>
      <x:c r="BG243" s="112"/>
      <x:c r="BH243" s="112"/>
      <x:c r="BI243" s="112"/>
    </x:row>
    <x:row r="244" customFormat="false" ht="15.75" hidden="true" customHeight="true" outlineLevel="1" collapsed="false">
      <x:c r="A244" s="117"/>
      <x:c r="B244" s="118" t="n">
        <x:v>0</x:v>
      </x:c>
      <x:c r="C244" s="119"/>
      <x:c r="D244" s="119"/>
      <x:c r="E244" s="12"/>
      <x:c r="F244" s="120"/>
      <x:c r="G244" s="121"/>
      <x:c r="H244" s="122"/>
      <x:c r="I244" s="112"/>
      <x:c r="J244" s="117"/>
      <x:c r="K244" s="112"/>
      <x:c r="L244" s="112"/>
      <x:c r="M244" s="112"/>
      <x:c r="N244" s="112"/>
      <x:c r="O244" s="112"/>
      <x:c r="P244" s="112"/>
      <x:c r="Q244" s="112"/>
      <x:c r="R244" s="112"/>
      <x:c r="S244" s="112"/>
      <x:c r="T244" s="112"/>
      <x:c r="U244" s="112"/>
      <x:c r="V244" s="112"/>
      <x:c r="W244" s="112"/>
      <x:c r="X244" s="112"/>
      <x:c r="Y244" s="112"/>
      <x:c r="Z244" s="112"/>
      <x:c r="AA244" s="112"/>
      <x:c r="AB244" s="112"/>
      <x:c r="AC244" s="112"/>
      <x:c r="AD244" s="112"/>
      <x:c r="AE244" s="112"/>
      <x:c r="AF244" s="112"/>
      <x:c r="AG244" s="112"/>
      <x:c r="AH244" s="112"/>
      <x:c r="AI244" s="112"/>
      <x:c r="AJ244" s="112"/>
      <x:c r="AK244" s="112"/>
      <x:c r="AL244" s="112"/>
      <x:c r="AM244" s="112"/>
      <x:c r="AN244" s="112"/>
      <x:c r="AO244" s="112"/>
      <x:c r="AP244" s="112"/>
      <x:c r="AQ244" s="112"/>
      <x:c r="AR244" s="112"/>
      <x:c r="AS244" s="112"/>
      <x:c r="AT244" s="112"/>
      <x:c r="AU244" s="113"/>
      <x:c r="AV244" s="113"/>
      <x:c r="AW244" s="112"/>
      <x:c r="AX244" s="112"/>
      <x:c r="AY244" s="112"/>
      <x:c r="AZ244" s="112"/>
      <x:c r="BA244" s="112"/>
      <x:c r="BB244" s="112"/>
      <x:c r="BC244" s="112"/>
      <x:c r="BD244" s="112"/>
      <x:c r="BE244" s="112"/>
      <x:c r="BF244" s="112"/>
      <x:c r="BG244" s="112"/>
      <x:c r="BH244" s="112"/>
      <x:c r="BI244" s="112"/>
    </x:row>
    <x:row r="245" customFormat="false" ht="15.75" hidden="true" customHeight="true" outlineLevel="1" collapsed="false">
      <x:c r="A245" s="117"/>
      <x:c r="B245" s="118" t="n">
        <x:v>0</x:v>
      </x:c>
      <x:c r="C245" s="119"/>
      <x:c r="D245" s="119"/>
      <x:c r="E245" s="12"/>
      <x:c r="F245" s="120"/>
      <x:c r="G245" s="121"/>
      <x:c r="H245" s="122"/>
      <x:c r="I245" s="112"/>
      <x:c r="J245" s="117"/>
      <x:c r="K245" s="112"/>
      <x:c r="L245" s="112"/>
      <x:c r="M245" s="112"/>
      <x:c r="N245" s="112"/>
      <x:c r="O245" s="112"/>
      <x:c r="P245" s="112"/>
      <x:c r="Q245" s="112"/>
      <x:c r="R245" s="112"/>
      <x:c r="S245" s="112"/>
      <x:c r="T245" s="112"/>
      <x:c r="U245" s="112"/>
      <x:c r="V245" s="112"/>
      <x:c r="W245" s="112"/>
      <x:c r="X245" s="112"/>
      <x:c r="Y245" s="112"/>
      <x:c r="Z245" s="112"/>
      <x:c r="AA245" s="112"/>
      <x:c r="AB245" s="112"/>
      <x:c r="AC245" s="112"/>
      <x:c r="AD245" s="112"/>
      <x:c r="AE245" s="112"/>
      <x:c r="AF245" s="112"/>
      <x:c r="AG245" s="112"/>
      <x:c r="AH245" s="112"/>
      <x:c r="AI245" s="112"/>
      <x:c r="AJ245" s="112"/>
      <x:c r="AK245" s="112"/>
      <x:c r="AL245" s="112"/>
      <x:c r="AM245" s="112"/>
      <x:c r="AN245" s="112"/>
      <x:c r="AO245" s="112"/>
      <x:c r="AP245" s="112"/>
      <x:c r="AQ245" s="112"/>
      <x:c r="AR245" s="112"/>
      <x:c r="AS245" s="112"/>
      <x:c r="AT245" s="112"/>
      <x:c r="AU245" s="113"/>
      <x:c r="AV245" s="113"/>
      <x:c r="AW245" s="112"/>
      <x:c r="AX245" s="112"/>
      <x:c r="AY245" s="112"/>
      <x:c r="AZ245" s="112"/>
      <x:c r="BA245" s="112"/>
      <x:c r="BB245" s="112"/>
      <x:c r="BC245" s="112"/>
      <x:c r="BD245" s="112"/>
      <x:c r="BE245" s="112"/>
      <x:c r="BF245" s="112"/>
      <x:c r="BG245" s="112"/>
      <x:c r="BH245" s="112"/>
      <x:c r="BI245" s="112"/>
    </x:row>
    <x:row r="246" customFormat="false" ht="15.75" hidden="true" customHeight="true" outlineLevel="1" collapsed="false">
      <x:c r="A246" s="117"/>
      <x:c r="B246" s="118" t="n">
        <x:v>0</x:v>
      </x:c>
      <x:c r="C246" s="119"/>
      <x:c r="D246" s="119"/>
      <x:c r="E246" s="12"/>
      <x:c r="F246" s="120"/>
      <x:c r="G246" s="121"/>
      <x:c r="H246" s="122"/>
      <x:c r="I246" s="112"/>
      <x:c r="J246" s="117"/>
      <x:c r="K246" s="112"/>
      <x:c r="L246" s="112"/>
      <x:c r="M246" s="112"/>
      <x:c r="N246" s="112"/>
      <x:c r="O246" s="112"/>
      <x:c r="P246" s="112"/>
      <x:c r="Q246" s="112"/>
      <x:c r="R246" s="112"/>
      <x:c r="S246" s="112"/>
      <x:c r="T246" s="112"/>
      <x:c r="U246" s="112"/>
      <x:c r="V246" s="112"/>
      <x:c r="W246" s="112"/>
      <x:c r="X246" s="112"/>
      <x:c r="Y246" s="112"/>
      <x:c r="Z246" s="112"/>
      <x:c r="AA246" s="112"/>
      <x:c r="AB246" s="112"/>
      <x:c r="AC246" s="112"/>
      <x:c r="AD246" s="112"/>
      <x:c r="AE246" s="112"/>
      <x:c r="AF246" s="112"/>
      <x:c r="AG246" s="112"/>
      <x:c r="AH246" s="112"/>
      <x:c r="AI246" s="112"/>
      <x:c r="AJ246" s="112"/>
      <x:c r="AK246" s="112"/>
      <x:c r="AL246" s="112"/>
      <x:c r="AM246" s="112"/>
      <x:c r="AN246" s="112"/>
      <x:c r="AO246" s="112"/>
      <x:c r="AP246" s="112"/>
      <x:c r="AQ246" s="112"/>
      <x:c r="AR246" s="112"/>
      <x:c r="AS246" s="112"/>
      <x:c r="AT246" s="112"/>
      <x:c r="AU246" s="113"/>
      <x:c r="AV246" s="113"/>
      <x:c r="AW246" s="112"/>
      <x:c r="AX246" s="112"/>
      <x:c r="AY246" s="112"/>
      <x:c r="AZ246" s="112"/>
      <x:c r="BA246" s="112"/>
      <x:c r="BB246" s="112"/>
      <x:c r="BC246" s="112"/>
      <x:c r="BD246" s="112"/>
      <x:c r="BE246" s="112"/>
      <x:c r="BF246" s="112"/>
      <x:c r="BG246" s="112"/>
      <x:c r="BH246" s="112"/>
      <x:c r="BI246" s="112"/>
    </x:row>
    <x:row r="247" customFormat="false" ht="15.75" hidden="true" customHeight="true" outlineLevel="1" collapsed="false">
      <x:c r="A247" s="117"/>
      <x:c r="B247" s="118" t="n">
        <x:v>0</x:v>
      </x:c>
      <x:c r="C247" s="119"/>
      <x:c r="D247" s="119"/>
      <x:c r="E247" s="12"/>
      <x:c r="F247" s="120"/>
      <x:c r="G247" s="121"/>
      <x:c r="H247" s="122"/>
      <x:c r="I247" s="112"/>
      <x:c r="J247" s="117"/>
      <x:c r="K247" s="112"/>
      <x:c r="L247" s="112"/>
      <x:c r="M247" s="112"/>
      <x:c r="N247" s="112"/>
      <x:c r="O247" s="112"/>
      <x:c r="P247" s="112"/>
      <x:c r="Q247" s="112"/>
      <x:c r="R247" s="112"/>
      <x:c r="S247" s="112"/>
      <x:c r="T247" s="112"/>
      <x:c r="U247" s="112"/>
      <x:c r="V247" s="112"/>
      <x:c r="W247" s="112"/>
      <x:c r="X247" s="112"/>
      <x:c r="Y247" s="112"/>
      <x:c r="Z247" s="112"/>
      <x:c r="AA247" s="112"/>
      <x:c r="AB247" s="112"/>
      <x:c r="AC247" s="112"/>
      <x:c r="AD247" s="112"/>
      <x:c r="AE247" s="112"/>
      <x:c r="AF247" s="112"/>
      <x:c r="AG247" s="112"/>
      <x:c r="AH247" s="112"/>
      <x:c r="AI247" s="112"/>
      <x:c r="AJ247" s="112"/>
      <x:c r="AK247" s="112"/>
      <x:c r="AL247" s="112"/>
      <x:c r="AM247" s="112"/>
      <x:c r="AN247" s="112"/>
      <x:c r="AO247" s="112"/>
      <x:c r="AP247" s="112"/>
      <x:c r="AQ247" s="112"/>
      <x:c r="AR247" s="112"/>
      <x:c r="AS247" s="112"/>
      <x:c r="AT247" s="112"/>
      <x:c r="AU247" s="113"/>
      <x:c r="AV247" s="113"/>
      <x:c r="AW247" s="112"/>
      <x:c r="AX247" s="112"/>
      <x:c r="AY247" s="112"/>
      <x:c r="AZ247" s="112"/>
      <x:c r="BA247" s="112"/>
      <x:c r="BB247" s="112"/>
      <x:c r="BC247" s="112"/>
      <x:c r="BD247" s="112"/>
      <x:c r="BE247" s="112"/>
      <x:c r="BF247" s="112"/>
      <x:c r="BG247" s="112"/>
      <x:c r="BH247" s="112"/>
      <x:c r="BI247" s="112"/>
    </x:row>
    <x:row r="248" customFormat="false" ht="15.75" hidden="true" customHeight="true" outlineLevel="1" collapsed="false">
      <x:c r="A248" s="117"/>
      <x:c r="B248" s="118" t="n">
        <x:v>0</x:v>
      </x:c>
      <x:c r="C248" s="119"/>
      <x:c r="D248" s="119"/>
      <x:c r="E248" s="12"/>
      <x:c r="F248" s="120"/>
      <x:c r="G248" s="121"/>
      <x:c r="H248" s="122"/>
      <x:c r="I248" s="112"/>
      <x:c r="J248" s="117"/>
      <x:c r="K248" s="112"/>
      <x:c r="L248" s="112"/>
      <x:c r="M248" s="112"/>
      <x:c r="N248" s="112"/>
      <x:c r="O248" s="112"/>
      <x:c r="P248" s="112"/>
      <x:c r="Q248" s="112"/>
      <x:c r="R248" s="112"/>
      <x:c r="S248" s="112"/>
      <x:c r="T248" s="112"/>
      <x:c r="U248" s="112"/>
      <x:c r="V248" s="112"/>
      <x:c r="W248" s="112"/>
      <x:c r="X248" s="112"/>
      <x:c r="Y248" s="112"/>
      <x:c r="Z248" s="112"/>
      <x:c r="AA248" s="112"/>
      <x:c r="AB248" s="112"/>
      <x:c r="AC248" s="112"/>
      <x:c r="AD248" s="112"/>
      <x:c r="AE248" s="112"/>
      <x:c r="AF248" s="112"/>
      <x:c r="AG248" s="112"/>
      <x:c r="AH248" s="112"/>
      <x:c r="AI248" s="112"/>
      <x:c r="AJ248" s="112"/>
      <x:c r="AK248" s="112"/>
      <x:c r="AL248" s="112"/>
      <x:c r="AM248" s="112"/>
      <x:c r="AN248" s="112"/>
      <x:c r="AO248" s="112"/>
      <x:c r="AP248" s="112"/>
      <x:c r="AQ248" s="112"/>
      <x:c r="AR248" s="112"/>
      <x:c r="AS248" s="112"/>
      <x:c r="AT248" s="112"/>
      <x:c r="AU248" s="113"/>
      <x:c r="AV248" s="113"/>
      <x:c r="AW248" s="112"/>
      <x:c r="AX248" s="112"/>
      <x:c r="AY248" s="112"/>
      <x:c r="AZ248" s="112"/>
      <x:c r="BA248" s="112"/>
      <x:c r="BB248" s="112"/>
      <x:c r="BC248" s="112"/>
      <x:c r="BD248" s="112"/>
      <x:c r="BE248" s="112"/>
      <x:c r="BF248" s="112"/>
      <x:c r="BG248" s="112"/>
      <x:c r="BH248" s="112"/>
      <x:c r="BI248" s="112"/>
    </x:row>
    <x:row r="249" customFormat="false" ht="15.75" hidden="true" customHeight="true" outlineLevel="1" collapsed="false">
      <x:c r="A249" s="117"/>
      <x:c r="B249" s="118" t="n">
        <x:v>0</x:v>
      </x:c>
      <x:c r="C249" s="119"/>
      <x:c r="D249" s="119"/>
      <x:c r="E249" s="12"/>
      <x:c r="F249" s="120"/>
      <x:c r="G249" s="121"/>
      <x:c r="H249" s="122"/>
      <x:c r="I249" s="112"/>
      <x:c r="J249" s="117"/>
      <x:c r="K249" s="112"/>
      <x:c r="L249" s="112"/>
      <x:c r="M249" s="112"/>
      <x:c r="N249" s="112"/>
      <x:c r="O249" s="112"/>
      <x:c r="P249" s="112"/>
      <x:c r="Q249" s="112"/>
      <x:c r="R249" s="112"/>
      <x:c r="S249" s="112"/>
      <x:c r="T249" s="112"/>
      <x:c r="U249" s="112"/>
      <x:c r="V249" s="112"/>
      <x:c r="W249" s="112"/>
      <x:c r="X249" s="112"/>
      <x:c r="Y249" s="112"/>
      <x:c r="Z249" s="112"/>
      <x:c r="AA249" s="112"/>
      <x:c r="AB249" s="112"/>
      <x:c r="AC249" s="112"/>
      <x:c r="AD249" s="112"/>
      <x:c r="AE249" s="112"/>
      <x:c r="AF249" s="112"/>
      <x:c r="AG249" s="112"/>
      <x:c r="AH249" s="112"/>
      <x:c r="AI249" s="112"/>
      <x:c r="AJ249" s="112"/>
      <x:c r="AK249" s="112"/>
      <x:c r="AL249" s="112"/>
      <x:c r="AM249" s="112"/>
      <x:c r="AN249" s="112"/>
      <x:c r="AO249" s="112"/>
      <x:c r="AP249" s="112"/>
      <x:c r="AQ249" s="112"/>
      <x:c r="AR249" s="112"/>
      <x:c r="AS249" s="112"/>
      <x:c r="AT249" s="112"/>
      <x:c r="AU249" s="113"/>
      <x:c r="AV249" s="113"/>
      <x:c r="AW249" s="112"/>
      <x:c r="AX249" s="112"/>
      <x:c r="AY249" s="112"/>
      <x:c r="AZ249" s="112"/>
      <x:c r="BA249" s="112"/>
      <x:c r="BB249" s="112"/>
      <x:c r="BC249" s="112"/>
      <x:c r="BD249" s="112"/>
      <x:c r="BE249" s="112"/>
      <x:c r="BF249" s="112"/>
      <x:c r="BG249" s="112"/>
      <x:c r="BH249" s="112"/>
      <x:c r="BI249" s="112"/>
    </x:row>
    <x:row r="250" customFormat="false" ht="15.75" hidden="true" customHeight="true" outlineLevel="1" collapsed="false">
      <x:c r="A250" s="117"/>
      <x:c r="B250" s="118" t="n">
        <x:v>0</x:v>
      </x:c>
      <x:c r="C250" s="119"/>
      <x:c r="D250" s="119"/>
      <x:c r="E250" s="12"/>
      <x:c r="F250" s="120"/>
      <x:c r="G250" s="121"/>
      <x:c r="H250" s="122"/>
      <x:c r="I250" s="112"/>
      <x:c r="J250" s="117"/>
      <x:c r="K250" s="112"/>
      <x:c r="L250" s="112"/>
      <x:c r="M250" s="112"/>
      <x:c r="N250" s="112"/>
      <x:c r="O250" s="112"/>
      <x:c r="P250" s="112"/>
      <x:c r="Q250" s="112"/>
      <x:c r="R250" s="112"/>
      <x:c r="S250" s="112"/>
      <x:c r="T250" s="112"/>
      <x:c r="U250" s="112"/>
      <x:c r="V250" s="112"/>
      <x:c r="W250" s="112"/>
      <x:c r="X250" s="112"/>
      <x:c r="Y250" s="112"/>
      <x:c r="Z250" s="112"/>
      <x:c r="AA250" s="112"/>
      <x:c r="AB250" s="112"/>
      <x:c r="AC250" s="112"/>
      <x:c r="AD250" s="112"/>
      <x:c r="AE250" s="112"/>
      <x:c r="AF250" s="112"/>
      <x:c r="AG250" s="112"/>
      <x:c r="AH250" s="112"/>
      <x:c r="AI250" s="112"/>
      <x:c r="AJ250" s="112"/>
      <x:c r="AK250" s="112"/>
      <x:c r="AL250" s="112"/>
      <x:c r="AM250" s="112"/>
      <x:c r="AN250" s="112"/>
      <x:c r="AO250" s="112"/>
      <x:c r="AP250" s="112"/>
      <x:c r="AQ250" s="112"/>
      <x:c r="AR250" s="112"/>
      <x:c r="AS250" s="112"/>
      <x:c r="AT250" s="112"/>
      <x:c r="AU250" s="113"/>
      <x:c r="AV250" s="113"/>
      <x:c r="AW250" s="112"/>
      <x:c r="AX250" s="112"/>
      <x:c r="AY250" s="112"/>
      <x:c r="AZ250" s="112"/>
      <x:c r="BA250" s="112"/>
      <x:c r="BB250" s="112"/>
      <x:c r="BC250" s="112"/>
      <x:c r="BD250" s="112"/>
      <x:c r="BE250" s="112"/>
      <x:c r="BF250" s="112"/>
      <x:c r="BG250" s="112"/>
      <x:c r="BH250" s="112"/>
      <x:c r="BI250" s="112"/>
    </x:row>
    <x:row r="251" customFormat="false" ht="15.75" hidden="true" customHeight="true" outlineLevel="1" collapsed="false">
      <x:c r="A251" s="117"/>
      <x:c r="B251" s="118" t="n">
        <x:v>0</x:v>
      </x:c>
      <x:c r="C251" s="119"/>
      <x:c r="D251" s="119"/>
      <x:c r="E251" s="12"/>
      <x:c r="F251" s="120"/>
      <x:c r="G251" s="121"/>
      <x:c r="H251" s="122"/>
      <x:c r="I251" s="112"/>
      <x:c r="J251" s="117"/>
      <x:c r="K251" s="112"/>
      <x:c r="L251" s="112"/>
      <x:c r="M251" s="112"/>
      <x:c r="N251" s="112"/>
      <x:c r="O251" s="112"/>
      <x:c r="P251" s="112"/>
      <x:c r="Q251" s="112"/>
      <x:c r="R251" s="112"/>
      <x:c r="S251" s="112"/>
      <x:c r="T251" s="112"/>
      <x:c r="U251" s="112"/>
      <x:c r="V251" s="112"/>
      <x:c r="W251" s="112"/>
      <x:c r="X251" s="112"/>
      <x:c r="Y251" s="112"/>
      <x:c r="Z251" s="112"/>
      <x:c r="AA251" s="112"/>
      <x:c r="AB251" s="112"/>
      <x:c r="AC251" s="112"/>
      <x:c r="AD251" s="112"/>
      <x:c r="AE251" s="112"/>
      <x:c r="AF251" s="112"/>
      <x:c r="AG251" s="112"/>
      <x:c r="AH251" s="112"/>
      <x:c r="AI251" s="112"/>
      <x:c r="AJ251" s="112"/>
      <x:c r="AK251" s="112"/>
      <x:c r="AL251" s="112"/>
      <x:c r="AM251" s="112"/>
      <x:c r="AN251" s="112"/>
      <x:c r="AO251" s="112"/>
      <x:c r="AP251" s="112"/>
      <x:c r="AQ251" s="112"/>
      <x:c r="AR251" s="112"/>
      <x:c r="AS251" s="112"/>
      <x:c r="AT251" s="112"/>
      <x:c r="AU251" s="113"/>
      <x:c r="AV251" s="113"/>
      <x:c r="AW251" s="112"/>
      <x:c r="AX251" s="112"/>
      <x:c r="AY251" s="112"/>
      <x:c r="AZ251" s="112"/>
      <x:c r="BA251" s="112"/>
      <x:c r="BB251" s="112"/>
      <x:c r="BC251" s="112"/>
      <x:c r="BD251" s="112"/>
      <x:c r="BE251" s="112"/>
      <x:c r="BF251" s="112"/>
      <x:c r="BG251" s="112"/>
      <x:c r="BH251" s="112"/>
      <x:c r="BI251" s="112"/>
    </x:row>
    <x:row r="252" customFormat="false" ht="15.75" hidden="true" customHeight="true" outlineLevel="1" collapsed="false">
      <x:c r="A252" s="117"/>
      <x:c r="B252" s="118" t="n">
        <x:v>0</x:v>
      </x:c>
      <x:c r="C252" s="119"/>
      <x:c r="D252" s="119"/>
      <x:c r="E252" s="12"/>
      <x:c r="F252" s="120"/>
      <x:c r="G252" s="121"/>
      <x:c r="H252" s="122"/>
      <x:c r="I252" s="112"/>
      <x:c r="J252" s="117"/>
      <x:c r="K252" s="112"/>
      <x:c r="L252" s="112"/>
      <x:c r="M252" s="112"/>
      <x:c r="N252" s="112"/>
      <x:c r="O252" s="112"/>
      <x:c r="P252" s="112"/>
      <x:c r="Q252" s="112"/>
      <x:c r="R252" s="112"/>
      <x:c r="S252" s="112"/>
      <x:c r="T252" s="112"/>
      <x:c r="U252" s="112"/>
      <x:c r="V252" s="112"/>
      <x:c r="W252" s="112"/>
      <x:c r="X252" s="112"/>
      <x:c r="Y252" s="112"/>
      <x:c r="Z252" s="112"/>
      <x:c r="AA252" s="112"/>
      <x:c r="AB252" s="112"/>
      <x:c r="AC252" s="112"/>
      <x:c r="AD252" s="112"/>
      <x:c r="AE252" s="112"/>
      <x:c r="AF252" s="112"/>
      <x:c r="AG252" s="112"/>
      <x:c r="AH252" s="112"/>
      <x:c r="AI252" s="112"/>
      <x:c r="AJ252" s="112"/>
      <x:c r="AK252" s="112"/>
      <x:c r="AL252" s="112"/>
      <x:c r="AM252" s="112"/>
      <x:c r="AN252" s="112"/>
      <x:c r="AO252" s="112"/>
      <x:c r="AP252" s="112"/>
      <x:c r="AQ252" s="112"/>
      <x:c r="AR252" s="112"/>
      <x:c r="AS252" s="112"/>
      <x:c r="AT252" s="112"/>
      <x:c r="AU252" s="113"/>
      <x:c r="AV252" s="113"/>
      <x:c r="AW252" s="112"/>
      <x:c r="AX252" s="112"/>
      <x:c r="AY252" s="112"/>
      <x:c r="AZ252" s="112"/>
      <x:c r="BA252" s="112"/>
      <x:c r="BB252" s="112"/>
      <x:c r="BC252" s="112"/>
      <x:c r="BD252" s="112"/>
      <x:c r="BE252" s="112"/>
      <x:c r="BF252" s="112"/>
      <x:c r="BG252" s="112"/>
      <x:c r="BH252" s="112"/>
      <x:c r="BI252" s="112"/>
    </x:row>
    <x:row r="253" customFormat="false" ht="15.75" hidden="true" customHeight="true" outlineLevel="1" collapsed="false">
      <x:c r="A253" s="117"/>
      <x:c r="B253" s="118" t="n">
        <x:v>0</x:v>
      </x:c>
      <x:c r="C253" s="119"/>
      <x:c r="D253" s="119"/>
      <x:c r="E253" s="12"/>
      <x:c r="F253" s="120"/>
      <x:c r="G253" s="121"/>
      <x:c r="H253" s="122"/>
      <x:c r="I253" s="112"/>
      <x:c r="J253" s="117"/>
      <x:c r="K253" s="112"/>
      <x:c r="L253" s="112"/>
      <x:c r="M253" s="112"/>
      <x:c r="N253" s="112"/>
      <x:c r="O253" s="112"/>
      <x:c r="P253" s="112"/>
      <x:c r="Q253" s="112"/>
      <x:c r="R253" s="112"/>
      <x:c r="S253" s="112"/>
      <x:c r="T253" s="112"/>
      <x:c r="U253" s="112"/>
      <x:c r="V253" s="112"/>
      <x:c r="W253" s="112"/>
      <x:c r="X253" s="112"/>
      <x:c r="Y253" s="112"/>
      <x:c r="Z253" s="112"/>
      <x:c r="AA253" s="112"/>
      <x:c r="AB253" s="112"/>
      <x:c r="AC253" s="112"/>
      <x:c r="AD253" s="112"/>
      <x:c r="AE253" s="112"/>
      <x:c r="AF253" s="112"/>
      <x:c r="AG253" s="112"/>
      <x:c r="AH253" s="112"/>
      <x:c r="AI253" s="112"/>
      <x:c r="AJ253" s="112"/>
      <x:c r="AK253" s="112"/>
      <x:c r="AL253" s="112"/>
      <x:c r="AM253" s="112"/>
      <x:c r="AN253" s="112"/>
      <x:c r="AO253" s="112"/>
      <x:c r="AP253" s="112"/>
      <x:c r="AQ253" s="112"/>
      <x:c r="AR253" s="112"/>
      <x:c r="AS253" s="112"/>
      <x:c r="AT253" s="112"/>
      <x:c r="AU253" s="113"/>
      <x:c r="AV253" s="113"/>
      <x:c r="AW253" s="112"/>
      <x:c r="AX253" s="112"/>
      <x:c r="AY253" s="112"/>
      <x:c r="AZ253" s="112"/>
      <x:c r="BA253" s="112"/>
      <x:c r="BB253" s="112"/>
      <x:c r="BC253" s="112"/>
      <x:c r="BD253" s="112"/>
      <x:c r="BE253" s="112"/>
      <x:c r="BF253" s="112"/>
      <x:c r="BG253" s="112"/>
      <x:c r="BH253" s="112"/>
      <x:c r="BI253" s="112"/>
    </x:row>
    <x:row r="254" customFormat="false" ht="15.75" hidden="true" customHeight="true" outlineLevel="1" collapsed="false">
      <x:c r="A254" s="117"/>
      <x:c r="B254" s="118" t="n">
        <x:v>0</x:v>
      </x:c>
      <x:c r="C254" s="119"/>
      <x:c r="D254" s="119"/>
      <x:c r="E254" s="12"/>
      <x:c r="F254" s="120"/>
      <x:c r="G254" s="121"/>
      <x:c r="H254" s="122"/>
      <x:c r="I254" s="112"/>
      <x:c r="J254" s="117"/>
      <x:c r="K254" s="112"/>
      <x:c r="L254" s="112"/>
      <x:c r="M254" s="112"/>
      <x:c r="N254" s="112"/>
      <x:c r="O254" s="112"/>
      <x:c r="P254" s="112"/>
      <x:c r="Q254" s="112"/>
      <x:c r="R254" s="112"/>
      <x:c r="S254" s="112"/>
      <x:c r="T254" s="112"/>
      <x:c r="U254" s="112"/>
      <x:c r="V254" s="112"/>
      <x:c r="W254" s="112"/>
      <x:c r="X254" s="112"/>
      <x:c r="Y254" s="112"/>
      <x:c r="Z254" s="112"/>
      <x:c r="AA254" s="112"/>
      <x:c r="AB254" s="112"/>
      <x:c r="AC254" s="112"/>
      <x:c r="AD254" s="112"/>
      <x:c r="AE254" s="112"/>
      <x:c r="AF254" s="112"/>
      <x:c r="AG254" s="112"/>
      <x:c r="AH254" s="112"/>
      <x:c r="AI254" s="112"/>
      <x:c r="AJ254" s="112"/>
      <x:c r="AK254" s="112"/>
      <x:c r="AL254" s="112"/>
      <x:c r="AM254" s="112"/>
      <x:c r="AN254" s="112"/>
      <x:c r="AO254" s="112"/>
      <x:c r="AP254" s="112"/>
      <x:c r="AQ254" s="112"/>
      <x:c r="AR254" s="112"/>
      <x:c r="AS254" s="112"/>
      <x:c r="AT254" s="112"/>
      <x:c r="AU254" s="113"/>
      <x:c r="AV254" s="113"/>
      <x:c r="AW254" s="112"/>
      <x:c r="AX254" s="112"/>
      <x:c r="AY254" s="112"/>
      <x:c r="AZ254" s="112"/>
      <x:c r="BA254" s="112"/>
      <x:c r="BB254" s="112"/>
      <x:c r="BC254" s="112"/>
      <x:c r="BD254" s="112"/>
      <x:c r="BE254" s="112"/>
      <x:c r="BF254" s="112"/>
      <x:c r="BG254" s="112"/>
      <x:c r="BH254" s="112"/>
      <x:c r="BI254" s="112"/>
    </x:row>
    <x:row r="255" customFormat="false" ht="15.75" hidden="true" customHeight="true" outlineLevel="1" collapsed="false">
      <x:c r="A255" s="117"/>
      <x:c r="B255" s="118" t="n">
        <x:v>0</x:v>
      </x:c>
      <x:c r="C255" s="119"/>
      <x:c r="D255" s="119"/>
      <x:c r="E255" s="12"/>
      <x:c r="F255" s="120"/>
      <x:c r="G255" s="121"/>
      <x:c r="H255" s="122"/>
      <x:c r="I255" s="112"/>
      <x:c r="J255" s="117"/>
      <x:c r="K255" s="112"/>
      <x:c r="L255" s="112"/>
      <x:c r="M255" s="112"/>
      <x:c r="N255" s="112"/>
      <x:c r="O255" s="112"/>
      <x:c r="P255" s="112"/>
      <x:c r="Q255" s="112"/>
      <x:c r="R255" s="112"/>
      <x:c r="S255" s="112"/>
      <x:c r="T255" s="112"/>
      <x:c r="U255" s="112"/>
      <x:c r="V255" s="112"/>
      <x:c r="W255" s="112"/>
      <x:c r="X255" s="112"/>
      <x:c r="Y255" s="112"/>
      <x:c r="Z255" s="112"/>
      <x:c r="AA255" s="112"/>
      <x:c r="AB255" s="112"/>
      <x:c r="AC255" s="112"/>
      <x:c r="AD255" s="112"/>
      <x:c r="AE255" s="112"/>
      <x:c r="AF255" s="112"/>
      <x:c r="AG255" s="112"/>
      <x:c r="AH255" s="112"/>
      <x:c r="AI255" s="112"/>
      <x:c r="AJ255" s="112"/>
      <x:c r="AK255" s="112"/>
      <x:c r="AL255" s="112"/>
      <x:c r="AM255" s="112"/>
      <x:c r="AN255" s="112"/>
      <x:c r="AO255" s="112"/>
      <x:c r="AP255" s="112"/>
      <x:c r="AQ255" s="112"/>
      <x:c r="AR255" s="112"/>
      <x:c r="AS255" s="112"/>
      <x:c r="AT255" s="112"/>
      <x:c r="AU255" s="113"/>
      <x:c r="AV255" s="113"/>
      <x:c r="AW255" s="112"/>
      <x:c r="AX255" s="112"/>
      <x:c r="AY255" s="112"/>
      <x:c r="AZ255" s="112"/>
      <x:c r="BA255" s="112"/>
      <x:c r="BB255" s="112"/>
      <x:c r="BC255" s="112"/>
      <x:c r="BD255" s="112"/>
      <x:c r="BE255" s="112"/>
      <x:c r="BF255" s="112"/>
      <x:c r="BG255" s="112"/>
      <x:c r="BH255" s="112"/>
      <x:c r="BI255" s="112"/>
    </x:row>
    <x:row r="256" customFormat="false" ht="15.75" hidden="true" customHeight="true" outlineLevel="1" collapsed="false">
      <x:c r="A256" s="117"/>
      <x:c r="B256" s="118" t="n">
        <x:v>0</x:v>
      </x:c>
      <x:c r="C256" s="119"/>
      <x:c r="D256" s="119"/>
      <x:c r="E256" s="12"/>
      <x:c r="F256" s="120"/>
      <x:c r="G256" s="121"/>
      <x:c r="H256" s="122"/>
      <x:c r="I256" s="112"/>
      <x:c r="J256" s="117"/>
      <x:c r="K256" s="112"/>
      <x:c r="L256" s="112"/>
      <x:c r="M256" s="112"/>
      <x:c r="N256" s="112"/>
      <x:c r="O256" s="112"/>
      <x:c r="P256" s="112"/>
      <x:c r="Q256" s="112"/>
      <x:c r="R256" s="112"/>
      <x:c r="S256" s="112"/>
      <x:c r="T256" s="112"/>
      <x:c r="U256" s="112"/>
      <x:c r="V256" s="112"/>
      <x:c r="W256" s="112"/>
      <x:c r="X256" s="112"/>
      <x:c r="Y256" s="112"/>
      <x:c r="Z256" s="112"/>
      <x:c r="AA256" s="112"/>
      <x:c r="AB256" s="112"/>
      <x:c r="AC256" s="112"/>
      <x:c r="AD256" s="112"/>
      <x:c r="AE256" s="112"/>
      <x:c r="AF256" s="112"/>
      <x:c r="AG256" s="112"/>
      <x:c r="AH256" s="112"/>
      <x:c r="AI256" s="112"/>
      <x:c r="AJ256" s="112"/>
      <x:c r="AK256" s="112"/>
      <x:c r="AL256" s="112"/>
      <x:c r="AM256" s="112"/>
      <x:c r="AN256" s="112"/>
      <x:c r="AO256" s="112"/>
      <x:c r="AP256" s="112"/>
      <x:c r="AQ256" s="112"/>
      <x:c r="AR256" s="112"/>
      <x:c r="AS256" s="112"/>
      <x:c r="AT256" s="112"/>
      <x:c r="AU256" s="113"/>
      <x:c r="AV256" s="113"/>
      <x:c r="AW256" s="112"/>
      <x:c r="AX256" s="112"/>
      <x:c r="AY256" s="112"/>
      <x:c r="AZ256" s="112"/>
      <x:c r="BA256" s="112"/>
      <x:c r="BB256" s="112"/>
      <x:c r="BC256" s="112"/>
      <x:c r="BD256" s="112"/>
      <x:c r="BE256" s="112"/>
      <x:c r="BF256" s="112"/>
      <x:c r="BG256" s="112"/>
      <x:c r="BH256" s="112"/>
      <x:c r="BI256" s="112"/>
    </x:row>
    <x:row r="257" customFormat="false" ht="15.75" hidden="true" customHeight="true" outlineLevel="1" collapsed="false">
      <x:c r="A257" s="117"/>
      <x:c r="B257" s="118" t="n">
        <x:v>0</x:v>
      </x:c>
      <x:c r="C257" s="119"/>
      <x:c r="D257" s="119"/>
      <x:c r="E257" s="12"/>
      <x:c r="F257" s="120"/>
      <x:c r="G257" s="121"/>
      <x:c r="H257" s="122"/>
      <x:c r="I257" s="112"/>
      <x:c r="J257" s="117"/>
      <x:c r="K257" s="112"/>
      <x:c r="L257" s="112"/>
      <x:c r="M257" s="112"/>
      <x:c r="N257" s="112"/>
      <x:c r="O257" s="112"/>
      <x:c r="P257" s="112"/>
      <x:c r="Q257" s="112"/>
      <x:c r="R257" s="112"/>
      <x:c r="S257" s="112"/>
      <x:c r="T257" s="112"/>
      <x:c r="U257" s="112"/>
      <x:c r="V257" s="112"/>
      <x:c r="W257" s="112"/>
      <x:c r="X257" s="112"/>
      <x:c r="Y257" s="112"/>
      <x:c r="Z257" s="112"/>
      <x:c r="AA257" s="112"/>
      <x:c r="AB257" s="112"/>
      <x:c r="AC257" s="112"/>
      <x:c r="AD257" s="112"/>
      <x:c r="AE257" s="112"/>
      <x:c r="AF257" s="112"/>
      <x:c r="AG257" s="112"/>
      <x:c r="AH257" s="112"/>
      <x:c r="AI257" s="112"/>
      <x:c r="AJ257" s="112"/>
      <x:c r="AK257" s="112"/>
      <x:c r="AL257" s="112"/>
      <x:c r="AM257" s="112"/>
      <x:c r="AN257" s="112"/>
      <x:c r="AO257" s="112"/>
      <x:c r="AP257" s="112"/>
      <x:c r="AQ257" s="112"/>
      <x:c r="AR257" s="112"/>
      <x:c r="AS257" s="112"/>
      <x:c r="AT257" s="112"/>
      <x:c r="AU257" s="113"/>
      <x:c r="AV257" s="113"/>
      <x:c r="AW257" s="112"/>
      <x:c r="AX257" s="112"/>
      <x:c r="AY257" s="112"/>
      <x:c r="AZ257" s="112"/>
      <x:c r="BA257" s="112"/>
      <x:c r="BB257" s="112"/>
      <x:c r="BC257" s="112"/>
      <x:c r="BD257" s="112"/>
      <x:c r="BE257" s="112"/>
      <x:c r="BF257" s="112"/>
      <x:c r="BG257" s="112"/>
      <x:c r="BH257" s="112"/>
      <x:c r="BI257" s="112"/>
    </x:row>
    <x:row r="258" customFormat="false" ht="15.75" hidden="true" customHeight="true" outlineLevel="1" collapsed="false">
      <x:c r="A258" s="117"/>
      <x:c r="B258" s="118" t="n">
        <x:v>0</x:v>
      </x:c>
      <x:c r="C258" s="119"/>
      <x:c r="D258" s="119"/>
      <x:c r="E258" s="12"/>
      <x:c r="F258" s="120"/>
      <x:c r="G258" s="121"/>
      <x:c r="H258" s="122"/>
      <x:c r="I258" s="112"/>
      <x:c r="J258" s="117"/>
      <x:c r="K258" s="112"/>
      <x:c r="L258" s="112"/>
      <x:c r="M258" s="112"/>
      <x:c r="N258" s="112"/>
      <x:c r="O258" s="112"/>
      <x:c r="P258" s="112"/>
      <x:c r="Q258" s="112"/>
      <x:c r="R258" s="112"/>
      <x:c r="S258" s="112"/>
      <x:c r="T258" s="112"/>
      <x:c r="U258" s="112"/>
      <x:c r="V258" s="112"/>
      <x:c r="W258" s="112"/>
      <x:c r="X258" s="112"/>
      <x:c r="Y258" s="112"/>
      <x:c r="Z258" s="112"/>
      <x:c r="AA258" s="112"/>
      <x:c r="AB258" s="112"/>
      <x:c r="AC258" s="112"/>
      <x:c r="AD258" s="112"/>
      <x:c r="AE258" s="112"/>
      <x:c r="AF258" s="112"/>
      <x:c r="AG258" s="112"/>
      <x:c r="AH258" s="112"/>
      <x:c r="AI258" s="112"/>
      <x:c r="AJ258" s="112"/>
      <x:c r="AK258" s="112"/>
      <x:c r="AL258" s="112"/>
      <x:c r="AM258" s="112"/>
      <x:c r="AN258" s="112"/>
      <x:c r="AO258" s="112"/>
      <x:c r="AP258" s="112"/>
      <x:c r="AQ258" s="112"/>
      <x:c r="AR258" s="112"/>
      <x:c r="AS258" s="112"/>
      <x:c r="AT258" s="112"/>
      <x:c r="AU258" s="113"/>
      <x:c r="AV258" s="113"/>
      <x:c r="AW258" s="112"/>
      <x:c r="AX258" s="112"/>
      <x:c r="AY258" s="112"/>
      <x:c r="AZ258" s="112"/>
      <x:c r="BA258" s="112"/>
      <x:c r="BB258" s="112"/>
      <x:c r="BC258" s="112"/>
      <x:c r="BD258" s="112"/>
      <x:c r="BE258" s="112"/>
      <x:c r="BF258" s="112"/>
      <x:c r="BG258" s="112"/>
      <x:c r="BH258" s="112"/>
      <x:c r="BI258" s="112"/>
    </x:row>
    <x:row r="259" customFormat="false" ht="15.75" hidden="true" customHeight="true" outlineLevel="1" collapsed="false">
      <x:c r="A259" s="117"/>
      <x:c r="B259" s="118" t="n">
        <x:v>0</x:v>
      </x:c>
      <x:c r="C259" s="119"/>
      <x:c r="D259" s="119"/>
      <x:c r="E259" s="12"/>
      <x:c r="F259" s="120"/>
      <x:c r="G259" s="121"/>
      <x:c r="H259" s="122"/>
      <x:c r="I259" s="112"/>
      <x:c r="J259" s="117"/>
      <x:c r="K259" s="112"/>
      <x:c r="L259" s="112"/>
      <x:c r="M259" s="112"/>
      <x:c r="N259" s="112"/>
      <x:c r="O259" s="112"/>
      <x:c r="P259" s="112"/>
      <x:c r="Q259" s="112"/>
      <x:c r="R259" s="112"/>
      <x:c r="S259" s="112"/>
      <x:c r="T259" s="112"/>
      <x:c r="U259" s="112"/>
      <x:c r="V259" s="112"/>
      <x:c r="W259" s="112"/>
      <x:c r="X259" s="112"/>
      <x:c r="Y259" s="112"/>
      <x:c r="Z259" s="112"/>
      <x:c r="AA259" s="112"/>
      <x:c r="AB259" s="112"/>
      <x:c r="AC259" s="112"/>
      <x:c r="AD259" s="112"/>
      <x:c r="AE259" s="112"/>
      <x:c r="AF259" s="112"/>
      <x:c r="AG259" s="112"/>
      <x:c r="AH259" s="112"/>
      <x:c r="AI259" s="112"/>
      <x:c r="AJ259" s="112"/>
      <x:c r="AK259" s="112"/>
      <x:c r="AL259" s="112"/>
      <x:c r="AM259" s="112"/>
      <x:c r="AN259" s="112"/>
      <x:c r="AO259" s="112"/>
      <x:c r="AP259" s="112"/>
      <x:c r="AQ259" s="112"/>
      <x:c r="AR259" s="112"/>
      <x:c r="AS259" s="112"/>
      <x:c r="AT259" s="112"/>
      <x:c r="AU259" s="113"/>
      <x:c r="AV259" s="113"/>
      <x:c r="AW259" s="112"/>
      <x:c r="AX259" s="112"/>
      <x:c r="AY259" s="112"/>
      <x:c r="AZ259" s="112"/>
      <x:c r="BA259" s="112"/>
      <x:c r="BB259" s="112"/>
      <x:c r="BC259" s="112"/>
      <x:c r="BD259" s="112"/>
      <x:c r="BE259" s="112"/>
      <x:c r="BF259" s="112"/>
      <x:c r="BG259" s="112"/>
      <x:c r="BH259" s="112"/>
      <x:c r="BI259" s="112"/>
    </x:row>
    <x:row r="260" customFormat="false" ht="15.75" hidden="true" customHeight="true" outlineLevel="1" collapsed="false">
      <x:c r="A260" s="117"/>
      <x:c r="B260" s="118" t="n">
        <x:v>0</x:v>
      </x:c>
      <x:c r="C260" s="119"/>
      <x:c r="D260" s="119"/>
      <x:c r="E260" s="12"/>
      <x:c r="F260" s="120"/>
      <x:c r="G260" s="121"/>
      <x:c r="H260" s="122"/>
      <x:c r="I260" s="112"/>
      <x:c r="J260" s="117"/>
      <x:c r="K260" s="112"/>
      <x:c r="L260" s="112"/>
      <x:c r="M260" s="112"/>
      <x:c r="N260" s="112"/>
      <x:c r="O260" s="112"/>
      <x:c r="P260" s="112"/>
      <x:c r="Q260" s="112"/>
      <x:c r="R260" s="112"/>
      <x:c r="S260" s="112"/>
      <x:c r="T260" s="112"/>
      <x:c r="U260" s="112"/>
      <x:c r="V260" s="112"/>
      <x:c r="W260" s="112"/>
      <x:c r="X260" s="112"/>
      <x:c r="Y260" s="112"/>
      <x:c r="Z260" s="112"/>
      <x:c r="AA260" s="112"/>
      <x:c r="AB260" s="112"/>
      <x:c r="AC260" s="112"/>
      <x:c r="AD260" s="112"/>
      <x:c r="AE260" s="112"/>
      <x:c r="AF260" s="112"/>
      <x:c r="AG260" s="112"/>
      <x:c r="AH260" s="112"/>
      <x:c r="AI260" s="112"/>
      <x:c r="AJ260" s="112"/>
      <x:c r="AK260" s="112"/>
      <x:c r="AL260" s="112"/>
      <x:c r="AM260" s="112"/>
      <x:c r="AN260" s="112"/>
      <x:c r="AO260" s="112"/>
      <x:c r="AP260" s="112"/>
      <x:c r="AQ260" s="112"/>
      <x:c r="AR260" s="112"/>
      <x:c r="AS260" s="112"/>
      <x:c r="AT260" s="112"/>
      <x:c r="AU260" s="113"/>
      <x:c r="AV260" s="113"/>
      <x:c r="AW260" s="112"/>
      <x:c r="AX260" s="112"/>
      <x:c r="AY260" s="112"/>
      <x:c r="AZ260" s="112"/>
      <x:c r="BA260" s="112"/>
      <x:c r="BB260" s="112"/>
      <x:c r="BC260" s="112"/>
      <x:c r="BD260" s="112"/>
      <x:c r="BE260" s="112"/>
      <x:c r="BF260" s="112"/>
      <x:c r="BG260" s="112"/>
      <x:c r="BH260" s="112"/>
      <x:c r="BI260" s="112"/>
    </x:row>
    <x:row r="261" customFormat="false" ht="15.75" hidden="true" customHeight="true" outlineLevel="1" collapsed="false">
      <x:c r="A261" s="117"/>
      <x:c r="B261" s="118" t="n">
        <x:v>0</x:v>
      </x:c>
      <x:c r="C261" s="119"/>
      <x:c r="D261" s="119"/>
      <x:c r="E261" s="12"/>
      <x:c r="F261" s="120"/>
      <x:c r="G261" s="121"/>
      <x:c r="H261" s="122"/>
      <x:c r="I261" s="112"/>
      <x:c r="J261" s="117"/>
      <x:c r="K261" s="112"/>
      <x:c r="L261" s="112"/>
      <x:c r="M261" s="112"/>
      <x:c r="N261" s="112"/>
      <x:c r="O261" s="112"/>
      <x:c r="P261" s="112"/>
      <x:c r="Q261" s="112"/>
      <x:c r="R261" s="112"/>
      <x:c r="S261" s="112"/>
      <x:c r="T261" s="112"/>
      <x:c r="U261" s="112"/>
      <x:c r="V261" s="112"/>
      <x:c r="W261" s="112"/>
      <x:c r="X261" s="112"/>
      <x:c r="Y261" s="112"/>
      <x:c r="Z261" s="112"/>
      <x:c r="AA261" s="112"/>
      <x:c r="AB261" s="112"/>
      <x:c r="AC261" s="112"/>
      <x:c r="AD261" s="112"/>
      <x:c r="AE261" s="112"/>
      <x:c r="AF261" s="112"/>
      <x:c r="AG261" s="112"/>
      <x:c r="AH261" s="112"/>
      <x:c r="AI261" s="112"/>
      <x:c r="AJ261" s="112"/>
      <x:c r="AK261" s="112"/>
      <x:c r="AL261" s="112"/>
      <x:c r="AM261" s="112"/>
      <x:c r="AN261" s="112"/>
      <x:c r="AO261" s="112"/>
      <x:c r="AP261" s="112"/>
      <x:c r="AQ261" s="112"/>
      <x:c r="AR261" s="112"/>
      <x:c r="AS261" s="112"/>
      <x:c r="AT261" s="112"/>
      <x:c r="AU261" s="113"/>
      <x:c r="AV261" s="113"/>
      <x:c r="AW261" s="112"/>
      <x:c r="AX261" s="112"/>
      <x:c r="AY261" s="112"/>
      <x:c r="AZ261" s="112"/>
      <x:c r="BA261" s="112"/>
      <x:c r="BB261" s="112"/>
      <x:c r="BC261" s="112"/>
      <x:c r="BD261" s="112"/>
      <x:c r="BE261" s="112"/>
      <x:c r="BF261" s="112"/>
      <x:c r="BG261" s="112"/>
      <x:c r="BH261" s="112"/>
      <x:c r="BI261" s="112"/>
    </x:row>
    <x:row r="262" customFormat="false" ht="15.75" hidden="true" customHeight="true" outlineLevel="1" collapsed="false">
      <x:c r="A262" s="117"/>
      <x:c r="B262" s="118" t="n">
        <x:v>0</x:v>
      </x:c>
      <x:c r="C262" s="119"/>
      <x:c r="D262" s="119"/>
      <x:c r="E262" s="12"/>
      <x:c r="F262" s="120"/>
      <x:c r="G262" s="121"/>
      <x:c r="H262" s="122"/>
      <x:c r="I262" s="112"/>
      <x:c r="J262" s="117"/>
      <x:c r="K262" s="112"/>
      <x:c r="L262" s="112"/>
      <x:c r="M262" s="112"/>
      <x:c r="N262" s="112"/>
      <x:c r="O262" s="112"/>
      <x:c r="P262" s="112"/>
      <x:c r="Q262" s="112"/>
      <x:c r="R262" s="112"/>
      <x:c r="S262" s="112"/>
      <x:c r="T262" s="112"/>
      <x:c r="U262" s="112"/>
      <x:c r="V262" s="112"/>
      <x:c r="W262" s="112"/>
      <x:c r="X262" s="112"/>
      <x:c r="Y262" s="112"/>
      <x:c r="Z262" s="112"/>
      <x:c r="AA262" s="112"/>
      <x:c r="AB262" s="112"/>
      <x:c r="AC262" s="112"/>
      <x:c r="AD262" s="112"/>
      <x:c r="AE262" s="112"/>
      <x:c r="AF262" s="112"/>
      <x:c r="AG262" s="112"/>
      <x:c r="AH262" s="112"/>
      <x:c r="AI262" s="112"/>
      <x:c r="AJ262" s="112"/>
      <x:c r="AK262" s="112"/>
      <x:c r="AL262" s="112"/>
      <x:c r="AM262" s="112"/>
      <x:c r="AN262" s="112"/>
      <x:c r="AO262" s="112"/>
      <x:c r="AP262" s="112"/>
      <x:c r="AQ262" s="112"/>
      <x:c r="AR262" s="112"/>
      <x:c r="AS262" s="112"/>
      <x:c r="AT262" s="112"/>
      <x:c r="AU262" s="113"/>
      <x:c r="AV262" s="113"/>
      <x:c r="AW262" s="112"/>
      <x:c r="AX262" s="112"/>
      <x:c r="AY262" s="112"/>
      <x:c r="AZ262" s="112"/>
      <x:c r="BA262" s="112"/>
      <x:c r="BB262" s="112"/>
      <x:c r="BC262" s="112"/>
      <x:c r="BD262" s="112"/>
      <x:c r="BE262" s="112"/>
      <x:c r="BF262" s="112"/>
      <x:c r="BG262" s="112"/>
      <x:c r="BH262" s="112"/>
      <x:c r="BI262" s="112"/>
    </x:row>
    <x:row r="263" customFormat="false" ht="15.75" hidden="true" customHeight="true" outlineLevel="1" collapsed="false">
      <x:c r="A263" s="117"/>
      <x:c r="B263" s="118" t="n">
        <x:v>0</x:v>
      </x:c>
      <x:c r="C263" s="119"/>
      <x:c r="D263" s="119"/>
      <x:c r="E263" s="12"/>
      <x:c r="F263" s="120"/>
      <x:c r="G263" s="121"/>
      <x:c r="H263" s="122"/>
      <x:c r="I263" s="112"/>
      <x:c r="J263" s="117"/>
      <x:c r="K263" s="112"/>
      <x:c r="L263" s="112"/>
      <x:c r="M263" s="112"/>
      <x:c r="N263" s="112"/>
      <x:c r="O263" s="112"/>
      <x:c r="P263" s="112"/>
      <x:c r="Q263" s="112"/>
      <x:c r="R263" s="112"/>
      <x:c r="S263" s="112"/>
      <x:c r="T263" s="112"/>
      <x:c r="U263" s="112"/>
      <x:c r="V263" s="112"/>
      <x:c r="W263" s="112"/>
      <x:c r="X263" s="112"/>
      <x:c r="Y263" s="112"/>
      <x:c r="Z263" s="112"/>
      <x:c r="AA263" s="112"/>
      <x:c r="AB263" s="112"/>
      <x:c r="AC263" s="112"/>
      <x:c r="AD263" s="112"/>
      <x:c r="AE263" s="112"/>
      <x:c r="AF263" s="112"/>
      <x:c r="AG263" s="112"/>
      <x:c r="AH263" s="112"/>
      <x:c r="AI263" s="112"/>
      <x:c r="AJ263" s="112"/>
      <x:c r="AK263" s="112"/>
      <x:c r="AL263" s="112"/>
      <x:c r="AM263" s="112"/>
      <x:c r="AN263" s="112"/>
      <x:c r="AO263" s="112"/>
      <x:c r="AP263" s="112"/>
      <x:c r="AQ263" s="112"/>
      <x:c r="AR263" s="112"/>
      <x:c r="AS263" s="112"/>
      <x:c r="AT263" s="112"/>
      <x:c r="AU263" s="113"/>
      <x:c r="AV263" s="113"/>
      <x:c r="AW263" s="112"/>
      <x:c r="AX263" s="112"/>
      <x:c r="AY263" s="112"/>
      <x:c r="AZ263" s="112"/>
      <x:c r="BA263" s="112"/>
      <x:c r="BB263" s="112"/>
      <x:c r="BC263" s="112"/>
      <x:c r="BD263" s="112"/>
      <x:c r="BE263" s="112"/>
      <x:c r="BF263" s="112"/>
      <x:c r="BG263" s="112"/>
      <x:c r="BH263" s="112"/>
      <x:c r="BI263" s="112"/>
    </x:row>
    <x:row r="264" customFormat="false" ht="15.75" hidden="true" customHeight="true" outlineLevel="1" collapsed="false">
      <x:c r="A264" s="117"/>
      <x:c r="B264" s="118" t="n">
        <x:v>0</x:v>
      </x:c>
      <x:c r="C264" s="119"/>
      <x:c r="D264" s="119"/>
      <x:c r="E264" s="12"/>
      <x:c r="F264" s="120"/>
      <x:c r="G264" s="121"/>
      <x:c r="H264" s="122"/>
      <x:c r="I264" s="112"/>
      <x:c r="J264" s="117"/>
      <x:c r="K264" s="112"/>
      <x:c r="L264" s="112"/>
      <x:c r="M264" s="112"/>
      <x:c r="N264" s="112"/>
      <x:c r="O264" s="112"/>
      <x:c r="P264" s="112"/>
      <x:c r="Q264" s="112"/>
      <x:c r="R264" s="112"/>
      <x:c r="S264" s="112"/>
      <x:c r="T264" s="112"/>
      <x:c r="U264" s="112"/>
      <x:c r="V264" s="112"/>
      <x:c r="W264" s="112"/>
      <x:c r="X264" s="112"/>
      <x:c r="Y264" s="112"/>
      <x:c r="Z264" s="112"/>
      <x:c r="AA264" s="112"/>
      <x:c r="AB264" s="112"/>
      <x:c r="AC264" s="112"/>
      <x:c r="AD264" s="112"/>
      <x:c r="AE264" s="112"/>
      <x:c r="AF264" s="112"/>
      <x:c r="AG264" s="112"/>
      <x:c r="AH264" s="112"/>
      <x:c r="AI264" s="112"/>
      <x:c r="AJ264" s="112"/>
      <x:c r="AK264" s="112"/>
      <x:c r="AL264" s="112"/>
      <x:c r="AM264" s="112"/>
      <x:c r="AN264" s="112"/>
      <x:c r="AO264" s="112"/>
      <x:c r="AP264" s="112"/>
      <x:c r="AQ264" s="112"/>
      <x:c r="AR264" s="112"/>
      <x:c r="AS264" s="112"/>
      <x:c r="AT264" s="112"/>
      <x:c r="AU264" s="113"/>
      <x:c r="AV264" s="113"/>
      <x:c r="AW264" s="112"/>
      <x:c r="AX264" s="112"/>
      <x:c r="AY264" s="112"/>
      <x:c r="AZ264" s="112"/>
      <x:c r="BA264" s="112"/>
      <x:c r="BB264" s="112"/>
      <x:c r="BC264" s="112"/>
      <x:c r="BD264" s="112"/>
      <x:c r="BE264" s="112"/>
      <x:c r="BF264" s="112"/>
      <x:c r="BG264" s="112"/>
      <x:c r="BH264" s="112"/>
      <x:c r="BI264" s="112"/>
    </x:row>
    <x:row r="265" customFormat="false" ht="15.75" hidden="true" customHeight="true" outlineLevel="1" collapsed="false">
      <x:c r="A265" s="117"/>
      <x:c r="B265" s="118" t="n">
        <x:v>0</x:v>
      </x:c>
      <x:c r="C265" s="119"/>
      <x:c r="D265" s="119"/>
      <x:c r="E265" s="12"/>
      <x:c r="F265" s="120"/>
      <x:c r="G265" s="121"/>
      <x:c r="H265" s="122"/>
      <x:c r="I265" s="112"/>
      <x:c r="J265" s="117"/>
      <x:c r="K265" s="112"/>
      <x:c r="L265" s="112"/>
      <x:c r="M265" s="112"/>
      <x:c r="N265" s="112"/>
      <x:c r="O265" s="112"/>
      <x:c r="P265" s="112"/>
      <x:c r="Q265" s="112"/>
      <x:c r="R265" s="112"/>
      <x:c r="S265" s="112"/>
      <x:c r="T265" s="112"/>
      <x:c r="U265" s="112"/>
      <x:c r="V265" s="112"/>
      <x:c r="W265" s="112"/>
      <x:c r="X265" s="112"/>
      <x:c r="Y265" s="112"/>
      <x:c r="Z265" s="112"/>
      <x:c r="AA265" s="112"/>
      <x:c r="AB265" s="112"/>
      <x:c r="AC265" s="112"/>
      <x:c r="AD265" s="112"/>
      <x:c r="AE265" s="112"/>
      <x:c r="AF265" s="112"/>
      <x:c r="AG265" s="112"/>
      <x:c r="AH265" s="112"/>
      <x:c r="AI265" s="112"/>
      <x:c r="AJ265" s="112"/>
      <x:c r="AK265" s="112"/>
      <x:c r="AL265" s="112"/>
      <x:c r="AM265" s="112"/>
      <x:c r="AN265" s="112"/>
      <x:c r="AO265" s="112"/>
      <x:c r="AP265" s="112"/>
      <x:c r="AQ265" s="112"/>
      <x:c r="AR265" s="112"/>
      <x:c r="AS265" s="112"/>
      <x:c r="AT265" s="112"/>
      <x:c r="AU265" s="113"/>
      <x:c r="AV265" s="113"/>
      <x:c r="AW265" s="112"/>
      <x:c r="AX265" s="112"/>
      <x:c r="AY265" s="112"/>
      <x:c r="AZ265" s="112"/>
      <x:c r="BA265" s="112"/>
      <x:c r="BB265" s="112"/>
      <x:c r="BC265" s="112"/>
      <x:c r="BD265" s="112"/>
      <x:c r="BE265" s="112"/>
      <x:c r="BF265" s="112"/>
      <x:c r="BG265" s="112"/>
      <x:c r="BH265" s="112"/>
      <x:c r="BI265" s="112"/>
    </x:row>
    <x:row r="266" customFormat="false" ht="15.75" hidden="true" customHeight="true" outlineLevel="1" collapsed="false">
      <x:c r="A266" s="117"/>
      <x:c r="B266" s="118" t="n">
        <x:v>0</x:v>
      </x:c>
      <x:c r="C266" s="119"/>
      <x:c r="D266" s="119"/>
      <x:c r="E266" s="12"/>
      <x:c r="F266" s="120"/>
      <x:c r="G266" s="121"/>
      <x:c r="H266" s="122"/>
      <x:c r="I266" s="112"/>
      <x:c r="J266" s="117"/>
      <x:c r="K266" s="112"/>
      <x:c r="L266" s="112"/>
      <x:c r="M266" s="112"/>
      <x:c r="N266" s="112"/>
      <x:c r="O266" s="112"/>
      <x:c r="P266" s="112"/>
      <x:c r="Q266" s="112"/>
      <x:c r="R266" s="112"/>
      <x:c r="S266" s="112"/>
      <x:c r="T266" s="112"/>
      <x:c r="U266" s="112"/>
      <x:c r="V266" s="112"/>
      <x:c r="W266" s="112"/>
      <x:c r="X266" s="112"/>
      <x:c r="Y266" s="112"/>
      <x:c r="Z266" s="112"/>
      <x:c r="AA266" s="112"/>
      <x:c r="AB266" s="112"/>
      <x:c r="AC266" s="112"/>
      <x:c r="AD266" s="112"/>
      <x:c r="AE266" s="112"/>
      <x:c r="AF266" s="112"/>
      <x:c r="AG266" s="112"/>
      <x:c r="AH266" s="112"/>
      <x:c r="AI266" s="112"/>
      <x:c r="AJ266" s="112"/>
      <x:c r="AK266" s="112"/>
      <x:c r="AL266" s="112"/>
      <x:c r="AM266" s="112"/>
      <x:c r="AN266" s="112"/>
      <x:c r="AO266" s="112"/>
      <x:c r="AP266" s="112"/>
      <x:c r="AQ266" s="112"/>
      <x:c r="AR266" s="112"/>
      <x:c r="AS266" s="112"/>
      <x:c r="AT266" s="112"/>
      <x:c r="AU266" s="113"/>
      <x:c r="AV266" s="113"/>
      <x:c r="AW266" s="112"/>
      <x:c r="AX266" s="112"/>
      <x:c r="AY266" s="112"/>
      <x:c r="AZ266" s="112"/>
      <x:c r="BA266" s="112"/>
      <x:c r="BB266" s="112"/>
      <x:c r="BC266" s="112"/>
      <x:c r="BD266" s="112"/>
      <x:c r="BE266" s="112"/>
      <x:c r="BF266" s="112"/>
      <x:c r="BG266" s="112"/>
      <x:c r="BH266" s="112"/>
      <x:c r="BI266" s="112"/>
    </x:row>
    <x:row r="267" customFormat="false" ht="15.75" hidden="true" customHeight="true" outlineLevel="1" collapsed="false">
      <x:c r="A267" s="117"/>
      <x:c r="B267" s="118" t="n">
        <x:v>0</x:v>
      </x:c>
      <x:c r="C267" s="119"/>
      <x:c r="D267" s="119"/>
      <x:c r="E267" s="12"/>
      <x:c r="F267" s="120"/>
      <x:c r="G267" s="121"/>
      <x:c r="H267" s="122"/>
      <x:c r="I267" s="112"/>
      <x:c r="J267" s="117"/>
      <x:c r="K267" s="112"/>
      <x:c r="L267" s="112"/>
      <x:c r="M267" s="112"/>
      <x:c r="N267" s="112"/>
      <x:c r="O267" s="112"/>
      <x:c r="P267" s="112"/>
      <x:c r="Q267" s="112"/>
      <x:c r="R267" s="112"/>
      <x:c r="S267" s="112"/>
      <x:c r="T267" s="112"/>
      <x:c r="U267" s="112"/>
      <x:c r="V267" s="112"/>
      <x:c r="W267" s="112"/>
      <x:c r="X267" s="112"/>
      <x:c r="Y267" s="112"/>
      <x:c r="Z267" s="112"/>
      <x:c r="AA267" s="112"/>
      <x:c r="AB267" s="112"/>
      <x:c r="AC267" s="112"/>
      <x:c r="AD267" s="112"/>
      <x:c r="AE267" s="112"/>
      <x:c r="AF267" s="112"/>
      <x:c r="AG267" s="112"/>
      <x:c r="AH267" s="112"/>
      <x:c r="AI267" s="112"/>
      <x:c r="AJ267" s="112"/>
      <x:c r="AK267" s="112"/>
      <x:c r="AL267" s="112"/>
      <x:c r="AM267" s="112"/>
      <x:c r="AN267" s="112"/>
      <x:c r="AO267" s="112"/>
      <x:c r="AP267" s="112"/>
      <x:c r="AQ267" s="112"/>
      <x:c r="AR267" s="112"/>
      <x:c r="AS267" s="112"/>
      <x:c r="AT267" s="112"/>
      <x:c r="AU267" s="113"/>
      <x:c r="AV267" s="113"/>
      <x:c r="AW267" s="112"/>
      <x:c r="AX267" s="112"/>
      <x:c r="AY267" s="112"/>
      <x:c r="AZ267" s="112"/>
      <x:c r="BA267" s="112"/>
      <x:c r="BB267" s="112"/>
      <x:c r="BC267" s="112"/>
      <x:c r="BD267" s="112"/>
      <x:c r="BE267" s="112"/>
      <x:c r="BF267" s="112"/>
      <x:c r="BG267" s="112"/>
      <x:c r="BH267" s="112"/>
      <x:c r="BI267" s="112"/>
    </x:row>
    <x:row r="268" customFormat="false" ht="15.75" hidden="true" customHeight="true" outlineLevel="1" collapsed="false">
      <x:c r="A268" s="117"/>
      <x:c r="B268" s="118" t="n">
        <x:v>0</x:v>
      </x:c>
      <x:c r="C268" s="119"/>
      <x:c r="D268" s="119"/>
      <x:c r="E268" s="12"/>
      <x:c r="F268" s="120"/>
      <x:c r="G268" s="121"/>
      <x:c r="H268" s="122"/>
      <x:c r="I268" s="112"/>
      <x:c r="J268" s="117"/>
      <x:c r="K268" s="112"/>
      <x:c r="L268" s="112"/>
      <x:c r="M268" s="112"/>
      <x:c r="N268" s="112"/>
      <x:c r="O268" s="112"/>
      <x:c r="P268" s="112"/>
      <x:c r="Q268" s="112"/>
      <x:c r="R268" s="112"/>
      <x:c r="S268" s="112"/>
      <x:c r="T268" s="112"/>
      <x:c r="U268" s="112"/>
      <x:c r="V268" s="112"/>
      <x:c r="W268" s="112"/>
      <x:c r="X268" s="112"/>
      <x:c r="Y268" s="112"/>
      <x:c r="Z268" s="112"/>
      <x:c r="AA268" s="112"/>
      <x:c r="AB268" s="112"/>
      <x:c r="AC268" s="112"/>
      <x:c r="AD268" s="112"/>
      <x:c r="AE268" s="112"/>
      <x:c r="AF268" s="112"/>
      <x:c r="AG268" s="112"/>
      <x:c r="AH268" s="112"/>
      <x:c r="AI268" s="112"/>
      <x:c r="AJ268" s="112"/>
      <x:c r="AK268" s="112"/>
      <x:c r="AL268" s="112"/>
      <x:c r="AM268" s="112"/>
      <x:c r="AN268" s="112"/>
      <x:c r="AO268" s="112"/>
      <x:c r="AP268" s="112"/>
      <x:c r="AQ268" s="112"/>
      <x:c r="AR268" s="112"/>
      <x:c r="AS268" s="112"/>
      <x:c r="AT268" s="112"/>
      <x:c r="AU268" s="113"/>
      <x:c r="AV268" s="113"/>
      <x:c r="AW268" s="112"/>
      <x:c r="AX268" s="112"/>
      <x:c r="AY268" s="112"/>
      <x:c r="AZ268" s="112"/>
      <x:c r="BA268" s="112"/>
      <x:c r="BB268" s="112"/>
      <x:c r="BC268" s="112"/>
      <x:c r="BD268" s="112"/>
      <x:c r="BE268" s="112"/>
      <x:c r="BF268" s="112"/>
      <x:c r="BG268" s="112"/>
      <x:c r="BH268" s="112"/>
      <x:c r="BI268" s="112"/>
    </x:row>
    <x:row r="269" customFormat="false" ht="15.75" hidden="true" customHeight="true" outlineLevel="1" collapsed="false">
      <x:c r="A269" s="117"/>
      <x:c r="B269" s="118" t="n">
        <x:v>0</x:v>
      </x:c>
      <x:c r="C269" s="119"/>
      <x:c r="D269" s="119"/>
      <x:c r="E269" s="12"/>
      <x:c r="F269" s="120"/>
      <x:c r="G269" s="121"/>
      <x:c r="H269" s="122"/>
      <x:c r="I269" s="112"/>
      <x:c r="J269" s="117"/>
      <x:c r="K269" s="112"/>
      <x:c r="L269" s="112"/>
      <x:c r="M269" s="112"/>
      <x:c r="N269" s="112"/>
      <x:c r="O269" s="112"/>
      <x:c r="P269" s="112"/>
      <x:c r="Q269" s="112"/>
      <x:c r="R269" s="112"/>
      <x:c r="S269" s="112"/>
      <x:c r="T269" s="112"/>
      <x:c r="U269" s="112"/>
      <x:c r="V269" s="112"/>
      <x:c r="W269" s="112"/>
      <x:c r="X269" s="112"/>
      <x:c r="Y269" s="112"/>
      <x:c r="Z269" s="112"/>
      <x:c r="AA269" s="112"/>
      <x:c r="AB269" s="112"/>
      <x:c r="AC269" s="112"/>
      <x:c r="AD269" s="112"/>
      <x:c r="AE269" s="112"/>
      <x:c r="AF269" s="112"/>
      <x:c r="AG269" s="112"/>
      <x:c r="AH269" s="112"/>
      <x:c r="AI269" s="112"/>
      <x:c r="AJ269" s="112"/>
      <x:c r="AK269" s="112"/>
      <x:c r="AL269" s="112"/>
      <x:c r="AM269" s="112"/>
      <x:c r="AN269" s="112"/>
      <x:c r="AO269" s="112"/>
      <x:c r="AP269" s="112"/>
      <x:c r="AQ269" s="112"/>
      <x:c r="AR269" s="112"/>
      <x:c r="AS269" s="112"/>
      <x:c r="AT269" s="112"/>
      <x:c r="AU269" s="113"/>
      <x:c r="AV269" s="113"/>
      <x:c r="AW269" s="112"/>
      <x:c r="AX269" s="112"/>
      <x:c r="AY269" s="112"/>
      <x:c r="AZ269" s="112"/>
      <x:c r="BA269" s="112"/>
      <x:c r="BB269" s="112"/>
      <x:c r="BC269" s="112"/>
      <x:c r="BD269" s="112"/>
      <x:c r="BE269" s="112"/>
      <x:c r="BF269" s="112"/>
      <x:c r="BG269" s="112"/>
      <x:c r="BH269" s="112"/>
      <x:c r="BI269" s="112"/>
    </x:row>
    <x:row r="270" customFormat="false" ht="15.75" hidden="true" customHeight="true" outlineLevel="1" collapsed="false">
      <x:c r="A270" s="117"/>
      <x:c r="B270" s="118" t="n">
        <x:v>0</x:v>
      </x:c>
      <x:c r="C270" s="119"/>
      <x:c r="D270" s="119"/>
      <x:c r="E270" s="12"/>
      <x:c r="F270" s="120"/>
      <x:c r="G270" s="121"/>
      <x:c r="H270" s="122"/>
      <x:c r="I270" s="112"/>
      <x:c r="J270" s="117"/>
      <x:c r="K270" s="112"/>
      <x:c r="L270" s="112"/>
      <x:c r="M270" s="112"/>
      <x:c r="N270" s="112"/>
      <x:c r="O270" s="112"/>
      <x:c r="P270" s="112"/>
      <x:c r="Q270" s="112"/>
      <x:c r="R270" s="112"/>
      <x:c r="S270" s="112"/>
      <x:c r="T270" s="112"/>
      <x:c r="U270" s="112"/>
      <x:c r="V270" s="112"/>
      <x:c r="W270" s="112"/>
      <x:c r="X270" s="112"/>
      <x:c r="Y270" s="112"/>
      <x:c r="Z270" s="112"/>
      <x:c r="AA270" s="112"/>
      <x:c r="AB270" s="112"/>
      <x:c r="AC270" s="112"/>
      <x:c r="AD270" s="112"/>
      <x:c r="AE270" s="112"/>
      <x:c r="AF270" s="112"/>
      <x:c r="AG270" s="112"/>
      <x:c r="AH270" s="112"/>
      <x:c r="AI270" s="112"/>
      <x:c r="AJ270" s="112"/>
      <x:c r="AK270" s="112"/>
      <x:c r="AL270" s="112"/>
      <x:c r="AM270" s="112"/>
      <x:c r="AN270" s="112"/>
      <x:c r="AO270" s="112"/>
      <x:c r="AP270" s="112"/>
      <x:c r="AQ270" s="112"/>
      <x:c r="AR270" s="112"/>
      <x:c r="AS270" s="112"/>
      <x:c r="AT270" s="112"/>
      <x:c r="AU270" s="113"/>
      <x:c r="AV270" s="113"/>
      <x:c r="AW270" s="112"/>
      <x:c r="AX270" s="112"/>
      <x:c r="AY270" s="112"/>
      <x:c r="AZ270" s="112"/>
      <x:c r="BA270" s="112"/>
      <x:c r="BB270" s="112"/>
      <x:c r="BC270" s="112"/>
      <x:c r="BD270" s="112"/>
      <x:c r="BE270" s="112"/>
      <x:c r="BF270" s="112"/>
      <x:c r="BG270" s="112"/>
      <x:c r="BH270" s="112"/>
      <x:c r="BI270" s="112"/>
    </x:row>
    <x:row r="271" customFormat="false" ht="15.75" hidden="true" customHeight="true" outlineLevel="1" collapsed="false">
      <x:c r="A271" s="117"/>
      <x:c r="B271" s="118" t="n">
        <x:v>0</x:v>
      </x:c>
      <x:c r="C271" s="119"/>
      <x:c r="D271" s="119"/>
      <x:c r="E271" s="12"/>
      <x:c r="F271" s="120"/>
      <x:c r="G271" s="121"/>
      <x:c r="H271" s="122"/>
      <x:c r="I271" s="112"/>
      <x:c r="J271" s="117"/>
      <x:c r="K271" s="112"/>
      <x:c r="L271" s="112"/>
      <x:c r="M271" s="112"/>
      <x:c r="N271" s="112"/>
      <x:c r="O271" s="112"/>
      <x:c r="P271" s="112"/>
      <x:c r="Q271" s="112"/>
      <x:c r="R271" s="112"/>
      <x:c r="S271" s="112"/>
      <x:c r="T271" s="112"/>
      <x:c r="U271" s="112"/>
      <x:c r="V271" s="112"/>
      <x:c r="W271" s="112"/>
      <x:c r="X271" s="112"/>
      <x:c r="Y271" s="112"/>
      <x:c r="Z271" s="112"/>
      <x:c r="AA271" s="112"/>
      <x:c r="AB271" s="112"/>
      <x:c r="AC271" s="112"/>
      <x:c r="AD271" s="112"/>
      <x:c r="AE271" s="112"/>
      <x:c r="AF271" s="112"/>
      <x:c r="AG271" s="112"/>
      <x:c r="AH271" s="112"/>
      <x:c r="AI271" s="112"/>
      <x:c r="AJ271" s="112"/>
      <x:c r="AK271" s="112"/>
      <x:c r="AL271" s="112"/>
      <x:c r="AM271" s="112"/>
      <x:c r="AN271" s="112"/>
      <x:c r="AO271" s="112"/>
      <x:c r="AP271" s="112"/>
      <x:c r="AQ271" s="112"/>
      <x:c r="AR271" s="112"/>
      <x:c r="AS271" s="112"/>
      <x:c r="AT271" s="112"/>
      <x:c r="AU271" s="113"/>
      <x:c r="AV271" s="113"/>
      <x:c r="AW271" s="112"/>
      <x:c r="AX271" s="112"/>
      <x:c r="AY271" s="112"/>
      <x:c r="AZ271" s="112"/>
      <x:c r="BA271" s="112"/>
      <x:c r="BB271" s="112"/>
      <x:c r="BC271" s="112"/>
      <x:c r="BD271" s="112"/>
      <x:c r="BE271" s="112"/>
      <x:c r="BF271" s="112"/>
      <x:c r="BG271" s="112"/>
      <x:c r="BH271" s="112"/>
      <x:c r="BI271" s="112"/>
    </x:row>
    <x:row r="272" customFormat="false" ht="15.75" hidden="true" customHeight="true" outlineLevel="1" collapsed="false">
      <x:c r="A272" s="117"/>
      <x:c r="B272" s="118" t="n">
        <x:v>0</x:v>
      </x:c>
      <x:c r="C272" s="119"/>
      <x:c r="D272" s="119"/>
      <x:c r="E272" s="12"/>
      <x:c r="F272" s="120"/>
      <x:c r="G272" s="121"/>
      <x:c r="H272" s="122"/>
      <x:c r="I272" s="112"/>
      <x:c r="J272" s="117"/>
      <x:c r="K272" s="112"/>
      <x:c r="L272" s="112"/>
      <x:c r="M272" s="112"/>
      <x:c r="N272" s="112"/>
      <x:c r="O272" s="112"/>
      <x:c r="P272" s="112"/>
      <x:c r="Q272" s="112"/>
      <x:c r="R272" s="112"/>
      <x:c r="S272" s="112"/>
      <x:c r="T272" s="112"/>
      <x:c r="U272" s="112"/>
      <x:c r="V272" s="112"/>
      <x:c r="W272" s="112"/>
      <x:c r="X272" s="112"/>
      <x:c r="Y272" s="112"/>
      <x:c r="Z272" s="112"/>
      <x:c r="AA272" s="112"/>
      <x:c r="AB272" s="112"/>
      <x:c r="AC272" s="112"/>
      <x:c r="AD272" s="112"/>
      <x:c r="AE272" s="112"/>
      <x:c r="AF272" s="112"/>
      <x:c r="AG272" s="112"/>
      <x:c r="AH272" s="112"/>
      <x:c r="AI272" s="112"/>
      <x:c r="AJ272" s="112"/>
      <x:c r="AK272" s="112"/>
      <x:c r="AL272" s="112"/>
      <x:c r="AM272" s="112"/>
      <x:c r="AN272" s="112"/>
      <x:c r="AO272" s="112"/>
      <x:c r="AP272" s="112"/>
      <x:c r="AQ272" s="112"/>
      <x:c r="AR272" s="112"/>
      <x:c r="AS272" s="112"/>
      <x:c r="AT272" s="112"/>
      <x:c r="AU272" s="113"/>
      <x:c r="AV272" s="113"/>
      <x:c r="AW272" s="112"/>
      <x:c r="AX272" s="112"/>
      <x:c r="AY272" s="112"/>
      <x:c r="AZ272" s="112"/>
      <x:c r="BA272" s="112"/>
      <x:c r="BB272" s="112"/>
      <x:c r="BC272" s="112"/>
      <x:c r="BD272" s="112"/>
      <x:c r="BE272" s="112"/>
      <x:c r="BF272" s="112"/>
      <x:c r="BG272" s="112"/>
      <x:c r="BH272" s="112"/>
      <x:c r="BI272" s="112"/>
    </x:row>
    <x:row r="273" customFormat="false" ht="15.75" hidden="true" customHeight="true" outlineLevel="1" collapsed="false">
      <x:c r="A273" s="117"/>
      <x:c r="B273" s="118" t="n">
        <x:v>0</x:v>
      </x:c>
      <x:c r="C273" s="119"/>
      <x:c r="D273" s="119"/>
      <x:c r="E273" s="12"/>
      <x:c r="F273" s="120"/>
      <x:c r="G273" s="121"/>
      <x:c r="H273" s="122"/>
      <x:c r="I273" s="112"/>
      <x:c r="J273" s="117"/>
      <x:c r="K273" s="112"/>
      <x:c r="L273" s="112"/>
      <x:c r="M273" s="112"/>
      <x:c r="N273" s="112"/>
      <x:c r="O273" s="112"/>
      <x:c r="P273" s="112"/>
      <x:c r="Q273" s="112"/>
      <x:c r="R273" s="112"/>
      <x:c r="S273" s="112"/>
      <x:c r="T273" s="112"/>
      <x:c r="U273" s="112"/>
      <x:c r="V273" s="112"/>
      <x:c r="W273" s="112"/>
      <x:c r="X273" s="112"/>
      <x:c r="Y273" s="112"/>
      <x:c r="Z273" s="112"/>
      <x:c r="AA273" s="112"/>
      <x:c r="AB273" s="112"/>
      <x:c r="AC273" s="112"/>
      <x:c r="AD273" s="112"/>
      <x:c r="AE273" s="112"/>
      <x:c r="AF273" s="112"/>
      <x:c r="AG273" s="112"/>
      <x:c r="AH273" s="112"/>
      <x:c r="AI273" s="112"/>
      <x:c r="AJ273" s="112"/>
      <x:c r="AK273" s="112"/>
      <x:c r="AL273" s="112"/>
      <x:c r="AM273" s="112"/>
      <x:c r="AN273" s="112"/>
      <x:c r="AO273" s="112"/>
      <x:c r="AP273" s="112"/>
      <x:c r="AQ273" s="112"/>
      <x:c r="AR273" s="112"/>
      <x:c r="AS273" s="112"/>
      <x:c r="AT273" s="112"/>
      <x:c r="AU273" s="113"/>
      <x:c r="AV273" s="113"/>
      <x:c r="AW273" s="112"/>
      <x:c r="AX273" s="112"/>
      <x:c r="AY273" s="112"/>
      <x:c r="AZ273" s="112"/>
      <x:c r="BA273" s="112"/>
      <x:c r="BB273" s="112"/>
      <x:c r="BC273" s="112"/>
      <x:c r="BD273" s="112"/>
      <x:c r="BE273" s="112"/>
      <x:c r="BF273" s="112"/>
      <x:c r="BG273" s="112"/>
      <x:c r="BH273" s="112"/>
      <x:c r="BI273" s="112"/>
    </x:row>
    <x:row r="274" customFormat="false" ht="15.75" hidden="true" customHeight="true" outlineLevel="1" collapsed="false">
      <x:c r="A274" s="117"/>
      <x:c r="B274" s="118" t="n">
        <x:v>0</x:v>
      </x:c>
      <x:c r="C274" s="119"/>
      <x:c r="D274" s="119"/>
      <x:c r="E274" s="12"/>
      <x:c r="F274" s="120"/>
      <x:c r="G274" s="121"/>
      <x:c r="H274" s="122"/>
      <x:c r="I274" s="112"/>
      <x:c r="J274" s="117"/>
      <x:c r="K274" s="112"/>
      <x:c r="L274" s="112"/>
      <x:c r="M274" s="112"/>
      <x:c r="N274" s="112"/>
      <x:c r="O274" s="112"/>
      <x:c r="P274" s="112"/>
      <x:c r="Q274" s="112"/>
      <x:c r="R274" s="112"/>
      <x:c r="S274" s="112"/>
      <x:c r="T274" s="112"/>
      <x:c r="U274" s="112"/>
      <x:c r="V274" s="112"/>
      <x:c r="W274" s="112"/>
      <x:c r="X274" s="112"/>
      <x:c r="Y274" s="112"/>
      <x:c r="Z274" s="112"/>
      <x:c r="AA274" s="112"/>
      <x:c r="AB274" s="112"/>
      <x:c r="AC274" s="112"/>
      <x:c r="AD274" s="112"/>
      <x:c r="AE274" s="112"/>
      <x:c r="AF274" s="112"/>
      <x:c r="AG274" s="112"/>
      <x:c r="AH274" s="112"/>
      <x:c r="AI274" s="112"/>
      <x:c r="AJ274" s="112"/>
      <x:c r="AK274" s="112"/>
      <x:c r="AL274" s="112"/>
      <x:c r="AM274" s="112"/>
      <x:c r="AN274" s="112"/>
      <x:c r="AO274" s="112"/>
      <x:c r="AP274" s="112"/>
      <x:c r="AQ274" s="112"/>
      <x:c r="AR274" s="112"/>
      <x:c r="AS274" s="112"/>
      <x:c r="AT274" s="112"/>
      <x:c r="AU274" s="113"/>
      <x:c r="AV274" s="113"/>
      <x:c r="AW274" s="112"/>
      <x:c r="AX274" s="112"/>
      <x:c r="AY274" s="112"/>
      <x:c r="AZ274" s="112"/>
      <x:c r="BA274" s="112"/>
      <x:c r="BB274" s="112"/>
      <x:c r="BC274" s="112"/>
      <x:c r="BD274" s="112"/>
      <x:c r="BE274" s="112"/>
      <x:c r="BF274" s="112"/>
      <x:c r="BG274" s="112"/>
      <x:c r="BH274" s="112"/>
      <x:c r="BI274" s="112"/>
    </x:row>
    <x:row r="275" customFormat="false" ht="15.75" hidden="true" customHeight="true" outlineLevel="1" collapsed="false">
      <x:c r="A275" s="117"/>
      <x:c r="B275" s="118" t="n">
        <x:v>0</x:v>
      </x:c>
      <x:c r="C275" s="119"/>
      <x:c r="D275" s="119"/>
      <x:c r="E275" s="12"/>
      <x:c r="F275" s="120"/>
      <x:c r="G275" s="121"/>
      <x:c r="H275" s="122"/>
      <x:c r="I275" s="112"/>
      <x:c r="J275" s="117"/>
      <x:c r="K275" s="112"/>
      <x:c r="L275" s="112"/>
      <x:c r="M275" s="112"/>
      <x:c r="N275" s="112"/>
      <x:c r="O275" s="112"/>
      <x:c r="P275" s="112"/>
      <x:c r="Q275" s="112"/>
      <x:c r="R275" s="112"/>
      <x:c r="S275" s="112"/>
      <x:c r="T275" s="112"/>
      <x:c r="U275" s="112"/>
      <x:c r="V275" s="112"/>
      <x:c r="W275" s="112"/>
      <x:c r="X275" s="112"/>
      <x:c r="Y275" s="112"/>
      <x:c r="Z275" s="112"/>
      <x:c r="AA275" s="112"/>
      <x:c r="AB275" s="112"/>
      <x:c r="AC275" s="112"/>
      <x:c r="AD275" s="112"/>
      <x:c r="AE275" s="112"/>
      <x:c r="AF275" s="112"/>
      <x:c r="AG275" s="112"/>
      <x:c r="AH275" s="112"/>
      <x:c r="AI275" s="112"/>
      <x:c r="AJ275" s="112"/>
      <x:c r="AK275" s="112"/>
      <x:c r="AL275" s="112"/>
      <x:c r="AM275" s="112"/>
      <x:c r="AN275" s="112"/>
      <x:c r="AO275" s="112"/>
      <x:c r="AP275" s="112"/>
      <x:c r="AQ275" s="112"/>
      <x:c r="AR275" s="112"/>
      <x:c r="AS275" s="112"/>
      <x:c r="AT275" s="112"/>
      <x:c r="AU275" s="113"/>
      <x:c r="AV275" s="113"/>
      <x:c r="AW275" s="112"/>
      <x:c r="AX275" s="112"/>
      <x:c r="AY275" s="112"/>
      <x:c r="AZ275" s="112"/>
      <x:c r="BA275" s="112"/>
      <x:c r="BB275" s="112"/>
      <x:c r="BC275" s="112"/>
      <x:c r="BD275" s="112"/>
      <x:c r="BE275" s="112"/>
      <x:c r="BF275" s="112"/>
      <x:c r="BG275" s="112"/>
      <x:c r="BH275" s="112"/>
      <x:c r="BI275" s="112"/>
    </x:row>
    <x:row r="276" customFormat="false" ht="15.75" hidden="true" customHeight="true" outlineLevel="1" collapsed="false">
      <x:c r="A276" s="117"/>
      <x:c r="B276" s="118" t="n">
        <x:v>0</x:v>
      </x:c>
      <x:c r="C276" s="119"/>
      <x:c r="D276" s="119"/>
      <x:c r="E276" s="12"/>
      <x:c r="F276" s="120"/>
      <x:c r="G276" s="121"/>
      <x:c r="H276" s="122"/>
      <x:c r="I276" s="112"/>
      <x:c r="J276" s="117"/>
      <x:c r="K276" s="112"/>
      <x:c r="L276" s="112"/>
      <x:c r="M276" s="112"/>
      <x:c r="N276" s="112"/>
      <x:c r="O276" s="112"/>
      <x:c r="P276" s="112"/>
      <x:c r="Q276" s="112"/>
      <x:c r="R276" s="112"/>
      <x:c r="S276" s="112"/>
      <x:c r="T276" s="112"/>
      <x:c r="U276" s="112"/>
      <x:c r="V276" s="112"/>
      <x:c r="W276" s="112"/>
      <x:c r="X276" s="112"/>
      <x:c r="Y276" s="112"/>
      <x:c r="Z276" s="112"/>
      <x:c r="AA276" s="112"/>
      <x:c r="AB276" s="112"/>
      <x:c r="AC276" s="112"/>
      <x:c r="AD276" s="112"/>
      <x:c r="AE276" s="112"/>
      <x:c r="AF276" s="112"/>
      <x:c r="AG276" s="112"/>
      <x:c r="AH276" s="112"/>
      <x:c r="AI276" s="112"/>
      <x:c r="AJ276" s="112"/>
      <x:c r="AK276" s="112"/>
      <x:c r="AL276" s="112"/>
      <x:c r="AM276" s="112"/>
      <x:c r="AN276" s="112"/>
      <x:c r="AO276" s="112"/>
      <x:c r="AP276" s="112"/>
      <x:c r="AQ276" s="112"/>
      <x:c r="AR276" s="112"/>
      <x:c r="AS276" s="112"/>
      <x:c r="AT276" s="112"/>
      <x:c r="AU276" s="113"/>
      <x:c r="AV276" s="113"/>
      <x:c r="AW276" s="112"/>
      <x:c r="AX276" s="112"/>
      <x:c r="AY276" s="112"/>
      <x:c r="AZ276" s="112"/>
      <x:c r="BA276" s="112"/>
      <x:c r="BB276" s="112"/>
      <x:c r="BC276" s="112"/>
      <x:c r="BD276" s="112"/>
      <x:c r="BE276" s="112"/>
      <x:c r="BF276" s="112"/>
      <x:c r="BG276" s="112"/>
      <x:c r="BH276" s="112"/>
      <x:c r="BI276" s="112"/>
    </x:row>
    <x:row r="277" customFormat="false" ht="15.75" hidden="true" customHeight="true" outlineLevel="1" collapsed="false">
      <x:c r="A277" s="117"/>
      <x:c r="B277" s="118" t="n">
        <x:v>0</x:v>
      </x:c>
      <x:c r="C277" s="119"/>
      <x:c r="D277" s="119"/>
      <x:c r="E277" s="12"/>
      <x:c r="F277" s="120"/>
      <x:c r="G277" s="121"/>
      <x:c r="H277" s="122"/>
      <x:c r="I277" s="112"/>
      <x:c r="J277" s="117"/>
      <x:c r="K277" s="112"/>
      <x:c r="L277" s="112"/>
      <x:c r="M277" s="112"/>
      <x:c r="N277" s="112"/>
      <x:c r="O277" s="112"/>
      <x:c r="P277" s="112"/>
      <x:c r="Q277" s="112"/>
      <x:c r="R277" s="112"/>
      <x:c r="S277" s="112"/>
      <x:c r="T277" s="112"/>
      <x:c r="U277" s="112"/>
      <x:c r="V277" s="112"/>
      <x:c r="W277" s="112"/>
      <x:c r="X277" s="112"/>
      <x:c r="Y277" s="112"/>
      <x:c r="Z277" s="112"/>
      <x:c r="AA277" s="112"/>
      <x:c r="AB277" s="112"/>
      <x:c r="AC277" s="112"/>
      <x:c r="AD277" s="112"/>
      <x:c r="AE277" s="112"/>
      <x:c r="AF277" s="112"/>
      <x:c r="AG277" s="112"/>
      <x:c r="AH277" s="112"/>
      <x:c r="AI277" s="112"/>
      <x:c r="AJ277" s="112"/>
      <x:c r="AK277" s="112"/>
      <x:c r="AL277" s="112"/>
      <x:c r="AM277" s="112"/>
      <x:c r="AN277" s="112"/>
      <x:c r="AO277" s="112"/>
      <x:c r="AP277" s="112"/>
      <x:c r="AQ277" s="112"/>
      <x:c r="AR277" s="112"/>
      <x:c r="AS277" s="112"/>
      <x:c r="AT277" s="112"/>
      <x:c r="AU277" s="113"/>
      <x:c r="AV277" s="113"/>
      <x:c r="AW277" s="112"/>
      <x:c r="AX277" s="112"/>
      <x:c r="AY277" s="112"/>
      <x:c r="AZ277" s="112"/>
      <x:c r="BA277" s="112"/>
      <x:c r="BB277" s="112"/>
      <x:c r="BC277" s="112"/>
      <x:c r="BD277" s="112"/>
      <x:c r="BE277" s="112"/>
      <x:c r="BF277" s="112"/>
      <x:c r="BG277" s="112"/>
      <x:c r="BH277" s="112"/>
      <x:c r="BI277" s="112"/>
    </x:row>
    <x:row r="278" customFormat="false" ht="15.75" hidden="true" customHeight="true" outlineLevel="1" collapsed="false">
      <x:c r="A278" s="117"/>
      <x:c r="B278" s="118" t="n">
        <x:v>0</x:v>
      </x:c>
      <x:c r="C278" s="119"/>
      <x:c r="D278" s="119"/>
      <x:c r="E278" s="12"/>
      <x:c r="F278" s="120"/>
      <x:c r="G278" s="121"/>
      <x:c r="H278" s="122"/>
      <x:c r="I278" s="112"/>
      <x:c r="J278" s="117"/>
      <x:c r="K278" s="112"/>
      <x:c r="L278" s="112"/>
      <x:c r="M278" s="112"/>
      <x:c r="N278" s="112"/>
      <x:c r="O278" s="112"/>
      <x:c r="P278" s="112"/>
      <x:c r="Q278" s="112"/>
      <x:c r="R278" s="112"/>
      <x:c r="S278" s="112"/>
      <x:c r="T278" s="112"/>
      <x:c r="U278" s="112"/>
      <x:c r="V278" s="112"/>
      <x:c r="W278" s="112"/>
      <x:c r="X278" s="112"/>
      <x:c r="Y278" s="112"/>
      <x:c r="Z278" s="112"/>
      <x:c r="AA278" s="112"/>
      <x:c r="AB278" s="112"/>
      <x:c r="AC278" s="112"/>
      <x:c r="AD278" s="112"/>
      <x:c r="AE278" s="112"/>
      <x:c r="AF278" s="112"/>
      <x:c r="AG278" s="112"/>
      <x:c r="AH278" s="112"/>
      <x:c r="AI278" s="112"/>
      <x:c r="AJ278" s="112"/>
      <x:c r="AK278" s="112"/>
      <x:c r="AL278" s="112"/>
      <x:c r="AM278" s="112"/>
      <x:c r="AN278" s="112"/>
      <x:c r="AO278" s="112"/>
      <x:c r="AP278" s="112"/>
      <x:c r="AQ278" s="112"/>
      <x:c r="AR278" s="112"/>
      <x:c r="AS278" s="112"/>
      <x:c r="AT278" s="112"/>
      <x:c r="AU278" s="113"/>
      <x:c r="AV278" s="113"/>
      <x:c r="AW278" s="112"/>
      <x:c r="AX278" s="112"/>
      <x:c r="AY278" s="112"/>
      <x:c r="AZ278" s="112"/>
      <x:c r="BA278" s="112"/>
      <x:c r="BB278" s="112"/>
      <x:c r="BC278" s="112"/>
      <x:c r="BD278" s="112"/>
      <x:c r="BE278" s="112"/>
      <x:c r="BF278" s="112"/>
      <x:c r="BG278" s="112"/>
      <x:c r="BH278" s="112"/>
      <x:c r="BI278" s="112"/>
    </x:row>
    <x:row r="279" customFormat="false" ht="15.75" hidden="true" customHeight="true" outlineLevel="1" collapsed="false">
      <x:c r="A279" s="117"/>
      <x:c r="B279" s="118" t="n">
        <x:v>0</x:v>
      </x:c>
      <x:c r="C279" s="119"/>
      <x:c r="D279" s="119"/>
      <x:c r="E279" s="12"/>
      <x:c r="F279" s="120"/>
      <x:c r="G279" s="121"/>
      <x:c r="H279" s="122"/>
      <x:c r="I279" s="112"/>
      <x:c r="J279" s="117"/>
      <x:c r="K279" s="112"/>
      <x:c r="L279" s="112"/>
      <x:c r="M279" s="112"/>
      <x:c r="N279" s="112"/>
      <x:c r="O279" s="112"/>
      <x:c r="P279" s="112"/>
      <x:c r="Q279" s="112"/>
      <x:c r="R279" s="112"/>
      <x:c r="S279" s="112"/>
      <x:c r="T279" s="112"/>
      <x:c r="U279" s="112"/>
      <x:c r="V279" s="112"/>
      <x:c r="W279" s="112"/>
      <x:c r="X279" s="112"/>
      <x:c r="Y279" s="112"/>
      <x:c r="Z279" s="112"/>
      <x:c r="AA279" s="112"/>
      <x:c r="AB279" s="112"/>
      <x:c r="AC279" s="112"/>
      <x:c r="AD279" s="112"/>
      <x:c r="AE279" s="112"/>
      <x:c r="AF279" s="112"/>
      <x:c r="AG279" s="112"/>
      <x:c r="AH279" s="112"/>
      <x:c r="AI279" s="112"/>
      <x:c r="AJ279" s="112"/>
      <x:c r="AK279" s="112"/>
      <x:c r="AL279" s="112"/>
      <x:c r="AM279" s="112"/>
      <x:c r="AN279" s="112"/>
      <x:c r="AO279" s="112"/>
      <x:c r="AP279" s="112"/>
      <x:c r="AQ279" s="112"/>
      <x:c r="AR279" s="112"/>
      <x:c r="AS279" s="112"/>
      <x:c r="AT279" s="112"/>
      <x:c r="AU279" s="113"/>
      <x:c r="AV279" s="113"/>
      <x:c r="AW279" s="112"/>
      <x:c r="AX279" s="112"/>
      <x:c r="AY279" s="112"/>
      <x:c r="AZ279" s="112"/>
      <x:c r="BA279" s="112"/>
      <x:c r="BB279" s="112"/>
      <x:c r="BC279" s="112"/>
      <x:c r="BD279" s="112"/>
      <x:c r="BE279" s="112"/>
      <x:c r="BF279" s="112"/>
      <x:c r="BG279" s="112"/>
      <x:c r="BH279" s="112"/>
      <x:c r="BI279" s="112"/>
    </x:row>
    <x:row r="280" customFormat="false" ht="15.75" hidden="true" customHeight="true" outlineLevel="1" collapsed="false">
      <x:c r="A280" s="117"/>
      <x:c r="B280" s="118" t="n">
        <x:v>0</x:v>
      </x:c>
      <x:c r="C280" s="119"/>
      <x:c r="D280" s="119"/>
      <x:c r="E280" s="12"/>
      <x:c r="F280" s="120"/>
      <x:c r="G280" s="121"/>
      <x:c r="H280" s="122"/>
      <x:c r="I280" s="112"/>
      <x:c r="J280" s="117"/>
      <x:c r="K280" s="112"/>
      <x:c r="L280" s="112"/>
      <x:c r="M280" s="112"/>
      <x:c r="N280" s="112"/>
      <x:c r="O280" s="112"/>
      <x:c r="P280" s="112"/>
      <x:c r="Q280" s="112"/>
      <x:c r="R280" s="112"/>
      <x:c r="S280" s="112"/>
      <x:c r="T280" s="112"/>
      <x:c r="U280" s="112"/>
      <x:c r="V280" s="112"/>
      <x:c r="W280" s="112"/>
      <x:c r="X280" s="112"/>
      <x:c r="Y280" s="112"/>
      <x:c r="Z280" s="112"/>
      <x:c r="AA280" s="112"/>
      <x:c r="AB280" s="112"/>
      <x:c r="AC280" s="112"/>
      <x:c r="AD280" s="112"/>
      <x:c r="AE280" s="112"/>
      <x:c r="AF280" s="112"/>
      <x:c r="AG280" s="112"/>
      <x:c r="AH280" s="112"/>
      <x:c r="AI280" s="112"/>
      <x:c r="AJ280" s="112"/>
      <x:c r="AK280" s="112"/>
      <x:c r="AL280" s="112"/>
      <x:c r="AM280" s="112"/>
      <x:c r="AN280" s="112"/>
      <x:c r="AO280" s="112"/>
      <x:c r="AP280" s="112"/>
      <x:c r="AQ280" s="112"/>
      <x:c r="AR280" s="112"/>
      <x:c r="AS280" s="112"/>
      <x:c r="AT280" s="112"/>
      <x:c r="AU280" s="113"/>
      <x:c r="AV280" s="113"/>
      <x:c r="AW280" s="112"/>
      <x:c r="AX280" s="112"/>
      <x:c r="AY280" s="112"/>
      <x:c r="AZ280" s="112"/>
      <x:c r="BA280" s="112"/>
      <x:c r="BB280" s="112"/>
      <x:c r="BC280" s="112"/>
      <x:c r="BD280" s="112"/>
      <x:c r="BE280" s="112"/>
      <x:c r="BF280" s="112"/>
      <x:c r="BG280" s="112"/>
      <x:c r="BH280" s="112"/>
      <x:c r="BI280" s="112"/>
    </x:row>
    <x:row r="281" customFormat="false" ht="15.75" hidden="true" customHeight="true" outlineLevel="1" collapsed="false">
      <x:c r="A281" s="117"/>
      <x:c r="B281" s="118" t="n">
        <x:v>0</x:v>
      </x:c>
      <x:c r="C281" s="119"/>
      <x:c r="D281" s="119"/>
      <x:c r="E281" s="12"/>
      <x:c r="F281" s="120"/>
      <x:c r="G281" s="121"/>
      <x:c r="H281" s="122"/>
      <x:c r="I281" s="112"/>
      <x:c r="J281" s="117"/>
      <x:c r="K281" s="112"/>
      <x:c r="L281" s="112"/>
      <x:c r="M281" s="112"/>
      <x:c r="N281" s="112"/>
      <x:c r="O281" s="112"/>
      <x:c r="P281" s="112"/>
      <x:c r="Q281" s="112"/>
      <x:c r="R281" s="112"/>
      <x:c r="S281" s="112"/>
      <x:c r="T281" s="112"/>
      <x:c r="U281" s="112"/>
      <x:c r="V281" s="112"/>
      <x:c r="W281" s="112"/>
      <x:c r="X281" s="112"/>
      <x:c r="Y281" s="112"/>
      <x:c r="Z281" s="112"/>
      <x:c r="AA281" s="112"/>
      <x:c r="AB281" s="112"/>
      <x:c r="AC281" s="112"/>
      <x:c r="AD281" s="112"/>
      <x:c r="AE281" s="112"/>
      <x:c r="AF281" s="112"/>
      <x:c r="AG281" s="112"/>
      <x:c r="AH281" s="112"/>
      <x:c r="AI281" s="112"/>
      <x:c r="AJ281" s="112"/>
      <x:c r="AK281" s="112"/>
      <x:c r="AL281" s="112"/>
      <x:c r="AM281" s="112"/>
      <x:c r="AN281" s="112"/>
      <x:c r="AO281" s="112"/>
      <x:c r="AP281" s="112"/>
      <x:c r="AQ281" s="112"/>
      <x:c r="AR281" s="112"/>
      <x:c r="AS281" s="112"/>
      <x:c r="AT281" s="112"/>
      <x:c r="AU281" s="113"/>
      <x:c r="AV281" s="113"/>
      <x:c r="AW281" s="112"/>
      <x:c r="AX281" s="112"/>
      <x:c r="AY281" s="112"/>
      <x:c r="AZ281" s="112"/>
      <x:c r="BA281" s="112"/>
      <x:c r="BB281" s="112"/>
      <x:c r="BC281" s="112"/>
      <x:c r="BD281" s="112"/>
      <x:c r="BE281" s="112"/>
      <x:c r="BF281" s="112"/>
      <x:c r="BG281" s="112"/>
      <x:c r="BH281" s="112"/>
      <x:c r="BI281" s="112"/>
    </x:row>
    <x:row r="282" customFormat="false" ht="15.75" hidden="true" customHeight="true" outlineLevel="1" collapsed="false">
      <x:c r="A282" s="117"/>
      <x:c r="B282" s="118" t="n">
        <x:v>0</x:v>
      </x:c>
      <x:c r="C282" s="119"/>
      <x:c r="D282" s="119"/>
      <x:c r="E282" s="12"/>
      <x:c r="F282" s="120"/>
      <x:c r="G282" s="121"/>
      <x:c r="H282" s="122"/>
      <x:c r="I282" s="112"/>
      <x:c r="J282" s="117"/>
      <x:c r="K282" s="112"/>
      <x:c r="L282" s="112"/>
      <x:c r="M282" s="112"/>
      <x:c r="N282" s="112"/>
      <x:c r="O282" s="112"/>
      <x:c r="P282" s="112"/>
      <x:c r="Q282" s="112"/>
      <x:c r="R282" s="112"/>
      <x:c r="S282" s="112"/>
      <x:c r="T282" s="112"/>
      <x:c r="U282" s="112"/>
      <x:c r="V282" s="112"/>
      <x:c r="W282" s="112"/>
      <x:c r="X282" s="112"/>
      <x:c r="Y282" s="112"/>
      <x:c r="Z282" s="112"/>
      <x:c r="AA282" s="112"/>
      <x:c r="AB282" s="112"/>
      <x:c r="AC282" s="112"/>
      <x:c r="AD282" s="112"/>
      <x:c r="AE282" s="112"/>
      <x:c r="AF282" s="112"/>
      <x:c r="AG282" s="112"/>
      <x:c r="AH282" s="112"/>
      <x:c r="AI282" s="112"/>
      <x:c r="AJ282" s="112"/>
      <x:c r="AK282" s="112"/>
      <x:c r="AL282" s="112"/>
      <x:c r="AM282" s="112"/>
      <x:c r="AN282" s="112"/>
      <x:c r="AO282" s="112"/>
      <x:c r="AP282" s="112"/>
      <x:c r="AQ282" s="112"/>
      <x:c r="AR282" s="112"/>
      <x:c r="AS282" s="112"/>
      <x:c r="AT282" s="112"/>
      <x:c r="AU282" s="113"/>
      <x:c r="AV282" s="113"/>
      <x:c r="AW282" s="112"/>
      <x:c r="AX282" s="112"/>
      <x:c r="AY282" s="112"/>
      <x:c r="AZ282" s="112"/>
      <x:c r="BA282" s="112"/>
      <x:c r="BB282" s="112"/>
      <x:c r="BC282" s="112"/>
      <x:c r="BD282" s="112"/>
      <x:c r="BE282" s="112"/>
      <x:c r="BF282" s="112"/>
      <x:c r="BG282" s="112"/>
      <x:c r="BH282" s="112"/>
      <x:c r="BI282" s="112"/>
    </x:row>
    <x:row r="283" customFormat="false" ht="15.75" hidden="true" customHeight="true" outlineLevel="1" collapsed="false">
      <x:c r="A283" s="117"/>
      <x:c r="B283" s="118" t="n">
        <x:v>0</x:v>
      </x:c>
      <x:c r="C283" s="119"/>
      <x:c r="D283" s="119"/>
      <x:c r="E283" s="12"/>
      <x:c r="F283" s="120"/>
      <x:c r="G283" s="121"/>
      <x:c r="H283" s="122"/>
      <x:c r="I283" s="112"/>
      <x:c r="J283" s="117"/>
      <x:c r="K283" s="112"/>
      <x:c r="L283" s="112"/>
      <x:c r="M283" s="112"/>
      <x:c r="N283" s="112"/>
      <x:c r="O283" s="112"/>
      <x:c r="P283" s="112"/>
      <x:c r="Q283" s="112"/>
      <x:c r="R283" s="112"/>
      <x:c r="S283" s="112"/>
      <x:c r="T283" s="112"/>
      <x:c r="U283" s="112"/>
      <x:c r="V283" s="112"/>
      <x:c r="W283" s="112"/>
      <x:c r="X283" s="112"/>
      <x:c r="Y283" s="112"/>
      <x:c r="Z283" s="112"/>
      <x:c r="AA283" s="112"/>
      <x:c r="AB283" s="112"/>
      <x:c r="AC283" s="112"/>
      <x:c r="AD283" s="112"/>
      <x:c r="AE283" s="112"/>
      <x:c r="AF283" s="112"/>
      <x:c r="AG283" s="112"/>
      <x:c r="AH283" s="112"/>
      <x:c r="AI283" s="112"/>
      <x:c r="AJ283" s="112"/>
      <x:c r="AK283" s="112"/>
      <x:c r="AL283" s="112"/>
      <x:c r="AM283" s="112"/>
      <x:c r="AN283" s="112"/>
      <x:c r="AO283" s="112"/>
      <x:c r="AP283" s="112"/>
      <x:c r="AQ283" s="112"/>
      <x:c r="AR283" s="112"/>
      <x:c r="AS283" s="112"/>
      <x:c r="AT283" s="112"/>
      <x:c r="AU283" s="113"/>
      <x:c r="AV283" s="113"/>
      <x:c r="AW283" s="112"/>
      <x:c r="AX283" s="112"/>
      <x:c r="AY283" s="112"/>
      <x:c r="AZ283" s="112"/>
      <x:c r="BA283" s="112"/>
      <x:c r="BB283" s="112"/>
      <x:c r="BC283" s="112"/>
      <x:c r="BD283" s="112"/>
      <x:c r="BE283" s="112"/>
      <x:c r="BF283" s="112"/>
      <x:c r="BG283" s="112"/>
      <x:c r="BH283" s="112"/>
      <x:c r="BI283" s="112"/>
    </x:row>
    <x:row r="284" customFormat="false" ht="15.75" hidden="true" customHeight="true" outlineLevel="1" collapsed="false">
      <x:c r="A284" s="117"/>
      <x:c r="B284" s="118" t="n">
        <x:v>0</x:v>
      </x:c>
      <x:c r="C284" s="119"/>
      <x:c r="D284" s="119"/>
      <x:c r="E284" s="12"/>
      <x:c r="F284" s="120"/>
      <x:c r="G284" s="121"/>
      <x:c r="H284" s="122"/>
      <x:c r="I284" s="112"/>
      <x:c r="J284" s="117"/>
      <x:c r="K284" s="112"/>
      <x:c r="L284" s="112"/>
      <x:c r="M284" s="112"/>
      <x:c r="N284" s="112"/>
      <x:c r="O284" s="112"/>
      <x:c r="P284" s="112"/>
      <x:c r="Q284" s="112"/>
      <x:c r="R284" s="112"/>
      <x:c r="S284" s="112"/>
      <x:c r="T284" s="112"/>
      <x:c r="U284" s="112"/>
      <x:c r="V284" s="112"/>
      <x:c r="W284" s="112"/>
      <x:c r="X284" s="112"/>
      <x:c r="Y284" s="112"/>
      <x:c r="Z284" s="112"/>
      <x:c r="AA284" s="112"/>
      <x:c r="AB284" s="112"/>
      <x:c r="AC284" s="112"/>
      <x:c r="AD284" s="112"/>
      <x:c r="AE284" s="112"/>
      <x:c r="AF284" s="112"/>
      <x:c r="AG284" s="112"/>
      <x:c r="AH284" s="112"/>
      <x:c r="AI284" s="112"/>
      <x:c r="AJ284" s="112"/>
      <x:c r="AK284" s="112"/>
      <x:c r="AL284" s="112"/>
      <x:c r="AM284" s="112"/>
      <x:c r="AN284" s="112"/>
      <x:c r="AO284" s="112"/>
      <x:c r="AP284" s="112"/>
      <x:c r="AQ284" s="112"/>
      <x:c r="AR284" s="112"/>
      <x:c r="AS284" s="112"/>
      <x:c r="AT284" s="112"/>
      <x:c r="AU284" s="113"/>
      <x:c r="AV284" s="113"/>
      <x:c r="AW284" s="112"/>
      <x:c r="AX284" s="112"/>
      <x:c r="AY284" s="112"/>
      <x:c r="AZ284" s="112"/>
      <x:c r="BA284" s="112"/>
      <x:c r="BB284" s="112"/>
      <x:c r="BC284" s="112"/>
      <x:c r="BD284" s="112"/>
      <x:c r="BE284" s="112"/>
      <x:c r="BF284" s="112"/>
      <x:c r="BG284" s="112"/>
      <x:c r="BH284" s="112"/>
      <x:c r="BI284" s="112"/>
    </x:row>
    <x:row r="285" customFormat="false" ht="15.75" hidden="true" customHeight="true" outlineLevel="1" collapsed="false">
      <x:c r="A285" s="117"/>
      <x:c r="B285" s="118" t="n">
        <x:v>0</x:v>
      </x:c>
      <x:c r="C285" s="119"/>
      <x:c r="D285" s="119"/>
      <x:c r="E285" s="12"/>
      <x:c r="F285" s="120"/>
      <x:c r="G285" s="121"/>
      <x:c r="H285" s="122"/>
      <x:c r="I285" s="112"/>
      <x:c r="J285" s="117"/>
      <x:c r="K285" s="112"/>
      <x:c r="L285" s="112"/>
      <x:c r="M285" s="112"/>
      <x:c r="N285" s="112"/>
      <x:c r="O285" s="112"/>
      <x:c r="P285" s="112"/>
      <x:c r="Q285" s="112"/>
      <x:c r="R285" s="112"/>
      <x:c r="S285" s="112"/>
      <x:c r="T285" s="112"/>
      <x:c r="U285" s="112"/>
      <x:c r="V285" s="112"/>
      <x:c r="W285" s="112"/>
      <x:c r="X285" s="112"/>
      <x:c r="Y285" s="112"/>
      <x:c r="Z285" s="112"/>
      <x:c r="AA285" s="112"/>
      <x:c r="AB285" s="112"/>
      <x:c r="AC285" s="112"/>
      <x:c r="AD285" s="112"/>
      <x:c r="AE285" s="112"/>
      <x:c r="AF285" s="112"/>
      <x:c r="AG285" s="112"/>
      <x:c r="AH285" s="112"/>
      <x:c r="AI285" s="112"/>
      <x:c r="AJ285" s="112"/>
      <x:c r="AK285" s="112"/>
      <x:c r="AL285" s="112"/>
      <x:c r="AM285" s="112"/>
      <x:c r="AN285" s="112"/>
      <x:c r="AO285" s="112"/>
      <x:c r="AP285" s="112"/>
      <x:c r="AQ285" s="112"/>
      <x:c r="AR285" s="112"/>
      <x:c r="AS285" s="112"/>
      <x:c r="AT285" s="112"/>
      <x:c r="AU285" s="113"/>
      <x:c r="AV285" s="113"/>
      <x:c r="AW285" s="112"/>
      <x:c r="AX285" s="112"/>
      <x:c r="AY285" s="112"/>
      <x:c r="AZ285" s="112"/>
      <x:c r="BA285" s="112"/>
      <x:c r="BB285" s="112"/>
      <x:c r="BC285" s="112"/>
      <x:c r="BD285" s="112"/>
      <x:c r="BE285" s="112"/>
      <x:c r="BF285" s="112"/>
      <x:c r="BG285" s="112"/>
      <x:c r="BH285" s="112"/>
      <x:c r="BI285" s="112"/>
    </x:row>
    <x:row r="286" customFormat="false" ht="15.75" hidden="true" customHeight="true" outlineLevel="1" collapsed="false">
      <x:c r="A286" s="117"/>
      <x:c r="B286" s="118" t="n">
        <x:v>0</x:v>
      </x:c>
      <x:c r="C286" s="119"/>
      <x:c r="D286" s="119"/>
      <x:c r="E286" s="12"/>
      <x:c r="F286" s="120"/>
      <x:c r="G286" s="121"/>
      <x:c r="H286" s="122"/>
      <x:c r="I286" s="112"/>
      <x:c r="J286" s="117"/>
      <x:c r="K286" s="112"/>
      <x:c r="L286" s="112"/>
      <x:c r="M286" s="112"/>
      <x:c r="N286" s="112"/>
      <x:c r="O286" s="112"/>
      <x:c r="P286" s="112"/>
      <x:c r="Q286" s="112"/>
      <x:c r="R286" s="112"/>
      <x:c r="S286" s="112"/>
      <x:c r="T286" s="112"/>
      <x:c r="U286" s="112"/>
      <x:c r="V286" s="112"/>
      <x:c r="W286" s="112"/>
      <x:c r="X286" s="112"/>
      <x:c r="Y286" s="112"/>
      <x:c r="Z286" s="112"/>
      <x:c r="AA286" s="112"/>
      <x:c r="AB286" s="112"/>
      <x:c r="AC286" s="112"/>
      <x:c r="AD286" s="112"/>
      <x:c r="AE286" s="112"/>
      <x:c r="AF286" s="112"/>
      <x:c r="AG286" s="112"/>
      <x:c r="AH286" s="112"/>
      <x:c r="AI286" s="112"/>
      <x:c r="AJ286" s="112"/>
      <x:c r="AK286" s="112"/>
      <x:c r="AL286" s="112"/>
      <x:c r="AM286" s="112"/>
      <x:c r="AN286" s="112"/>
      <x:c r="AO286" s="112"/>
      <x:c r="AP286" s="112"/>
      <x:c r="AQ286" s="112"/>
      <x:c r="AR286" s="112"/>
      <x:c r="AS286" s="112"/>
      <x:c r="AT286" s="112"/>
      <x:c r="AU286" s="113"/>
      <x:c r="AV286" s="113"/>
      <x:c r="AW286" s="112"/>
      <x:c r="AX286" s="112"/>
      <x:c r="AY286" s="112"/>
      <x:c r="AZ286" s="112"/>
      <x:c r="BA286" s="112"/>
      <x:c r="BB286" s="112"/>
      <x:c r="BC286" s="112"/>
      <x:c r="BD286" s="112"/>
      <x:c r="BE286" s="112"/>
      <x:c r="BF286" s="112"/>
      <x:c r="BG286" s="112"/>
      <x:c r="BH286" s="112"/>
      <x:c r="BI286" s="112"/>
    </x:row>
    <x:row r="287" customFormat="false" ht="15.75" hidden="true" customHeight="true" outlineLevel="1" collapsed="false">
      <x:c r="A287" s="117"/>
      <x:c r="B287" s="118" t="n">
        <x:v>0</x:v>
      </x:c>
      <x:c r="C287" s="119"/>
      <x:c r="D287" s="119"/>
      <x:c r="E287" s="12"/>
      <x:c r="F287" s="120"/>
      <x:c r="G287" s="121"/>
      <x:c r="H287" s="122"/>
      <x:c r="I287" s="112"/>
      <x:c r="J287" s="117"/>
      <x:c r="K287" s="112"/>
      <x:c r="L287" s="112"/>
      <x:c r="M287" s="112"/>
      <x:c r="N287" s="112"/>
      <x:c r="O287" s="112"/>
      <x:c r="P287" s="112"/>
      <x:c r="Q287" s="112"/>
      <x:c r="R287" s="112"/>
      <x:c r="S287" s="112"/>
      <x:c r="T287" s="112"/>
      <x:c r="U287" s="112"/>
      <x:c r="V287" s="112"/>
      <x:c r="W287" s="112"/>
      <x:c r="X287" s="112"/>
      <x:c r="Y287" s="112"/>
      <x:c r="Z287" s="112"/>
      <x:c r="AA287" s="112"/>
      <x:c r="AB287" s="112"/>
      <x:c r="AC287" s="112"/>
      <x:c r="AD287" s="112"/>
      <x:c r="AE287" s="112"/>
      <x:c r="AF287" s="112"/>
      <x:c r="AG287" s="112"/>
      <x:c r="AH287" s="112"/>
      <x:c r="AI287" s="112"/>
      <x:c r="AJ287" s="112"/>
      <x:c r="AK287" s="112"/>
      <x:c r="AL287" s="112"/>
      <x:c r="AM287" s="112"/>
      <x:c r="AN287" s="112"/>
      <x:c r="AO287" s="112"/>
      <x:c r="AP287" s="112"/>
      <x:c r="AQ287" s="112"/>
      <x:c r="AR287" s="112"/>
      <x:c r="AS287" s="112"/>
      <x:c r="AT287" s="112"/>
      <x:c r="AU287" s="113"/>
      <x:c r="AV287" s="113"/>
      <x:c r="AW287" s="112"/>
      <x:c r="AX287" s="112"/>
      <x:c r="AY287" s="112"/>
      <x:c r="AZ287" s="112"/>
      <x:c r="BA287" s="112"/>
      <x:c r="BB287" s="112"/>
      <x:c r="BC287" s="112"/>
      <x:c r="BD287" s="112"/>
      <x:c r="BE287" s="112"/>
      <x:c r="BF287" s="112"/>
      <x:c r="BG287" s="112"/>
      <x:c r="BH287" s="112"/>
      <x:c r="BI287" s="112"/>
    </x:row>
    <x:row r="288" customFormat="false" ht="15.75" hidden="true" customHeight="true" outlineLevel="1" collapsed="false">
      <x:c r="A288" s="117"/>
      <x:c r="B288" s="118" t="n">
        <x:v>0</x:v>
      </x:c>
      <x:c r="C288" s="119"/>
      <x:c r="D288" s="119"/>
      <x:c r="E288" s="12"/>
      <x:c r="F288" s="120"/>
      <x:c r="G288" s="121"/>
      <x:c r="H288" s="122"/>
      <x:c r="I288" s="112"/>
      <x:c r="J288" s="117"/>
      <x:c r="K288" s="112"/>
      <x:c r="L288" s="112"/>
      <x:c r="M288" s="112"/>
      <x:c r="N288" s="112"/>
      <x:c r="O288" s="112"/>
      <x:c r="P288" s="112"/>
      <x:c r="Q288" s="112"/>
      <x:c r="R288" s="112"/>
      <x:c r="S288" s="112"/>
      <x:c r="T288" s="112"/>
      <x:c r="U288" s="112"/>
      <x:c r="V288" s="112"/>
      <x:c r="W288" s="112"/>
      <x:c r="X288" s="112"/>
      <x:c r="Y288" s="112"/>
      <x:c r="Z288" s="112"/>
      <x:c r="AA288" s="112"/>
      <x:c r="AB288" s="112"/>
      <x:c r="AC288" s="112"/>
      <x:c r="AD288" s="112"/>
      <x:c r="AE288" s="112"/>
      <x:c r="AF288" s="112"/>
      <x:c r="AG288" s="112"/>
      <x:c r="AH288" s="112"/>
      <x:c r="AI288" s="112"/>
      <x:c r="AJ288" s="112"/>
      <x:c r="AK288" s="112"/>
      <x:c r="AL288" s="112"/>
      <x:c r="AM288" s="112"/>
      <x:c r="AN288" s="112"/>
      <x:c r="AO288" s="112"/>
      <x:c r="AP288" s="112"/>
      <x:c r="AQ288" s="112"/>
      <x:c r="AR288" s="112"/>
      <x:c r="AS288" s="112"/>
      <x:c r="AT288" s="112"/>
      <x:c r="AU288" s="113"/>
      <x:c r="AV288" s="113"/>
      <x:c r="AW288" s="112"/>
      <x:c r="AX288" s="112"/>
      <x:c r="AY288" s="112"/>
      <x:c r="AZ288" s="112"/>
      <x:c r="BA288" s="112"/>
      <x:c r="BB288" s="112"/>
      <x:c r="BC288" s="112"/>
      <x:c r="BD288" s="112"/>
      <x:c r="BE288" s="112"/>
      <x:c r="BF288" s="112"/>
      <x:c r="BG288" s="112"/>
      <x:c r="BH288" s="112"/>
      <x:c r="BI288" s="112"/>
    </x:row>
    <x:row r="289" customFormat="false" ht="15.75" hidden="true" customHeight="true" outlineLevel="1" collapsed="false">
      <x:c r="A289" s="117"/>
      <x:c r="B289" s="118" t="n">
        <x:v>0</x:v>
      </x:c>
      <x:c r="C289" s="119"/>
      <x:c r="D289" s="119"/>
      <x:c r="E289" s="12"/>
      <x:c r="F289" s="120"/>
      <x:c r="G289" s="121"/>
      <x:c r="H289" s="122"/>
      <x:c r="I289" s="112"/>
      <x:c r="J289" s="117"/>
      <x:c r="K289" s="112"/>
      <x:c r="L289" s="112"/>
      <x:c r="M289" s="112"/>
      <x:c r="N289" s="112"/>
      <x:c r="O289" s="112"/>
      <x:c r="P289" s="112"/>
      <x:c r="Q289" s="112"/>
      <x:c r="R289" s="112"/>
      <x:c r="S289" s="112"/>
      <x:c r="T289" s="112"/>
      <x:c r="U289" s="112"/>
      <x:c r="V289" s="112"/>
      <x:c r="W289" s="112"/>
      <x:c r="X289" s="112"/>
      <x:c r="Y289" s="112"/>
      <x:c r="Z289" s="112"/>
      <x:c r="AA289" s="112"/>
      <x:c r="AB289" s="112"/>
      <x:c r="AC289" s="112"/>
      <x:c r="AD289" s="112"/>
      <x:c r="AE289" s="112"/>
      <x:c r="AF289" s="112"/>
      <x:c r="AG289" s="112"/>
      <x:c r="AH289" s="112"/>
      <x:c r="AI289" s="112"/>
      <x:c r="AJ289" s="112"/>
      <x:c r="AK289" s="112"/>
      <x:c r="AL289" s="112"/>
      <x:c r="AM289" s="112"/>
      <x:c r="AN289" s="112"/>
      <x:c r="AO289" s="112"/>
      <x:c r="AP289" s="112"/>
      <x:c r="AQ289" s="112"/>
      <x:c r="AR289" s="112"/>
      <x:c r="AS289" s="112"/>
      <x:c r="AT289" s="112"/>
      <x:c r="AU289" s="113"/>
      <x:c r="AV289" s="113"/>
      <x:c r="AW289" s="112"/>
      <x:c r="AX289" s="112"/>
      <x:c r="AY289" s="112"/>
      <x:c r="AZ289" s="112"/>
      <x:c r="BA289" s="112"/>
      <x:c r="BB289" s="112"/>
      <x:c r="BC289" s="112"/>
      <x:c r="BD289" s="112"/>
      <x:c r="BE289" s="112"/>
      <x:c r="BF289" s="112"/>
      <x:c r="BG289" s="112"/>
      <x:c r="BH289" s="112"/>
      <x:c r="BI289" s="112"/>
    </x:row>
    <x:row r="290" customFormat="false" ht="15.75" hidden="true" customHeight="true" outlineLevel="1" collapsed="false">
      <x:c r="A290" s="117"/>
      <x:c r="B290" s="118" t="n">
        <x:v>0</x:v>
      </x:c>
      <x:c r="C290" s="119"/>
      <x:c r="D290" s="119"/>
      <x:c r="E290" s="12"/>
      <x:c r="F290" s="120"/>
      <x:c r="G290" s="121"/>
      <x:c r="H290" s="122"/>
      <x:c r="I290" s="112"/>
      <x:c r="J290" s="117"/>
      <x:c r="K290" s="112"/>
      <x:c r="L290" s="112"/>
      <x:c r="M290" s="112"/>
      <x:c r="N290" s="112"/>
      <x:c r="O290" s="112"/>
      <x:c r="P290" s="112"/>
      <x:c r="Q290" s="112"/>
      <x:c r="R290" s="112"/>
      <x:c r="S290" s="112"/>
      <x:c r="T290" s="112"/>
      <x:c r="U290" s="112"/>
      <x:c r="V290" s="112"/>
      <x:c r="W290" s="112"/>
      <x:c r="X290" s="112"/>
      <x:c r="Y290" s="112"/>
      <x:c r="Z290" s="112"/>
      <x:c r="AA290" s="112"/>
      <x:c r="AB290" s="112"/>
      <x:c r="AC290" s="112"/>
      <x:c r="AD290" s="112"/>
      <x:c r="AE290" s="112"/>
      <x:c r="AF290" s="112"/>
      <x:c r="AG290" s="112"/>
      <x:c r="AH290" s="112"/>
      <x:c r="AI290" s="112"/>
      <x:c r="AJ290" s="112"/>
      <x:c r="AK290" s="112"/>
      <x:c r="AL290" s="112"/>
      <x:c r="AM290" s="112"/>
      <x:c r="AN290" s="112"/>
      <x:c r="AO290" s="112"/>
      <x:c r="AP290" s="112"/>
      <x:c r="AQ290" s="112"/>
      <x:c r="AR290" s="112"/>
      <x:c r="AS290" s="112"/>
      <x:c r="AT290" s="112"/>
      <x:c r="AU290" s="113"/>
      <x:c r="AV290" s="113"/>
      <x:c r="AW290" s="112"/>
      <x:c r="AX290" s="112"/>
      <x:c r="AY290" s="112"/>
      <x:c r="AZ290" s="112"/>
      <x:c r="BA290" s="112"/>
      <x:c r="BB290" s="112"/>
      <x:c r="BC290" s="112"/>
      <x:c r="BD290" s="112"/>
      <x:c r="BE290" s="112"/>
      <x:c r="BF290" s="112"/>
      <x:c r="BG290" s="112"/>
      <x:c r="BH290" s="112"/>
      <x:c r="BI290" s="112"/>
    </x:row>
    <x:row r="291" customFormat="false" ht="15.75" hidden="true" customHeight="true" outlineLevel="1" collapsed="false">
      <x:c r="A291" s="117"/>
      <x:c r="B291" s="118" t="n">
        <x:v>0</x:v>
      </x:c>
      <x:c r="C291" s="119"/>
      <x:c r="D291" s="119"/>
      <x:c r="E291" s="12"/>
      <x:c r="F291" s="120"/>
      <x:c r="G291" s="121"/>
      <x:c r="H291" s="122"/>
      <x:c r="I291" s="112"/>
      <x:c r="J291" s="117"/>
      <x:c r="K291" s="112"/>
      <x:c r="L291" s="112"/>
      <x:c r="M291" s="112"/>
      <x:c r="N291" s="112"/>
      <x:c r="O291" s="112"/>
      <x:c r="P291" s="112"/>
      <x:c r="Q291" s="112"/>
      <x:c r="R291" s="112"/>
      <x:c r="S291" s="112"/>
      <x:c r="T291" s="112"/>
      <x:c r="U291" s="112"/>
      <x:c r="V291" s="112"/>
      <x:c r="W291" s="112"/>
      <x:c r="X291" s="112"/>
      <x:c r="Y291" s="112"/>
      <x:c r="Z291" s="112"/>
      <x:c r="AA291" s="112"/>
      <x:c r="AB291" s="112"/>
      <x:c r="AC291" s="112"/>
      <x:c r="AD291" s="112"/>
      <x:c r="AE291" s="112"/>
      <x:c r="AF291" s="112"/>
      <x:c r="AG291" s="112"/>
      <x:c r="AH291" s="112"/>
      <x:c r="AI291" s="112"/>
      <x:c r="AJ291" s="112"/>
      <x:c r="AK291" s="112"/>
      <x:c r="AL291" s="112"/>
      <x:c r="AM291" s="112"/>
      <x:c r="AN291" s="112"/>
      <x:c r="AO291" s="112"/>
      <x:c r="AP291" s="112"/>
      <x:c r="AQ291" s="112"/>
      <x:c r="AR291" s="112"/>
      <x:c r="AS291" s="112"/>
      <x:c r="AT291" s="112"/>
      <x:c r="AU291" s="113"/>
      <x:c r="AV291" s="113"/>
      <x:c r="AW291" s="112"/>
      <x:c r="AX291" s="112"/>
      <x:c r="AY291" s="112"/>
      <x:c r="AZ291" s="112"/>
      <x:c r="BA291" s="112"/>
      <x:c r="BB291" s="112"/>
      <x:c r="BC291" s="112"/>
      <x:c r="BD291" s="112"/>
      <x:c r="BE291" s="112"/>
      <x:c r="BF291" s="112"/>
      <x:c r="BG291" s="112"/>
      <x:c r="BH291" s="112"/>
      <x:c r="BI291" s="112"/>
    </x:row>
    <x:row r="292" customFormat="false" ht="15.75" hidden="true" customHeight="true" outlineLevel="1" collapsed="false">
      <x:c r="A292" s="117"/>
      <x:c r="B292" s="118" t="n">
        <x:v>0</x:v>
      </x:c>
      <x:c r="C292" s="119"/>
      <x:c r="D292" s="119"/>
      <x:c r="E292" s="12"/>
      <x:c r="F292" s="120"/>
      <x:c r="G292" s="121"/>
      <x:c r="H292" s="122"/>
      <x:c r="I292" s="112"/>
      <x:c r="J292" s="117"/>
      <x:c r="K292" s="112"/>
      <x:c r="L292" s="112"/>
      <x:c r="M292" s="112"/>
      <x:c r="N292" s="112"/>
      <x:c r="O292" s="112"/>
      <x:c r="P292" s="112"/>
      <x:c r="Q292" s="112"/>
      <x:c r="R292" s="112"/>
      <x:c r="S292" s="112"/>
      <x:c r="T292" s="112"/>
      <x:c r="U292" s="112"/>
      <x:c r="V292" s="112"/>
      <x:c r="W292" s="112"/>
      <x:c r="X292" s="112"/>
      <x:c r="Y292" s="112"/>
      <x:c r="Z292" s="112"/>
      <x:c r="AA292" s="112"/>
      <x:c r="AB292" s="112"/>
      <x:c r="AC292" s="112"/>
      <x:c r="AD292" s="112"/>
      <x:c r="AE292" s="112"/>
      <x:c r="AF292" s="112"/>
      <x:c r="AG292" s="112"/>
      <x:c r="AH292" s="112"/>
      <x:c r="AI292" s="112"/>
      <x:c r="AJ292" s="112"/>
      <x:c r="AK292" s="112"/>
      <x:c r="AL292" s="112"/>
      <x:c r="AM292" s="112"/>
      <x:c r="AN292" s="112"/>
      <x:c r="AO292" s="112"/>
      <x:c r="AP292" s="112"/>
      <x:c r="AQ292" s="112"/>
      <x:c r="AR292" s="112"/>
      <x:c r="AS292" s="112"/>
      <x:c r="AT292" s="112"/>
      <x:c r="AU292" s="113"/>
      <x:c r="AV292" s="113"/>
      <x:c r="AW292" s="112"/>
      <x:c r="AX292" s="112"/>
      <x:c r="AY292" s="112"/>
      <x:c r="AZ292" s="112"/>
      <x:c r="BA292" s="112"/>
      <x:c r="BB292" s="112"/>
      <x:c r="BC292" s="112"/>
      <x:c r="BD292" s="112"/>
      <x:c r="BE292" s="112"/>
      <x:c r="BF292" s="112"/>
      <x:c r="BG292" s="112"/>
      <x:c r="BH292" s="112"/>
      <x:c r="BI292" s="112"/>
    </x:row>
    <x:row r="293" customFormat="false" ht="15.75" hidden="true" customHeight="true" outlineLevel="1" collapsed="false">
      <x:c r="A293" s="117"/>
      <x:c r="B293" s="118" t="n">
        <x:v>0</x:v>
      </x:c>
      <x:c r="C293" s="119"/>
      <x:c r="D293" s="119"/>
      <x:c r="E293" s="12"/>
      <x:c r="F293" s="120"/>
      <x:c r="G293" s="121"/>
      <x:c r="H293" s="122"/>
      <x:c r="I293" s="112"/>
      <x:c r="J293" s="117"/>
      <x:c r="K293" s="112"/>
      <x:c r="L293" s="112"/>
      <x:c r="M293" s="112"/>
      <x:c r="N293" s="112"/>
      <x:c r="O293" s="112"/>
      <x:c r="P293" s="112"/>
      <x:c r="Q293" s="112"/>
      <x:c r="R293" s="112"/>
      <x:c r="S293" s="112"/>
      <x:c r="T293" s="112"/>
      <x:c r="U293" s="112"/>
      <x:c r="V293" s="112"/>
      <x:c r="W293" s="112"/>
      <x:c r="X293" s="112"/>
      <x:c r="Y293" s="112"/>
      <x:c r="Z293" s="112"/>
      <x:c r="AA293" s="112"/>
      <x:c r="AB293" s="112"/>
      <x:c r="AC293" s="112"/>
      <x:c r="AD293" s="112"/>
      <x:c r="AE293" s="112"/>
      <x:c r="AF293" s="112"/>
      <x:c r="AG293" s="112"/>
      <x:c r="AH293" s="112"/>
      <x:c r="AI293" s="112"/>
      <x:c r="AJ293" s="112"/>
      <x:c r="AK293" s="112"/>
      <x:c r="AL293" s="112"/>
      <x:c r="AM293" s="112"/>
      <x:c r="AN293" s="112"/>
      <x:c r="AO293" s="112"/>
      <x:c r="AP293" s="112"/>
      <x:c r="AQ293" s="112"/>
      <x:c r="AR293" s="112"/>
      <x:c r="AS293" s="112"/>
      <x:c r="AT293" s="112"/>
      <x:c r="AU293" s="113"/>
      <x:c r="AV293" s="113"/>
      <x:c r="AW293" s="112"/>
      <x:c r="AX293" s="112"/>
      <x:c r="AY293" s="112"/>
      <x:c r="AZ293" s="112"/>
      <x:c r="BA293" s="112"/>
      <x:c r="BB293" s="112"/>
      <x:c r="BC293" s="112"/>
      <x:c r="BD293" s="112"/>
      <x:c r="BE293" s="112"/>
      <x:c r="BF293" s="112"/>
      <x:c r="BG293" s="112"/>
      <x:c r="BH293" s="112"/>
      <x:c r="BI293" s="112"/>
    </x:row>
    <x:row r="294" customFormat="false" ht="15.75" hidden="true" customHeight="true" outlineLevel="1" collapsed="false">
      <x:c r="A294" s="117"/>
      <x:c r="B294" s="118" t="n">
        <x:v>0</x:v>
      </x:c>
      <x:c r="C294" s="119"/>
      <x:c r="D294" s="119"/>
      <x:c r="E294" s="12"/>
      <x:c r="F294" s="120"/>
      <x:c r="G294" s="121"/>
      <x:c r="H294" s="122"/>
      <x:c r="I294" s="112"/>
      <x:c r="J294" s="117"/>
      <x:c r="K294" s="112"/>
      <x:c r="L294" s="112"/>
      <x:c r="M294" s="112"/>
      <x:c r="N294" s="112"/>
      <x:c r="O294" s="112"/>
      <x:c r="P294" s="112"/>
      <x:c r="Q294" s="112"/>
      <x:c r="R294" s="112"/>
      <x:c r="S294" s="112"/>
      <x:c r="T294" s="112"/>
      <x:c r="U294" s="112"/>
      <x:c r="V294" s="112"/>
      <x:c r="W294" s="112"/>
      <x:c r="X294" s="112"/>
      <x:c r="Y294" s="112"/>
      <x:c r="Z294" s="112"/>
      <x:c r="AA294" s="112"/>
      <x:c r="AB294" s="112"/>
      <x:c r="AC294" s="112"/>
      <x:c r="AD294" s="112"/>
      <x:c r="AE294" s="112"/>
      <x:c r="AF294" s="112"/>
      <x:c r="AG294" s="112"/>
      <x:c r="AH294" s="112"/>
      <x:c r="AI294" s="112"/>
      <x:c r="AJ294" s="112"/>
      <x:c r="AK294" s="112"/>
      <x:c r="AL294" s="112"/>
      <x:c r="AM294" s="112"/>
      <x:c r="AN294" s="112"/>
      <x:c r="AO294" s="112"/>
      <x:c r="AP294" s="112"/>
      <x:c r="AQ294" s="112"/>
      <x:c r="AR294" s="112"/>
      <x:c r="AS294" s="112"/>
      <x:c r="AT294" s="112"/>
      <x:c r="AU294" s="113"/>
      <x:c r="AV294" s="113"/>
      <x:c r="AW294" s="112"/>
      <x:c r="AX294" s="112"/>
      <x:c r="AY294" s="112"/>
      <x:c r="AZ294" s="112"/>
      <x:c r="BA294" s="112"/>
      <x:c r="BB294" s="112"/>
      <x:c r="BC294" s="112"/>
      <x:c r="BD294" s="112"/>
      <x:c r="BE294" s="112"/>
      <x:c r="BF294" s="112"/>
      <x:c r="BG294" s="112"/>
      <x:c r="BH294" s="112"/>
      <x:c r="BI294" s="112"/>
    </x:row>
    <x:row r="295" customFormat="false" ht="15.75" hidden="true" customHeight="true" outlineLevel="1" collapsed="false">
      <x:c r="A295" s="117"/>
      <x:c r="B295" s="118" t="n">
        <x:v>0</x:v>
      </x:c>
      <x:c r="C295" s="119"/>
      <x:c r="D295" s="119"/>
      <x:c r="E295" s="12"/>
      <x:c r="F295" s="120"/>
      <x:c r="G295" s="121"/>
      <x:c r="H295" s="122"/>
      <x:c r="I295" s="112"/>
      <x:c r="J295" s="117"/>
      <x:c r="K295" s="112"/>
      <x:c r="L295" s="112"/>
      <x:c r="M295" s="112"/>
      <x:c r="N295" s="112"/>
      <x:c r="O295" s="112"/>
      <x:c r="P295" s="112"/>
      <x:c r="Q295" s="112"/>
      <x:c r="R295" s="112"/>
      <x:c r="S295" s="112"/>
      <x:c r="T295" s="112"/>
      <x:c r="U295" s="112"/>
      <x:c r="V295" s="112"/>
      <x:c r="W295" s="112"/>
      <x:c r="X295" s="112"/>
      <x:c r="Y295" s="112"/>
      <x:c r="Z295" s="112"/>
      <x:c r="AA295" s="112"/>
      <x:c r="AB295" s="112"/>
      <x:c r="AC295" s="112"/>
      <x:c r="AD295" s="112"/>
      <x:c r="AE295" s="112"/>
      <x:c r="AF295" s="112"/>
      <x:c r="AG295" s="112"/>
      <x:c r="AH295" s="112"/>
      <x:c r="AI295" s="112"/>
      <x:c r="AJ295" s="112"/>
      <x:c r="AK295" s="112"/>
      <x:c r="AL295" s="112"/>
      <x:c r="AM295" s="112"/>
      <x:c r="AN295" s="112"/>
      <x:c r="AO295" s="112"/>
      <x:c r="AP295" s="112"/>
      <x:c r="AQ295" s="112"/>
      <x:c r="AR295" s="112"/>
      <x:c r="AS295" s="112"/>
      <x:c r="AT295" s="112"/>
      <x:c r="AU295" s="113"/>
      <x:c r="AV295" s="113"/>
      <x:c r="AW295" s="112"/>
      <x:c r="AX295" s="112"/>
      <x:c r="AY295" s="112"/>
      <x:c r="AZ295" s="112"/>
      <x:c r="BA295" s="112"/>
      <x:c r="BB295" s="112"/>
      <x:c r="BC295" s="112"/>
      <x:c r="BD295" s="112"/>
      <x:c r="BE295" s="112"/>
      <x:c r="BF295" s="112"/>
      <x:c r="BG295" s="112"/>
      <x:c r="BH295" s="112"/>
      <x:c r="BI295" s="112"/>
    </x:row>
    <x:row r="296" customFormat="false" ht="15.75" hidden="true" customHeight="true" outlineLevel="1" collapsed="false">
      <x:c r="A296" s="117"/>
      <x:c r="B296" s="118" t="n">
        <x:v>0</x:v>
      </x:c>
      <x:c r="C296" s="119"/>
      <x:c r="D296" s="119"/>
      <x:c r="E296" s="12"/>
      <x:c r="F296" s="120"/>
      <x:c r="G296" s="121"/>
      <x:c r="H296" s="122"/>
      <x:c r="I296" s="112"/>
      <x:c r="J296" s="117"/>
      <x:c r="K296" s="112"/>
      <x:c r="L296" s="112"/>
      <x:c r="M296" s="112"/>
      <x:c r="N296" s="112"/>
      <x:c r="O296" s="112"/>
      <x:c r="P296" s="112"/>
      <x:c r="Q296" s="112"/>
      <x:c r="R296" s="112"/>
      <x:c r="S296" s="112"/>
      <x:c r="T296" s="112"/>
      <x:c r="U296" s="112"/>
      <x:c r="V296" s="112"/>
      <x:c r="W296" s="112"/>
      <x:c r="X296" s="112"/>
      <x:c r="Y296" s="112"/>
      <x:c r="Z296" s="112"/>
      <x:c r="AA296" s="112"/>
      <x:c r="AB296" s="112"/>
      <x:c r="AC296" s="112"/>
      <x:c r="AD296" s="112"/>
      <x:c r="AE296" s="112"/>
      <x:c r="AF296" s="112"/>
      <x:c r="AG296" s="112"/>
      <x:c r="AH296" s="112"/>
      <x:c r="AI296" s="112"/>
      <x:c r="AJ296" s="112"/>
      <x:c r="AK296" s="112"/>
      <x:c r="AL296" s="112"/>
      <x:c r="AM296" s="112"/>
      <x:c r="AN296" s="112"/>
      <x:c r="AO296" s="112"/>
      <x:c r="AP296" s="112"/>
      <x:c r="AQ296" s="112"/>
      <x:c r="AR296" s="112"/>
      <x:c r="AS296" s="112"/>
      <x:c r="AT296" s="112"/>
      <x:c r="AU296" s="113"/>
      <x:c r="AV296" s="113"/>
      <x:c r="AW296" s="112"/>
      <x:c r="AX296" s="112"/>
      <x:c r="AY296" s="112"/>
      <x:c r="AZ296" s="112"/>
      <x:c r="BA296" s="112"/>
      <x:c r="BB296" s="112"/>
      <x:c r="BC296" s="112"/>
      <x:c r="BD296" s="112"/>
      <x:c r="BE296" s="112"/>
      <x:c r="BF296" s="112"/>
      <x:c r="BG296" s="112"/>
      <x:c r="BH296" s="112"/>
      <x:c r="BI296" s="112"/>
    </x:row>
    <x:row r="297" customFormat="false" ht="15.75" hidden="true" customHeight="true" outlineLevel="1" collapsed="false">
      <x:c r="A297" s="117"/>
      <x:c r="B297" s="118" t="n">
        <x:v>0</x:v>
      </x:c>
      <x:c r="C297" s="119"/>
      <x:c r="D297" s="119"/>
      <x:c r="E297" s="12"/>
      <x:c r="F297" s="120"/>
      <x:c r="G297" s="121"/>
      <x:c r="H297" s="122"/>
      <x:c r="I297" s="112"/>
      <x:c r="J297" s="117"/>
      <x:c r="K297" s="112"/>
      <x:c r="L297" s="112"/>
      <x:c r="M297" s="112"/>
      <x:c r="N297" s="112"/>
      <x:c r="O297" s="112"/>
      <x:c r="P297" s="112"/>
      <x:c r="Q297" s="112"/>
      <x:c r="R297" s="112"/>
      <x:c r="S297" s="112"/>
      <x:c r="T297" s="112"/>
      <x:c r="U297" s="112"/>
      <x:c r="V297" s="112"/>
      <x:c r="W297" s="112"/>
      <x:c r="X297" s="112"/>
      <x:c r="Y297" s="112"/>
      <x:c r="Z297" s="112"/>
      <x:c r="AA297" s="112"/>
      <x:c r="AB297" s="112"/>
      <x:c r="AC297" s="112"/>
      <x:c r="AD297" s="112"/>
      <x:c r="AE297" s="112"/>
      <x:c r="AF297" s="112"/>
      <x:c r="AG297" s="112"/>
      <x:c r="AH297" s="112"/>
      <x:c r="AI297" s="112"/>
      <x:c r="AJ297" s="112"/>
      <x:c r="AK297" s="112"/>
      <x:c r="AL297" s="112"/>
      <x:c r="AM297" s="112"/>
      <x:c r="AN297" s="112"/>
      <x:c r="AO297" s="112"/>
      <x:c r="AP297" s="112"/>
      <x:c r="AQ297" s="112"/>
      <x:c r="AR297" s="112"/>
      <x:c r="AS297" s="112"/>
      <x:c r="AT297" s="112"/>
      <x:c r="AU297" s="113"/>
      <x:c r="AV297" s="113"/>
      <x:c r="AW297" s="112"/>
      <x:c r="AX297" s="112"/>
      <x:c r="AY297" s="112"/>
      <x:c r="AZ297" s="112"/>
      <x:c r="BA297" s="112"/>
      <x:c r="BB297" s="112"/>
      <x:c r="BC297" s="112"/>
      <x:c r="BD297" s="112"/>
      <x:c r="BE297" s="112"/>
      <x:c r="BF297" s="112"/>
      <x:c r="BG297" s="112"/>
      <x:c r="BH297" s="112"/>
      <x:c r="BI297" s="112"/>
    </x:row>
    <x:row r="298" customFormat="false" ht="15.75" hidden="true" customHeight="true" outlineLevel="1" collapsed="false">
      <x:c r="A298" s="117"/>
      <x:c r="B298" s="118" t="n">
        <x:v>0</x:v>
      </x:c>
      <x:c r="C298" s="119"/>
      <x:c r="D298" s="119"/>
      <x:c r="E298" s="12"/>
      <x:c r="F298" s="120"/>
      <x:c r="G298" s="121"/>
      <x:c r="H298" s="122"/>
      <x:c r="I298" s="112"/>
      <x:c r="J298" s="117"/>
      <x:c r="K298" s="112"/>
      <x:c r="L298" s="112"/>
      <x:c r="M298" s="112"/>
      <x:c r="N298" s="112"/>
      <x:c r="O298" s="112"/>
      <x:c r="P298" s="112"/>
      <x:c r="Q298" s="112"/>
      <x:c r="R298" s="112"/>
      <x:c r="S298" s="112"/>
      <x:c r="T298" s="112"/>
      <x:c r="U298" s="112"/>
      <x:c r="V298" s="112"/>
      <x:c r="W298" s="112"/>
      <x:c r="X298" s="112"/>
      <x:c r="Y298" s="112"/>
      <x:c r="Z298" s="112"/>
      <x:c r="AA298" s="112"/>
      <x:c r="AB298" s="112"/>
      <x:c r="AC298" s="112"/>
      <x:c r="AD298" s="112"/>
      <x:c r="AE298" s="112"/>
      <x:c r="AF298" s="112"/>
      <x:c r="AG298" s="112"/>
      <x:c r="AH298" s="112"/>
      <x:c r="AI298" s="112"/>
      <x:c r="AJ298" s="112"/>
      <x:c r="AK298" s="112"/>
      <x:c r="AL298" s="112"/>
      <x:c r="AM298" s="112"/>
      <x:c r="AN298" s="112"/>
      <x:c r="AO298" s="112"/>
      <x:c r="AP298" s="112"/>
      <x:c r="AQ298" s="112"/>
      <x:c r="AR298" s="112"/>
      <x:c r="AS298" s="112"/>
      <x:c r="AT298" s="112"/>
      <x:c r="AU298" s="113"/>
      <x:c r="AV298" s="113"/>
      <x:c r="AW298" s="112"/>
      <x:c r="AX298" s="112"/>
      <x:c r="AY298" s="112"/>
      <x:c r="AZ298" s="112"/>
      <x:c r="BA298" s="112"/>
      <x:c r="BB298" s="112"/>
      <x:c r="BC298" s="112"/>
      <x:c r="BD298" s="112"/>
      <x:c r="BE298" s="112"/>
      <x:c r="BF298" s="112"/>
      <x:c r="BG298" s="112"/>
      <x:c r="BH298" s="112"/>
      <x:c r="BI298" s="112"/>
    </x:row>
    <x:row r="299" customFormat="false" ht="15.75" hidden="true" customHeight="true" outlineLevel="1" collapsed="false">
      <x:c r="A299" s="117"/>
      <x:c r="B299" s="118" t="n">
        <x:v>0</x:v>
      </x:c>
      <x:c r="C299" s="119"/>
      <x:c r="D299" s="119"/>
      <x:c r="E299" s="12"/>
      <x:c r="F299" s="120"/>
      <x:c r="G299" s="121"/>
      <x:c r="H299" s="122"/>
      <x:c r="I299" s="112"/>
      <x:c r="J299" s="117"/>
      <x:c r="K299" s="112"/>
      <x:c r="L299" s="112"/>
      <x:c r="M299" s="112"/>
      <x:c r="N299" s="112"/>
      <x:c r="O299" s="112"/>
      <x:c r="P299" s="112"/>
      <x:c r="Q299" s="112"/>
      <x:c r="R299" s="112"/>
      <x:c r="S299" s="112"/>
      <x:c r="T299" s="112"/>
      <x:c r="U299" s="112"/>
      <x:c r="V299" s="112"/>
      <x:c r="W299" s="112"/>
      <x:c r="X299" s="112"/>
      <x:c r="Y299" s="112"/>
      <x:c r="Z299" s="112"/>
      <x:c r="AA299" s="112"/>
      <x:c r="AB299" s="112"/>
      <x:c r="AC299" s="112"/>
      <x:c r="AD299" s="112"/>
      <x:c r="AE299" s="112"/>
      <x:c r="AF299" s="112"/>
      <x:c r="AG299" s="112"/>
      <x:c r="AH299" s="112"/>
      <x:c r="AI299" s="112"/>
      <x:c r="AJ299" s="112"/>
      <x:c r="AK299" s="112"/>
      <x:c r="AL299" s="112"/>
      <x:c r="AM299" s="112"/>
      <x:c r="AN299" s="112"/>
      <x:c r="AO299" s="112"/>
      <x:c r="AP299" s="112"/>
      <x:c r="AQ299" s="112"/>
      <x:c r="AR299" s="112"/>
      <x:c r="AS299" s="112"/>
      <x:c r="AT299" s="112"/>
      <x:c r="AU299" s="113"/>
      <x:c r="AV299" s="113"/>
      <x:c r="AW299" s="112"/>
      <x:c r="AX299" s="112"/>
      <x:c r="AY299" s="112"/>
      <x:c r="AZ299" s="112"/>
      <x:c r="BA299" s="112"/>
      <x:c r="BB299" s="112"/>
      <x:c r="BC299" s="112"/>
      <x:c r="BD299" s="112"/>
      <x:c r="BE299" s="112"/>
      <x:c r="BF299" s="112"/>
      <x:c r="BG299" s="112"/>
      <x:c r="BH299" s="112"/>
      <x:c r="BI299" s="112"/>
    </x:row>
    <x:row r="300" customFormat="false" ht="15.75" hidden="true" customHeight="true" outlineLevel="1" collapsed="false">
      <x:c r="A300" s="117"/>
      <x:c r="B300" s="118" t="n">
        <x:v>0</x:v>
      </x:c>
      <x:c r="C300" s="119"/>
      <x:c r="D300" s="119"/>
      <x:c r="E300" s="12"/>
      <x:c r="F300" s="120"/>
      <x:c r="G300" s="121"/>
      <x:c r="H300" s="122"/>
      <x:c r="I300" s="112"/>
      <x:c r="J300" s="117"/>
      <x:c r="K300" s="112"/>
      <x:c r="L300" s="112"/>
      <x:c r="M300" s="112"/>
      <x:c r="N300" s="112"/>
      <x:c r="O300" s="112"/>
      <x:c r="P300" s="112"/>
      <x:c r="Q300" s="112"/>
      <x:c r="R300" s="112"/>
      <x:c r="S300" s="112"/>
      <x:c r="T300" s="112"/>
      <x:c r="U300" s="112"/>
      <x:c r="V300" s="112"/>
      <x:c r="W300" s="112"/>
      <x:c r="X300" s="112"/>
      <x:c r="Y300" s="112"/>
      <x:c r="Z300" s="112"/>
      <x:c r="AA300" s="112"/>
      <x:c r="AB300" s="112"/>
      <x:c r="AC300" s="112"/>
      <x:c r="AD300" s="112"/>
      <x:c r="AE300" s="112"/>
      <x:c r="AF300" s="112"/>
      <x:c r="AG300" s="112"/>
      <x:c r="AH300" s="112"/>
      <x:c r="AI300" s="112"/>
      <x:c r="AJ300" s="112"/>
      <x:c r="AK300" s="112"/>
      <x:c r="AL300" s="112"/>
      <x:c r="AM300" s="112"/>
      <x:c r="AN300" s="112"/>
      <x:c r="AO300" s="112"/>
      <x:c r="AP300" s="112"/>
      <x:c r="AQ300" s="112"/>
      <x:c r="AR300" s="112"/>
      <x:c r="AS300" s="112"/>
      <x:c r="AT300" s="112"/>
      <x:c r="AU300" s="113"/>
      <x:c r="AV300" s="113"/>
      <x:c r="AW300" s="112"/>
      <x:c r="AX300" s="112"/>
      <x:c r="AY300" s="112"/>
      <x:c r="AZ300" s="112"/>
      <x:c r="BA300" s="112"/>
      <x:c r="BB300" s="112"/>
      <x:c r="BC300" s="112"/>
      <x:c r="BD300" s="112"/>
      <x:c r="BE300" s="112"/>
      <x:c r="BF300" s="112"/>
      <x:c r="BG300" s="112"/>
      <x:c r="BH300" s="112"/>
      <x:c r="BI300" s="112"/>
    </x:row>
    <x:row r="301" customFormat="false" ht="15.75" hidden="true" customHeight="true" outlineLevel="1" collapsed="false">
      <x:c r="A301" s="117"/>
      <x:c r="B301" s="118" t="n">
        <x:v>0</x:v>
      </x:c>
      <x:c r="C301" s="119"/>
      <x:c r="D301" s="119"/>
      <x:c r="E301" s="12"/>
      <x:c r="F301" s="120"/>
      <x:c r="G301" s="121"/>
      <x:c r="H301" s="122"/>
      <x:c r="I301" s="112"/>
      <x:c r="J301" s="117"/>
      <x:c r="K301" s="112"/>
      <x:c r="L301" s="112"/>
      <x:c r="M301" s="112"/>
      <x:c r="N301" s="112"/>
      <x:c r="O301" s="112"/>
      <x:c r="P301" s="112"/>
      <x:c r="Q301" s="112"/>
      <x:c r="R301" s="112"/>
      <x:c r="S301" s="112"/>
      <x:c r="T301" s="112"/>
      <x:c r="U301" s="112"/>
      <x:c r="V301" s="112"/>
      <x:c r="W301" s="112"/>
      <x:c r="X301" s="112"/>
      <x:c r="Y301" s="112"/>
      <x:c r="Z301" s="112"/>
      <x:c r="AA301" s="112"/>
      <x:c r="AB301" s="112"/>
      <x:c r="AC301" s="112"/>
      <x:c r="AD301" s="112"/>
      <x:c r="AE301" s="112"/>
      <x:c r="AF301" s="112"/>
      <x:c r="AG301" s="112"/>
      <x:c r="AH301" s="112"/>
      <x:c r="AI301" s="112"/>
      <x:c r="AJ301" s="112"/>
      <x:c r="AK301" s="112"/>
      <x:c r="AL301" s="112"/>
      <x:c r="AM301" s="112"/>
      <x:c r="AN301" s="112"/>
      <x:c r="AO301" s="112"/>
      <x:c r="AP301" s="112"/>
      <x:c r="AQ301" s="112"/>
      <x:c r="AR301" s="112"/>
      <x:c r="AS301" s="112"/>
      <x:c r="AT301" s="112"/>
      <x:c r="AU301" s="113"/>
      <x:c r="AV301" s="113"/>
      <x:c r="AW301" s="112"/>
      <x:c r="AX301" s="112"/>
      <x:c r="AY301" s="112"/>
      <x:c r="AZ301" s="112"/>
      <x:c r="BA301" s="112"/>
      <x:c r="BB301" s="112"/>
      <x:c r="BC301" s="112"/>
      <x:c r="BD301" s="112"/>
      <x:c r="BE301" s="112"/>
      <x:c r="BF301" s="112"/>
      <x:c r="BG301" s="112"/>
      <x:c r="BH301" s="112"/>
      <x:c r="BI301" s="112"/>
    </x:row>
    <x:row r="302" customFormat="false" ht="15.75" hidden="true" customHeight="true" outlineLevel="1" collapsed="false">
      <x:c r="A302" s="117"/>
      <x:c r="B302" s="118" t="n">
        <x:v>0</x:v>
      </x:c>
      <x:c r="C302" s="119"/>
      <x:c r="D302" s="119"/>
      <x:c r="E302" s="12"/>
      <x:c r="F302" s="120"/>
      <x:c r="G302" s="121"/>
      <x:c r="H302" s="122"/>
      <x:c r="I302" s="112"/>
      <x:c r="J302" s="117"/>
      <x:c r="K302" s="112"/>
      <x:c r="L302" s="112"/>
      <x:c r="M302" s="112"/>
      <x:c r="N302" s="112"/>
      <x:c r="O302" s="112"/>
      <x:c r="P302" s="112"/>
      <x:c r="Q302" s="112"/>
      <x:c r="R302" s="112"/>
      <x:c r="S302" s="112"/>
      <x:c r="T302" s="112"/>
      <x:c r="U302" s="112"/>
      <x:c r="V302" s="112"/>
      <x:c r="W302" s="112"/>
      <x:c r="X302" s="112"/>
      <x:c r="Y302" s="112"/>
      <x:c r="Z302" s="112"/>
      <x:c r="AA302" s="112"/>
      <x:c r="AB302" s="112"/>
      <x:c r="AC302" s="112"/>
      <x:c r="AD302" s="112"/>
      <x:c r="AE302" s="112"/>
      <x:c r="AF302" s="112"/>
      <x:c r="AG302" s="112"/>
      <x:c r="AH302" s="112"/>
      <x:c r="AI302" s="112"/>
      <x:c r="AJ302" s="112"/>
      <x:c r="AK302" s="112"/>
      <x:c r="AL302" s="112"/>
      <x:c r="AM302" s="112"/>
      <x:c r="AN302" s="112"/>
      <x:c r="AO302" s="112"/>
      <x:c r="AP302" s="112"/>
      <x:c r="AQ302" s="112"/>
      <x:c r="AR302" s="112"/>
      <x:c r="AS302" s="112"/>
      <x:c r="AT302" s="112"/>
      <x:c r="AU302" s="113"/>
      <x:c r="AV302" s="113"/>
      <x:c r="AW302" s="112"/>
      <x:c r="AX302" s="112"/>
      <x:c r="AY302" s="112"/>
      <x:c r="AZ302" s="112"/>
      <x:c r="BA302" s="112"/>
      <x:c r="BB302" s="112"/>
      <x:c r="BC302" s="112"/>
      <x:c r="BD302" s="112"/>
      <x:c r="BE302" s="112"/>
      <x:c r="BF302" s="112"/>
      <x:c r="BG302" s="112"/>
      <x:c r="BH302" s="112"/>
      <x:c r="BI302" s="112"/>
    </x:row>
    <x:row r="303" customFormat="false" ht="15.75" hidden="true" customHeight="true" outlineLevel="1" collapsed="false">
      <x:c r="A303" s="117"/>
      <x:c r="B303" s="118" t="n">
        <x:v>0</x:v>
      </x:c>
      <x:c r="C303" s="119"/>
      <x:c r="D303" s="119"/>
      <x:c r="E303" s="12"/>
      <x:c r="F303" s="120"/>
      <x:c r="G303" s="121"/>
      <x:c r="H303" s="122"/>
      <x:c r="I303" s="112"/>
      <x:c r="J303" s="117"/>
      <x:c r="K303" s="112"/>
      <x:c r="L303" s="112"/>
      <x:c r="M303" s="112"/>
      <x:c r="N303" s="112"/>
      <x:c r="O303" s="112"/>
      <x:c r="P303" s="112"/>
      <x:c r="Q303" s="112"/>
      <x:c r="R303" s="112"/>
      <x:c r="S303" s="112"/>
      <x:c r="T303" s="112"/>
      <x:c r="U303" s="112"/>
      <x:c r="V303" s="112"/>
      <x:c r="W303" s="112"/>
      <x:c r="X303" s="112"/>
      <x:c r="Y303" s="112"/>
      <x:c r="Z303" s="112"/>
      <x:c r="AA303" s="112"/>
      <x:c r="AB303" s="112"/>
      <x:c r="AC303" s="112"/>
      <x:c r="AD303" s="112"/>
      <x:c r="AE303" s="112"/>
      <x:c r="AF303" s="112"/>
      <x:c r="AG303" s="112"/>
      <x:c r="AH303" s="112"/>
      <x:c r="AI303" s="112"/>
      <x:c r="AJ303" s="112"/>
      <x:c r="AK303" s="112"/>
      <x:c r="AL303" s="112"/>
      <x:c r="AM303" s="112"/>
      <x:c r="AN303" s="112"/>
      <x:c r="AO303" s="112"/>
      <x:c r="AP303" s="112"/>
      <x:c r="AQ303" s="112"/>
      <x:c r="AR303" s="112"/>
      <x:c r="AS303" s="112"/>
      <x:c r="AT303" s="112"/>
      <x:c r="AU303" s="113"/>
      <x:c r="AV303" s="113"/>
      <x:c r="AW303" s="112"/>
      <x:c r="AX303" s="112"/>
      <x:c r="AY303" s="112"/>
      <x:c r="AZ303" s="112"/>
      <x:c r="BA303" s="112"/>
      <x:c r="BB303" s="112"/>
      <x:c r="BC303" s="112"/>
      <x:c r="BD303" s="112"/>
      <x:c r="BE303" s="112"/>
      <x:c r="BF303" s="112"/>
      <x:c r="BG303" s="112"/>
      <x:c r="BH303" s="112"/>
      <x:c r="BI303" s="112"/>
    </x:row>
    <x:row r="304" customFormat="false" ht="15.75" hidden="true" customHeight="true" outlineLevel="1" collapsed="false">
      <x:c r="A304" s="117"/>
      <x:c r="B304" s="118" t="n">
        <x:v>0</x:v>
      </x:c>
      <x:c r="C304" s="119"/>
      <x:c r="D304" s="119"/>
      <x:c r="E304" s="12"/>
      <x:c r="F304" s="120"/>
      <x:c r="G304" s="121"/>
      <x:c r="H304" s="122"/>
      <x:c r="I304" s="112"/>
      <x:c r="J304" s="117"/>
      <x:c r="K304" s="112"/>
      <x:c r="L304" s="112"/>
      <x:c r="M304" s="112"/>
      <x:c r="N304" s="112"/>
      <x:c r="O304" s="112"/>
      <x:c r="P304" s="112"/>
      <x:c r="Q304" s="112"/>
      <x:c r="R304" s="112"/>
      <x:c r="S304" s="112"/>
      <x:c r="T304" s="112"/>
      <x:c r="U304" s="112"/>
      <x:c r="V304" s="112"/>
      <x:c r="W304" s="112"/>
      <x:c r="X304" s="112"/>
      <x:c r="Y304" s="112"/>
      <x:c r="Z304" s="112"/>
      <x:c r="AA304" s="112"/>
      <x:c r="AB304" s="112"/>
      <x:c r="AC304" s="112"/>
      <x:c r="AD304" s="112"/>
      <x:c r="AE304" s="112"/>
      <x:c r="AF304" s="112"/>
      <x:c r="AG304" s="112"/>
      <x:c r="AH304" s="112"/>
      <x:c r="AI304" s="112"/>
      <x:c r="AJ304" s="112"/>
      <x:c r="AK304" s="112"/>
      <x:c r="AL304" s="112"/>
      <x:c r="AM304" s="112"/>
      <x:c r="AN304" s="112"/>
      <x:c r="AO304" s="112"/>
      <x:c r="AP304" s="112"/>
      <x:c r="AQ304" s="112"/>
      <x:c r="AR304" s="112"/>
      <x:c r="AS304" s="112"/>
      <x:c r="AT304" s="112"/>
      <x:c r="AU304" s="113"/>
      <x:c r="AV304" s="113"/>
      <x:c r="AW304" s="112"/>
      <x:c r="AX304" s="112"/>
      <x:c r="AY304" s="112"/>
      <x:c r="AZ304" s="112"/>
      <x:c r="BA304" s="112"/>
      <x:c r="BB304" s="112"/>
      <x:c r="BC304" s="112"/>
      <x:c r="BD304" s="112"/>
      <x:c r="BE304" s="112"/>
      <x:c r="BF304" s="112"/>
      <x:c r="BG304" s="112"/>
      <x:c r="BH304" s="112"/>
      <x:c r="BI304" s="112"/>
    </x:row>
    <x:row r="305" customFormat="false" ht="15.75" hidden="true" customHeight="true" outlineLevel="1" collapsed="false">
      <x:c r="A305" s="117"/>
      <x:c r="B305" s="118" t="n">
        <x:v>0</x:v>
      </x:c>
      <x:c r="C305" s="119"/>
      <x:c r="D305" s="119"/>
      <x:c r="E305" s="12"/>
      <x:c r="F305" s="120"/>
      <x:c r="G305" s="121"/>
      <x:c r="H305" s="122"/>
      <x:c r="I305" s="112"/>
      <x:c r="J305" s="117"/>
      <x:c r="K305" s="112"/>
      <x:c r="L305" s="112"/>
      <x:c r="M305" s="112"/>
      <x:c r="N305" s="112"/>
      <x:c r="O305" s="112"/>
      <x:c r="P305" s="112"/>
      <x:c r="Q305" s="112"/>
      <x:c r="R305" s="112"/>
      <x:c r="S305" s="112"/>
      <x:c r="T305" s="112"/>
      <x:c r="U305" s="112"/>
      <x:c r="V305" s="112"/>
      <x:c r="W305" s="112"/>
      <x:c r="X305" s="112"/>
      <x:c r="Y305" s="112"/>
      <x:c r="Z305" s="112"/>
      <x:c r="AA305" s="112"/>
      <x:c r="AB305" s="112"/>
      <x:c r="AC305" s="112"/>
      <x:c r="AD305" s="112"/>
      <x:c r="AE305" s="112"/>
      <x:c r="AF305" s="112"/>
      <x:c r="AG305" s="112"/>
      <x:c r="AH305" s="112"/>
      <x:c r="AI305" s="112"/>
      <x:c r="AJ305" s="112"/>
      <x:c r="AK305" s="112"/>
      <x:c r="AL305" s="112"/>
      <x:c r="AM305" s="112"/>
      <x:c r="AN305" s="112"/>
      <x:c r="AO305" s="112"/>
      <x:c r="AP305" s="112"/>
      <x:c r="AQ305" s="112"/>
      <x:c r="AR305" s="112"/>
      <x:c r="AS305" s="112"/>
      <x:c r="AT305" s="112"/>
      <x:c r="AU305" s="113"/>
      <x:c r="AV305" s="113"/>
      <x:c r="AW305" s="112"/>
      <x:c r="AX305" s="112"/>
      <x:c r="AY305" s="112"/>
      <x:c r="AZ305" s="112"/>
      <x:c r="BA305" s="112"/>
      <x:c r="BB305" s="112"/>
      <x:c r="BC305" s="112"/>
      <x:c r="BD305" s="112"/>
      <x:c r="BE305" s="112"/>
      <x:c r="BF305" s="112"/>
      <x:c r="BG305" s="112"/>
      <x:c r="BH305" s="112"/>
      <x:c r="BI305" s="112"/>
    </x:row>
    <x:row r="306" customFormat="false" ht="15.75" hidden="true" customHeight="true" outlineLevel="1" collapsed="false">
      <x:c r="A306" s="117"/>
      <x:c r="B306" s="118" t="n">
        <x:v>0</x:v>
      </x:c>
      <x:c r="C306" s="119"/>
      <x:c r="D306" s="119"/>
      <x:c r="E306" s="12"/>
      <x:c r="F306" s="120"/>
      <x:c r="G306" s="121"/>
      <x:c r="H306" s="122"/>
      <x:c r="I306" s="112"/>
      <x:c r="J306" s="117"/>
      <x:c r="K306" s="112"/>
      <x:c r="L306" s="112"/>
      <x:c r="M306" s="112"/>
      <x:c r="N306" s="112"/>
      <x:c r="O306" s="112"/>
      <x:c r="P306" s="112"/>
      <x:c r="Q306" s="112"/>
      <x:c r="R306" s="112"/>
      <x:c r="S306" s="112"/>
      <x:c r="T306" s="112"/>
      <x:c r="U306" s="112"/>
      <x:c r="V306" s="112"/>
      <x:c r="W306" s="112"/>
      <x:c r="X306" s="112"/>
      <x:c r="Y306" s="112"/>
      <x:c r="Z306" s="112"/>
      <x:c r="AA306" s="112"/>
      <x:c r="AB306" s="112"/>
      <x:c r="AC306" s="112"/>
      <x:c r="AD306" s="112"/>
      <x:c r="AE306" s="112"/>
      <x:c r="AF306" s="112"/>
      <x:c r="AG306" s="112"/>
      <x:c r="AH306" s="112"/>
      <x:c r="AI306" s="112"/>
      <x:c r="AJ306" s="112"/>
      <x:c r="AK306" s="112"/>
      <x:c r="AL306" s="112"/>
      <x:c r="AM306" s="112"/>
      <x:c r="AN306" s="112"/>
      <x:c r="AO306" s="112"/>
      <x:c r="AP306" s="112"/>
      <x:c r="AQ306" s="112"/>
      <x:c r="AR306" s="112"/>
      <x:c r="AS306" s="112"/>
      <x:c r="AT306" s="112"/>
      <x:c r="AU306" s="113"/>
      <x:c r="AV306" s="113"/>
      <x:c r="AW306" s="112"/>
      <x:c r="AX306" s="112"/>
      <x:c r="AY306" s="112"/>
      <x:c r="AZ306" s="112"/>
      <x:c r="BA306" s="112"/>
      <x:c r="BB306" s="112"/>
      <x:c r="BC306" s="112"/>
      <x:c r="BD306" s="112"/>
      <x:c r="BE306" s="112"/>
      <x:c r="BF306" s="112"/>
      <x:c r="BG306" s="112"/>
      <x:c r="BH306" s="112"/>
      <x:c r="BI306" s="112"/>
    </x:row>
    <x:row r="307" customFormat="false" ht="15.75" hidden="true" customHeight="true" outlineLevel="1" collapsed="false">
      <x:c r="A307" s="117"/>
      <x:c r="B307" s="118" t="n">
        <x:v>0</x:v>
      </x:c>
      <x:c r="C307" s="119"/>
      <x:c r="D307" s="119"/>
      <x:c r="E307" s="12"/>
      <x:c r="F307" s="120"/>
      <x:c r="G307" s="121"/>
      <x:c r="H307" s="122"/>
      <x:c r="I307" s="112"/>
      <x:c r="J307" s="117"/>
      <x:c r="K307" s="112"/>
      <x:c r="L307" s="112"/>
      <x:c r="M307" s="112"/>
      <x:c r="N307" s="112"/>
      <x:c r="O307" s="112"/>
      <x:c r="P307" s="112"/>
      <x:c r="Q307" s="112"/>
      <x:c r="R307" s="112"/>
      <x:c r="S307" s="112"/>
      <x:c r="T307" s="112"/>
      <x:c r="U307" s="112"/>
      <x:c r="V307" s="112"/>
      <x:c r="W307" s="112"/>
      <x:c r="X307" s="112"/>
      <x:c r="Y307" s="112"/>
      <x:c r="Z307" s="112"/>
      <x:c r="AA307" s="112"/>
      <x:c r="AB307" s="112"/>
      <x:c r="AC307" s="112"/>
      <x:c r="AD307" s="112"/>
      <x:c r="AE307" s="112"/>
      <x:c r="AF307" s="112"/>
      <x:c r="AG307" s="112"/>
      <x:c r="AH307" s="112"/>
      <x:c r="AI307" s="112"/>
      <x:c r="AJ307" s="112"/>
      <x:c r="AK307" s="112"/>
      <x:c r="AL307" s="112"/>
      <x:c r="AM307" s="112"/>
      <x:c r="AN307" s="112"/>
      <x:c r="AO307" s="112"/>
      <x:c r="AP307" s="112"/>
      <x:c r="AQ307" s="112"/>
      <x:c r="AR307" s="112"/>
      <x:c r="AS307" s="112"/>
      <x:c r="AT307" s="112"/>
      <x:c r="AU307" s="113"/>
      <x:c r="AV307" s="113"/>
      <x:c r="AW307" s="112"/>
      <x:c r="AX307" s="112"/>
      <x:c r="AY307" s="112"/>
      <x:c r="AZ307" s="112"/>
      <x:c r="BA307" s="112"/>
      <x:c r="BB307" s="112"/>
      <x:c r="BC307" s="112"/>
      <x:c r="BD307" s="112"/>
      <x:c r="BE307" s="112"/>
      <x:c r="BF307" s="112"/>
      <x:c r="BG307" s="112"/>
      <x:c r="BH307" s="112"/>
      <x:c r="BI307" s="112"/>
    </x:row>
    <x:row r="308" customFormat="false" ht="15.75" hidden="true" customHeight="true" outlineLevel="1" collapsed="false">
      <x:c r="A308" s="117"/>
      <x:c r="B308" s="118" t="n">
        <x:v>0</x:v>
      </x:c>
      <x:c r="C308" s="119"/>
      <x:c r="D308" s="119"/>
      <x:c r="E308" s="12"/>
      <x:c r="F308" s="120"/>
      <x:c r="G308" s="121"/>
      <x:c r="H308" s="122"/>
      <x:c r="I308" s="112"/>
      <x:c r="J308" s="117"/>
      <x:c r="K308" s="112"/>
      <x:c r="L308" s="112"/>
      <x:c r="M308" s="112"/>
      <x:c r="N308" s="112"/>
      <x:c r="O308" s="112"/>
      <x:c r="P308" s="112"/>
      <x:c r="Q308" s="112"/>
      <x:c r="R308" s="112"/>
      <x:c r="S308" s="112"/>
      <x:c r="T308" s="112"/>
      <x:c r="U308" s="112"/>
      <x:c r="V308" s="112"/>
      <x:c r="W308" s="112"/>
      <x:c r="X308" s="112"/>
      <x:c r="Y308" s="112"/>
      <x:c r="Z308" s="112"/>
      <x:c r="AA308" s="112"/>
      <x:c r="AB308" s="112"/>
      <x:c r="AC308" s="112"/>
      <x:c r="AD308" s="112"/>
      <x:c r="AE308" s="112"/>
      <x:c r="AF308" s="112"/>
      <x:c r="AG308" s="112"/>
      <x:c r="AH308" s="112"/>
      <x:c r="AI308" s="112"/>
      <x:c r="AJ308" s="112"/>
      <x:c r="AK308" s="112"/>
      <x:c r="AL308" s="112"/>
      <x:c r="AM308" s="112"/>
      <x:c r="AN308" s="112"/>
      <x:c r="AO308" s="112"/>
      <x:c r="AP308" s="112"/>
      <x:c r="AQ308" s="112"/>
      <x:c r="AR308" s="112"/>
      <x:c r="AS308" s="112"/>
      <x:c r="AT308" s="112"/>
      <x:c r="AU308" s="113"/>
      <x:c r="AV308" s="113"/>
      <x:c r="AW308" s="112"/>
      <x:c r="AX308" s="112"/>
      <x:c r="AY308" s="112"/>
      <x:c r="AZ308" s="112"/>
      <x:c r="BA308" s="112"/>
      <x:c r="BB308" s="112"/>
      <x:c r="BC308" s="112"/>
      <x:c r="BD308" s="112"/>
      <x:c r="BE308" s="112"/>
      <x:c r="BF308" s="112"/>
      <x:c r="BG308" s="112"/>
      <x:c r="BH308" s="112"/>
      <x:c r="BI308" s="112"/>
    </x:row>
    <x:row r="309" customFormat="false" ht="15.75" hidden="true" customHeight="true" outlineLevel="1" collapsed="false">
      <x:c r="A309" s="117"/>
      <x:c r="B309" s="118" t="n">
        <x:v>0</x:v>
      </x:c>
      <x:c r="C309" s="119"/>
      <x:c r="D309" s="119"/>
      <x:c r="E309" s="12"/>
      <x:c r="F309" s="120"/>
      <x:c r="G309" s="121"/>
      <x:c r="H309" s="122"/>
      <x:c r="I309" s="112"/>
      <x:c r="J309" s="117"/>
      <x:c r="K309" s="112"/>
      <x:c r="L309" s="112"/>
      <x:c r="M309" s="112"/>
      <x:c r="N309" s="112"/>
      <x:c r="O309" s="112"/>
      <x:c r="P309" s="112"/>
      <x:c r="Q309" s="112"/>
      <x:c r="R309" s="112"/>
      <x:c r="S309" s="112"/>
      <x:c r="T309" s="112"/>
      <x:c r="U309" s="112"/>
      <x:c r="V309" s="112"/>
      <x:c r="W309" s="112"/>
      <x:c r="X309" s="112"/>
      <x:c r="Y309" s="112"/>
      <x:c r="Z309" s="112"/>
      <x:c r="AA309" s="112"/>
      <x:c r="AB309" s="112"/>
      <x:c r="AC309" s="112"/>
      <x:c r="AD309" s="112"/>
      <x:c r="AE309" s="112"/>
      <x:c r="AF309" s="112"/>
      <x:c r="AG309" s="112"/>
      <x:c r="AH309" s="112"/>
      <x:c r="AI309" s="112"/>
      <x:c r="AJ309" s="112"/>
      <x:c r="AK309" s="112"/>
      <x:c r="AL309" s="112"/>
      <x:c r="AM309" s="112"/>
      <x:c r="AN309" s="112"/>
      <x:c r="AO309" s="112"/>
      <x:c r="AP309" s="112"/>
      <x:c r="AQ309" s="112"/>
      <x:c r="AR309" s="112"/>
      <x:c r="AS309" s="112"/>
      <x:c r="AT309" s="112"/>
      <x:c r="AU309" s="113"/>
      <x:c r="AV309" s="113"/>
      <x:c r="AW309" s="112"/>
      <x:c r="AX309" s="112"/>
      <x:c r="AY309" s="112"/>
      <x:c r="AZ309" s="112"/>
      <x:c r="BA309" s="112"/>
      <x:c r="BB309" s="112"/>
      <x:c r="BC309" s="112"/>
      <x:c r="BD309" s="112"/>
      <x:c r="BE309" s="112"/>
      <x:c r="BF309" s="112"/>
      <x:c r="BG309" s="112"/>
      <x:c r="BH309" s="112"/>
      <x:c r="BI309" s="112"/>
    </x:row>
    <x:row r="310" customFormat="false" ht="15.75" hidden="true" customHeight="true" outlineLevel="1" collapsed="false">
      <x:c r="A310" s="117"/>
      <x:c r="B310" s="118" t="n">
        <x:v>0</x:v>
      </x:c>
      <x:c r="C310" s="119"/>
      <x:c r="D310" s="119"/>
      <x:c r="E310" s="12"/>
      <x:c r="F310" s="120"/>
      <x:c r="G310" s="121"/>
      <x:c r="H310" s="122"/>
      <x:c r="I310" s="112"/>
      <x:c r="J310" s="117"/>
      <x:c r="K310" s="112"/>
      <x:c r="L310" s="112"/>
      <x:c r="M310" s="112"/>
      <x:c r="N310" s="112"/>
      <x:c r="O310" s="112"/>
      <x:c r="P310" s="112"/>
      <x:c r="Q310" s="112"/>
      <x:c r="R310" s="112"/>
      <x:c r="S310" s="112"/>
      <x:c r="T310" s="112"/>
      <x:c r="U310" s="112"/>
      <x:c r="V310" s="112"/>
      <x:c r="W310" s="112"/>
      <x:c r="X310" s="112"/>
      <x:c r="Y310" s="112"/>
      <x:c r="Z310" s="112"/>
      <x:c r="AA310" s="112"/>
      <x:c r="AB310" s="112"/>
      <x:c r="AC310" s="112"/>
      <x:c r="AD310" s="112"/>
      <x:c r="AE310" s="112"/>
      <x:c r="AF310" s="112"/>
      <x:c r="AG310" s="112"/>
      <x:c r="AH310" s="112"/>
      <x:c r="AI310" s="112"/>
      <x:c r="AJ310" s="112"/>
      <x:c r="AK310" s="112"/>
      <x:c r="AL310" s="112"/>
      <x:c r="AM310" s="112"/>
      <x:c r="AN310" s="112"/>
      <x:c r="AO310" s="112"/>
      <x:c r="AP310" s="112"/>
      <x:c r="AQ310" s="112"/>
      <x:c r="AR310" s="112"/>
      <x:c r="AS310" s="112"/>
      <x:c r="AT310" s="112"/>
      <x:c r="AU310" s="113"/>
      <x:c r="AV310" s="113"/>
      <x:c r="AW310" s="112"/>
      <x:c r="AX310" s="112"/>
      <x:c r="AY310" s="112"/>
      <x:c r="AZ310" s="112"/>
      <x:c r="BA310" s="112"/>
      <x:c r="BB310" s="112"/>
      <x:c r="BC310" s="112"/>
      <x:c r="BD310" s="112"/>
      <x:c r="BE310" s="112"/>
      <x:c r="BF310" s="112"/>
      <x:c r="BG310" s="112"/>
      <x:c r="BH310" s="112"/>
      <x:c r="BI310" s="112"/>
    </x:row>
    <x:row r="311" customFormat="false" ht="15.75" hidden="true" customHeight="true" outlineLevel="1" collapsed="false">
      <x:c r="A311" s="117"/>
      <x:c r="B311" s="118" t="n">
        <x:v>0</x:v>
      </x:c>
      <x:c r="C311" s="119"/>
      <x:c r="D311" s="119"/>
      <x:c r="E311" s="12"/>
      <x:c r="F311" s="120"/>
      <x:c r="G311" s="121"/>
      <x:c r="H311" s="122"/>
      <x:c r="I311" s="112"/>
      <x:c r="J311" s="117"/>
      <x:c r="K311" s="112"/>
      <x:c r="L311" s="112"/>
      <x:c r="M311" s="112"/>
      <x:c r="N311" s="112"/>
      <x:c r="O311" s="112"/>
      <x:c r="P311" s="112"/>
      <x:c r="Q311" s="112"/>
      <x:c r="R311" s="112"/>
      <x:c r="S311" s="112"/>
      <x:c r="T311" s="112"/>
      <x:c r="U311" s="112"/>
      <x:c r="V311" s="112"/>
      <x:c r="W311" s="112"/>
      <x:c r="X311" s="112"/>
      <x:c r="Y311" s="112"/>
      <x:c r="Z311" s="112"/>
      <x:c r="AA311" s="112"/>
      <x:c r="AB311" s="112"/>
      <x:c r="AC311" s="112"/>
      <x:c r="AD311" s="112"/>
      <x:c r="AE311" s="112"/>
      <x:c r="AF311" s="112"/>
      <x:c r="AG311" s="112"/>
      <x:c r="AH311" s="112"/>
      <x:c r="AI311" s="112"/>
      <x:c r="AJ311" s="112"/>
      <x:c r="AK311" s="112"/>
      <x:c r="AL311" s="112"/>
      <x:c r="AM311" s="112"/>
      <x:c r="AN311" s="112"/>
      <x:c r="AO311" s="112"/>
      <x:c r="AP311" s="112"/>
      <x:c r="AQ311" s="112"/>
      <x:c r="AR311" s="112"/>
      <x:c r="AS311" s="112"/>
      <x:c r="AT311" s="112"/>
      <x:c r="AU311" s="113"/>
      <x:c r="AV311" s="113"/>
      <x:c r="AW311" s="112"/>
      <x:c r="AX311" s="112"/>
      <x:c r="AY311" s="112"/>
      <x:c r="AZ311" s="112"/>
      <x:c r="BA311" s="112"/>
      <x:c r="BB311" s="112"/>
      <x:c r="BC311" s="112"/>
      <x:c r="BD311" s="112"/>
      <x:c r="BE311" s="112"/>
      <x:c r="BF311" s="112"/>
      <x:c r="BG311" s="112"/>
      <x:c r="BH311" s="112"/>
      <x:c r="BI311" s="112"/>
    </x:row>
    <x:row r="312" customFormat="false" ht="15.75" hidden="true" customHeight="true" outlineLevel="1" collapsed="false">
      <x:c r="A312" s="117"/>
      <x:c r="B312" s="118" t="n">
        <x:v>0</x:v>
      </x:c>
      <x:c r="C312" s="119"/>
      <x:c r="D312" s="119"/>
      <x:c r="E312" s="12"/>
      <x:c r="F312" s="120"/>
      <x:c r="G312" s="121"/>
      <x:c r="H312" s="122"/>
      <x:c r="I312" s="112"/>
      <x:c r="J312" s="117"/>
      <x:c r="K312" s="112"/>
      <x:c r="L312" s="112"/>
      <x:c r="M312" s="112"/>
      <x:c r="N312" s="112"/>
      <x:c r="O312" s="112"/>
      <x:c r="P312" s="112"/>
      <x:c r="Q312" s="112"/>
      <x:c r="R312" s="112"/>
      <x:c r="S312" s="112"/>
      <x:c r="T312" s="112"/>
      <x:c r="U312" s="112"/>
      <x:c r="V312" s="112"/>
      <x:c r="W312" s="112"/>
      <x:c r="X312" s="112"/>
      <x:c r="Y312" s="112"/>
      <x:c r="Z312" s="112"/>
      <x:c r="AA312" s="112"/>
      <x:c r="AB312" s="112"/>
      <x:c r="AC312" s="112"/>
      <x:c r="AD312" s="112"/>
      <x:c r="AE312" s="112"/>
      <x:c r="AF312" s="112"/>
      <x:c r="AG312" s="112"/>
      <x:c r="AH312" s="112"/>
      <x:c r="AI312" s="112"/>
      <x:c r="AJ312" s="112"/>
      <x:c r="AK312" s="112"/>
      <x:c r="AL312" s="112"/>
      <x:c r="AM312" s="112"/>
      <x:c r="AN312" s="112"/>
      <x:c r="AO312" s="112"/>
      <x:c r="AP312" s="112"/>
      <x:c r="AQ312" s="112"/>
      <x:c r="AR312" s="112"/>
      <x:c r="AS312" s="112"/>
      <x:c r="AT312" s="112"/>
      <x:c r="AU312" s="113"/>
      <x:c r="AV312" s="113"/>
      <x:c r="AW312" s="112"/>
      <x:c r="AX312" s="112"/>
      <x:c r="AY312" s="112"/>
      <x:c r="AZ312" s="112"/>
      <x:c r="BA312" s="112"/>
      <x:c r="BB312" s="112"/>
      <x:c r="BC312" s="112"/>
      <x:c r="BD312" s="112"/>
      <x:c r="BE312" s="112"/>
      <x:c r="BF312" s="112"/>
      <x:c r="BG312" s="112"/>
      <x:c r="BH312" s="112"/>
      <x:c r="BI312" s="112"/>
    </x:row>
    <x:row r="313" customFormat="false" ht="15.75" hidden="true" customHeight="true" outlineLevel="1" collapsed="false">
      <x:c r="A313" s="117"/>
      <x:c r="B313" s="118" t="n">
        <x:v>0</x:v>
      </x:c>
      <x:c r="C313" s="119"/>
      <x:c r="D313" s="119"/>
      <x:c r="E313" s="12"/>
      <x:c r="F313" s="120"/>
      <x:c r="G313" s="121"/>
      <x:c r="H313" s="122"/>
      <x:c r="I313" s="112"/>
      <x:c r="J313" s="117"/>
      <x:c r="K313" s="112"/>
      <x:c r="L313" s="112"/>
      <x:c r="M313" s="112"/>
      <x:c r="N313" s="112"/>
      <x:c r="O313" s="112"/>
      <x:c r="P313" s="112"/>
      <x:c r="Q313" s="112"/>
      <x:c r="R313" s="112"/>
      <x:c r="S313" s="112"/>
      <x:c r="T313" s="112"/>
      <x:c r="U313" s="112"/>
      <x:c r="V313" s="112"/>
      <x:c r="W313" s="112"/>
      <x:c r="X313" s="112"/>
      <x:c r="Y313" s="112"/>
      <x:c r="Z313" s="112"/>
      <x:c r="AA313" s="112"/>
      <x:c r="AB313" s="112"/>
      <x:c r="AC313" s="112"/>
      <x:c r="AD313" s="112"/>
      <x:c r="AE313" s="112"/>
      <x:c r="AF313" s="112"/>
      <x:c r="AG313" s="112"/>
      <x:c r="AH313" s="112"/>
      <x:c r="AI313" s="112"/>
      <x:c r="AJ313" s="112"/>
      <x:c r="AK313" s="112"/>
      <x:c r="AL313" s="112"/>
      <x:c r="AM313" s="112"/>
      <x:c r="AN313" s="112"/>
      <x:c r="AO313" s="112"/>
      <x:c r="AP313" s="112"/>
      <x:c r="AQ313" s="112"/>
      <x:c r="AR313" s="112"/>
      <x:c r="AS313" s="112"/>
      <x:c r="AT313" s="112"/>
      <x:c r="AU313" s="113"/>
      <x:c r="AV313" s="113"/>
      <x:c r="AW313" s="112"/>
      <x:c r="AX313" s="112"/>
      <x:c r="AY313" s="112"/>
      <x:c r="AZ313" s="112"/>
      <x:c r="BA313" s="112"/>
      <x:c r="BB313" s="112"/>
      <x:c r="BC313" s="112"/>
      <x:c r="BD313" s="112"/>
      <x:c r="BE313" s="112"/>
      <x:c r="BF313" s="112"/>
      <x:c r="BG313" s="112"/>
      <x:c r="BH313" s="112"/>
      <x:c r="BI313" s="112"/>
    </x:row>
    <x:row r="314" customFormat="false" ht="15.75" hidden="true" customHeight="true" outlineLevel="1" collapsed="false">
      <x:c r="A314" s="117"/>
      <x:c r="B314" s="118" t="n">
        <x:v>0</x:v>
      </x:c>
      <x:c r="C314" s="119"/>
      <x:c r="D314" s="119"/>
      <x:c r="E314" s="12"/>
      <x:c r="F314" s="120"/>
      <x:c r="G314" s="121"/>
      <x:c r="H314" s="122"/>
      <x:c r="I314" s="112"/>
      <x:c r="J314" s="117"/>
      <x:c r="K314" s="112"/>
      <x:c r="L314" s="112"/>
      <x:c r="M314" s="112"/>
      <x:c r="N314" s="112"/>
      <x:c r="O314" s="112"/>
      <x:c r="P314" s="112"/>
      <x:c r="Q314" s="112"/>
      <x:c r="R314" s="112"/>
      <x:c r="S314" s="112"/>
      <x:c r="T314" s="112"/>
      <x:c r="U314" s="112"/>
      <x:c r="V314" s="112"/>
      <x:c r="W314" s="112"/>
      <x:c r="X314" s="112"/>
      <x:c r="Y314" s="112"/>
      <x:c r="Z314" s="112"/>
      <x:c r="AA314" s="112"/>
      <x:c r="AB314" s="112"/>
      <x:c r="AC314" s="112"/>
      <x:c r="AD314" s="112"/>
      <x:c r="AE314" s="112"/>
      <x:c r="AF314" s="112"/>
      <x:c r="AG314" s="112"/>
      <x:c r="AH314" s="112"/>
      <x:c r="AI314" s="112"/>
      <x:c r="AJ314" s="112"/>
      <x:c r="AK314" s="112"/>
      <x:c r="AL314" s="112"/>
      <x:c r="AM314" s="112"/>
      <x:c r="AN314" s="112"/>
      <x:c r="AO314" s="112"/>
      <x:c r="AP314" s="112"/>
      <x:c r="AQ314" s="112"/>
      <x:c r="AR314" s="112"/>
      <x:c r="AS314" s="112"/>
      <x:c r="AT314" s="112"/>
      <x:c r="AU314" s="113"/>
      <x:c r="AV314" s="113"/>
      <x:c r="AW314" s="112"/>
      <x:c r="AX314" s="112"/>
      <x:c r="AY314" s="112"/>
      <x:c r="AZ314" s="112"/>
      <x:c r="BA314" s="112"/>
      <x:c r="BB314" s="112"/>
      <x:c r="BC314" s="112"/>
      <x:c r="BD314" s="112"/>
      <x:c r="BE314" s="112"/>
      <x:c r="BF314" s="112"/>
      <x:c r="BG314" s="112"/>
      <x:c r="BH314" s="112"/>
      <x:c r="BI314" s="112"/>
    </x:row>
    <x:row r="315" customFormat="false" ht="15.75" hidden="true" customHeight="true" outlineLevel="1" collapsed="false">
      <x:c r="A315" s="117"/>
      <x:c r="B315" s="118" t="n">
        <x:v>0</x:v>
      </x:c>
      <x:c r="C315" s="119"/>
      <x:c r="D315" s="119"/>
      <x:c r="E315" s="12"/>
      <x:c r="F315" s="120"/>
      <x:c r="G315" s="121"/>
      <x:c r="H315" s="122"/>
      <x:c r="I315" s="112"/>
      <x:c r="J315" s="117"/>
      <x:c r="K315" s="112"/>
      <x:c r="L315" s="112"/>
      <x:c r="M315" s="112"/>
      <x:c r="N315" s="112"/>
      <x:c r="O315" s="112"/>
      <x:c r="P315" s="112"/>
      <x:c r="Q315" s="112"/>
      <x:c r="R315" s="112"/>
      <x:c r="S315" s="112"/>
      <x:c r="T315" s="112"/>
      <x:c r="U315" s="112"/>
      <x:c r="V315" s="112"/>
      <x:c r="W315" s="112"/>
      <x:c r="X315" s="112"/>
      <x:c r="Y315" s="112"/>
      <x:c r="Z315" s="112"/>
      <x:c r="AA315" s="112"/>
      <x:c r="AB315" s="112"/>
      <x:c r="AC315" s="112"/>
      <x:c r="AD315" s="112"/>
      <x:c r="AE315" s="112"/>
      <x:c r="AF315" s="112"/>
      <x:c r="AG315" s="112"/>
      <x:c r="AH315" s="112"/>
      <x:c r="AI315" s="112"/>
      <x:c r="AJ315" s="112"/>
      <x:c r="AK315" s="112"/>
      <x:c r="AL315" s="112"/>
      <x:c r="AM315" s="112"/>
      <x:c r="AN315" s="112"/>
      <x:c r="AO315" s="112"/>
      <x:c r="AP315" s="112"/>
      <x:c r="AQ315" s="112"/>
      <x:c r="AR315" s="112"/>
      <x:c r="AS315" s="112"/>
      <x:c r="AT315" s="112"/>
      <x:c r="AU315" s="113"/>
      <x:c r="AV315" s="113"/>
      <x:c r="AW315" s="112"/>
      <x:c r="AX315" s="112"/>
      <x:c r="AY315" s="112"/>
      <x:c r="AZ315" s="112"/>
      <x:c r="BA315" s="112"/>
      <x:c r="BB315" s="112"/>
      <x:c r="BC315" s="112"/>
      <x:c r="BD315" s="112"/>
      <x:c r="BE315" s="112"/>
      <x:c r="BF315" s="112"/>
      <x:c r="BG315" s="112"/>
      <x:c r="BH315" s="112"/>
      <x:c r="BI315" s="112"/>
    </x:row>
    <x:row r="316" customFormat="false" ht="15.75" hidden="true" customHeight="true" outlineLevel="1" collapsed="false">
      <x:c r="A316" s="117"/>
      <x:c r="B316" s="118" t="n">
        <x:v>0</x:v>
      </x:c>
      <x:c r="C316" s="119"/>
      <x:c r="D316" s="119"/>
      <x:c r="E316" s="12"/>
      <x:c r="F316" s="120"/>
      <x:c r="G316" s="121"/>
      <x:c r="H316" s="122"/>
      <x:c r="I316" s="112"/>
      <x:c r="J316" s="117"/>
      <x:c r="K316" s="112"/>
      <x:c r="L316" s="112"/>
      <x:c r="M316" s="112"/>
      <x:c r="N316" s="112"/>
      <x:c r="O316" s="112"/>
      <x:c r="P316" s="112"/>
      <x:c r="Q316" s="112"/>
      <x:c r="R316" s="112"/>
      <x:c r="S316" s="112"/>
      <x:c r="T316" s="112"/>
      <x:c r="U316" s="112"/>
      <x:c r="V316" s="112"/>
      <x:c r="W316" s="112"/>
      <x:c r="X316" s="112"/>
      <x:c r="Y316" s="112"/>
      <x:c r="Z316" s="112"/>
      <x:c r="AA316" s="112"/>
      <x:c r="AB316" s="112"/>
      <x:c r="AC316" s="112"/>
      <x:c r="AD316" s="112"/>
      <x:c r="AE316" s="112"/>
      <x:c r="AF316" s="112"/>
      <x:c r="AG316" s="112"/>
      <x:c r="AH316" s="112"/>
      <x:c r="AI316" s="112"/>
      <x:c r="AJ316" s="112"/>
      <x:c r="AK316" s="112"/>
      <x:c r="AL316" s="112"/>
      <x:c r="AM316" s="112"/>
      <x:c r="AN316" s="112"/>
      <x:c r="AO316" s="112"/>
      <x:c r="AP316" s="112"/>
      <x:c r="AQ316" s="112"/>
      <x:c r="AR316" s="112"/>
      <x:c r="AS316" s="112"/>
      <x:c r="AT316" s="112"/>
      <x:c r="AU316" s="113"/>
      <x:c r="AV316" s="113"/>
      <x:c r="AW316" s="112"/>
      <x:c r="AX316" s="112"/>
      <x:c r="AY316" s="112"/>
      <x:c r="AZ316" s="112"/>
      <x:c r="BA316" s="112"/>
      <x:c r="BB316" s="112"/>
      <x:c r="BC316" s="112"/>
      <x:c r="BD316" s="112"/>
      <x:c r="BE316" s="112"/>
      <x:c r="BF316" s="112"/>
      <x:c r="BG316" s="112"/>
      <x:c r="BH316" s="112"/>
      <x:c r="BI316" s="112"/>
    </x:row>
    <x:row r="317" customFormat="false" ht="15.75" hidden="true" customHeight="true" outlineLevel="1" collapsed="false">
      <x:c r="A317" s="117"/>
      <x:c r="B317" s="118" t="n">
        <x:v>0</x:v>
      </x:c>
      <x:c r="C317" s="119"/>
      <x:c r="D317" s="119"/>
      <x:c r="E317" s="12"/>
      <x:c r="F317" s="120"/>
      <x:c r="G317" s="121"/>
      <x:c r="H317" s="122"/>
      <x:c r="I317" s="112"/>
      <x:c r="J317" s="117"/>
      <x:c r="K317" s="112"/>
      <x:c r="L317" s="112"/>
      <x:c r="M317" s="112"/>
      <x:c r="N317" s="112"/>
      <x:c r="O317" s="112"/>
      <x:c r="P317" s="112"/>
      <x:c r="Q317" s="112"/>
      <x:c r="R317" s="112"/>
      <x:c r="S317" s="112"/>
      <x:c r="T317" s="112"/>
      <x:c r="U317" s="112"/>
      <x:c r="V317" s="112"/>
      <x:c r="W317" s="112"/>
      <x:c r="X317" s="112"/>
      <x:c r="Y317" s="112"/>
      <x:c r="Z317" s="112"/>
      <x:c r="AA317" s="112"/>
      <x:c r="AB317" s="112"/>
      <x:c r="AC317" s="112"/>
      <x:c r="AD317" s="112"/>
      <x:c r="AE317" s="112"/>
      <x:c r="AF317" s="112"/>
      <x:c r="AG317" s="112"/>
      <x:c r="AH317" s="112"/>
      <x:c r="AI317" s="112"/>
      <x:c r="AJ317" s="112"/>
      <x:c r="AK317" s="112"/>
      <x:c r="AL317" s="112"/>
      <x:c r="AM317" s="112"/>
      <x:c r="AN317" s="112"/>
      <x:c r="AO317" s="112"/>
      <x:c r="AP317" s="112"/>
      <x:c r="AQ317" s="112"/>
      <x:c r="AR317" s="112"/>
      <x:c r="AS317" s="112"/>
      <x:c r="AT317" s="112"/>
      <x:c r="AU317" s="113"/>
      <x:c r="AV317" s="113"/>
      <x:c r="AW317" s="112"/>
      <x:c r="AX317" s="112"/>
      <x:c r="AY317" s="112"/>
      <x:c r="AZ317" s="112"/>
      <x:c r="BA317" s="112"/>
      <x:c r="BB317" s="112"/>
      <x:c r="BC317" s="112"/>
      <x:c r="BD317" s="112"/>
      <x:c r="BE317" s="112"/>
      <x:c r="BF317" s="112"/>
      <x:c r="BG317" s="112"/>
      <x:c r="BH317" s="112"/>
      <x:c r="BI317" s="112"/>
    </x:row>
    <x:row r="318" customFormat="false" ht="15.75" hidden="true" customHeight="true" outlineLevel="1" collapsed="false">
      <x:c r="A318" s="117"/>
      <x:c r="B318" s="118" t="n">
        <x:v>0</x:v>
      </x:c>
      <x:c r="C318" s="119"/>
      <x:c r="D318" s="119"/>
      <x:c r="E318" s="12"/>
      <x:c r="F318" s="120"/>
      <x:c r="G318" s="121"/>
      <x:c r="H318" s="122"/>
      <x:c r="I318" s="112"/>
      <x:c r="J318" s="117"/>
      <x:c r="K318" s="112"/>
      <x:c r="L318" s="112"/>
      <x:c r="M318" s="112"/>
      <x:c r="N318" s="112"/>
      <x:c r="O318" s="112"/>
      <x:c r="P318" s="112"/>
      <x:c r="Q318" s="112"/>
      <x:c r="R318" s="112"/>
      <x:c r="S318" s="112"/>
      <x:c r="T318" s="112"/>
      <x:c r="U318" s="112"/>
      <x:c r="V318" s="112"/>
      <x:c r="W318" s="112"/>
      <x:c r="X318" s="112"/>
      <x:c r="Y318" s="112"/>
      <x:c r="Z318" s="112"/>
      <x:c r="AA318" s="112"/>
      <x:c r="AB318" s="112"/>
      <x:c r="AC318" s="112"/>
      <x:c r="AD318" s="112"/>
      <x:c r="AE318" s="112"/>
      <x:c r="AF318" s="112"/>
      <x:c r="AG318" s="112"/>
      <x:c r="AH318" s="112"/>
      <x:c r="AI318" s="112"/>
      <x:c r="AJ318" s="112"/>
      <x:c r="AK318" s="112"/>
      <x:c r="AL318" s="112"/>
      <x:c r="AM318" s="112"/>
      <x:c r="AN318" s="112"/>
      <x:c r="AO318" s="112"/>
      <x:c r="AP318" s="112"/>
      <x:c r="AQ318" s="112"/>
      <x:c r="AR318" s="112"/>
      <x:c r="AS318" s="112"/>
      <x:c r="AT318" s="112"/>
      <x:c r="AU318" s="113"/>
      <x:c r="AV318" s="113"/>
      <x:c r="AW318" s="112"/>
      <x:c r="AX318" s="112"/>
      <x:c r="AY318" s="112"/>
      <x:c r="AZ318" s="112"/>
      <x:c r="BA318" s="112"/>
      <x:c r="BB318" s="112"/>
      <x:c r="BC318" s="112"/>
      <x:c r="BD318" s="112"/>
      <x:c r="BE318" s="112"/>
      <x:c r="BF318" s="112"/>
      <x:c r="BG318" s="112"/>
      <x:c r="BH318" s="112"/>
      <x:c r="BI318" s="112"/>
    </x:row>
    <x:row r="319" customFormat="false" ht="15.75" hidden="true" customHeight="true" outlineLevel="1" collapsed="false">
      <x:c r="A319" s="117"/>
      <x:c r="B319" s="118" t="n">
        <x:v>0</x:v>
      </x:c>
      <x:c r="C319" s="119"/>
      <x:c r="D319" s="119"/>
      <x:c r="E319" s="12"/>
      <x:c r="F319" s="120"/>
      <x:c r="G319" s="121"/>
      <x:c r="H319" s="122"/>
      <x:c r="I319" s="112"/>
      <x:c r="J319" s="117"/>
      <x:c r="K319" s="112"/>
      <x:c r="L319" s="112"/>
      <x:c r="M319" s="112"/>
      <x:c r="N319" s="112"/>
      <x:c r="O319" s="112"/>
      <x:c r="P319" s="112"/>
      <x:c r="Q319" s="112"/>
      <x:c r="R319" s="112"/>
      <x:c r="S319" s="112"/>
      <x:c r="T319" s="112"/>
      <x:c r="U319" s="112"/>
      <x:c r="V319" s="112"/>
      <x:c r="W319" s="112"/>
      <x:c r="X319" s="112"/>
      <x:c r="Y319" s="112"/>
      <x:c r="Z319" s="112"/>
      <x:c r="AA319" s="112"/>
      <x:c r="AB319" s="112"/>
      <x:c r="AC319" s="112"/>
      <x:c r="AD319" s="112"/>
      <x:c r="AE319" s="112"/>
      <x:c r="AF319" s="112"/>
      <x:c r="AG319" s="112"/>
      <x:c r="AH319" s="112"/>
      <x:c r="AI319" s="112"/>
      <x:c r="AJ319" s="112"/>
      <x:c r="AK319" s="112"/>
      <x:c r="AL319" s="112"/>
      <x:c r="AM319" s="112"/>
      <x:c r="AN319" s="112"/>
      <x:c r="AO319" s="112"/>
      <x:c r="AP319" s="112"/>
      <x:c r="AQ319" s="112"/>
      <x:c r="AR319" s="112"/>
      <x:c r="AS319" s="112"/>
      <x:c r="AT319" s="112"/>
      <x:c r="AU319" s="113"/>
      <x:c r="AV319" s="113"/>
      <x:c r="AW319" s="112"/>
      <x:c r="AX319" s="112"/>
      <x:c r="AY319" s="112"/>
      <x:c r="AZ319" s="112"/>
      <x:c r="BA319" s="112"/>
      <x:c r="BB319" s="112"/>
      <x:c r="BC319" s="112"/>
      <x:c r="BD319" s="112"/>
      <x:c r="BE319" s="112"/>
      <x:c r="BF319" s="112"/>
      <x:c r="BG319" s="112"/>
      <x:c r="BH319" s="112"/>
      <x:c r="BI319" s="112"/>
    </x:row>
    <x:row r="320" customFormat="false" ht="15.75" hidden="true" customHeight="true" outlineLevel="1" collapsed="false">
      <x:c r="A320" s="117"/>
      <x:c r="B320" s="118" t="n">
        <x:v>0</x:v>
      </x:c>
      <x:c r="C320" s="119"/>
      <x:c r="D320" s="119"/>
      <x:c r="E320" s="12"/>
      <x:c r="F320" s="120"/>
      <x:c r="G320" s="121"/>
      <x:c r="H320" s="122"/>
      <x:c r="I320" s="112"/>
      <x:c r="J320" s="117"/>
      <x:c r="K320" s="112"/>
      <x:c r="L320" s="112"/>
      <x:c r="M320" s="112"/>
      <x:c r="N320" s="112"/>
      <x:c r="O320" s="112"/>
      <x:c r="P320" s="112"/>
      <x:c r="Q320" s="112"/>
      <x:c r="R320" s="112"/>
      <x:c r="S320" s="112"/>
      <x:c r="T320" s="112"/>
      <x:c r="U320" s="112"/>
      <x:c r="V320" s="112"/>
      <x:c r="W320" s="112"/>
      <x:c r="X320" s="112"/>
      <x:c r="Y320" s="112"/>
      <x:c r="Z320" s="112"/>
      <x:c r="AA320" s="112"/>
      <x:c r="AB320" s="112"/>
      <x:c r="AC320" s="112"/>
      <x:c r="AD320" s="112"/>
      <x:c r="AE320" s="112"/>
      <x:c r="AF320" s="112"/>
      <x:c r="AG320" s="112"/>
      <x:c r="AH320" s="112"/>
      <x:c r="AI320" s="112"/>
      <x:c r="AJ320" s="112"/>
      <x:c r="AK320" s="112"/>
      <x:c r="AL320" s="112"/>
      <x:c r="AM320" s="112"/>
      <x:c r="AN320" s="112"/>
      <x:c r="AO320" s="112"/>
      <x:c r="AP320" s="112"/>
      <x:c r="AQ320" s="112"/>
      <x:c r="AR320" s="112"/>
      <x:c r="AS320" s="112"/>
      <x:c r="AT320" s="112"/>
      <x:c r="AU320" s="113"/>
      <x:c r="AV320" s="113"/>
      <x:c r="AW320" s="112"/>
      <x:c r="AX320" s="112"/>
      <x:c r="AY320" s="112"/>
      <x:c r="AZ320" s="112"/>
      <x:c r="BA320" s="112"/>
      <x:c r="BB320" s="112"/>
      <x:c r="BC320" s="112"/>
      <x:c r="BD320" s="112"/>
      <x:c r="BE320" s="112"/>
      <x:c r="BF320" s="112"/>
      <x:c r="BG320" s="112"/>
      <x:c r="BH320" s="112"/>
      <x:c r="BI320" s="112"/>
    </x:row>
    <x:row r="321" customFormat="false" ht="15.75" hidden="true" customHeight="true" outlineLevel="1" collapsed="false">
      <x:c r="A321" s="117"/>
      <x:c r="B321" s="118" t="n">
        <x:v>0</x:v>
      </x:c>
      <x:c r="C321" s="119"/>
      <x:c r="D321" s="119"/>
      <x:c r="E321" s="12"/>
      <x:c r="F321" s="120"/>
      <x:c r="G321" s="121"/>
      <x:c r="H321" s="122"/>
      <x:c r="I321" s="112"/>
      <x:c r="J321" s="117"/>
      <x:c r="K321" s="112"/>
      <x:c r="L321" s="112"/>
      <x:c r="M321" s="112"/>
      <x:c r="N321" s="112"/>
      <x:c r="O321" s="112"/>
      <x:c r="P321" s="112"/>
      <x:c r="Q321" s="112"/>
      <x:c r="R321" s="112"/>
      <x:c r="S321" s="112"/>
      <x:c r="T321" s="112"/>
      <x:c r="U321" s="112"/>
      <x:c r="V321" s="112"/>
      <x:c r="W321" s="112"/>
      <x:c r="X321" s="112"/>
      <x:c r="Y321" s="112"/>
      <x:c r="Z321" s="112"/>
      <x:c r="AA321" s="112"/>
      <x:c r="AB321" s="112"/>
      <x:c r="AC321" s="112"/>
      <x:c r="AD321" s="112"/>
      <x:c r="AE321" s="112"/>
      <x:c r="AF321" s="112"/>
      <x:c r="AG321" s="112"/>
      <x:c r="AH321" s="112"/>
      <x:c r="AI321" s="112"/>
      <x:c r="AJ321" s="112"/>
      <x:c r="AK321" s="112"/>
      <x:c r="AL321" s="112"/>
      <x:c r="AM321" s="112"/>
      <x:c r="AN321" s="112"/>
      <x:c r="AO321" s="112"/>
      <x:c r="AP321" s="112"/>
      <x:c r="AQ321" s="112"/>
      <x:c r="AR321" s="112"/>
      <x:c r="AS321" s="112"/>
      <x:c r="AT321" s="112"/>
      <x:c r="AU321" s="113"/>
      <x:c r="AV321" s="113"/>
      <x:c r="AW321" s="112"/>
      <x:c r="AX321" s="112"/>
      <x:c r="AY321" s="112"/>
      <x:c r="AZ321" s="112"/>
      <x:c r="BA321" s="112"/>
      <x:c r="BB321" s="112"/>
      <x:c r="BC321" s="112"/>
      <x:c r="BD321" s="112"/>
      <x:c r="BE321" s="112"/>
      <x:c r="BF321" s="112"/>
      <x:c r="BG321" s="112"/>
      <x:c r="BH321" s="112"/>
      <x:c r="BI321" s="112"/>
    </x:row>
    <x:row r="322" customFormat="false" ht="15.75" hidden="true" customHeight="true" outlineLevel="1" collapsed="false">
      <x:c r="A322" s="117"/>
      <x:c r="B322" s="118" t="n">
        <x:v>0</x:v>
      </x:c>
      <x:c r="C322" s="119"/>
      <x:c r="D322" s="119"/>
      <x:c r="E322" s="12"/>
      <x:c r="F322" s="120"/>
      <x:c r="G322" s="121"/>
      <x:c r="H322" s="122"/>
      <x:c r="I322" s="112"/>
      <x:c r="J322" s="117"/>
      <x:c r="K322" s="112"/>
      <x:c r="L322" s="112"/>
      <x:c r="M322" s="112"/>
      <x:c r="N322" s="112"/>
      <x:c r="O322" s="112"/>
      <x:c r="P322" s="112"/>
      <x:c r="Q322" s="112"/>
      <x:c r="R322" s="112"/>
      <x:c r="S322" s="112"/>
      <x:c r="T322" s="112"/>
      <x:c r="U322" s="112"/>
      <x:c r="V322" s="112"/>
      <x:c r="W322" s="112"/>
      <x:c r="X322" s="112"/>
      <x:c r="Y322" s="112"/>
      <x:c r="Z322" s="112"/>
      <x:c r="AA322" s="112"/>
      <x:c r="AB322" s="112"/>
      <x:c r="AC322" s="112"/>
      <x:c r="AD322" s="112"/>
      <x:c r="AE322" s="112"/>
      <x:c r="AF322" s="112"/>
      <x:c r="AG322" s="112"/>
      <x:c r="AH322" s="112"/>
      <x:c r="AI322" s="112"/>
      <x:c r="AJ322" s="112"/>
      <x:c r="AK322" s="112"/>
      <x:c r="AL322" s="112"/>
      <x:c r="AM322" s="112"/>
      <x:c r="AN322" s="112"/>
      <x:c r="AO322" s="112"/>
      <x:c r="AP322" s="112"/>
      <x:c r="AQ322" s="112"/>
      <x:c r="AR322" s="112"/>
      <x:c r="AS322" s="112"/>
      <x:c r="AT322" s="112"/>
      <x:c r="AU322" s="113"/>
      <x:c r="AV322" s="113"/>
      <x:c r="AW322" s="112"/>
      <x:c r="AX322" s="112"/>
      <x:c r="AY322" s="112"/>
      <x:c r="AZ322" s="112"/>
      <x:c r="BA322" s="112"/>
      <x:c r="BB322" s="112"/>
      <x:c r="BC322" s="112"/>
      <x:c r="BD322" s="112"/>
      <x:c r="BE322" s="112"/>
      <x:c r="BF322" s="112"/>
      <x:c r="BG322" s="112"/>
      <x:c r="BH322" s="112"/>
      <x:c r="BI322" s="112"/>
    </x:row>
    <x:row r="323" customFormat="false" ht="15.75" hidden="true" customHeight="true" outlineLevel="1" collapsed="false">
      <x:c r="A323" s="117"/>
      <x:c r="B323" s="118" t="n">
        <x:v>0</x:v>
      </x:c>
      <x:c r="C323" s="119"/>
      <x:c r="D323" s="119"/>
      <x:c r="E323" s="12"/>
      <x:c r="F323" s="120"/>
      <x:c r="G323" s="121"/>
      <x:c r="H323" s="122"/>
      <x:c r="I323" s="112"/>
      <x:c r="J323" s="117"/>
      <x:c r="K323" s="112"/>
      <x:c r="L323" s="112"/>
      <x:c r="M323" s="112"/>
      <x:c r="N323" s="112"/>
      <x:c r="O323" s="112"/>
      <x:c r="P323" s="112"/>
      <x:c r="Q323" s="112"/>
      <x:c r="R323" s="112"/>
      <x:c r="S323" s="112"/>
      <x:c r="T323" s="112"/>
      <x:c r="U323" s="112"/>
      <x:c r="V323" s="112"/>
      <x:c r="W323" s="112"/>
      <x:c r="X323" s="112"/>
      <x:c r="Y323" s="112"/>
      <x:c r="Z323" s="112"/>
      <x:c r="AA323" s="112"/>
      <x:c r="AB323" s="112"/>
      <x:c r="AC323" s="112"/>
      <x:c r="AD323" s="112"/>
      <x:c r="AE323" s="112"/>
      <x:c r="AF323" s="112"/>
      <x:c r="AG323" s="112"/>
      <x:c r="AH323" s="112"/>
      <x:c r="AI323" s="112"/>
      <x:c r="AJ323" s="112"/>
      <x:c r="AK323" s="112"/>
      <x:c r="AL323" s="112"/>
      <x:c r="AM323" s="112"/>
      <x:c r="AN323" s="112"/>
      <x:c r="AO323" s="112"/>
      <x:c r="AP323" s="112"/>
      <x:c r="AQ323" s="112"/>
      <x:c r="AR323" s="112"/>
      <x:c r="AS323" s="112"/>
      <x:c r="AT323" s="112"/>
      <x:c r="AU323" s="113"/>
      <x:c r="AV323" s="113"/>
      <x:c r="AW323" s="112"/>
      <x:c r="AX323" s="112"/>
      <x:c r="AY323" s="112"/>
      <x:c r="AZ323" s="112"/>
      <x:c r="BA323" s="112"/>
      <x:c r="BB323" s="112"/>
      <x:c r="BC323" s="112"/>
      <x:c r="BD323" s="112"/>
      <x:c r="BE323" s="112"/>
      <x:c r="BF323" s="112"/>
      <x:c r="BG323" s="112"/>
      <x:c r="BH323" s="112"/>
      <x:c r="BI323" s="112"/>
    </x:row>
    <x:row r="324" customFormat="false" ht="15.75" hidden="true" customHeight="true" outlineLevel="1" collapsed="false">
      <x:c r="A324" s="117"/>
      <x:c r="B324" s="118" t="n">
        <x:v>0</x:v>
      </x:c>
      <x:c r="C324" s="119"/>
      <x:c r="D324" s="119"/>
      <x:c r="E324" s="12"/>
      <x:c r="F324" s="120"/>
      <x:c r="G324" s="121"/>
      <x:c r="H324" s="122"/>
      <x:c r="I324" s="112"/>
      <x:c r="J324" s="117"/>
      <x:c r="K324" s="112"/>
      <x:c r="L324" s="112"/>
      <x:c r="M324" s="112"/>
      <x:c r="N324" s="112"/>
      <x:c r="O324" s="112"/>
      <x:c r="P324" s="112"/>
      <x:c r="Q324" s="112"/>
      <x:c r="R324" s="112"/>
      <x:c r="S324" s="112"/>
      <x:c r="T324" s="112"/>
      <x:c r="U324" s="112"/>
      <x:c r="V324" s="112"/>
      <x:c r="W324" s="112"/>
      <x:c r="X324" s="112"/>
      <x:c r="Y324" s="112"/>
      <x:c r="Z324" s="112"/>
      <x:c r="AA324" s="112"/>
      <x:c r="AB324" s="112"/>
      <x:c r="AC324" s="112"/>
      <x:c r="AD324" s="112"/>
      <x:c r="AE324" s="112"/>
      <x:c r="AF324" s="112"/>
      <x:c r="AG324" s="112"/>
      <x:c r="AH324" s="112"/>
      <x:c r="AI324" s="112"/>
      <x:c r="AJ324" s="112"/>
      <x:c r="AK324" s="112"/>
      <x:c r="AL324" s="112"/>
      <x:c r="AM324" s="112"/>
      <x:c r="AN324" s="112"/>
      <x:c r="AO324" s="112"/>
      <x:c r="AP324" s="112"/>
      <x:c r="AQ324" s="112"/>
      <x:c r="AR324" s="112"/>
      <x:c r="AS324" s="112"/>
      <x:c r="AT324" s="112"/>
      <x:c r="AU324" s="113"/>
      <x:c r="AV324" s="113"/>
      <x:c r="AW324" s="112"/>
      <x:c r="AX324" s="112"/>
      <x:c r="AY324" s="112"/>
      <x:c r="AZ324" s="112"/>
      <x:c r="BA324" s="112"/>
      <x:c r="BB324" s="112"/>
      <x:c r="BC324" s="112"/>
      <x:c r="BD324" s="112"/>
      <x:c r="BE324" s="112"/>
      <x:c r="BF324" s="112"/>
      <x:c r="BG324" s="112"/>
      <x:c r="BH324" s="112"/>
      <x:c r="BI324" s="112"/>
    </x:row>
    <x:row r="325" customFormat="false" ht="15.75" hidden="true" customHeight="true" outlineLevel="1" collapsed="false">
      <x:c r="A325" s="117"/>
      <x:c r="B325" s="118" t="n">
        <x:v>0</x:v>
      </x:c>
      <x:c r="C325" s="119"/>
      <x:c r="D325" s="119"/>
      <x:c r="E325" s="12"/>
      <x:c r="F325" s="120"/>
      <x:c r="G325" s="121"/>
      <x:c r="H325" s="122"/>
      <x:c r="I325" s="112"/>
      <x:c r="J325" s="117"/>
      <x:c r="K325" s="112"/>
      <x:c r="L325" s="112"/>
      <x:c r="M325" s="112"/>
      <x:c r="N325" s="112"/>
      <x:c r="O325" s="112"/>
      <x:c r="P325" s="112"/>
      <x:c r="Q325" s="112"/>
      <x:c r="R325" s="112"/>
      <x:c r="S325" s="112"/>
      <x:c r="T325" s="112"/>
      <x:c r="U325" s="112"/>
      <x:c r="V325" s="112"/>
      <x:c r="W325" s="112"/>
      <x:c r="X325" s="112"/>
      <x:c r="Y325" s="112"/>
      <x:c r="Z325" s="112"/>
      <x:c r="AA325" s="112"/>
      <x:c r="AB325" s="112"/>
      <x:c r="AC325" s="112"/>
      <x:c r="AD325" s="112"/>
      <x:c r="AE325" s="112"/>
      <x:c r="AF325" s="112"/>
      <x:c r="AG325" s="112"/>
      <x:c r="AH325" s="112"/>
      <x:c r="AI325" s="112"/>
      <x:c r="AJ325" s="112"/>
      <x:c r="AK325" s="112"/>
      <x:c r="AL325" s="112"/>
      <x:c r="AM325" s="112"/>
      <x:c r="AN325" s="112"/>
      <x:c r="AO325" s="112"/>
      <x:c r="AP325" s="112"/>
      <x:c r="AQ325" s="112"/>
      <x:c r="AR325" s="112"/>
      <x:c r="AS325" s="112"/>
      <x:c r="AT325" s="112"/>
      <x:c r="AU325" s="113"/>
      <x:c r="AV325" s="113"/>
      <x:c r="AW325" s="112"/>
      <x:c r="AX325" s="112"/>
      <x:c r="AY325" s="112"/>
      <x:c r="AZ325" s="112"/>
      <x:c r="BA325" s="112"/>
      <x:c r="BB325" s="112"/>
      <x:c r="BC325" s="112"/>
      <x:c r="BD325" s="112"/>
      <x:c r="BE325" s="112"/>
      <x:c r="BF325" s="112"/>
      <x:c r="BG325" s="112"/>
      <x:c r="BH325" s="112"/>
      <x:c r="BI325" s="112"/>
    </x:row>
    <x:row r="326" customFormat="false" ht="15.75" hidden="true" customHeight="true" outlineLevel="1" collapsed="false">
      <x:c r="A326" s="117"/>
      <x:c r="B326" s="118" t="n">
        <x:v>0</x:v>
      </x:c>
      <x:c r="C326" s="119"/>
      <x:c r="D326" s="119"/>
      <x:c r="E326" s="12"/>
      <x:c r="F326" s="120"/>
      <x:c r="G326" s="121"/>
      <x:c r="H326" s="122"/>
      <x:c r="I326" s="112"/>
      <x:c r="J326" s="117"/>
      <x:c r="K326" s="112"/>
      <x:c r="L326" s="112"/>
      <x:c r="M326" s="112"/>
      <x:c r="N326" s="112"/>
      <x:c r="O326" s="112"/>
      <x:c r="P326" s="112"/>
      <x:c r="Q326" s="112"/>
      <x:c r="R326" s="112"/>
      <x:c r="S326" s="112"/>
      <x:c r="T326" s="112"/>
      <x:c r="U326" s="112"/>
      <x:c r="V326" s="112"/>
      <x:c r="W326" s="112"/>
      <x:c r="X326" s="112"/>
      <x:c r="Y326" s="112"/>
      <x:c r="Z326" s="112"/>
      <x:c r="AA326" s="112"/>
      <x:c r="AB326" s="112"/>
      <x:c r="AC326" s="112"/>
      <x:c r="AD326" s="112"/>
      <x:c r="AE326" s="112"/>
      <x:c r="AF326" s="112"/>
      <x:c r="AG326" s="112"/>
      <x:c r="AH326" s="112"/>
      <x:c r="AI326" s="112"/>
      <x:c r="AJ326" s="112"/>
      <x:c r="AK326" s="112"/>
      <x:c r="AL326" s="112"/>
      <x:c r="AM326" s="112"/>
      <x:c r="AN326" s="112"/>
      <x:c r="AO326" s="112"/>
      <x:c r="AP326" s="112"/>
      <x:c r="AQ326" s="112"/>
      <x:c r="AR326" s="112"/>
      <x:c r="AS326" s="112"/>
      <x:c r="AT326" s="112"/>
      <x:c r="AU326" s="113"/>
      <x:c r="AV326" s="113"/>
      <x:c r="AW326" s="112"/>
      <x:c r="AX326" s="112"/>
      <x:c r="AY326" s="112"/>
      <x:c r="AZ326" s="112"/>
      <x:c r="BA326" s="112"/>
      <x:c r="BB326" s="112"/>
      <x:c r="BC326" s="112"/>
      <x:c r="BD326" s="112"/>
      <x:c r="BE326" s="112"/>
      <x:c r="BF326" s="112"/>
      <x:c r="BG326" s="112"/>
      <x:c r="BH326" s="112"/>
      <x:c r="BI326" s="112"/>
    </x:row>
    <x:row r="327" customFormat="false" ht="15.75" hidden="true" customHeight="true" outlineLevel="1" collapsed="false">
      <x:c r="A327" s="117"/>
      <x:c r="B327" s="118" t="n">
        <x:v>0</x:v>
      </x:c>
      <x:c r="C327" s="119"/>
      <x:c r="D327" s="119"/>
      <x:c r="E327" s="12"/>
      <x:c r="F327" s="120"/>
      <x:c r="G327" s="121"/>
      <x:c r="H327" s="122"/>
      <x:c r="I327" s="112"/>
      <x:c r="J327" s="117"/>
      <x:c r="K327" s="112"/>
      <x:c r="L327" s="112"/>
      <x:c r="M327" s="112"/>
      <x:c r="N327" s="112"/>
      <x:c r="O327" s="112"/>
      <x:c r="P327" s="112"/>
      <x:c r="Q327" s="112"/>
      <x:c r="R327" s="112"/>
      <x:c r="S327" s="112"/>
      <x:c r="T327" s="112"/>
      <x:c r="U327" s="112"/>
      <x:c r="V327" s="112"/>
      <x:c r="W327" s="112"/>
      <x:c r="X327" s="112"/>
      <x:c r="Y327" s="112"/>
      <x:c r="Z327" s="112"/>
      <x:c r="AA327" s="112"/>
      <x:c r="AB327" s="112"/>
      <x:c r="AC327" s="112"/>
      <x:c r="AD327" s="112"/>
      <x:c r="AE327" s="112"/>
      <x:c r="AF327" s="112"/>
      <x:c r="AG327" s="112"/>
      <x:c r="AH327" s="112"/>
      <x:c r="AI327" s="112"/>
      <x:c r="AJ327" s="112"/>
      <x:c r="AK327" s="112"/>
      <x:c r="AL327" s="112"/>
      <x:c r="AM327" s="112"/>
      <x:c r="AN327" s="112"/>
      <x:c r="AO327" s="112"/>
      <x:c r="AP327" s="112"/>
      <x:c r="AQ327" s="112"/>
      <x:c r="AR327" s="112"/>
      <x:c r="AS327" s="112"/>
      <x:c r="AT327" s="112"/>
      <x:c r="AU327" s="113"/>
      <x:c r="AV327" s="113"/>
      <x:c r="AW327" s="112"/>
      <x:c r="AX327" s="112"/>
      <x:c r="AY327" s="112"/>
      <x:c r="AZ327" s="112"/>
      <x:c r="BA327" s="112"/>
      <x:c r="BB327" s="112"/>
      <x:c r="BC327" s="112"/>
      <x:c r="BD327" s="112"/>
      <x:c r="BE327" s="112"/>
      <x:c r="BF327" s="112"/>
      <x:c r="BG327" s="112"/>
      <x:c r="BH327" s="112"/>
      <x:c r="BI327" s="112"/>
    </x:row>
    <x:row r="328" customFormat="false" ht="15.75" hidden="true" customHeight="true" outlineLevel="1" collapsed="false">
      <x:c r="A328" s="117"/>
      <x:c r="B328" s="118" t="n">
        <x:v>0</x:v>
      </x:c>
      <x:c r="C328" s="119"/>
      <x:c r="D328" s="119"/>
      <x:c r="E328" s="12"/>
      <x:c r="F328" s="120"/>
      <x:c r="G328" s="121"/>
      <x:c r="H328" s="122"/>
      <x:c r="I328" s="112"/>
      <x:c r="J328" s="117"/>
      <x:c r="K328" s="112"/>
      <x:c r="L328" s="112"/>
      <x:c r="M328" s="112"/>
      <x:c r="N328" s="112"/>
      <x:c r="O328" s="112"/>
      <x:c r="P328" s="112"/>
      <x:c r="Q328" s="112"/>
      <x:c r="R328" s="112"/>
      <x:c r="S328" s="112"/>
      <x:c r="T328" s="112"/>
      <x:c r="U328" s="112"/>
      <x:c r="V328" s="112"/>
      <x:c r="W328" s="112"/>
      <x:c r="X328" s="112"/>
      <x:c r="Y328" s="112"/>
      <x:c r="Z328" s="112"/>
      <x:c r="AA328" s="112"/>
      <x:c r="AB328" s="112"/>
      <x:c r="AC328" s="112"/>
      <x:c r="AD328" s="112"/>
      <x:c r="AE328" s="112"/>
      <x:c r="AF328" s="112"/>
      <x:c r="AG328" s="112"/>
      <x:c r="AH328" s="112"/>
      <x:c r="AI328" s="112"/>
      <x:c r="AJ328" s="112"/>
      <x:c r="AK328" s="112"/>
      <x:c r="AL328" s="112"/>
      <x:c r="AM328" s="112"/>
      <x:c r="AN328" s="112"/>
      <x:c r="AO328" s="112"/>
      <x:c r="AP328" s="112"/>
      <x:c r="AQ328" s="112"/>
      <x:c r="AR328" s="112"/>
      <x:c r="AS328" s="112"/>
      <x:c r="AT328" s="112"/>
      <x:c r="AU328" s="113"/>
      <x:c r="AV328" s="113"/>
      <x:c r="AW328" s="112"/>
      <x:c r="AX328" s="112"/>
      <x:c r="AY328" s="112"/>
      <x:c r="AZ328" s="112"/>
      <x:c r="BA328" s="112"/>
      <x:c r="BB328" s="112"/>
      <x:c r="BC328" s="112"/>
      <x:c r="BD328" s="112"/>
      <x:c r="BE328" s="112"/>
      <x:c r="BF328" s="112"/>
      <x:c r="BG328" s="112"/>
      <x:c r="BH328" s="112"/>
      <x:c r="BI328" s="112"/>
    </x:row>
    <x:row r="329" customFormat="false" ht="15.75" hidden="false" customHeight="true" outlineLevel="0" collapsed="false"/>
    <x:row r="330" customFormat="false" ht="15.75" hidden="false" customHeight="true" outlineLevel="0" collapsed="false"/>
    <x:row r="331" customFormat="false" ht="15.75" hidden="false" customHeight="true" outlineLevel="0" collapsed="false"/>
    <x:row r="332" customFormat="false" ht="15.75" hidden="false" customHeight="true" outlineLevel="0" collapsed="false"/>
    <x:row r="333" customFormat="false" ht="15.75" hidden="false" customHeight="true" outlineLevel="0" collapsed="false"/>
    <x:row r="334" customFormat="false" ht="15.75" hidden="false" customHeight="true" outlineLevel="0" collapsed="false"/>
    <x:row r="335" customFormat="false" ht="15.75" hidden="false" customHeight="true" outlineLevel="0" collapsed="false"/>
    <x:row r="336" customFormat="false" ht="15.75" hidden="false" customHeight="true" outlineLevel="0" collapsed="false"/>
    <x:row r="337" customFormat="false" ht="15.75" hidden="false" customHeight="true" outlineLevel="0" collapsed="false"/>
    <x:row r="338" customFormat="false" ht="15.75" hidden="false" customHeight="true" outlineLevel="0" collapsed="false"/>
    <x:row r="339" customFormat="false" ht="15.75" hidden="false" customHeight="true" outlineLevel="0" collapsed="false"/>
    <x:row r="340" customFormat="false" ht="15.75" hidden="false" customHeight="true" outlineLevel="0" collapsed="false"/>
    <x:row r="341" customFormat="false" ht="15.75" hidden="false" customHeight="true" outlineLevel="0" collapsed="false"/>
    <x:row r="342" customFormat="false" ht="15.75" hidden="false" customHeight="true" outlineLevel="0" collapsed="false"/>
    <x:row r="343" customFormat="false" ht="15.75" hidden="false" customHeight="true" outlineLevel="0" collapsed="false"/>
    <x:row r="344" customFormat="false" ht="15.75" hidden="false" customHeight="true" outlineLevel="0" collapsed="false"/>
    <x:row r="345" customFormat="false" ht="15.75" hidden="false" customHeight="true" outlineLevel="0" collapsed="false"/>
    <x:row r="346" customFormat="false" ht="15.75" hidden="false" customHeight="true" outlineLevel="0" collapsed="false"/>
    <x:row r="347" customFormat="false" ht="15.75" hidden="false" customHeight="true" outlineLevel="0" collapsed="false"/>
    <x:row r="348" customFormat="false" ht="15.75" hidden="false" customHeight="true" outlineLevel="0" collapsed="false"/>
    <x:row r="349" customFormat="false" ht="15.75" hidden="false" customHeight="true" outlineLevel="0" collapsed="false"/>
    <x:row r="350" customFormat="false" ht="15.75" hidden="false" customHeight="true" outlineLevel="0" collapsed="false"/>
    <x:row r="351" customFormat="false" ht="15.75" hidden="false" customHeight="true" outlineLevel="0" collapsed="false"/>
    <x:row r="352" customFormat="false" ht="15.75" hidden="false" customHeight="true" outlineLevel="0" collapsed="false"/>
    <x:row r="353" customFormat="false" ht="15.75" hidden="false" customHeight="true" outlineLevel="0" collapsed="false"/>
    <x:row r="354" customFormat="false" ht="15.75" hidden="false" customHeight="true" outlineLevel="0" collapsed="false"/>
    <x:row r="355" customFormat="false" ht="15.75" hidden="false" customHeight="true" outlineLevel="0" collapsed="false"/>
    <x:row r="356" customFormat="false" ht="15.75" hidden="false" customHeight="true" outlineLevel="0" collapsed="false"/>
    <x:row r="357" customFormat="false" ht="15.75" hidden="false" customHeight="true" outlineLevel="0" collapsed="false"/>
    <x:row r="358" customFormat="false" ht="15.75" hidden="false" customHeight="true" outlineLevel="0" collapsed="false"/>
    <x:row r="359" customFormat="false" ht="15.75" hidden="false" customHeight="true" outlineLevel="0" collapsed="false"/>
    <x:row r="360" customFormat="false" ht="15.75" hidden="false" customHeight="true" outlineLevel="0" collapsed="false"/>
    <x:row r="361" customFormat="false" ht="15.75" hidden="false" customHeight="true" outlineLevel="0" collapsed="false"/>
    <x:row r="362" customFormat="false" ht="15.75" hidden="false" customHeight="true" outlineLevel="0" collapsed="false"/>
    <x:row r="363" customFormat="false" ht="15.75" hidden="false" customHeight="true" outlineLevel="0" collapsed="false"/>
    <x:row r="364" customFormat="false" ht="15.75" hidden="false" customHeight="true" outlineLevel="0" collapsed="false"/>
    <x:row r="365" customFormat="false" ht="15.75" hidden="false" customHeight="true" outlineLevel="0" collapsed="false"/>
    <x:row r="366" customFormat="false" ht="15.75" hidden="false" customHeight="true" outlineLevel="0" collapsed="false"/>
    <x:row r="367" customFormat="false" ht="15.75" hidden="false" customHeight="true" outlineLevel="0" collapsed="false"/>
    <x:row r="368" customFormat="false" ht="15.75" hidden="false" customHeight="true" outlineLevel="0" collapsed="false"/>
    <x:row r="369" customFormat="false" ht="15.75" hidden="false" customHeight="true" outlineLevel="0" collapsed="false"/>
    <x:row r="370" customFormat="false" ht="15.75" hidden="false" customHeight="true" outlineLevel="0" collapsed="false"/>
    <x:row r="371" customFormat="false" ht="15.75" hidden="false" customHeight="true" outlineLevel="0" collapsed="false"/>
    <x:row r="372" customFormat="false" ht="15.75" hidden="false" customHeight="true" outlineLevel="0" collapsed="false"/>
    <x:row r="373" customFormat="false" ht="15.75" hidden="false" customHeight="true" outlineLevel="0" collapsed="false"/>
    <x:row r="374" customFormat="false" ht="15.75" hidden="false" customHeight="true" outlineLevel="0" collapsed="false"/>
    <x:row r="375" customFormat="false" ht="15.75" hidden="false" customHeight="true" outlineLevel="0" collapsed="false"/>
    <x:row r="376" customFormat="false" ht="15.75" hidden="false" customHeight="true" outlineLevel="0" collapsed="false"/>
    <x:row r="377" customFormat="false" ht="15.75" hidden="false" customHeight="true" outlineLevel="0" collapsed="false"/>
    <x:row r="378" customFormat="false" ht="15.75" hidden="false" customHeight="true" outlineLevel="0" collapsed="false"/>
    <x:row r="379" customFormat="false" ht="15.75" hidden="false" customHeight="true" outlineLevel="0" collapsed="false"/>
    <x:row r="380" customFormat="false" ht="15.75" hidden="false" customHeight="true" outlineLevel="0" collapsed="false"/>
    <x:row r="381" customFormat="false" ht="15.75" hidden="false" customHeight="true" outlineLevel="0" collapsed="false"/>
    <x:row r="382" customFormat="false" ht="15.75" hidden="false" customHeight="true" outlineLevel="0" collapsed="false"/>
    <x:row r="383" customFormat="false" ht="15.75" hidden="false" customHeight="true" outlineLevel="0" collapsed="false"/>
    <x:row r="384" customFormat="false" ht="15.75" hidden="false" customHeight="true" outlineLevel="0" collapsed="false"/>
    <x:row r="385" customFormat="false" ht="15.75" hidden="false" customHeight="true" outlineLevel="0" collapsed="false"/>
    <x:row r="386" customFormat="false" ht="15.75" hidden="false" customHeight="true" outlineLevel="0" collapsed="false"/>
    <x:row r="387" customFormat="false" ht="15.75" hidden="false" customHeight="true" outlineLevel="0" collapsed="false"/>
    <x:row r="388" customFormat="false" ht="15.75" hidden="false" customHeight="true" outlineLevel="0" collapsed="false"/>
    <x:row r="389" customFormat="false" ht="15.75" hidden="false" customHeight="true" outlineLevel="0" collapsed="false"/>
    <x:row r="390" customFormat="false" ht="15.75" hidden="false" customHeight="true" outlineLevel="0" collapsed="false"/>
    <x:row r="391" customFormat="false" ht="15.75" hidden="false" customHeight="true" outlineLevel="0" collapsed="false"/>
    <x:row r="392" customFormat="false" ht="15.75" hidden="false" customHeight="true" outlineLevel="0" collapsed="false"/>
    <x:row r="393" customFormat="false" ht="15.75" hidden="false" customHeight="true" outlineLevel="0" collapsed="false"/>
    <x:row r="394" customFormat="false" ht="15.75" hidden="false" customHeight="true" outlineLevel="0" collapsed="false"/>
    <x:row r="395" customFormat="false" ht="15.75" hidden="false" customHeight="true" outlineLevel="0" collapsed="false"/>
    <x:row r="396" customFormat="false" ht="15.75" hidden="false" customHeight="true" outlineLevel="0" collapsed="false"/>
    <x:row r="397" customFormat="false" ht="15.75" hidden="false" customHeight="true" outlineLevel="0" collapsed="false"/>
    <x:row r="398" customFormat="false" ht="15.75" hidden="false" customHeight="true" outlineLevel="0" collapsed="false"/>
    <x:row r="399" customFormat="false" ht="15.75" hidden="false" customHeight="true" outlineLevel="0" collapsed="false"/>
    <x:row r="400" customFormat="false" ht="15.75" hidden="false" customHeight="true" outlineLevel="0" collapsed="false"/>
    <x:row r="401" customFormat="false" ht="15.75" hidden="false" customHeight="true" outlineLevel="0" collapsed="false"/>
    <x:row r="402" customFormat="false" ht="15.75" hidden="false" customHeight="true" outlineLevel="0" collapsed="false"/>
    <x:row r="403" customFormat="false" ht="15.75" hidden="false" customHeight="true" outlineLevel="0" collapsed="false"/>
    <x:row r="404" customFormat="false" ht="15.75" hidden="false" customHeight="true" outlineLevel="0" collapsed="false"/>
    <x:row r="405" customFormat="false" ht="15.75" hidden="false" customHeight="true" outlineLevel="0" collapsed="false"/>
    <x:row r="406" customFormat="false" ht="15.75" hidden="false" customHeight="true" outlineLevel="0" collapsed="false"/>
    <x:row r="407" customFormat="false" ht="15.75" hidden="false" customHeight="true" outlineLevel="0" collapsed="false"/>
    <x:row r="408" customFormat="false" ht="15.75" hidden="false" customHeight="true" outlineLevel="0" collapsed="false"/>
    <x:row r="409" customFormat="false" ht="15.75" hidden="false" customHeight="true" outlineLevel="0" collapsed="false"/>
    <x:row r="410" customFormat="false" ht="15.75" hidden="false" customHeight="true" outlineLevel="0" collapsed="false"/>
    <x:row r="411" customFormat="false" ht="15.75" hidden="false" customHeight="true" outlineLevel="0" collapsed="false"/>
    <x:row r="412" customFormat="false" ht="15.75" hidden="false" customHeight="true" outlineLevel="0" collapsed="false"/>
    <x:row r="413" customFormat="false" ht="15.75" hidden="false" customHeight="true" outlineLevel="0" collapsed="false"/>
    <x:row r="414" customFormat="false" ht="15.75" hidden="false" customHeight="true" outlineLevel="0" collapsed="false"/>
    <x:row r="415" customFormat="false" ht="15.75" hidden="false" customHeight="true" outlineLevel="0" collapsed="false"/>
    <x:row r="416" customFormat="false" ht="15.75" hidden="false" customHeight="true" outlineLevel="0" collapsed="false"/>
    <x:row r="417" customFormat="false" ht="15.75" hidden="false" customHeight="true" outlineLevel="0" collapsed="false"/>
    <x:row r="418" customFormat="false" ht="15.75" hidden="false" customHeight="true" outlineLevel="0" collapsed="false"/>
    <x:row r="419" customFormat="false" ht="15.75" hidden="false" customHeight="true" outlineLevel="0" collapsed="false"/>
    <x:row r="420" customFormat="false" ht="15.75" hidden="false" customHeight="true" outlineLevel="0" collapsed="false"/>
    <x:row r="421" customFormat="false" ht="15.75" hidden="false" customHeight="true" outlineLevel="0" collapsed="false"/>
    <x:row r="422" customFormat="false" ht="15.75" hidden="false" customHeight="true" outlineLevel="0" collapsed="false"/>
    <x:row r="423" customFormat="false" ht="15.75" hidden="false" customHeight="true" outlineLevel="0" collapsed="false"/>
    <x:row r="424" customFormat="false" ht="15.75" hidden="false" customHeight="true" outlineLevel="0" collapsed="false"/>
    <x:row r="425" customFormat="false" ht="15.75" hidden="false" customHeight="true" outlineLevel="0" collapsed="false"/>
    <x:row r="426" customFormat="false" ht="15.75" hidden="false" customHeight="true" outlineLevel="0" collapsed="false"/>
    <x:row r="427" customFormat="false" ht="15.75" hidden="false" customHeight="true" outlineLevel="0" collapsed="false"/>
    <x:row r="428" customFormat="false" ht="15.75" hidden="false" customHeight="true" outlineLevel="0" collapsed="false"/>
    <x:row r="429" customFormat="false" ht="15.75" hidden="false" customHeight="true" outlineLevel="0" collapsed="false"/>
    <x:row r="430" customFormat="false" ht="15.75" hidden="false" customHeight="true" outlineLevel="0" collapsed="false"/>
    <x:row r="431" customFormat="false" ht="15.75" hidden="false" customHeight="true" outlineLevel="0" collapsed="false"/>
    <x:row r="432" customFormat="false" ht="15.75" hidden="false" customHeight="true" outlineLevel="0" collapsed="false"/>
    <x:row r="433" customFormat="false" ht="15.75" hidden="false" customHeight="true" outlineLevel="0" collapsed="false"/>
    <x:row r="434" customFormat="false" ht="15.75" hidden="false" customHeight="true" outlineLevel="0" collapsed="false"/>
    <x:row r="435" customFormat="false" ht="15.75" hidden="false" customHeight="true" outlineLevel="0" collapsed="false"/>
    <x:row r="436" customFormat="false" ht="15.75" hidden="false" customHeight="true" outlineLevel="0" collapsed="false"/>
    <x:row r="437" customFormat="false" ht="15.75" hidden="false" customHeight="true" outlineLevel="0" collapsed="false"/>
    <x:row r="438" customFormat="false" ht="15.75" hidden="false" customHeight="true" outlineLevel="0" collapsed="false"/>
    <x:row r="439" customFormat="false" ht="15.75" hidden="false" customHeight="true" outlineLevel="0" collapsed="false"/>
    <x:row r="440" customFormat="false" ht="15.75" hidden="false" customHeight="true" outlineLevel="0" collapsed="false"/>
    <x:row r="441" customFormat="false" ht="15.75" hidden="false" customHeight="true" outlineLevel="0" collapsed="false"/>
    <x:row r="442" customFormat="false" ht="15.75" hidden="false" customHeight="true" outlineLevel="0" collapsed="false"/>
    <x:row r="443" customFormat="false" ht="15.75" hidden="false" customHeight="true" outlineLevel="0" collapsed="false"/>
    <x:row r="444" customFormat="false" ht="15.75" hidden="false" customHeight="true" outlineLevel="0" collapsed="false"/>
    <x:row r="445" customFormat="false" ht="15.75" hidden="false" customHeight="true" outlineLevel="0" collapsed="false"/>
    <x:row r="446" customFormat="false" ht="15.75" hidden="false" customHeight="true" outlineLevel="0" collapsed="false"/>
    <x:row r="447" customFormat="false" ht="15.75" hidden="false" customHeight="true" outlineLevel="0" collapsed="false"/>
    <x:row r="448" customFormat="false" ht="15.75" hidden="false" customHeight="true" outlineLevel="0" collapsed="false"/>
    <x:row r="449" customFormat="false" ht="15.75" hidden="false" customHeight="true" outlineLevel="0" collapsed="false"/>
    <x:row r="450" customFormat="false" ht="15.75" hidden="false" customHeight="true" outlineLevel="0" collapsed="false"/>
    <x:row r="451" customFormat="false" ht="15.75" hidden="false" customHeight="true" outlineLevel="0" collapsed="false"/>
    <x:row r="452" customFormat="false" ht="15.75" hidden="false" customHeight="true" outlineLevel="0" collapsed="false"/>
    <x:row r="453" customFormat="false" ht="15.75" hidden="false" customHeight="true" outlineLevel="0" collapsed="false"/>
    <x:row r="454" customFormat="false" ht="15.75" hidden="false" customHeight="true" outlineLevel="0" collapsed="false"/>
    <x:row r="455" customFormat="false" ht="15.75" hidden="false" customHeight="true" outlineLevel="0" collapsed="false"/>
    <x:row r="456" customFormat="false" ht="15.75" hidden="false" customHeight="true" outlineLevel="0" collapsed="false"/>
    <x:row r="457" customFormat="false" ht="15.75" hidden="false" customHeight="true" outlineLevel="0" collapsed="false"/>
    <x:row r="458" customFormat="false" ht="15.75" hidden="false" customHeight="true" outlineLevel="0" collapsed="false"/>
    <x:row r="459" customFormat="false" ht="15.75" hidden="false" customHeight="true" outlineLevel="0" collapsed="false"/>
    <x:row r="460" customFormat="false" ht="15.75" hidden="false" customHeight="true" outlineLevel="0" collapsed="false"/>
    <x:row r="461" customFormat="false" ht="15.75" hidden="false" customHeight="true" outlineLevel="0" collapsed="false"/>
    <x:row r="462" customFormat="false" ht="15.75" hidden="false" customHeight="true" outlineLevel="0" collapsed="false"/>
    <x:row r="463" customFormat="false" ht="15.75" hidden="false" customHeight="true" outlineLevel="0" collapsed="false"/>
    <x:row r="464" customFormat="false" ht="15.75" hidden="false" customHeight="true" outlineLevel="0" collapsed="false"/>
    <x:row r="465" customFormat="false" ht="15.75" hidden="false" customHeight="true" outlineLevel="0" collapsed="false"/>
    <x:row r="466" customFormat="false" ht="15.75" hidden="false" customHeight="true" outlineLevel="0" collapsed="false"/>
    <x:row r="467" customFormat="false" ht="15.75" hidden="false" customHeight="true" outlineLevel="0" collapsed="false"/>
    <x:row r="468" customFormat="false" ht="15.75" hidden="false" customHeight="true" outlineLevel="0" collapsed="false"/>
    <x:row r="469" customFormat="false" ht="15.75" hidden="false" customHeight="true" outlineLevel="0" collapsed="false"/>
    <x:row r="470" customFormat="false" ht="15.75" hidden="false" customHeight="true" outlineLevel="0" collapsed="false"/>
    <x:row r="471" customFormat="false" ht="15.75" hidden="false" customHeight="true" outlineLevel="0" collapsed="false"/>
    <x:row r="472" customFormat="false" ht="15.75" hidden="false" customHeight="true" outlineLevel="0" collapsed="false"/>
    <x:row r="473" customFormat="false" ht="15.75" hidden="false" customHeight="true" outlineLevel="0" collapsed="false"/>
    <x:row r="474" customFormat="false" ht="15.75" hidden="false" customHeight="true" outlineLevel="0" collapsed="false"/>
    <x:row r="475" customFormat="false" ht="15.75" hidden="false" customHeight="true" outlineLevel="0" collapsed="false"/>
    <x:row r="476" customFormat="false" ht="15.75" hidden="false" customHeight="true" outlineLevel="0" collapsed="false"/>
    <x:row r="477" customFormat="false" ht="15.75" hidden="false" customHeight="true" outlineLevel="0" collapsed="false"/>
    <x:row r="478" customFormat="false" ht="15.75" hidden="false" customHeight="true" outlineLevel="0" collapsed="false"/>
    <x:row r="479" customFormat="false" ht="15.75" hidden="false" customHeight="true" outlineLevel="0" collapsed="false"/>
    <x:row r="480" customFormat="false" ht="15.75" hidden="false" customHeight="true" outlineLevel="0" collapsed="false"/>
    <x:row r="481" customFormat="false" ht="15.75" hidden="false" customHeight="true" outlineLevel="0" collapsed="false"/>
    <x:row r="482" customFormat="false" ht="15.75" hidden="false" customHeight="true" outlineLevel="0" collapsed="false"/>
    <x:row r="483" customFormat="false" ht="15.75" hidden="false" customHeight="true" outlineLevel="0" collapsed="false"/>
    <x:row r="484" customFormat="false" ht="15.75" hidden="false" customHeight="true" outlineLevel="0" collapsed="false"/>
    <x:row r="485" customFormat="false" ht="15.75" hidden="false" customHeight="true" outlineLevel="0" collapsed="false"/>
    <x:row r="486" customFormat="false" ht="15.75" hidden="false" customHeight="true" outlineLevel="0" collapsed="false"/>
    <x:row r="487" customFormat="false" ht="15.75" hidden="false" customHeight="true" outlineLevel="0" collapsed="false"/>
    <x:row r="488" customFormat="false" ht="15.75" hidden="false" customHeight="true" outlineLevel="0" collapsed="false"/>
    <x:row r="489" customFormat="false" ht="15.75" hidden="false" customHeight="true" outlineLevel="0" collapsed="false"/>
    <x:row r="490" customFormat="false" ht="15.75" hidden="false" customHeight="true" outlineLevel="0" collapsed="false"/>
    <x:row r="491" customFormat="false" ht="15.75" hidden="false" customHeight="true" outlineLevel="0" collapsed="false"/>
    <x:row r="492" customFormat="false" ht="15.75" hidden="false" customHeight="true" outlineLevel="0" collapsed="false"/>
    <x:row r="493" customFormat="false" ht="15.75" hidden="false" customHeight="true" outlineLevel="0" collapsed="false"/>
    <x:row r="494" customFormat="false" ht="15.75" hidden="false" customHeight="true" outlineLevel="0" collapsed="false"/>
    <x:row r="495" customFormat="false" ht="15.75" hidden="false" customHeight="true" outlineLevel="0" collapsed="false"/>
    <x:row r="496" customFormat="false" ht="15.75" hidden="false" customHeight="true" outlineLevel="0" collapsed="false"/>
    <x:row r="497" customFormat="false" ht="15.75" hidden="false" customHeight="true" outlineLevel="0" collapsed="false"/>
    <x:row r="498" customFormat="false" ht="15.75" hidden="false" customHeight="true" outlineLevel="0" collapsed="false"/>
    <x:row r="499" customFormat="false" ht="15.75" hidden="false" customHeight="true" outlineLevel="0" collapsed="false"/>
    <x:row r="500" customFormat="false" ht="15.75" hidden="false" customHeight="true" outlineLevel="0" collapsed="false"/>
    <x:row r="501" customFormat="false" ht="15.75" hidden="false" customHeight="true" outlineLevel="0" collapsed="false"/>
    <x:row r="502" customFormat="false" ht="15.75" hidden="false" customHeight="true" outlineLevel="0" collapsed="false"/>
    <x:row r="503" customFormat="false" ht="15.75" hidden="false" customHeight="true" outlineLevel="0" collapsed="false"/>
    <x:row r="504" customFormat="false" ht="15.75" hidden="false" customHeight="true" outlineLevel="0" collapsed="false"/>
    <x:row r="505" customFormat="false" ht="15.75" hidden="false" customHeight="true" outlineLevel="0" collapsed="false"/>
    <x:row r="506" customFormat="false" ht="15.75" hidden="false" customHeight="true" outlineLevel="0" collapsed="false"/>
    <x:row r="507" customFormat="false" ht="15.75" hidden="false" customHeight="true" outlineLevel="0" collapsed="false"/>
    <x:row r="508" customFormat="false" ht="15.75" hidden="false" customHeight="true" outlineLevel="0" collapsed="false"/>
    <x:row r="509" customFormat="false" ht="15.75" hidden="false" customHeight="true" outlineLevel="0" collapsed="false"/>
    <x:row r="510" customFormat="false" ht="15.75" hidden="false" customHeight="true" outlineLevel="0" collapsed="false"/>
    <x:row r="511" customFormat="false" ht="15.75" hidden="false" customHeight="true" outlineLevel="0" collapsed="false"/>
    <x:row r="512" customFormat="false" ht="15.75" hidden="false" customHeight="true" outlineLevel="0" collapsed="false"/>
    <x:row r="513" customFormat="false" ht="15.75" hidden="false" customHeight="true" outlineLevel="0" collapsed="false"/>
    <x:row r="514" customFormat="false" ht="15.75" hidden="false" customHeight="true" outlineLevel="0" collapsed="false"/>
    <x:row r="515" customFormat="false" ht="15.75" hidden="false" customHeight="true" outlineLevel="0" collapsed="false"/>
    <x:row r="516" customFormat="false" ht="15.75" hidden="false" customHeight="true" outlineLevel="0" collapsed="false"/>
    <x:row r="517" customFormat="false" ht="15.75" hidden="false" customHeight="true" outlineLevel="0" collapsed="false"/>
    <x:row r="518" customFormat="false" ht="15.75" hidden="false" customHeight="true" outlineLevel="0" collapsed="false"/>
    <x:row r="519" customFormat="false" ht="15.75" hidden="false" customHeight="true" outlineLevel="0" collapsed="false"/>
    <x:row r="520" customFormat="false" ht="15.75" hidden="false" customHeight="true" outlineLevel="0" collapsed="false"/>
    <x:row r="521" customFormat="false" ht="15.75" hidden="false" customHeight="true" outlineLevel="0" collapsed="false"/>
    <x:row r="522" customFormat="false" ht="15.75" hidden="false" customHeight="true" outlineLevel="0" collapsed="false"/>
    <x:row r="523" customFormat="false" ht="15.75" hidden="false" customHeight="true" outlineLevel="0" collapsed="false"/>
    <x:row r="524" customFormat="false" ht="15.75" hidden="false" customHeight="true" outlineLevel="0" collapsed="false"/>
    <x:row r="525" customFormat="false" ht="15.75" hidden="false" customHeight="true" outlineLevel="0" collapsed="false"/>
    <x:row r="526" customFormat="false" ht="15.75" hidden="false" customHeight="true" outlineLevel="0" collapsed="false"/>
    <x:row r="527" customFormat="false" ht="15.75" hidden="false" customHeight="true" outlineLevel="0" collapsed="false"/>
    <x:row r="528" customFormat="false" ht="15.75" hidden="false" customHeight="true" outlineLevel="0" collapsed="false"/>
  </x:sheetData>
  <x:conditionalFormatting sqref="AV1:AV328">
    <x:cfRule type="containsText" dxfId="4" priority="2" aboveAverage="0" percent="0" bottom="0" operator="containsText" text="error" rank="0" equalAverage="0">
      <x:formula>NOT(ISERROR(SEARCH("error",AV1)))</x:formula>
    </x:cfRule>
  </x:conditionalFormatting>
  <x:conditionalFormatting sqref="AV1:AV328">
    <x:cfRule type="cellIs" dxfId="5" priority="3" aboveAverage="0" percent="0" bottom="0" operator="equal" text="" rank="0" equalAverage="0">
      <x:formula>"match"</x:formula>
    </x:cfRule>
  </x:conditionalFormatting>
  <x:conditionalFormatting sqref="G1:G328">
    <x:cfRule type="cellIs" dxfId="4" priority="4" aboveAverage="0" percent="0" bottom="0" operator="lessThan" text="" rank="0" equalAverage="0">
      <x:formula>0</x:formula>
    </x:cfRule>
  </x:conditionalFormatting>
  <x:printOptions horizontalCentered="false" verticalCentered="false" headings="false" gridLines="false" gridLinesSet="true"/>
  <x:pageMargins left="0.747916666666667" right="0.747916666666667" top="0.984027777777778" bottom="0.984027777777778" header="0.511811023622047" footer="0.511811023622047"/>
  <x:pageSetup paperSize="9" scale="100" fitToWidth="1" fitToHeight="1" pageOrder="downThenOver" orientation="portrait" blackAndWhite="false" draft="false" cellComments="none" horizontalDpi="300" verticalDpi="300" copies="1"/>
  <x:headerFooter differentOddEven="false" differentFirst="false">
    <x:oddHeader/>
    <x:oddFooter/>
  </x:headerFooter>
</x: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D1145"/>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0" width="32.78"/>
    <col collapsed="false" customWidth="true" hidden="false" outlineLevel="0" max="2" min="2" style="0" width="12.64"/>
    <col collapsed="false" customWidth="true" hidden="false" outlineLevel="0" max="4" min="3" style="0" width="10.64"/>
    <col collapsed="false" customWidth="true" hidden="false" outlineLevel="0" max="5" min="5" style="0" width="8.88"/>
    <col collapsed="false" customWidth="true" hidden="false" outlineLevel="0" max="6" min="6" style="0" width="5.39"/>
    <col collapsed="false" customWidth="true" hidden="false" outlineLevel="0" max="7" min="7" style="0" width="15.14"/>
    <col collapsed="false" customWidth="true" hidden="false" outlineLevel="0" max="8" min="8" style="0" width="7.64"/>
    <col collapsed="false" customWidth="true" hidden="false" outlineLevel="0" max="9" min="9" style="0" width="8.64"/>
    <col collapsed="false" customWidth="true" hidden="false" outlineLevel="0" max="10" min="10" style="0" width="8.01"/>
    <col collapsed="false" customWidth="true" hidden="false" outlineLevel="0" max="11" min="11" style="0" width="26.03"/>
    <col collapsed="false" customWidth="true" hidden="false" outlineLevel="0" max="12" min="12" style="0" width="18.52"/>
    <col collapsed="false" customWidth="true" hidden="false" outlineLevel="0" max="13" min="13" style="0" width="26.03"/>
    <col collapsed="false" customWidth="true" hidden="false" outlineLevel="0" max="14" min="14" style="0" width="15.39"/>
    <col collapsed="false" customWidth="true" hidden="false" outlineLevel="0" max="15" min="15" style="0" width="26.66"/>
    <col collapsed="false" customWidth="true" hidden="false" outlineLevel="0" max="1024" min="16" style="0" width="12.64"/>
  </cols>
  <sheetData>
    <row r="1" customFormat="false" ht="11.25" hidden="false" customHeight="true" outlineLevel="0" collapsed="false">
      <c r="B1" s="123"/>
      <c r="C1" s="124"/>
      <c r="D1" s="124"/>
      <c r="E1" s="123"/>
      <c r="F1" s="3"/>
      <c r="G1" s="3"/>
      <c r="H1" s="3"/>
      <c r="I1" s="3"/>
      <c r="J1" s="123"/>
      <c r="N1" s="123"/>
      <c r="O1" s="125"/>
      <c r="P1" s="126"/>
      <c r="Q1" s="126"/>
      <c r="R1" s="126"/>
      <c r="S1" s="126"/>
      <c r="T1" s="126"/>
      <c r="U1" s="126"/>
      <c r="V1" s="126"/>
      <c r="W1" s="126"/>
      <c r="X1" s="126"/>
      <c r="Y1" s="126"/>
      <c r="Z1" s="126"/>
      <c r="AA1" s="126"/>
      <c r="AB1" s="126"/>
      <c r="AC1" s="126"/>
      <c r="AD1" s="126"/>
    </row>
    <row r="2" customFormat="false" ht="15.75" hidden="false" customHeight="true" outlineLevel="0" collapsed="false">
      <c r="A2" s="127" t="str">
        <f aca="false">IF(AND(E2=J2,E2=N2),"All Green", "Incorrect")</f>
        <v>All Green</v>
      </c>
      <c r="B2" s="127"/>
      <c r="C2" s="124"/>
      <c r="D2" s="124" t="s">
        <v>477</v>
      </c>
      <c r="E2" s="123" t="n">
        <f aca="false">SUM(E6:E1000)</f>
        <v>180</v>
      </c>
      <c r="J2" s="123" t="n">
        <f aca="false">SUM(J6:J1000)</f>
        <v>180</v>
      </c>
      <c r="N2" s="123" t="n">
        <f aca="false">SUM(N6:N1000)</f>
        <v>180</v>
      </c>
      <c r="O2" s="125"/>
      <c r="P2" s="126"/>
      <c r="Q2" s="126"/>
      <c r="R2" s="126"/>
      <c r="S2" s="126"/>
      <c r="T2" s="126"/>
      <c r="U2" s="126"/>
      <c r="V2" s="126"/>
      <c r="W2" s="126"/>
      <c r="X2" s="126"/>
      <c r="Y2" s="126"/>
      <c r="Z2" s="126"/>
      <c r="AA2" s="126"/>
      <c r="AB2" s="126"/>
      <c r="AC2" s="126"/>
      <c r="AD2" s="126"/>
    </row>
    <row r="3" customFormat="false" ht="10.5" hidden="false" customHeight="true" outlineLevel="0" collapsed="false">
      <c r="B3" s="128"/>
      <c r="C3" s="129"/>
      <c r="D3" s="129"/>
      <c r="E3" s="128"/>
      <c r="F3" s="126"/>
      <c r="G3" s="129"/>
      <c r="H3" s="129"/>
      <c r="I3" s="129"/>
      <c r="J3" s="129"/>
      <c r="K3" s="129"/>
      <c r="L3" s="3"/>
      <c r="M3" s="129"/>
      <c r="N3" s="129"/>
      <c r="O3" s="125"/>
      <c r="P3" s="126"/>
      <c r="Q3" s="126"/>
      <c r="R3" s="126"/>
      <c r="S3" s="126"/>
      <c r="T3" s="126"/>
      <c r="U3" s="126"/>
      <c r="V3" s="126"/>
      <c r="W3" s="126"/>
      <c r="X3" s="126"/>
      <c r="Y3" s="126"/>
      <c r="Z3" s="126"/>
      <c r="AA3" s="126"/>
      <c r="AB3" s="126"/>
      <c r="AC3" s="126"/>
      <c r="AD3" s="126"/>
    </row>
    <row r="4" customFormat="false" ht="15.75" hidden="false" customHeight="true" outlineLevel="0" collapsed="false">
      <c r="B4" s="128"/>
      <c r="E4" s="128"/>
      <c r="F4" s="126"/>
      <c r="G4" s="130" t="s">
        <v>478</v>
      </c>
      <c r="H4" s="130"/>
      <c r="I4" s="130"/>
      <c r="J4" s="130"/>
      <c r="K4" s="130"/>
      <c r="L4" s="3"/>
      <c r="M4" s="130" t="s">
        <v>479</v>
      </c>
      <c r="N4" s="130"/>
      <c r="O4" s="125"/>
      <c r="P4" s="126"/>
      <c r="Q4" s="126"/>
      <c r="R4" s="126"/>
      <c r="S4" s="126"/>
      <c r="T4" s="126"/>
      <c r="U4" s="126"/>
      <c r="V4" s="126"/>
      <c r="W4" s="126"/>
      <c r="X4" s="126"/>
      <c r="Y4" s="126"/>
      <c r="Z4" s="126"/>
      <c r="AA4" s="126"/>
      <c r="AB4" s="126"/>
      <c r="AC4" s="126"/>
      <c r="AD4" s="126"/>
    </row>
    <row r="5" customFormat="false" ht="15.75" hidden="false" customHeight="true" outlineLevel="0" collapsed="false">
      <c r="A5" s="131" t="s">
        <v>480</v>
      </c>
      <c r="B5" s="131" t="s">
        <v>481</v>
      </c>
      <c r="C5" s="132"/>
      <c r="D5" s="132" t="s">
        <v>482</v>
      </c>
      <c r="E5" s="133" t="s">
        <v>407</v>
      </c>
      <c r="F5" s="126"/>
      <c r="G5" s="134" t="s">
        <v>483</v>
      </c>
      <c r="H5" s="135" t="s">
        <v>484</v>
      </c>
      <c r="I5" s="135" t="s">
        <v>485</v>
      </c>
      <c r="J5" s="135" t="s">
        <v>407</v>
      </c>
      <c r="K5" s="134" t="s">
        <v>486</v>
      </c>
      <c r="L5" s="136"/>
      <c r="M5" s="134" t="s">
        <v>487</v>
      </c>
      <c r="N5" s="134" t="s">
        <v>488</v>
      </c>
      <c r="O5" s="125" t="s">
        <v>489</v>
      </c>
      <c r="P5" s="126"/>
      <c r="Q5" s="126"/>
      <c r="R5" s="126"/>
      <c r="S5" s="126"/>
      <c r="T5" s="126"/>
      <c r="U5" s="126"/>
      <c r="V5" s="126"/>
      <c r="W5" s="126"/>
      <c r="X5" s="126"/>
      <c r="Y5" s="126"/>
      <c r="Z5" s="126"/>
      <c r="AA5" s="126"/>
      <c r="AB5" s="126"/>
      <c r="AC5" s="126"/>
      <c r="AD5" s="126"/>
    </row>
    <row r="6" customFormat="false" ht="15.75" hidden="false" customHeight="true" outlineLevel="0" collapsed="false">
      <c r="A6" s="137" t="s">
        <v>490</v>
      </c>
      <c r="B6" s="138" t="str">
        <f aca="false">IFERROR(__xludf.dummyfunction("IF(A6="""","""",REGEXEXTRACT(A6,""^([^\s-]+)""))"),"bodvarr")</f>
        <v>bodvarr</v>
      </c>
      <c r="C6" s="139" t="e">
        <f aca="false">IF(A6&lt;&gt;"",xlookup(B6,G:G,G:G,"not guildie",1),"")</f>
        <v>#NAME?</v>
      </c>
      <c r="D6" s="139" t="e">
        <f aca="false">IF(A6="","", xlookup(B6,G:G,G:G))</f>
        <v>#NAME?</v>
      </c>
      <c r="E6" s="138" t="n">
        <f aca="false">IFERROR(__xludf.dummyfunction("iferror(if(A6="""","""", value(regexextract(A6,"" - ([^ ]+)*""))),"""")"),4)</f>
        <v>4</v>
      </c>
      <c r="F6" s="126"/>
      <c r="G6" s="140" t="str">
        <f aca="false">'Roshas Attendance'!M5</f>
        <v>Adhura</v>
      </c>
      <c r="H6" s="140" t="e">
        <f aca="false">'Roshas Attendance'!N5</f>
        <v>#NAME?</v>
      </c>
      <c r="I6" s="141" t="str">
        <f aca="false">IF(COUNTIF(D:D,G6)=0,"",COUNTIF(D:D,G6))</f>
        <v/>
      </c>
      <c r="J6" s="142" t="str">
        <f aca="false">IF(SUMIF(B:B,G6,E:E)=0,"",SUMIF(B:B,G6,E:E))</f>
        <v/>
      </c>
      <c r="K6" s="143" t="e">
        <f aca="false">IF(G6="","", xlookup("*"&amp;G6&amp;"*",M:M,M:M,"",2))</f>
        <v>#NAME?</v>
      </c>
      <c r="L6" s="126"/>
      <c r="M6" s="144" t="str">
        <f aca="false">'Roshas Attendance'!S5</f>
        <v>Cptbei / Ltbei / Srbei / Unbei
Beiarable/ Yekaterrina*</v>
      </c>
      <c r="N6" s="145" t="str">
        <f aca="false">IF(M6="","", IF(SUMIF(K:K,M6,J:J)=0,"",SUMIF(K:K,M6,J:J)))</f>
        <v/>
      </c>
      <c r="O6" s="144" t="e">
        <f aca="false">'Roshas Attendance'!U5</f>
        <v>#NAME?</v>
      </c>
      <c r="P6" s="126"/>
      <c r="Q6" s="126"/>
      <c r="R6" s="126"/>
      <c r="S6" s="126"/>
      <c r="T6" s="126"/>
      <c r="U6" s="126"/>
      <c r="V6" s="126"/>
      <c r="W6" s="126"/>
      <c r="X6" s="126"/>
      <c r="Y6" s="126"/>
      <c r="Z6" s="126"/>
      <c r="AA6" s="126"/>
      <c r="AB6" s="126"/>
      <c r="AC6" s="126"/>
      <c r="AD6" s="126"/>
    </row>
    <row r="7" customFormat="false" ht="15.75" hidden="false" customHeight="true" outlineLevel="0" collapsed="false">
      <c r="A7" s="146" t="s">
        <v>491</v>
      </c>
      <c r="B7" s="138" t="str">
        <f aca="false">IFERROR(__xludf.dummyfunction("IF(A7="""","""",REGEXEXTRACT(A7,""^([^\s-]+)""))"),"sfgiants")</f>
        <v>sfgiants</v>
      </c>
      <c r="C7" s="139" t="e">
        <f aca="false">IF(A7&lt;&gt;"",xlookup(B7,G:G,G:G,"not guildie",1),"")</f>
        <v>#NAME?</v>
      </c>
      <c r="D7" s="139" t="e">
        <f aca="false">IF(A7="","", xlookup(B7,G:G,G:G))</f>
        <v>#NAME?</v>
      </c>
      <c r="E7" s="138" t="n">
        <f aca="false">IFERROR(__xludf.dummyfunction("iferror(if(A7="""","""", value(regexextract(A7,"" - ([^ ]+)*""))),"""")"),1)</f>
        <v>1</v>
      </c>
      <c r="F7" s="126"/>
      <c r="G7" s="144" t="str">
        <f aca="false">'Roshas Attendance'!M6</f>
        <v>Aelinn</v>
      </c>
      <c r="H7" s="140" t="e">
        <f aca="false">'Roshas Attendance'!N6</f>
        <v>#NAME?</v>
      </c>
      <c r="I7" s="141" t="str">
        <f aca="false">IF(COUNTIF(D:D,G7)=0,"",COUNTIF(D:D,G7))</f>
        <v/>
      </c>
      <c r="J7" s="142" t="str">
        <f aca="false">IF(SUMIF(B:B,G7,E:E)=0,"",SUMIF(B:B,G7,E:E))</f>
        <v/>
      </c>
      <c r="K7" s="143" t="e">
        <f aca="false">IF(G7="","", xlookup("*"&amp;G7&amp;"*",M:M,M:M,"",2))</f>
        <v>#NAME?</v>
      </c>
      <c r="L7" s="126"/>
      <c r="M7" s="144" t="str">
        <f aca="false">'Roshas Attendance'!S6</f>
        <v>Mudbutt / Flaccidhams
Bindingbait</v>
      </c>
      <c r="N7" s="145" t="str">
        <f aca="false">IF(M7="","", IF(SUMIF(K:K,M7,J:J)=0,"",SUMIF(K:K,M7,J:J)))</f>
        <v/>
      </c>
      <c r="O7" s="144" t="e">
        <f aca="false">'Roshas Attendance'!U6</f>
        <v>#NAME?</v>
      </c>
      <c r="P7" s="126"/>
      <c r="Q7" s="126"/>
      <c r="R7" s="126"/>
      <c r="S7" s="126"/>
      <c r="T7" s="126"/>
      <c r="U7" s="126"/>
      <c r="V7" s="126"/>
      <c r="W7" s="126"/>
      <c r="X7" s="126"/>
      <c r="Y7" s="126"/>
      <c r="Z7" s="126"/>
      <c r="AA7" s="126"/>
      <c r="AB7" s="126"/>
      <c r="AC7" s="126"/>
      <c r="AD7" s="126"/>
    </row>
    <row r="8" customFormat="false" ht="15.75" hidden="false" customHeight="true" outlineLevel="0" collapsed="false">
      <c r="A8" s="147" t="s">
        <v>492</v>
      </c>
      <c r="B8" s="138" t="str">
        <f aca="false">IFERROR(__xludf.dummyfunction("IF(A8="""","""",REGEXEXTRACT(A8,""^([^\s-]+)""))"),"touchh")</f>
        <v>touchh</v>
      </c>
      <c r="C8" s="139" t="e">
        <f aca="false">IF(A8&lt;&gt;"",xlookup(B8,G:G,G:G,"not guildie",1),"")</f>
        <v>#NAME?</v>
      </c>
      <c r="D8" s="139" t="e">
        <f aca="false">IF(A8="","", xlookup(B8,G:G,G:G))</f>
        <v>#NAME?</v>
      </c>
      <c r="E8" s="138" t="n">
        <f aca="false">IFERROR(__xludf.dummyfunction("iferror(if(A8="""","""", value(regexextract(A8,"" - ([^ ]+)*""))),"""")"),40)</f>
        <v>40</v>
      </c>
      <c r="F8" s="126"/>
      <c r="G8" s="144" t="str">
        <f aca="false">'Roshas Attendance'!M7</f>
        <v>Aeshkandor</v>
      </c>
      <c r="H8" s="140" t="e">
        <f aca="false">'Roshas Attendance'!N7</f>
        <v>#NAME?</v>
      </c>
      <c r="I8" s="141" t="str">
        <f aca="false">IF(COUNTIF(D:D,G8)=0,"",COUNTIF(D:D,G8))</f>
        <v/>
      </c>
      <c r="J8" s="142" t="str">
        <f aca="false">IF(SUMIF(B:B,G8,E:E)=0,"",SUMIF(B:B,G8,E:E))</f>
        <v/>
      </c>
      <c r="K8" s="143" t="e">
        <f aca="false">IF(G8="","", xlookup("*"&amp;G8&amp;"*",M:M,M:M,"",2))</f>
        <v>#NAME?</v>
      </c>
      <c r="L8" s="126"/>
      <c r="M8" s="144" t="str">
        <f aca="false">'Roshas Attendance'!S7</f>
        <v>Naree / Fournaree</v>
      </c>
      <c r="N8" s="145" t="str">
        <f aca="false">IF(M8="","", IF(SUMIF(K:K,M8,J:J)=0,"",SUMIF(K:K,M8,J:J)))</f>
        <v/>
      </c>
      <c r="O8" s="144" t="e">
        <f aca="false">'Roshas Attendance'!U7</f>
        <v>#NAME?</v>
      </c>
      <c r="P8" s="126"/>
      <c r="Q8" s="126"/>
      <c r="R8" s="126"/>
      <c r="S8" s="126"/>
      <c r="T8" s="126"/>
      <c r="U8" s="126"/>
      <c r="V8" s="126"/>
      <c r="W8" s="126"/>
      <c r="X8" s="126"/>
      <c r="Y8" s="126"/>
      <c r="Z8" s="126"/>
      <c r="AA8" s="126"/>
      <c r="AB8" s="126"/>
      <c r="AC8" s="126"/>
      <c r="AD8" s="126"/>
    </row>
    <row r="9" customFormat="false" ht="15.75" hidden="false" customHeight="true" outlineLevel="0" collapsed="false">
      <c r="A9" s="146" t="s">
        <v>493</v>
      </c>
      <c r="B9" s="138" t="str">
        <f aca="false">IFERROR(__xludf.dummyfunction("IF(A9="""","""",REGEXEXTRACT(A9,""^([^\s-]+)""))"),"sharkdog")</f>
        <v>sharkdog</v>
      </c>
      <c r="C9" s="139" t="e">
        <f aca="false">IF(A9&lt;&gt;"",xlookup(B9,G:G,G:G,"not guildie",1),"")</f>
        <v>#NAME?</v>
      </c>
      <c r="D9" s="139" t="e">
        <f aca="false">IF(A9="","", xlookup(B9,G:G,G:G))</f>
        <v>#NAME?</v>
      </c>
      <c r="E9" s="138" t="n">
        <f aca="false">IFERROR(__xludf.dummyfunction("iferror(if(A9="""","""", value(regexextract(A9,"" - ([^ ]+)*""))),"""")"),11)</f>
        <v>11</v>
      </c>
      <c r="F9" s="126"/>
      <c r="G9" s="144" t="str">
        <f aca="false">'Roshas Attendance'!M8</f>
        <v>Aethelfled</v>
      </c>
      <c r="H9" s="140" t="e">
        <f aca="false">'Roshas Attendance'!N8</f>
        <v>#NAME?</v>
      </c>
      <c r="I9" s="141" t="str">
        <f aca="false">IF(COUNTIF(D:D,G9)=0,"",COUNTIF(D:D,G9))</f>
        <v/>
      </c>
      <c r="J9" s="142" t="str">
        <f aca="false">IF(SUMIF(B:B,G9,E:E)=0,"",SUMIF(B:B,G9,E:E))</f>
        <v/>
      </c>
      <c r="K9" s="143" t="e">
        <f aca="false">IF(G9="","", xlookup("*"&amp;G9&amp;"*",M:M,M:M,"",2))</f>
        <v>#NAME?</v>
      </c>
      <c r="L9" s="126"/>
      <c r="M9" s="144" t="str">
        <f aca="false">'Roshas Attendance'!S8</f>
        <v>Rickygofast</v>
      </c>
      <c r="N9" s="145" t="str">
        <f aca="false">IF(M9="","", IF(SUMIF(K:K,M9,J:J)=0,"",SUMIF(K:K,M9,J:J)))</f>
        <v/>
      </c>
      <c r="O9" s="144" t="e">
        <f aca="false">'Roshas Attendance'!U8</f>
        <v>#NAME?</v>
      </c>
      <c r="P9" s="126"/>
      <c r="Q9" s="126"/>
      <c r="R9" s="126"/>
      <c r="S9" s="126"/>
      <c r="T9" s="126"/>
      <c r="U9" s="126"/>
      <c r="V9" s="126"/>
      <c r="W9" s="126"/>
      <c r="X9" s="126"/>
      <c r="Y9" s="126"/>
      <c r="Z9" s="126"/>
      <c r="AA9" s="126"/>
      <c r="AB9" s="126"/>
      <c r="AC9" s="126"/>
      <c r="AD9" s="126"/>
    </row>
    <row r="10" customFormat="false" ht="15.75" hidden="false" customHeight="true" outlineLevel="0" collapsed="false">
      <c r="A10" s="147" t="s">
        <v>494</v>
      </c>
      <c r="B10" s="138" t="str">
        <f aca="false">IFERROR(__xludf.dummyfunction("IF(A10="""","""",REGEXEXTRACT(A10,""^([^\s-]+)""))"),"deepinthots")</f>
        <v>deepinthots</v>
      </c>
      <c r="C10" s="139" t="e">
        <f aca="false">IF(A10&lt;&gt;"",xlookup(B10,G:G,G:G,"not guildie",1),"")</f>
        <v>#NAME?</v>
      </c>
      <c r="D10" s="139" t="e">
        <f aca="false">IF(A10="","", xlookup(B10,G:G,G:G))</f>
        <v>#NAME?</v>
      </c>
      <c r="E10" s="138" t="n">
        <f aca="false">IFERROR(__xludf.dummyfunction("iferror(if(A10="""","""", value(regexextract(A10,"" - ([^ ]+)*""))),"""")"),1)</f>
        <v>1</v>
      </c>
      <c r="F10" s="126"/>
      <c r="G10" s="144" t="str">
        <f aca="false">'Roshas Attendance'!M9</f>
        <v>Afraya</v>
      </c>
      <c r="H10" s="140" t="e">
        <f aca="false">'Roshas Attendance'!N9</f>
        <v>#NAME?</v>
      </c>
      <c r="I10" s="141" t="str">
        <f aca="false">IF(COUNTIF(D:D,G10)=0,"",COUNTIF(D:D,G10))</f>
        <v/>
      </c>
      <c r="J10" s="142" t="str">
        <f aca="false">IF(SUMIF(B:B,G10,E:E)=0,"",SUMIF(B:B,G10,E:E))</f>
        <v/>
      </c>
      <c r="K10" s="143" t="e">
        <f aca="false">IF(G10="","", xlookup("*"&amp;G10&amp;"*",M:M,M:M,"",2))</f>
        <v>#NAME?</v>
      </c>
      <c r="L10" s="126"/>
      <c r="M10" s="144" t="str">
        <f aca="false">'Roshas Attendance'!S9</f>
        <v>Fayed / Dungheap
Whitepowder</v>
      </c>
      <c r="N10" s="145" t="str">
        <f aca="false">IF(M10="","", IF(SUMIF(K:K,M10,J:J)=0,"",SUMIF(K:K,M10,J:J)))</f>
        <v/>
      </c>
      <c r="O10" s="144" t="e">
        <f aca="false">'Roshas Attendance'!U9</f>
        <v>#NAME?</v>
      </c>
      <c r="P10" s="126"/>
      <c r="Q10" s="126"/>
      <c r="R10" s="126"/>
      <c r="S10" s="126"/>
      <c r="T10" s="126"/>
      <c r="U10" s="126"/>
      <c r="V10" s="126"/>
      <c r="W10" s="126"/>
      <c r="X10" s="126"/>
      <c r="Y10" s="126"/>
      <c r="Z10" s="126"/>
      <c r="AA10" s="126"/>
      <c r="AB10" s="126"/>
      <c r="AC10" s="126"/>
      <c r="AD10" s="126"/>
    </row>
    <row r="11" customFormat="false" ht="15.75" hidden="false" customHeight="true" outlineLevel="0" collapsed="false">
      <c r="A11" s="146" t="s">
        <v>495</v>
      </c>
      <c r="B11" s="138" t="str">
        <f aca="false">IFERROR(__xludf.dummyfunction("IF(A11="""","""",REGEXEXTRACT(A11,""^([^\s-]+)""))"),"felgaze")</f>
        <v>felgaze</v>
      </c>
      <c r="C11" s="139" t="e">
        <f aca="false">IF(A11&lt;&gt;"",xlookup(B11,G:G,G:G,"not guildie",1),"")</f>
        <v>#NAME?</v>
      </c>
      <c r="D11" s="139" t="e">
        <f aca="false">IF(A11="","", xlookup(B11,G:G,G:G))</f>
        <v>#NAME?</v>
      </c>
      <c r="E11" s="138" t="n">
        <f aca="false">IFERROR(__xludf.dummyfunction("iferror(if(A11="""","""", value(regexextract(A11,"" - ([^ ]+)*""))),"""")"),1)</f>
        <v>1</v>
      </c>
      <c r="F11" s="126"/>
      <c r="G11" s="144" t="str">
        <f aca="false">'Roshas Attendance'!M10</f>
        <v>Agrabanker</v>
      </c>
      <c r="H11" s="140" t="e">
        <f aca="false">'Roshas Attendance'!N10</f>
        <v>#NAME?</v>
      </c>
      <c r="I11" s="141" t="str">
        <f aca="false">IF(COUNTIF(D:D,G11)=0,"",COUNTIF(D:D,G11))</f>
        <v/>
      </c>
      <c r="J11" s="142" t="str">
        <f aca="false">IF(SUMIF(B:B,G11,E:E)=0,"",SUMIF(B:B,G11,E:E))</f>
        <v/>
      </c>
      <c r="K11" s="143" t="e">
        <f aca="false">IF(G11="","", xlookup("*"&amp;G11&amp;"*",M:M,M:M,"",2))</f>
        <v>#NAME?</v>
      </c>
      <c r="L11" s="126"/>
      <c r="M11" s="144" t="str">
        <f aca="false">'Roshas Attendance'!S10</f>
        <v>Foppa / Foppah
Scrambles / Hanktrill</v>
      </c>
      <c r="N11" s="145" t="str">
        <f aca="false">IF(M11="","", IF(SUMIF(K:K,M11,J:J)=0,"",SUMIF(K:K,M11,J:J)))</f>
        <v/>
      </c>
      <c r="O11" s="144" t="e">
        <f aca="false">'Roshas Attendance'!U10</f>
        <v>#NAME?</v>
      </c>
      <c r="P11" s="126"/>
      <c r="Q11" s="126"/>
      <c r="R11" s="126"/>
      <c r="S11" s="126"/>
      <c r="T11" s="126"/>
      <c r="U11" s="126"/>
      <c r="V11" s="126"/>
      <c r="W11" s="126"/>
      <c r="X11" s="126"/>
      <c r="Y11" s="126"/>
      <c r="Z11" s="126"/>
      <c r="AA11" s="126"/>
      <c r="AB11" s="126"/>
      <c r="AC11" s="126"/>
      <c r="AD11" s="126"/>
    </row>
    <row r="12" customFormat="false" ht="15.75" hidden="false" customHeight="true" outlineLevel="0" collapsed="false">
      <c r="A12" s="147" t="s">
        <v>496</v>
      </c>
      <c r="B12" s="138" t="str">
        <f aca="false">IFERROR(__xludf.dummyfunction("IF(A12="""","""",REGEXEXTRACT(A12,""^([^\s-]+)""))"),"sfgiants")</f>
        <v>sfgiants</v>
      </c>
      <c r="C12" s="139" t="e">
        <f aca="false">IF(A12&lt;&gt;"",xlookup(B12,G:G,G:G,"not guildie",1),"")</f>
        <v>#NAME?</v>
      </c>
      <c r="D12" s="139" t="e">
        <f aca="false">IF(A12="","", xlookup(B12,G:G,G:G))</f>
        <v>#NAME?</v>
      </c>
      <c r="E12" s="138" t="n">
        <f aca="false">IFERROR(__xludf.dummyfunction("iferror(if(A12="""","""", value(regexextract(A12,"" - ([^ ]+)*""))),"""")"),16)</f>
        <v>16</v>
      </c>
      <c r="F12" s="126"/>
      <c r="G12" s="144" t="str">
        <f aca="false">'Roshas Attendance'!M11</f>
        <v>Agraslam</v>
      </c>
      <c r="H12" s="140" t="e">
        <f aca="false">'Roshas Attendance'!N11</f>
        <v>#NAME?</v>
      </c>
      <c r="I12" s="141" t="str">
        <f aca="false">IF(COUNTIF(D:D,G12)=0,"",COUNTIF(D:D,G12))</f>
        <v/>
      </c>
      <c r="J12" s="142" t="str">
        <f aca="false">IF(SUMIF(B:B,G12,E:E)=0,"",SUMIF(B:B,G12,E:E))</f>
        <v/>
      </c>
      <c r="K12" s="143" t="e">
        <f aca="false">IF(G12="","", xlookup("*"&amp;G12&amp;"*",M:M,M:M,"",2))</f>
        <v>#NAME?</v>
      </c>
      <c r="L12" s="126"/>
      <c r="M12" s="144" t="str">
        <f aca="false">'Roshas Attendance'!S11</f>
        <v>Bnkyo / Bynko
Dhys / Iuosifen / Xiaobeii</v>
      </c>
      <c r="N12" s="145" t="str">
        <f aca="false">IF(M12="","", IF(SUMIF(K:K,M12,J:J)=0,"",SUMIF(K:K,M12,J:J)))</f>
        <v/>
      </c>
      <c r="O12" s="144" t="e">
        <f aca="false">'Roshas Attendance'!U11</f>
        <v>#NAME?</v>
      </c>
      <c r="P12" s="126"/>
      <c r="Q12" s="126"/>
      <c r="R12" s="126"/>
      <c r="S12" s="126"/>
      <c r="T12" s="126"/>
      <c r="U12" s="126"/>
      <c r="V12" s="126"/>
      <c r="W12" s="126"/>
      <c r="X12" s="126"/>
      <c r="Y12" s="126"/>
      <c r="Z12" s="126"/>
      <c r="AA12" s="126"/>
      <c r="AB12" s="126"/>
      <c r="AC12" s="126"/>
      <c r="AD12" s="126"/>
    </row>
    <row r="13" customFormat="false" ht="15.75" hidden="false" customHeight="true" outlineLevel="0" collapsed="false">
      <c r="A13" s="146" t="s">
        <v>495</v>
      </c>
      <c r="B13" s="138" t="str">
        <f aca="false">IFERROR(__xludf.dummyfunction("IF(A13="""","""",REGEXEXTRACT(A13,""^([^\s-]+)""))"),"felgaze")</f>
        <v>felgaze</v>
      </c>
      <c r="C13" s="139" t="e">
        <f aca="false">IF(A13&lt;&gt;"",xlookup(B13,G:G,G:G,"not guildie",1),"")</f>
        <v>#NAME?</v>
      </c>
      <c r="D13" s="139" t="e">
        <f aca="false">IF(A13="","", xlookup(B13,G:G,G:G))</f>
        <v>#NAME?</v>
      </c>
      <c r="E13" s="138" t="n">
        <f aca="false">IFERROR(__xludf.dummyfunction("iferror(if(A13="""","""", value(regexextract(A13,"" - ([^ ]+)*""))),"""")"),1)</f>
        <v>1</v>
      </c>
      <c r="F13" s="126"/>
      <c r="G13" s="144" t="str">
        <f aca="false">'Roshas Attendance'!M12</f>
        <v>Aigir</v>
      </c>
      <c r="H13" s="140" t="e">
        <f aca="false">'Roshas Attendance'!N12</f>
        <v>#NAME?</v>
      </c>
      <c r="I13" s="141" t="str">
        <f aca="false">IF(COUNTIF(D:D,G13)=0,"",COUNTIF(D:D,G13))</f>
        <v/>
      </c>
      <c r="J13" s="142" t="str">
        <f aca="false">IF(SUMIF(B:B,G13,E:E)=0,"",SUMIF(B:B,G13,E:E))</f>
        <v/>
      </c>
      <c r="K13" s="143" t="e">
        <f aca="false">IF(G13="","", xlookup("*"&amp;G13&amp;"*",M:M,M:M,"",2))</f>
        <v>#NAME?</v>
      </c>
      <c r="L13" s="126"/>
      <c r="M13" s="144" t="str">
        <f aca="false">'Roshas Attendance'!S12</f>
        <v>Hanekawa / Nylartha</v>
      </c>
      <c r="N13" s="145" t="str">
        <f aca="false">IF(M13="","", IF(SUMIF(K:K,M13,J:J)=0,"",SUMIF(K:K,M13,J:J)))</f>
        <v/>
      </c>
      <c r="O13" s="144" t="e">
        <f aca="false">'Roshas Attendance'!U12</f>
        <v>#NAME?</v>
      </c>
      <c r="P13" s="126"/>
      <c r="Q13" s="126"/>
      <c r="R13" s="126"/>
      <c r="S13" s="126"/>
      <c r="T13" s="126"/>
      <c r="U13" s="126"/>
      <c r="V13" s="126"/>
      <c r="W13" s="126"/>
      <c r="X13" s="126"/>
      <c r="Y13" s="126"/>
      <c r="Z13" s="126"/>
      <c r="AA13" s="126"/>
      <c r="AB13" s="126"/>
      <c r="AC13" s="126"/>
      <c r="AD13" s="126"/>
    </row>
    <row r="14" customFormat="false" ht="15.75" hidden="false" customHeight="true" outlineLevel="0" collapsed="false">
      <c r="A14" s="147" t="s">
        <v>497</v>
      </c>
      <c r="B14" s="138" t="str">
        <f aca="false">IFERROR(__xludf.dummyfunction("IF(A14="""","""",REGEXEXTRACT(A14,""^([^\s-]+)""))"),"shoothings")</f>
        <v>shoothings</v>
      </c>
      <c r="C14" s="139" t="e">
        <f aca="false">IF(A14&lt;&gt;"",xlookup(B14,G:G,G:G,"not guildie",1),"")</f>
        <v>#NAME?</v>
      </c>
      <c r="D14" s="139" t="e">
        <f aca="false">IF(A14="","", xlookup(B14,G:G,G:G))</f>
        <v>#NAME?</v>
      </c>
      <c r="E14" s="138" t="n">
        <f aca="false">IFERROR(__xludf.dummyfunction("iferror(if(A14="""","""", value(regexextract(A14,"" - ([^ ]+)*""))),"""")"),11)</f>
        <v>11</v>
      </c>
      <c r="F14" s="126"/>
      <c r="G14" s="144" t="str">
        <f aca="false">'Roshas Attendance'!M13</f>
        <v>Aimbei</v>
      </c>
      <c r="H14" s="140" t="e">
        <f aca="false">'Roshas Attendance'!N13</f>
        <v>#NAME?</v>
      </c>
      <c r="I14" s="141" t="str">
        <f aca="false">IF(COUNTIF(D:D,G14)=0,"",COUNTIF(D:D,G14))</f>
        <v/>
      </c>
      <c r="J14" s="142" t="str">
        <f aca="false">IF(SUMIF(B:B,G14,E:E)=0,"",SUMIF(B:B,G14,E:E))</f>
        <v/>
      </c>
      <c r="K14" s="143" t="e">
        <f aca="false">IF(G14="","", xlookup("*"&amp;G14&amp;"*",M:M,M:M,"",2))</f>
        <v>#NAME?</v>
      </c>
      <c r="L14" s="126"/>
      <c r="M14" s="144" t="str">
        <f aca="false">'Roshas Attendance'!S13</f>
        <v>Sharkblood / Sharkdog</v>
      </c>
      <c r="N14" s="145" t="str">
        <f aca="false">IF(M14="","", IF(SUMIF(K:K,M14,J:J)=0,"",SUMIF(K:K,M14,J:J)))</f>
        <v/>
      </c>
      <c r="O14" s="144" t="e">
        <f aca="false">'Roshas Attendance'!U13</f>
        <v>#NAME?</v>
      </c>
      <c r="P14" s="126"/>
      <c r="Q14" s="126"/>
      <c r="R14" s="126"/>
      <c r="S14" s="126"/>
      <c r="T14" s="126"/>
      <c r="U14" s="126"/>
      <c r="V14" s="126"/>
      <c r="W14" s="126"/>
      <c r="X14" s="126"/>
      <c r="Y14" s="126"/>
      <c r="Z14" s="126"/>
      <c r="AA14" s="126"/>
      <c r="AB14" s="126"/>
      <c r="AC14" s="126"/>
      <c r="AD14" s="126"/>
    </row>
    <row r="15" customFormat="false" ht="15.75" hidden="false" customHeight="true" outlineLevel="0" collapsed="false">
      <c r="A15" s="146" t="s">
        <v>498</v>
      </c>
      <c r="B15" s="138" t="str">
        <f aca="false">IFERROR(__xludf.dummyfunction("IF(A15="""","""",REGEXEXTRACT(A15,""^([^\s-]+)""))"),"holecloser")</f>
        <v>holecloser</v>
      </c>
      <c r="C15" s="139" t="e">
        <f aca="false">IF(A15&lt;&gt;"",xlookup(B15,G:G,G:G,"not guildie",1),"")</f>
        <v>#NAME?</v>
      </c>
      <c r="D15" s="139" t="e">
        <f aca="false">IF(A15="","", xlookup(B15,G:G,G:G))</f>
        <v>#NAME?</v>
      </c>
      <c r="E15" s="138" t="n">
        <f aca="false">IFERROR(__xludf.dummyfunction("iferror(if(A15="""","""", value(regexextract(A15,"" - ([^ ]+)*""))),"""")"),5)</f>
        <v>5</v>
      </c>
      <c r="F15" s="126"/>
      <c r="G15" s="144" t="str">
        <f aca="false">'Roshas Attendance'!M14</f>
        <v>Akicker</v>
      </c>
      <c r="H15" s="140" t="e">
        <f aca="false">'Roshas Attendance'!N14</f>
        <v>#NAME?</v>
      </c>
      <c r="I15" s="141" t="str">
        <f aca="false">IF(COUNTIF(D:D,G15)=0,"",COUNTIF(D:D,G15))</f>
        <v/>
      </c>
      <c r="J15" s="142" t="str">
        <f aca="false">IF(SUMIF(B:B,G15,E:E)=0,"",SUMIF(B:B,G15,E:E))</f>
        <v/>
      </c>
      <c r="K15" s="143" t="e">
        <f aca="false">IF(G15="","", xlookup("*"&amp;G15&amp;"*",M:M,M:M,"",2))</f>
        <v>#NAME?</v>
      </c>
      <c r="L15" s="126"/>
      <c r="M15" s="144" t="str">
        <f aca="false">'Roshas Attendance'!S14</f>
        <v>Moostic / Piment</v>
      </c>
      <c r="N15" s="145" t="str">
        <f aca="false">IF(M15="","", IF(SUMIF(K:K,M15,J:J)=0,"",SUMIF(K:K,M15,J:J)))</f>
        <v/>
      </c>
      <c r="O15" s="144" t="e">
        <f aca="false">'Roshas Attendance'!U14</f>
        <v>#NAME?</v>
      </c>
      <c r="P15" s="126"/>
      <c r="Q15" s="126"/>
      <c r="R15" s="126"/>
      <c r="S15" s="126"/>
      <c r="T15" s="126"/>
      <c r="U15" s="126"/>
      <c r="V15" s="126"/>
      <c r="W15" s="126"/>
      <c r="X15" s="126"/>
      <c r="Y15" s="126"/>
      <c r="Z15" s="126"/>
      <c r="AA15" s="126"/>
      <c r="AB15" s="126"/>
      <c r="AC15" s="126"/>
      <c r="AD15" s="126"/>
    </row>
    <row r="16" customFormat="false" ht="15.75" hidden="false" customHeight="true" outlineLevel="0" collapsed="false">
      <c r="A16" s="147" t="s">
        <v>499</v>
      </c>
      <c r="B16" s="138" t="str">
        <f aca="false">IFERROR(__xludf.dummyfunction("IF(A16="""","""",REGEXEXTRACT(A16,""^([^\s-]+)""))"),"handycapable")</f>
        <v>handycapable</v>
      </c>
      <c r="C16" s="139" t="e">
        <f aca="false">IF(A16&lt;&gt;"",xlookup(B16,G:G,G:G,"not guildie",1),"")</f>
        <v>#NAME?</v>
      </c>
      <c r="D16" s="139" t="e">
        <f aca="false">IF(A16="","", xlookup(B16,G:G,G:G))</f>
        <v>#NAME?</v>
      </c>
      <c r="E16" s="138" t="n">
        <f aca="false">IFERROR(__xludf.dummyfunction("iferror(if(A16="""","""", value(regexextract(A16,"" - ([^ ]+)*""))),"""")"),7)</f>
        <v>7</v>
      </c>
      <c r="F16" s="126"/>
      <c r="G16" s="144" t="str">
        <f aca="false">'Roshas Attendance'!M15</f>
        <v>Akind</v>
      </c>
      <c r="H16" s="140" t="e">
        <f aca="false">'Roshas Attendance'!N15</f>
        <v>#NAME?</v>
      </c>
      <c r="I16" s="141" t="str">
        <f aca="false">IF(COUNTIF(D:D,G16)=0,"",COUNTIF(D:D,G16))</f>
        <v/>
      </c>
      <c r="J16" s="142" t="str">
        <f aca="false">IF(SUMIF(B:B,G16,E:E)=0,"",SUMIF(B:B,G16,E:E))</f>
        <v/>
      </c>
      <c r="K16" s="143" t="e">
        <f aca="false">IF(G16="","", xlookup("*"&amp;G16&amp;"*",M:M,M:M,"",2))</f>
        <v>#NAME?</v>
      </c>
      <c r="L16" s="126"/>
      <c r="M16" s="144" t="str">
        <f aca="false">'Roshas Attendance'!S15</f>
        <v>Bonusstage</v>
      </c>
      <c r="N16" s="145" t="str">
        <f aca="false">IF(M16="","", IF(SUMIF(K:K,M16,J:J)=0,"",SUMIF(K:K,M16,J:J)))</f>
        <v/>
      </c>
      <c r="O16" s="144" t="e">
        <f aca="false">'Roshas Attendance'!U15</f>
        <v>#NAME?</v>
      </c>
      <c r="P16" s="126"/>
      <c r="Q16" s="126"/>
      <c r="R16" s="126"/>
      <c r="S16" s="126"/>
      <c r="T16" s="126"/>
      <c r="U16" s="126"/>
      <c r="V16" s="126"/>
      <c r="W16" s="126"/>
      <c r="X16" s="126"/>
      <c r="Y16" s="126"/>
      <c r="Z16" s="126"/>
      <c r="AA16" s="126"/>
      <c r="AB16" s="126"/>
      <c r="AC16" s="126"/>
      <c r="AD16" s="126"/>
    </row>
    <row r="17" customFormat="false" ht="15.75" hidden="false" customHeight="true" outlineLevel="0" collapsed="false">
      <c r="A17" s="146" t="s">
        <v>500</v>
      </c>
      <c r="B17" s="138" t="str">
        <f aca="false">IFERROR(__xludf.dummyfunction("IF(A17="""","""",REGEXEXTRACT(A17,""^([^\s-]+)""))"),"ifearnan")</f>
        <v>ifearnan</v>
      </c>
      <c r="C17" s="139" t="e">
        <f aca="false">IF(A17&lt;&gt;"",xlookup(B17,G:G,G:G,"not guildie",1),"")</f>
        <v>#NAME?</v>
      </c>
      <c r="D17" s="139" t="e">
        <f aca="false">IF(A17="","", xlookup(B17,G:G,G:G))</f>
        <v>#NAME?</v>
      </c>
      <c r="E17" s="138" t="n">
        <f aca="false">IFERROR(__xludf.dummyfunction("iferror(if(A17="""","""", value(regexextract(A17,"" - ([^ ]+)*""))),"""")"),15)</f>
        <v>15</v>
      </c>
      <c r="F17" s="126"/>
      <c r="G17" s="144" t="str">
        <f aca="false">'Roshas Attendance'!M16</f>
        <v>Akoomer</v>
      </c>
      <c r="H17" s="140" t="e">
        <f aca="false">'Roshas Attendance'!N16</f>
        <v>#NAME?</v>
      </c>
      <c r="I17" s="141" t="str">
        <f aca="false">IF(COUNTIF(D:D,G17)=0,"",COUNTIF(D:D,G17))</f>
        <v/>
      </c>
      <c r="J17" s="142" t="str">
        <f aca="false">IF(SUMIF(B:B,G17,E:E)=0,"",SUMIF(B:B,G17,E:E))</f>
        <v/>
      </c>
      <c r="K17" s="143" t="e">
        <f aca="false">IF(G17="","", xlookup("*"&amp;G17&amp;"*",M:M,M:M,"",2))</f>
        <v>#NAME?</v>
      </c>
      <c r="L17" s="126"/>
      <c r="M17" s="144" t="str">
        <f aca="false">'Roshas Attendance'!S16</f>
        <v>Zuljitazin / Zuljitajin</v>
      </c>
      <c r="N17" s="145" t="str">
        <f aca="false">IF(M17="","", IF(SUMIF(K:K,M17,J:J)=0,"",SUMIF(K:K,M17,J:J)))</f>
        <v/>
      </c>
      <c r="O17" s="144" t="e">
        <f aca="false">'Roshas Attendance'!U16</f>
        <v>#NAME?</v>
      </c>
      <c r="P17" s="126"/>
      <c r="Q17" s="126"/>
      <c r="R17" s="126"/>
      <c r="S17" s="126"/>
      <c r="T17" s="126"/>
      <c r="U17" s="126"/>
      <c r="V17" s="126"/>
      <c r="W17" s="126"/>
      <c r="X17" s="126"/>
      <c r="Y17" s="126"/>
      <c r="Z17" s="126"/>
      <c r="AA17" s="126"/>
      <c r="AB17" s="126"/>
      <c r="AC17" s="126"/>
      <c r="AD17" s="126"/>
    </row>
    <row r="18" customFormat="false" ht="15.75" hidden="false" customHeight="true" outlineLevel="0" collapsed="false">
      <c r="A18" s="147" t="s">
        <v>501</v>
      </c>
      <c r="B18" s="138" t="str">
        <f aca="false">IFERROR(__xludf.dummyfunction("IF(A18="""","""",REGEXEXTRACT(A18,""^([^\s-]+)""))"),"deepinthots")</f>
        <v>deepinthots</v>
      </c>
      <c r="C18" s="139" t="e">
        <f aca="false">IF(A18&lt;&gt;"",xlookup(B18,G:G,G:G,"not guildie",1),"")</f>
        <v>#NAME?</v>
      </c>
      <c r="D18" s="139" t="e">
        <f aca="false">IF(A18="","", xlookup(B18,G:G,G:G))</f>
        <v>#NAME?</v>
      </c>
      <c r="E18" s="138" t="n">
        <f aca="false">IFERROR(__xludf.dummyfunction("iferror(if(A18="""","""", value(regexextract(A18,"" - ([^ ]+)*""))),"""")"),14)</f>
        <v>14</v>
      </c>
      <c r="F18" s="126"/>
      <c r="G18" s="144" t="str">
        <f aca="false">'Roshas Attendance'!M17</f>
        <v>Alcheman</v>
      </c>
      <c r="H18" s="140" t="e">
        <f aca="false">'Roshas Attendance'!N17</f>
        <v>#NAME?</v>
      </c>
      <c r="I18" s="141" t="str">
        <f aca="false">IF(COUNTIF(D:D,G18)=0,"",COUNTIF(D:D,G18))</f>
        <v/>
      </c>
      <c r="J18" s="142" t="str">
        <f aca="false">IF(SUMIF(B:B,G18,E:E)=0,"",SUMIF(B:B,G18,E:E))</f>
        <v/>
      </c>
      <c r="K18" s="143" t="e">
        <f aca="false">IF(G18="","", xlookup("*"&amp;G18&amp;"*",M:M,M:M,"",2))</f>
        <v>#NAME?</v>
      </c>
      <c r="L18" s="126"/>
      <c r="M18" s="148" t="str">
        <f aca="false">'Roshas Attendance'!S17</f>
        <v>Xireal</v>
      </c>
      <c r="N18" s="145" t="str">
        <f aca="false">IF(M18="","", IF(SUMIF(K:K,M18,J:J)=0,"",SUMIF(K:K,M18,J:J)))</f>
        <v/>
      </c>
      <c r="O18" s="148" t="e">
        <f aca="false">'Roshas Attendance'!U17</f>
        <v>#NAME?</v>
      </c>
      <c r="P18" s="126"/>
      <c r="Q18" s="126"/>
      <c r="R18" s="126"/>
      <c r="S18" s="126"/>
      <c r="T18" s="126"/>
      <c r="U18" s="126"/>
      <c r="V18" s="126"/>
      <c r="W18" s="126"/>
      <c r="X18" s="126"/>
      <c r="Y18" s="126"/>
      <c r="Z18" s="126"/>
      <c r="AA18" s="126"/>
      <c r="AB18" s="126"/>
      <c r="AC18" s="126"/>
      <c r="AD18" s="126"/>
    </row>
    <row r="19" customFormat="false" ht="15.75" hidden="false" customHeight="true" outlineLevel="0" collapsed="false">
      <c r="A19" s="146" t="s">
        <v>502</v>
      </c>
      <c r="B19" s="138" t="str">
        <f aca="false">IFERROR(__xludf.dummyfunction("IF(A19="""","""",REGEXEXTRACT(A19,""^([^\s-]+)""))"),"bodvarr")</f>
        <v>bodvarr</v>
      </c>
      <c r="C19" s="139" t="e">
        <f aca="false">IF(A19&lt;&gt;"",xlookup(B19,G:G,G:G,"not guildie",1),"")</f>
        <v>#NAME?</v>
      </c>
      <c r="D19" s="139" t="e">
        <f aca="false">IF(A19="","", xlookup(B19,G:G,G:G))</f>
        <v>#NAME?</v>
      </c>
      <c r="E19" s="138" t="n">
        <f aca="false">IFERROR(__xludf.dummyfunction("iferror(if(A19="""","""", value(regexextract(A19,"" - ([^ ]+)*""))),"""")"),13)</f>
        <v>13</v>
      </c>
      <c r="F19" s="126"/>
      <c r="G19" s="144" t="str">
        <f aca="false">'Roshas Attendance'!M18</f>
        <v>Alerich</v>
      </c>
      <c r="H19" s="140" t="e">
        <f aca="false">'Roshas Attendance'!N18</f>
        <v>#NAME?</v>
      </c>
      <c r="I19" s="141" t="str">
        <f aca="false">IF(COUNTIF(D:D,G19)=0,"",COUNTIF(D:D,G19))</f>
        <v/>
      </c>
      <c r="J19" s="142" t="str">
        <f aca="false">IF(SUMIF(B:B,G19,E:E)=0,"",SUMIF(B:B,G19,E:E))</f>
        <v/>
      </c>
      <c r="K19" s="143" t="e">
        <f aca="false">IF(G19="","", xlookup("*"&amp;G19&amp;"*",M:M,M:M,"",2))</f>
        <v>#NAME?</v>
      </c>
      <c r="L19" s="126"/>
      <c r="M19" s="144" t="str">
        <f aca="false">'Roshas Attendance'!S18</f>
        <v>KRS / AWS / RSK</v>
      </c>
      <c r="N19" s="145" t="str">
        <f aca="false">IF(M19="","", IF(SUMIF(K:K,M19,J:J)=0,"",SUMIF(K:K,M19,J:J)))</f>
        <v/>
      </c>
      <c r="O19" s="144" t="e">
        <f aca="false">'Roshas Attendance'!U18</f>
        <v>#NAME?</v>
      </c>
      <c r="P19" s="126"/>
      <c r="Q19" s="126"/>
      <c r="R19" s="126"/>
      <c r="S19" s="126"/>
      <c r="T19" s="126"/>
      <c r="U19" s="126"/>
      <c r="V19" s="126"/>
      <c r="W19" s="126"/>
      <c r="X19" s="126"/>
      <c r="Y19" s="126"/>
      <c r="Z19" s="126"/>
      <c r="AA19" s="126"/>
      <c r="AB19" s="126"/>
      <c r="AC19" s="126"/>
      <c r="AD19" s="126"/>
    </row>
    <row r="20" customFormat="false" ht="15.75" hidden="false" customHeight="true" outlineLevel="0" collapsed="false">
      <c r="A20" s="147" t="s">
        <v>503</v>
      </c>
      <c r="B20" s="138" t="str">
        <f aca="false">IFERROR(__xludf.dummyfunction("IF(A20="""","""",REGEXEXTRACT(A20,""^([^\s-]+)""))"),"ychinso")</f>
        <v>ychinso</v>
      </c>
      <c r="C20" s="139" t="e">
        <f aca="false">IF(A20&lt;&gt;"",xlookup(B20,G:G,G:G,"not guildie",1),"")</f>
        <v>#NAME?</v>
      </c>
      <c r="D20" s="139" t="e">
        <f aca="false">IF(A20="","", xlookup(B20,G:G,G:G))</f>
        <v>#NAME?</v>
      </c>
      <c r="E20" s="138" t="n">
        <f aca="false">IFERROR(__xludf.dummyfunction("iferror(if(A20="""","""", value(regexextract(A20,"" - ([^ ]+)*""))),"""")"),40)</f>
        <v>40</v>
      </c>
      <c r="F20" s="126"/>
      <c r="G20" s="144" t="str">
        <f aca="false">'Roshas Attendance'!M19</f>
        <v>Altidor</v>
      </c>
      <c r="H20" s="140" t="e">
        <f aca="false">'Roshas Attendance'!N19</f>
        <v>#NAME?</v>
      </c>
      <c r="I20" s="141" t="str">
        <f aca="false">IF(COUNTIF(D:D,G20)=0,"",COUNTIF(D:D,G20))</f>
        <v/>
      </c>
      <c r="J20" s="142" t="str">
        <f aca="false">IF(SUMIF(B:B,G20,E:E)=0,"",SUMIF(B:B,G20,E:E))</f>
        <v/>
      </c>
      <c r="K20" s="143" t="e">
        <f aca="false">IF(G20="","", xlookup("*"&amp;G20&amp;"*",M:M,M:M,"",2))</f>
        <v>#NAME?</v>
      </c>
      <c r="L20" s="126"/>
      <c r="M20" s="144" t="str">
        <f aca="false">'Roshas Attendance'!S19</f>
        <v>Randomhero / Gzus</v>
      </c>
      <c r="N20" s="145" t="str">
        <f aca="false">IF(M20="","", IF(SUMIF(K:K,M20,J:J)=0,"",SUMIF(K:K,M20,J:J)))</f>
        <v/>
      </c>
      <c r="O20" s="144" t="e">
        <f aca="false">'Roshas Attendance'!U19</f>
        <v>#NAME?</v>
      </c>
      <c r="P20" s="126"/>
      <c r="Q20" s="126"/>
      <c r="R20" s="126"/>
      <c r="S20" s="126"/>
      <c r="T20" s="126"/>
      <c r="U20" s="126"/>
      <c r="V20" s="126"/>
      <c r="W20" s="126"/>
      <c r="X20" s="126"/>
      <c r="Y20" s="126"/>
      <c r="Z20" s="126"/>
      <c r="AA20" s="126"/>
      <c r="AB20" s="126"/>
      <c r="AC20" s="126"/>
      <c r="AD20" s="126"/>
    </row>
    <row r="21" customFormat="false" ht="15.75" hidden="false" customHeight="true" outlineLevel="0" collapsed="false">
      <c r="A21" s="146"/>
      <c r="B21" s="138" t="str">
        <f aca="false">IFERROR(__xludf.dummyfunction("IF(A21="""","""",REGEXEXTRACT(A21,""^([^\s-]+)""))"),"")</f>
        <v/>
      </c>
      <c r="C21" s="139" t="str">
        <f aca="false">IF(A21&lt;&gt;"",xlookup(B21,G:G,G:G,"not guildie",1),"")</f>
        <v/>
      </c>
      <c r="D21" s="139" t="str">
        <f aca="false">IF(A21="","", xlookup(B21,G:G,G:G))</f>
        <v/>
      </c>
      <c r="E21" s="138" t="str">
        <f aca="false">IFERROR(__xludf.dummyfunction("iferror(if(A21="""","""", value(regexextract(A21,"" - ([^ ]+)*""))),"""")"),"")</f>
        <v/>
      </c>
      <c r="F21" s="126"/>
      <c r="G21" s="149" t="str">
        <f aca="false">'Roshas Attendance'!M20</f>
        <v>Amnith</v>
      </c>
      <c r="H21" s="140" t="e">
        <f aca="false">'Roshas Attendance'!N20</f>
        <v>#NAME?</v>
      </c>
      <c r="I21" s="141" t="str">
        <f aca="false">IF(COUNTIF(D:D,G21)=0,"",COUNTIF(D:D,G21))</f>
        <v/>
      </c>
      <c r="J21" s="142" t="str">
        <f aca="false">IF(SUMIF(B:B,G21,E:E)=0,"",SUMIF(B:B,G21,E:E))</f>
        <v/>
      </c>
      <c r="K21" s="143" t="e">
        <f aca="false">IF(G21="","", xlookup("*"&amp;G21&amp;"*",M:M,M:M,"",2))</f>
        <v>#NAME?</v>
      </c>
      <c r="L21" s="126"/>
      <c r="M21" s="144" t="str">
        <f aca="false">'Roshas Attendance'!S20</f>
        <v>Phocuz / Elffo / Buf
Lunars / Lysandrah</v>
      </c>
      <c r="N21" s="145" t="str">
        <f aca="false">IF(M21="","", IF(SUMIF(K:K,M21,J:J)=0,"",SUMIF(K:K,M21,J:J)))</f>
        <v/>
      </c>
      <c r="O21" s="144" t="e">
        <f aca="false">'Roshas Attendance'!U20</f>
        <v>#NAME?</v>
      </c>
      <c r="P21" s="126"/>
      <c r="Q21" s="126"/>
      <c r="R21" s="126"/>
      <c r="S21" s="126"/>
      <c r="T21" s="126"/>
      <c r="U21" s="126"/>
      <c r="V21" s="126"/>
      <c r="W21" s="126"/>
      <c r="X21" s="126"/>
      <c r="Y21" s="126"/>
      <c r="Z21" s="126"/>
      <c r="AA21" s="126"/>
      <c r="AB21" s="126"/>
      <c r="AC21" s="126"/>
      <c r="AD21" s="126"/>
    </row>
    <row r="22" customFormat="false" ht="15.75" hidden="false" customHeight="true" outlineLevel="0" collapsed="false">
      <c r="A22" s="147"/>
      <c r="B22" s="138" t="str">
        <f aca="false">IFERROR(__xludf.dummyfunction("IF(A22="""","""",REGEXEXTRACT(A22,""^([^\s-]+)""))"),"")</f>
        <v/>
      </c>
      <c r="C22" s="139" t="str">
        <f aca="false">IF(A22&lt;&gt;"",xlookup(B22,G:G,G:G,"not guildie",1),"")</f>
        <v/>
      </c>
      <c r="D22" s="139" t="str">
        <f aca="false">IF(A22="","", xlookup(B22,G:G,G:G))</f>
        <v/>
      </c>
      <c r="E22" s="138" t="str">
        <f aca="false">IFERROR(__xludf.dummyfunction("iferror(if(A22="""","""", value(regexextract(A22,"" - ([^ ]+)*""))),"""")"),"")</f>
        <v/>
      </c>
      <c r="F22" s="126"/>
      <c r="G22" s="144" t="str">
        <f aca="false">'Roshas Attendance'!M21</f>
        <v>Angelcupid</v>
      </c>
      <c r="H22" s="140" t="e">
        <f aca="false">'Roshas Attendance'!N21</f>
        <v>#NAME?</v>
      </c>
      <c r="I22" s="141" t="str">
        <f aca="false">IF(COUNTIF(D:D,G22)=0,"",COUNTIF(D:D,G22))</f>
        <v/>
      </c>
      <c r="J22" s="142" t="str">
        <f aca="false">IF(SUMIF(B:B,G22,E:E)=0,"",SUMIF(B:B,G22,E:E))</f>
        <v/>
      </c>
      <c r="K22" s="143" t="e">
        <f aca="false">IF(G22="","", xlookup("*"&amp;G22&amp;"*",M:M,M:M,"",2))</f>
        <v>#NAME?</v>
      </c>
      <c r="L22" s="126"/>
      <c r="M22" s="148" t="str">
        <f aca="false">'Roshas Attendance'!S21</f>
        <v>Armgal / Armholycrit
Midshipman / Armeng / Armuxa</v>
      </c>
      <c r="N22" s="145" t="str">
        <f aca="false">IF(M22="","", IF(SUMIF(K:K,M22,J:J)=0,"",SUMIF(K:K,M22,J:J)))</f>
        <v/>
      </c>
      <c r="O22" s="148" t="e">
        <f aca="false">'Roshas Attendance'!U21</f>
        <v>#NAME?</v>
      </c>
      <c r="P22" s="126"/>
      <c r="Q22" s="126"/>
      <c r="R22" s="126"/>
      <c r="S22" s="126"/>
      <c r="T22" s="126"/>
      <c r="U22" s="126"/>
      <c r="V22" s="126"/>
      <c r="W22" s="126"/>
      <c r="X22" s="126"/>
      <c r="Y22" s="126"/>
      <c r="Z22" s="126"/>
      <c r="AA22" s="126"/>
      <c r="AB22" s="126"/>
      <c r="AC22" s="126"/>
      <c r="AD22" s="126"/>
    </row>
    <row r="23" customFormat="false" ht="15.75" hidden="false" customHeight="true" outlineLevel="0" collapsed="false">
      <c r="A23" s="146"/>
      <c r="B23" s="138" t="str">
        <f aca="false">IFERROR(__xludf.dummyfunction("IF(A23="""","""",REGEXEXTRACT(A23,""^([^\s-]+)""))"),"")</f>
        <v/>
      </c>
      <c r="C23" s="139" t="str">
        <f aca="false">IF(A23&lt;&gt;"",xlookup(B23,G:G,G:G,"not guildie",1),"")</f>
        <v/>
      </c>
      <c r="D23" s="139" t="str">
        <f aca="false">IF(A23="","", xlookup(B23,G:G,G:G))</f>
        <v/>
      </c>
      <c r="E23" s="138" t="str">
        <f aca="false">IFERROR(__xludf.dummyfunction("iferror(if(A23="""","""", value(regexextract(A23,"" - ([^ ]+)*""))),"""")"),"")</f>
        <v/>
      </c>
      <c r="F23" s="126"/>
      <c r="G23" s="144" t="str">
        <f aca="false">'Roshas Attendance'!M22</f>
        <v>Anivek</v>
      </c>
      <c r="H23" s="140" t="e">
        <f aca="false">'Roshas Attendance'!N22</f>
        <v>#NAME?</v>
      </c>
      <c r="I23" s="141" t="str">
        <f aca="false">IF(COUNTIF(D:D,G23)=0,"",COUNTIF(D:D,G23))</f>
        <v/>
      </c>
      <c r="J23" s="142" t="str">
        <f aca="false">IF(SUMIF(B:B,G23,E:E)=0,"",SUMIF(B:B,G23,E:E))</f>
        <v/>
      </c>
      <c r="K23" s="143" t="e">
        <f aca="false">IF(G23="","", xlookup("*"&amp;G23&amp;"*",M:M,M:M,"",2))</f>
        <v>#NAME?</v>
      </c>
      <c r="L23" s="126"/>
      <c r="M23" s="144" t="str">
        <f aca="false">'Roshas Attendance'!S22</f>
        <v>Camilea / Camilith</v>
      </c>
      <c r="N23" s="145" t="str">
        <f aca="false">IF(M23="","", IF(SUMIF(K:K,M23,J:J)=0,"",SUMIF(K:K,M23,J:J)))</f>
        <v/>
      </c>
      <c r="O23" s="144" t="e">
        <f aca="false">'Roshas Attendance'!U22</f>
        <v>#NAME?</v>
      </c>
      <c r="P23" s="126"/>
      <c r="Q23" s="126"/>
      <c r="R23" s="126"/>
      <c r="S23" s="126"/>
      <c r="T23" s="126"/>
      <c r="U23" s="126"/>
      <c r="V23" s="126"/>
      <c r="W23" s="126"/>
      <c r="X23" s="126"/>
      <c r="Y23" s="126"/>
      <c r="Z23" s="126"/>
      <c r="AA23" s="126"/>
      <c r="AB23" s="126"/>
      <c r="AC23" s="126"/>
      <c r="AD23" s="126"/>
    </row>
    <row r="24" customFormat="false" ht="15.75" hidden="false" customHeight="true" outlineLevel="0" collapsed="false">
      <c r="A24" s="147"/>
      <c r="B24" s="138" t="str">
        <f aca="false">IFERROR(__xludf.dummyfunction("IF(A24="""","""",REGEXEXTRACT(A24,""^([^\s-]+)""))"),"")</f>
        <v/>
      </c>
      <c r="C24" s="139" t="str">
        <f aca="false">IF(A24&lt;&gt;"",xlookup(B24,G:G,G:G,"not guildie",1),"")</f>
        <v/>
      </c>
      <c r="D24" s="139" t="str">
        <f aca="false">IF(A24="","", xlookup(B24,G:G,G:G))</f>
        <v/>
      </c>
      <c r="E24" s="138" t="str">
        <f aca="false">IFERROR(__xludf.dummyfunction("iferror(if(A24="""","""", value(regexextract(A24,"" - ([^ ]+)*""))),"""")"),"")</f>
        <v/>
      </c>
      <c r="F24" s="126"/>
      <c r="G24" s="144" t="str">
        <f aca="false">'Roshas Attendance'!M23</f>
        <v>Antlerdaddy</v>
      </c>
      <c r="H24" s="140" t="e">
        <f aca="false">'Roshas Attendance'!N23</f>
        <v>#NAME?</v>
      </c>
      <c r="I24" s="141" t="str">
        <f aca="false">IF(COUNTIF(D:D,G24)=0,"",COUNTIF(D:D,G24))</f>
        <v/>
      </c>
      <c r="J24" s="142" t="str">
        <f aca="false">IF(SUMIF(B:B,G24,E:E)=0,"",SUMIF(B:B,G24,E:E))</f>
        <v/>
      </c>
      <c r="K24" s="143" t="e">
        <f aca="false">IF(G24="","", xlookup("*"&amp;G24&amp;"*",M:M,M:M,"",2))</f>
        <v>#NAME?</v>
      </c>
      <c r="L24" s="126"/>
      <c r="M24" s="144" t="str">
        <f aca="false">'Roshas Attendance'!S23</f>
        <v>Fidgetpally</v>
      </c>
      <c r="N24" s="145" t="str">
        <f aca="false">IF(M24="","", IF(SUMIF(K:K,M24,J:J)=0,"",SUMIF(K:K,M24,J:J)))</f>
        <v/>
      </c>
      <c r="O24" s="144" t="e">
        <f aca="false">'Roshas Attendance'!U23</f>
        <v>#NAME?</v>
      </c>
      <c r="P24" s="126"/>
      <c r="Q24" s="126"/>
      <c r="R24" s="126"/>
      <c r="S24" s="126"/>
      <c r="T24" s="126"/>
      <c r="U24" s="126"/>
      <c r="V24" s="126"/>
      <c r="W24" s="126"/>
      <c r="X24" s="126"/>
      <c r="Y24" s="126"/>
      <c r="Z24" s="126"/>
      <c r="AA24" s="126"/>
      <c r="AB24" s="126"/>
      <c r="AC24" s="126"/>
      <c r="AD24" s="126"/>
    </row>
    <row r="25" customFormat="false" ht="15.75" hidden="false" customHeight="true" outlineLevel="0" collapsed="false">
      <c r="A25" s="146"/>
      <c r="B25" s="138" t="str">
        <f aca="false">IFERROR(__xludf.dummyfunction("IF(A25="""","""",REGEXEXTRACT(A25,""^([^\s-]+)""))"),"")</f>
        <v/>
      </c>
      <c r="C25" s="139" t="str">
        <f aca="false">IF(A25&lt;&gt;"",xlookup(B25,G:G,G:G,"not guildie",1),"")</f>
        <v/>
      </c>
      <c r="D25" s="139" t="str">
        <f aca="false">IF(A25="","", xlookup(B25,G:G,G:G))</f>
        <v/>
      </c>
      <c r="E25" s="138" t="str">
        <f aca="false">IFERROR(__xludf.dummyfunction("iferror(if(A25="""","""", value(regexextract(A25,"" - ([^ ]+)*""))),"""")"),"")</f>
        <v/>
      </c>
      <c r="F25" s="126"/>
      <c r="G25" s="144" t="str">
        <f aca="false">'Roshas Attendance'!M24</f>
        <v>Anxiousness</v>
      </c>
      <c r="H25" s="140" t="e">
        <f aca="false">'Roshas Attendance'!N24</f>
        <v>#NAME?</v>
      </c>
      <c r="I25" s="141" t="str">
        <f aca="false">IF(COUNTIF(D:D,G25)=0,"",COUNTIF(D:D,G25))</f>
        <v/>
      </c>
      <c r="J25" s="142" t="str">
        <f aca="false">IF(SUMIF(B:B,G25,E:E)=0,"",SUMIF(B:B,G25,E:E))</f>
        <v/>
      </c>
      <c r="K25" s="143" t="e">
        <f aca="false">IF(G25="","", xlookup("*"&amp;G25&amp;"*",M:M,M:M,"",2))</f>
        <v>#NAME?</v>
      </c>
      <c r="L25" s="126"/>
      <c r="M25" s="144" t="str">
        <f aca="false">'Roshas Attendance'!S24</f>
        <v>Selenewind / Seleneshine</v>
      </c>
      <c r="N25" s="145" t="str">
        <f aca="false">IF(M25="","", IF(SUMIF(K:K,M25,J:J)=0,"",SUMIF(K:K,M25,J:J)))</f>
        <v/>
      </c>
      <c r="O25" s="144" t="e">
        <f aca="false">'Roshas Attendance'!U24</f>
        <v>#NAME?</v>
      </c>
      <c r="P25" s="126"/>
      <c r="Q25" s="126"/>
      <c r="R25" s="126"/>
      <c r="S25" s="126"/>
      <c r="T25" s="126"/>
      <c r="U25" s="126"/>
      <c r="V25" s="126"/>
      <c r="W25" s="126"/>
      <c r="X25" s="126"/>
      <c r="Y25" s="126"/>
      <c r="Z25" s="126"/>
      <c r="AA25" s="126"/>
      <c r="AB25" s="126"/>
      <c r="AC25" s="126"/>
      <c r="AD25" s="126"/>
    </row>
    <row r="26" customFormat="false" ht="15.75" hidden="false" customHeight="true" outlineLevel="0" collapsed="false">
      <c r="A26" s="147"/>
      <c r="B26" s="138" t="str">
        <f aca="false">IFERROR(__xludf.dummyfunction("IF(A26="""","""",REGEXEXTRACT(A26,""^([^\s-]+)""))"),"")</f>
        <v/>
      </c>
      <c r="C26" s="139" t="str">
        <f aca="false">IF(A26&lt;&gt;"",xlookup(B26,G:G,G:G,"not guildie",1),"")</f>
        <v/>
      </c>
      <c r="D26" s="139" t="str">
        <f aca="false">IF(A26="","", xlookup(B26,G:G,G:G))</f>
        <v/>
      </c>
      <c r="E26" s="138" t="str">
        <f aca="false">IFERROR(__xludf.dummyfunction("iferror(if(A26="""","""", value(regexextract(A26,"" - ([^ ]+)*""))),"""")"),"")</f>
        <v/>
      </c>
      <c r="F26" s="126"/>
      <c r="G26" s="144" t="str">
        <f aca="false">'Roshas Attendance'!M25</f>
        <v>Aorcbuff</v>
      </c>
      <c r="H26" s="140" t="e">
        <f aca="false">'Roshas Attendance'!N25</f>
        <v>#NAME?</v>
      </c>
      <c r="I26" s="141" t="str">
        <f aca="false">IF(COUNTIF(D:D,G26)=0,"",COUNTIF(D:D,G26))</f>
        <v/>
      </c>
      <c r="J26" s="142" t="str">
        <f aca="false">IF(SUMIF(B:B,G26,E:E)=0,"",SUMIF(B:B,G26,E:E))</f>
        <v/>
      </c>
      <c r="K26" s="143" t="e">
        <f aca="false">IF(G26="","", xlookup("*"&amp;G26&amp;"*",M:M,M:M,"",2))</f>
        <v>#NAME?</v>
      </c>
      <c r="L26" s="126"/>
      <c r="M26" s="144" t="str">
        <f aca="false">'Roshas Attendance'!S25</f>
        <v>Suntzu / Moribund / Sundru</v>
      </c>
      <c r="N26" s="145" t="str">
        <f aca="false">IF(M26="","", IF(SUMIF(K:K,M26,J:J)=0,"",SUMIF(K:K,M26,J:J)))</f>
        <v/>
      </c>
      <c r="O26" s="144" t="e">
        <f aca="false">'Roshas Attendance'!U25</f>
        <v>#NAME?</v>
      </c>
      <c r="P26" s="126"/>
      <c r="Q26" s="126"/>
      <c r="R26" s="126"/>
      <c r="S26" s="126"/>
      <c r="T26" s="126"/>
      <c r="U26" s="126"/>
      <c r="V26" s="126"/>
      <c r="W26" s="126"/>
      <c r="X26" s="126"/>
      <c r="Y26" s="126"/>
      <c r="Z26" s="126"/>
      <c r="AA26" s="126"/>
      <c r="AB26" s="126"/>
      <c r="AC26" s="126"/>
      <c r="AD26" s="126"/>
    </row>
    <row r="27" customFormat="false" ht="15.75" hidden="false" customHeight="true" outlineLevel="0" collapsed="false">
      <c r="A27" s="146"/>
      <c r="B27" s="138" t="str">
        <f aca="false">IFERROR(__xludf.dummyfunction("IF(A27="""","""",REGEXEXTRACT(A27,""^([^\s-]+)""))"),"")</f>
        <v/>
      </c>
      <c r="C27" s="139" t="str">
        <f aca="false">IF(A27&lt;&gt;"",xlookup(B27,G:G,G:G,"not guildie",1),"")</f>
        <v/>
      </c>
      <c r="D27" s="139" t="str">
        <f aca="false">IF(A27="","", xlookup(B27,G:G,G:G))</f>
        <v/>
      </c>
      <c r="E27" s="138" t="str">
        <f aca="false">IFERROR(__xludf.dummyfunction("iferror(if(A27="""","""", value(regexextract(A27,"" - ([^ ]+)*""))),"""")"),"")</f>
        <v/>
      </c>
      <c r="F27" s="126"/>
      <c r="G27" s="144" t="str">
        <f aca="false">'Roshas Attendance'!M26</f>
        <v>Aquatank</v>
      </c>
      <c r="H27" s="140" t="e">
        <f aca="false">'Roshas Attendance'!N26</f>
        <v>#NAME?</v>
      </c>
      <c r="I27" s="141" t="str">
        <f aca="false">IF(COUNTIF(D:D,G27)=0,"",COUNTIF(D:D,G27))</f>
        <v/>
      </c>
      <c r="J27" s="142" t="str">
        <f aca="false">IF(SUMIF(B:B,G27,E:E)=0,"",SUMIF(B:B,G27,E:E))</f>
        <v/>
      </c>
      <c r="K27" s="143" t="e">
        <f aca="false">IF(G27="","", xlookup("*"&amp;G27&amp;"*",M:M,M:M,"",2))</f>
        <v>#NAME?</v>
      </c>
      <c r="L27" s="126"/>
      <c r="M27" s="144" t="str">
        <f aca="false">'Roshas Attendance'!S26</f>
        <v>Yoland / Fernette(Vermooth)</v>
      </c>
      <c r="N27" s="145" t="str">
        <f aca="false">IF(M27="","", IF(SUMIF(K:K,M27,J:J)=0,"",SUMIF(K:K,M27,J:J)))</f>
        <v/>
      </c>
      <c r="O27" s="144" t="e">
        <f aca="false">'Roshas Attendance'!U26</f>
        <v>#NAME?</v>
      </c>
      <c r="P27" s="126"/>
      <c r="Q27" s="126"/>
      <c r="R27" s="126"/>
      <c r="S27" s="126"/>
      <c r="T27" s="126"/>
      <c r="U27" s="126"/>
      <c r="V27" s="126"/>
      <c r="W27" s="126"/>
      <c r="X27" s="126"/>
      <c r="Y27" s="126"/>
      <c r="Z27" s="126"/>
      <c r="AA27" s="126"/>
      <c r="AB27" s="126"/>
      <c r="AC27" s="126"/>
      <c r="AD27" s="126"/>
    </row>
    <row r="28" customFormat="false" ht="15.75" hidden="false" customHeight="true" outlineLevel="0" collapsed="false">
      <c r="A28" s="147"/>
      <c r="B28" s="138" t="str">
        <f aca="false">IFERROR(__xludf.dummyfunction("IF(A28="""","""",REGEXEXTRACT(A28,""^([^\s-]+)""))"),"")</f>
        <v/>
      </c>
      <c r="C28" s="139" t="str">
        <f aca="false">IF(A28&lt;&gt;"",xlookup(B28,G:G,G:G,"not guildie",1),"")</f>
        <v/>
      </c>
      <c r="D28" s="139" t="str">
        <f aca="false">IF(A28="","", xlookup(B28,G:G,G:G))</f>
        <v/>
      </c>
      <c r="E28" s="138" t="str">
        <f aca="false">IFERROR(__xludf.dummyfunction("iferror(if(A28="""","""", value(regexextract(A28,"" - ([^ ]+)*""))),"""")"),"")</f>
        <v/>
      </c>
      <c r="F28" s="126"/>
      <c r="G28" s="144" t="str">
        <f aca="false">'Roshas Attendance'!M27</f>
        <v>Aradya</v>
      </c>
      <c r="H28" s="140" t="e">
        <f aca="false">'Roshas Attendance'!N27</f>
        <v>#NAME?</v>
      </c>
      <c r="I28" s="141" t="str">
        <f aca="false">IF(COUNTIF(D:D,G28)=0,"",COUNTIF(D:D,G28))</f>
        <v/>
      </c>
      <c r="J28" s="142" t="str">
        <f aca="false">IF(SUMIF(B:B,G28,E:E)=0,"",SUMIF(B:B,G28,E:E))</f>
        <v/>
      </c>
      <c r="K28" s="143" t="e">
        <f aca="false">IF(G28="","", xlookup("*"&amp;G28&amp;"*",M:M,M:M,"",2))</f>
        <v>#NAME?</v>
      </c>
      <c r="L28" s="126"/>
      <c r="M28" s="144" t="str">
        <f aca="false">'Roshas Attendance'!S27</f>
        <v>Mortok</v>
      </c>
      <c r="N28" s="145" t="str">
        <f aca="false">IF(M28="","", IF(SUMIF(K:K,M28,J:J)=0,"",SUMIF(K:K,M28,J:J)))</f>
        <v/>
      </c>
      <c r="O28" s="144" t="e">
        <f aca="false">'Roshas Attendance'!U27</f>
        <v>#NAME?</v>
      </c>
      <c r="P28" s="126"/>
      <c r="Q28" s="126"/>
      <c r="R28" s="126"/>
      <c r="S28" s="126"/>
      <c r="T28" s="126"/>
      <c r="U28" s="126"/>
      <c r="V28" s="126"/>
      <c r="W28" s="126"/>
      <c r="X28" s="126"/>
      <c r="Y28" s="126"/>
      <c r="Z28" s="126"/>
      <c r="AA28" s="126"/>
      <c r="AB28" s="126"/>
      <c r="AC28" s="126"/>
      <c r="AD28" s="126"/>
    </row>
    <row r="29" customFormat="false" ht="15.75" hidden="false" customHeight="true" outlineLevel="0" collapsed="false">
      <c r="A29" s="146"/>
      <c r="B29" s="138" t="str">
        <f aca="false">IFERROR(__xludf.dummyfunction("IF(A29="""","""",REGEXEXTRACT(A29,""^([^\s-]+)""))"),"")</f>
        <v/>
      </c>
      <c r="C29" s="139" t="str">
        <f aca="false">IF(A29&lt;&gt;"",xlookup(B29,G:G,G:G,"not guildie",1),"")</f>
        <v/>
      </c>
      <c r="D29" s="139" t="str">
        <f aca="false">IF(A29="","", xlookup(B29,G:G,G:G))</f>
        <v/>
      </c>
      <c r="E29" s="138" t="str">
        <f aca="false">IFERROR(__xludf.dummyfunction("iferror(if(A29="""","""", value(regexextract(A29,"" - ([^ ]+)*""))),"""")"),"")</f>
        <v/>
      </c>
      <c r="F29" s="126"/>
      <c r="G29" s="144" t="str">
        <f aca="false">'Roshas Attendance'!M28</f>
        <v>Arhigos</v>
      </c>
      <c r="H29" s="140" t="e">
        <f aca="false">'Roshas Attendance'!N28</f>
        <v>#NAME?</v>
      </c>
      <c r="I29" s="141" t="str">
        <f aca="false">IF(COUNTIF(D:D,G29)=0,"",COUNTIF(D:D,G29))</f>
        <v/>
      </c>
      <c r="J29" s="142" t="str">
        <f aca="false">IF(SUMIF(B:B,G29,E:E)=0,"",SUMIF(B:B,G29,E:E))</f>
        <v/>
      </c>
      <c r="K29" s="143" t="e">
        <f aca="false">IF(G29="","", xlookup("*"&amp;G29&amp;"*",M:M,M:M,"",2))</f>
        <v>#NAME?</v>
      </c>
      <c r="L29" s="126"/>
      <c r="M29" s="144" t="str">
        <f aca="false">'Roshas Attendance'!S28</f>
        <v>Aradya / Awahani / Mellya
Lysandre / Grimgold / Goldenveil
Chckmestress / Voltana</v>
      </c>
      <c r="N29" s="145" t="str">
        <f aca="false">IF(M29="","", IF(SUMIF(K:K,M29,J:J)=0,"",SUMIF(K:K,M29,J:J)))</f>
        <v/>
      </c>
      <c r="O29" s="144" t="e">
        <f aca="false">'Roshas Attendance'!U28</f>
        <v>#NAME?</v>
      </c>
      <c r="P29" s="126"/>
      <c r="Q29" s="126"/>
      <c r="R29" s="126"/>
      <c r="S29" s="126"/>
      <c r="T29" s="126"/>
      <c r="U29" s="126"/>
      <c r="V29" s="126"/>
      <c r="W29" s="126"/>
      <c r="X29" s="126"/>
      <c r="Y29" s="126"/>
      <c r="Z29" s="126"/>
      <c r="AA29" s="126"/>
      <c r="AB29" s="126"/>
      <c r="AC29" s="126"/>
      <c r="AD29" s="126"/>
    </row>
    <row r="30" customFormat="false" ht="15.75" hidden="false" customHeight="true" outlineLevel="0" collapsed="false">
      <c r="A30" s="137"/>
      <c r="B30" s="138" t="str">
        <f aca="false">IFERROR(__xludf.dummyfunction("IF(A30="""","""",REGEXEXTRACT(A30,""^([^\s-]+)""))"),"")</f>
        <v/>
      </c>
      <c r="C30" s="139" t="str">
        <f aca="false">IF(A30&lt;&gt;"",xlookup(B30,G:G,G:G,"not guildie",1),"")</f>
        <v/>
      </c>
      <c r="D30" s="139" t="str">
        <f aca="false">IF(A30="","", xlookup(B30,G:G,G:G))</f>
        <v/>
      </c>
      <c r="E30" s="138" t="str">
        <f aca="false">IFERROR(__xludf.dummyfunction("iferror(if(A30="""","""", value(regexextract(A30,"" - ([^ ]+)*""))),"""")"),"")</f>
        <v/>
      </c>
      <c r="F30" s="126"/>
      <c r="G30" s="144" t="str">
        <f aca="false">'Roshas Attendance'!M29</f>
        <v>Arkavion</v>
      </c>
      <c r="H30" s="140" t="e">
        <f aca="false">'Roshas Attendance'!N29</f>
        <v>#NAME?</v>
      </c>
      <c r="I30" s="141" t="str">
        <f aca="false">IF(COUNTIF(D:D,G30)=0,"",COUNTIF(D:D,G30))</f>
        <v/>
      </c>
      <c r="J30" s="142" t="str">
        <f aca="false">IF(SUMIF(B:B,G30,E:E)=0,"",SUMIF(B:B,G30,E:E))</f>
        <v/>
      </c>
      <c r="K30" s="143" t="e">
        <f aca="false">IF(G30="","", xlookup("*"&amp;G30&amp;"*",M:M,M:M,"",2))</f>
        <v>#NAME?</v>
      </c>
      <c r="L30" s="126"/>
      <c r="M30" s="144" t="str">
        <f aca="false">'Roshas Attendance'!S29</f>
        <v>Locknbarrel / Handgrenade
Pewpewkachew / Malacuradora
Lyonsbutcher / Krawtch
Shocknbarrel</v>
      </c>
      <c r="N30" s="145" t="str">
        <f aca="false">IF(M30="","", IF(SUMIF(K:K,M30,J:J)=0,"",SUMIF(K:K,M30,J:J)))</f>
        <v/>
      </c>
      <c r="O30" s="144" t="e">
        <f aca="false">'Roshas Attendance'!U29</f>
        <v>#NAME?</v>
      </c>
      <c r="P30" s="126"/>
      <c r="Q30" s="126"/>
      <c r="R30" s="126"/>
      <c r="S30" s="126"/>
      <c r="T30" s="126"/>
      <c r="U30" s="126"/>
      <c r="V30" s="126"/>
      <c r="W30" s="126"/>
      <c r="X30" s="126"/>
      <c r="Y30" s="126"/>
      <c r="Z30" s="126"/>
      <c r="AA30" s="126"/>
      <c r="AB30" s="126"/>
      <c r="AC30" s="126"/>
      <c r="AD30" s="126"/>
    </row>
    <row r="31" customFormat="false" ht="15.75" hidden="false" customHeight="true" outlineLevel="0" collapsed="false">
      <c r="A31" s="150"/>
      <c r="B31" s="138" t="str">
        <f aca="false">IFERROR(__xludf.dummyfunction("IF(A31="""","""",REGEXEXTRACT(A31,""^([^\s-]+)""))"),"")</f>
        <v/>
      </c>
      <c r="C31" s="139" t="str">
        <f aca="false">IF(A31&lt;&gt;"",xlookup(B31,G:G,G:G,"not guildie",1),"")</f>
        <v/>
      </c>
      <c r="D31" s="139" t="str">
        <f aca="false">IF(A31="","", xlookup(B31,G:G,G:G))</f>
        <v/>
      </c>
      <c r="E31" s="138" t="str">
        <f aca="false">IFERROR(__xludf.dummyfunction("iferror(if(A31="""","""", value(regexextract(A31,"" - ([^ ]+)*""))),"""")"),"")</f>
        <v/>
      </c>
      <c r="F31" s="126"/>
      <c r="G31" s="144" t="str">
        <f aca="false">'Roshas Attendance'!M30</f>
        <v>Armeng</v>
      </c>
      <c r="H31" s="140" t="e">
        <f aca="false">'Roshas Attendance'!N30</f>
        <v>#NAME?</v>
      </c>
      <c r="I31" s="141" t="str">
        <f aca="false">IF(COUNTIF(D:D,G31)=0,"",COUNTIF(D:D,G31))</f>
        <v/>
      </c>
      <c r="J31" s="142" t="str">
        <f aca="false">IF(SUMIF(B:B,G31,E:E)=0,"",SUMIF(B:B,G31,E:E))</f>
        <v/>
      </c>
      <c r="K31" s="151" t="e">
        <f aca="false">IF(G31="","", xlookup("*"&amp;G31&amp;"*",M:M,M:M,"",2))</f>
        <v>#NAME?</v>
      </c>
      <c r="L31" s="126"/>
      <c r="M31" s="144" t="str">
        <f aca="false">'Roshas Attendance'!S30</f>
        <v>Gumballhead / Chuggor</v>
      </c>
      <c r="N31" s="145" t="str">
        <f aca="false">IF(M31="","", IF(SUMIF(K:K,M31,J:J)=0,"",SUMIF(K:K,M31,J:J)))</f>
        <v/>
      </c>
      <c r="O31" s="144" t="e">
        <f aca="false">'Roshas Attendance'!U30</f>
        <v>#NAME?</v>
      </c>
      <c r="P31" s="126"/>
      <c r="Q31" s="126"/>
      <c r="R31" s="126"/>
      <c r="S31" s="126"/>
      <c r="T31" s="126"/>
      <c r="U31" s="126"/>
      <c r="V31" s="126"/>
      <c r="W31" s="126"/>
      <c r="X31" s="126"/>
      <c r="Y31" s="126"/>
      <c r="Z31" s="126"/>
      <c r="AA31" s="126"/>
      <c r="AB31" s="126"/>
      <c r="AC31" s="126"/>
      <c r="AD31" s="126"/>
    </row>
    <row r="32" customFormat="false" ht="15.75" hidden="false" customHeight="true" outlineLevel="0" collapsed="false">
      <c r="A32" s="137"/>
      <c r="B32" s="138" t="str">
        <f aca="false">IFERROR(__xludf.dummyfunction("IF(A32="""","""",REGEXEXTRACT(A32,""^([^\s-]+)""))"),"")</f>
        <v/>
      </c>
      <c r="C32" s="139" t="str">
        <f aca="false">IF(A32&lt;&gt;"",xlookup(B32,G:G,G:G,"not guildie",1),"")</f>
        <v/>
      </c>
      <c r="D32" s="139" t="str">
        <f aca="false">IF(A32="","", xlookup(B32,G:G,G:G))</f>
        <v/>
      </c>
      <c r="E32" s="138" t="str">
        <f aca="false">IFERROR(__xludf.dummyfunction("iferror(if(A32="""","""", value(regexextract(A32,"" - ([^ ]+)*""))),"""")"),"")</f>
        <v/>
      </c>
      <c r="F32" s="126"/>
      <c r="G32" s="144" t="str">
        <f aca="false">'Roshas Attendance'!M31</f>
        <v>Armgal</v>
      </c>
      <c r="H32" s="140" t="e">
        <f aca="false">'Roshas Attendance'!N31</f>
        <v>#NAME?</v>
      </c>
      <c r="I32" s="141" t="str">
        <f aca="false">IF(COUNTIF(D:D,G32)=0,"",COUNTIF(D:D,G32))</f>
        <v/>
      </c>
      <c r="J32" s="142" t="str">
        <f aca="false">IF(SUMIF(B:B,G32,E:E)=0,"",SUMIF(B:B,G32,E:E))</f>
        <v/>
      </c>
      <c r="K32" s="151" t="e">
        <f aca="false">IF(G32="","", xlookup("*"&amp;G32&amp;"*",M:M,M:M,"",2))</f>
        <v>#NAME?</v>
      </c>
      <c r="L32" s="126"/>
      <c r="M32" s="144" t="str">
        <f aca="false">'Roshas Attendance'!S31</f>
        <v>Creslin / Nicorus / Nicos
Mishraile</v>
      </c>
      <c r="N32" s="145" t="str">
        <f aca="false">IF(M32="","", IF(SUMIF(K:K,M32,J:J)=0,"",SUMIF(K:K,M32,J:J)))</f>
        <v/>
      </c>
      <c r="O32" s="144" t="e">
        <f aca="false">'Roshas Attendance'!U31</f>
        <v>#NAME?</v>
      </c>
      <c r="P32" s="126"/>
      <c r="Q32" s="126"/>
      <c r="R32" s="126"/>
      <c r="S32" s="126"/>
      <c r="T32" s="126"/>
      <c r="U32" s="126"/>
      <c r="V32" s="126"/>
      <c r="W32" s="126"/>
      <c r="X32" s="126"/>
      <c r="Y32" s="126"/>
      <c r="Z32" s="126"/>
      <c r="AA32" s="126"/>
      <c r="AB32" s="126"/>
      <c r="AC32" s="126"/>
      <c r="AD32" s="126"/>
    </row>
    <row r="33" customFormat="false" ht="15.75" hidden="false" customHeight="true" outlineLevel="0" collapsed="false">
      <c r="A33" s="150"/>
      <c r="B33" s="138" t="str">
        <f aca="false">IFERROR(__xludf.dummyfunction("IF(A33="""","""",REGEXEXTRACT(A33,""^([^\s-]+)""))"),"")</f>
        <v/>
      </c>
      <c r="C33" s="139" t="str">
        <f aca="false">IF(A33&lt;&gt;"",xlookup(B33,G:G,G:G,"not guildie",1),"")</f>
        <v/>
      </c>
      <c r="D33" s="139" t="str">
        <f aca="false">IF(A33="","", xlookup(B33,G:G,G:G))</f>
        <v/>
      </c>
      <c r="E33" s="138" t="str">
        <f aca="false">IFERROR(__xludf.dummyfunction("iferror(if(A33="""","""", value(regexextract(A33,"" - ([^ ]+)*""))),"""")"),"")</f>
        <v/>
      </c>
      <c r="F33" s="126"/>
      <c r="G33" s="144" t="str">
        <f aca="false">'Roshas Attendance'!M32</f>
        <v>Armholycrit</v>
      </c>
      <c r="H33" s="140" t="e">
        <f aca="false">'Roshas Attendance'!N32</f>
        <v>#NAME?</v>
      </c>
      <c r="I33" s="141" t="str">
        <f aca="false">IF(COUNTIF(D:D,G33)=0,"",COUNTIF(D:D,G33))</f>
        <v/>
      </c>
      <c r="J33" s="142" t="str">
        <f aca="false">IF(SUMIF(B:B,G33,E:E)=0,"",SUMIF(B:B,G33,E:E))</f>
        <v/>
      </c>
      <c r="K33" s="151" t="e">
        <f aca="false">IF(G33="","", xlookup("*"&amp;G33&amp;"*",M:M,M:M,"",2))</f>
        <v>#NAME?</v>
      </c>
      <c r="L33" s="126"/>
      <c r="M33" s="144" t="str">
        <f aca="false">'Roshas Attendance'!S32</f>
        <v>Wagons(Softwagons)
Healmei</v>
      </c>
      <c r="N33" s="145" t="str">
        <f aca="false">IF(M33="","", IF(SUMIF(K:K,M33,J:J)=0,"",SUMIF(K:K,M33,J:J)))</f>
        <v/>
      </c>
      <c r="O33" s="144" t="e">
        <f aca="false">'Roshas Attendance'!U32</f>
        <v>#NAME?</v>
      </c>
      <c r="P33" s="126"/>
      <c r="Q33" s="126"/>
      <c r="R33" s="126"/>
      <c r="S33" s="126"/>
      <c r="T33" s="126"/>
      <c r="U33" s="126"/>
      <c r="V33" s="126"/>
      <c r="W33" s="126"/>
      <c r="X33" s="126"/>
      <c r="Y33" s="126"/>
      <c r="Z33" s="126"/>
      <c r="AA33" s="126"/>
      <c r="AB33" s="126"/>
      <c r="AC33" s="126"/>
      <c r="AD33" s="126"/>
    </row>
    <row r="34" customFormat="false" ht="15.75" hidden="false" customHeight="true" outlineLevel="0" collapsed="false">
      <c r="A34" s="137"/>
      <c r="B34" s="138" t="str">
        <f aca="false">IFERROR(__xludf.dummyfunction("IF(A34="""","""",REGEXEXTRACT(A34,""^([^\s-]+)""))"),"")</f>
        <v/>
      </c>
      <c r="C34" s="139" t="str">
        <f aca="false">IF(A34&lt;&gt;"",xlookup(B34,G:G,G:G,"not guildie",1),"")</f>
        <v/>
      </c>
      <c r="D34" s="139" t="str">
        <f aca="false">IF(A34="","", xlookup(B34,G:G,G:G))</f>
        <v/>
      </c>
      <c r="E34" s="138" t="str">
        <f aca="false">IFERROR(__xludf.dummyfunction("iferror(if(A34="""","""", value(regexextract(A34,"" - ([^ ]+)*""))),"""")"),"")</f>
        <v/>
      </c>
      <c r="F34" s="126"/>
      <c r="G34" s="144" t="str">
        <f aca="false">'Roshas Attendance'!M33</f>
        <v>Armjan</v>
      </c>
      <c r="H34" s="140" t="e">
        <f aca="false">'Roshas Attendance'!N33</f>
        <v>#NAME?</v>
      </c>
      <c r="I34" s="141" t="str">
        <f aca="false">IF(COUNTIF(D:D,G34)=0,"",COUNTIF(D:D,G34))</f>
        <v/>
      </c>
      <c r="J34" s="142" t="str">
        <f aca="false">IF(SUMIF(B:B,G34,E:E)=0,"",SUMIF(B:B,G34,E:E))</f>
        <v/>
      </c>
      <c r="K34" s="143" t="e">
        <f aca="false">IF(G34="","", xlookup("*"&amp;G34&amp;"*",M:M,M:M,"",2))</f>
        <v>#NAME?</v>
      </c>
      <c r="L34" s="126"/>
      <c r="M34" s="144" t="str">
        <f aca="false">'Roshas Attendance'!S33</f>
        <v>Snugsterr</v>
      </c>
      <c r="N34" s="145" t="str">
        <f aca="false">IF(M34="","", IF(SUMIF(K:K,M34,J:J)=0,"",SUMIF(K:K,M34,J:J)))</f>
        <v/>
      </c>
      <c r="O34" s="144" t="e">
        <f aca="false">'Roshas Attendance'!U33</f>
        <v>#NAME?</v>
      </c>
      <c r="P34" s="126"/>
      <c r="Q34" s="126"/>
      <c r="R34" s="126"/>
      <c r="S34" s="126"/>
      <c r="T34" s="126"/>
      <c r="U34" s="126"/>
      <c r="V34" s="126"/>
      <c r="W34" s="126"/>
      <c r="X34" s="126"/>
      <c r="Y34" s="126"/>
      <c r="Z34" s="126"/>
      <c r="AA34" s="126"/>
      <c r="AB34" s="126"/>
      <c r="AC34" s="126"/>
      <c r="AD34" s="126"/>
    </row>
    <row r="35" customFormat="false" ht="15.75" hidden="false" customHeight="true" outlineLevel="0" collapsed="false">
      <c r="A35" s="150"/>
      <c r="B35" s="138" t="str">
        <f aca="false">IFERROR(__xludf.dummyfunction("IF(A35="""","""",REGEXEXTRACT(A35,""^([^\s-]+)""))"),"")</f>
        <v/>
      </c>
      <c r="C35" s="139" t="str">
        <f aca="false">IF(A35&lt;&gt;"",xlookup(B35,G:G,G:G,"not guildie",1),"")</f>
        <v/>
      </c>
      <c r="D35" s="139" t="str">
        <f aca="false">IF(A35="","", xlookup(B35,G:G,G:G))</f>
        <v/>
      </c>
      <c r="E35" s="138" t="str">
        <f aca="false">IFERROR(__xludf.dummyfunction("iferror(if(A35="""","""", value(regexextract(A35,"" - ([^ ]+)*""))),"""")"),"")</f>
        <v/>
      </c>
      <c r="F35" s="126"/>
      <c r="G35" s="144" t="str">
        <f aca="false">'Roshas Attendance'!M34</f>
        <v>Armuxa</v>
      </c>
      <c r="H35" s="140" t="e">
        <f aca="false">'Roshas Attendance'!N34</f>
        <v>#NAME?</v>
      </c>
      <c r="I35" s="141" t="str">
        <f aca="false">IF(COUNTIF(D:D,G35)=0,"",COUNTIF(D:D,G35))</f>
        <v/>
      </c>
      <c r="J35" s="142" t="str">
        <f aca="false">IF(SUMIF(B:B,G35,E:E)=0,"",SUMIF(B:B,G35,E:E))</f>
        <v/>
      </c>
      <c r="K35" s="151" t="e">
        <f aca="false">IF(G35="","", xlookup("*"&amp;G35&amp;"*",M:M,M:M,"",2))</f>
        <v>#NAME?</v>
      </c>
      <c r="L35" s="126"/>
      <c r="M35" s="144" t="str">
        <f aca="false">'Roshas Attendance'!S34</f>
        <v>Tierial  / Tierion / Tyrunt / Atiesh</v>
      </c>
      <c r="N35" s="145" t="str">
        <f aca="false">IF(M35="","", IF(SUMIF(K:K,M35,J:J)=0,"",SUMIF(K:K,M35,J:J)))</f>
        <v/>
      </c>
      <c r="O35" s="144" t="e">
        <f aca="false">'Roshas Attendance'!U34</f>
        <v>#NAME?</v>
      </c>
      <c r="P35" s="126"/>
      <c r="Q35" s="126"/>
      <c r="R35" s="126"/>
      <c r="S35" s="126"/>
      <c r="T35" s="126"/>
      <c r="U35" s="126"/>
      <c r="V35" s="126"/>
      <c r="W35" s="126"/>
      <c r="X35" s="126"/>
      <c r="Y35" s="126"/>
      <c r="Z35" s="126"/>
      <c r="AA35" s="126"/>
      <c r="AB35" s="126"/>
      <c r="AC35" s="126"/>
      <c r="AD35" s="126"/>
    </row>
    <row r="36" customFormat="false" ht="15.75" hidden="false" customHeight="true" outlineLevel="0" collapsed="false">
      <c r="A36" s="137"/>
      <c r="B36" s="138" t="str">
        <f aca="false">IFERROR(__xludf.dummyfunction("IF(A36="""","""",REGEXEXTRACT(A36,""^([^\s-]+)""))"),"")</f>
        <v/>
      </c>
      <c r="C36" s="139" t="str">
        <f aca="false">IF(A36&lt;&gt;"",xlookup(B36,G:G,G:G,"not guildie",1),"")</f>
        <v/>
      </c>
      <c r="D36" s="139" t="str">
        <f aca="false">IF(A36="","", xlookup(B36,G:G,G:G))</f>
        <v/>
      </c>
      <c r="E36" s="138" t="str">
        <f aca="false">IFERROR(__xludf.dummyfunction("iferror(if(A36="""","""", value(regexextract(A36,"" - ([^ ]+)*""))),"""")"),"")</f>
        <v/>
      </c>
      <c r="F36" s="126"/>
      <c r="G36" s="144" t="str">
        <f aca="false">'Roshas Attendance'!M35</f>
        <v>Armzilla</v>
      </c>
      <c r="H36" s="140" t="e">
        <f aca="false">'Roshas Attendance'!N35</f>
        <v>#NAME?</v>
      </c>
      <c r="I36" s="141" t="str">
        <f aca="false">IF(COUNTIF(D:D,G36)=0,"",COUNTIF(D:D,G36))</f>
        <v/>
      </c>
      <c r="J36" s="142" t="str">
        <f aca="false">IF(SUMIF(B:B,G36,E:E)=0,"",SUMIF(B:B,G36,E:E))</f>
        <v/>
      </c>
      <c r="K36" s="143" t="e">
        <f aca="false">IF(G36="","", xlookup("*"&amp;G36&amp;"*",M:M,M:M,"",2))</f>
        <v>#NAME?</v>
      </c>
      <c r="L36" s="126"/>
      <c r="M36" s="144" t="str">
        <f aca="false">'Roshas Attendance'!S35</f>
        <v>Deepinthots / Ducttape</v>
      </c>
      <c r="N36" s="145" t="str">
        <f aca="false">IF(M36="","", IF(SUMIF(K:K,M36,J:J)=0,"",SUMIF(K:K,M36,J:J)))</f>
        <v/>
      </c>
      <c r="O36" s="144" t="e">
        <f aca="false">'Roshas Attendance'!U35</f>
        <v>#NAME?</v>
      </c>
      <c r="P36" s="126"/>
      <c r="Q36" s="126"/>
      <c r="R36" s="126"/>
      <c r="S36" s="126"/>
      <c r="T36" s="126"/>
      <c r="U36" s="126"/>
      <c r="V36" s="126"/>
      <c r="W36" s="126"/>
      <c r="X36" s="126"/>
      <c r="Y36" s="126"/>
      <c r="Z36" s="126"/>
      <c r="AA36" s="126"/>
      <c r="AB36" s="126"/>
      <c r="AC36" s="126"/>
      <c r="AD36" s="126"/>
    </row>
    <row r="37" customFormat="false" ht="15.75" hidden="false" customHeight="true" outlineLevel="0" collapsed="false">
      <c r="A37" s="150"/>
      <c r="B37" s="138" t="str">
        <f aca="false">IFERROR(__xludf.dummyfunction("IF(A37="""","""",REGEXEXTRACT(A37,""^([^\s-]+)""))"),"")</f>
        <v/>
      </c>
      <c r="C37" s="139" t="str">
        <f aca="false">IF(A37&lt;&gt;"",xlookup(B37,G:G,G:G,"not guildie",1),"")</f>
        <v/>
      </c>
      <c r="D37" s="139" t="str">
        <f aca="false">IF(A37="","", xlookup(B37,G:G,G:G))</f>
        <v/>
      </c>
      <c r="E37" s="138" t="str">
        <f aca="false">IFERROR(__xludf.dummyfunction("iferror(if(A37="""","""", value(regexextract(A37,"" - ([^ ]+)*""))),"""")"),"")</f>
        <v/>
      </c>
      <c r="F37" s="126"/>
      <c r="G37" s="144" t="str">
        <f aca="false">'Roshas Attendance'!M36</f>
        <v>Artoine</v>
      </c>
      <c r="H37" s="140" t="e">
        <f aca="false">'Roshas Attendance'!N36</f>
        <v>#NAME?</v>
      </c>
      <c r="I37" s="141" t="str">
        <f aca="false">IF(COUNTIF(D:D,G37)=0,"",COUNTIF(D:D,G37))</f>
        <v/>
      </c>
      <c r="J37" s="142" t="str">
        <f aca="false">IF(SUMIF(B:B,G37,E:E)=0,"",SUMIF(B:B,G37,E:E))</f>
        <v/>
      </c>
      <c r="K37" s="143" t="e">
        <f aca="false">IF(G37="","", xlookup("*"&amp;G37&amp;"*",M:M,M:M,"",2))</f>
        <v>#NAME?</v>
      </c>
      <c r="L37" s="126"/>
      <c r="M37" s="144" t="str">
        <f aca="false">'Roshas Attendance'!S36</f>
        <v>Orgawth</v>
      </c>
      <c r="N37" s="145" t="str">
        <f aca="false">IF(M37="","", IF(SUMIF(K:K,M37,J:J)=0,"",SUMIF(K:K,M37,J:J)))</f>
        <v/>
      </c>
      <c r="O37" s="144" t="e">
        <f aca="false">'Roshas Attendance'!U36</f>
        <v>#NAME?</v>
      </c>
      <c r="P37" s="126"/>
      <c r="Q37" s="126"/>
      <c r="R37" s="126"/>
      <c r="S37" s="126"/>
      <c r="T37" s="126"/>
      <c r="U37" s="126"/>
      <c r="V37" s="126"/>
      <c r="W37" s="126"/>
      <c r="X37" s="126"/>
      <c r="Y37" s="126"/>
      <c r="Z37" s="126"/>
      <c r="AA37" s="126"/>
      <c r="AB37" s="126"/>
      <c r="AC37" s="126"/>
      <c r="AD37" s="126"/>
    </row>
    <row r="38" customFormat="false" ht="15.75" hidden="false" customHeight="true" outlineLevel="0" collapsed="false">
      <c r="A38" s="137"/>
      <c r="B38" s="138" t="str">
        <f aca="false">IFERROR(__xludf.dummyfunction("IF(A38="""","""",REGEXEXTRACT(A38,""^([^\s-]+)""))"),"")</f>
        <v/>
      </c>
      <c r="C38" s="139" t="str">
        <f aca="false">IF(A38&lt;&gt;"",xlookup(B38,G:G,G:G,"not guildie",1),"")</f>
        <v/>
      </c>
      <c r="D38" s="139" t="str">
        <f aca="false">IF(A38="","", xlookup(B38,G:G,G:G))</f>
        <v/>
      </c>
      <c r="E38" s="138" t="str">
        <f aca="false">IFERROR(__xludf.dummyfunction("iferror(if(A38="""","""", value(regexextract(A38,"" - ([^ ]+)*""))),"""")"),"")</f>
        <v/>
      </c>
      <c r="F38" s="126"/>
      <c r="G38" s="144" t="str">
        <f aca="false">'Roshas Attendance'!M37</f>
        <v>Astursa</v>
      </c>
      <c r="H38" s="140" t="e">
        <f aca="false">'Roshas Attendance'!N37</f>
        <v>#NAME?</v>
      </c>
      <c r="I38" s="141" t="str">
        <f aca="false">IF(COUNTIF(D:D,G38)=0,"",COUNTIF(D:D,G38))</f>
        <v/>
      </c>
      <c r="J38" s="142" t="str">
        <f aca="false">IF(SUMIF(B:B,G38,E:E)=0,"",SUMIF(B:B,G38,E:E))</f>
        <v/>
      </c>
      <c r="K38" s="143" t="e">
        <f aca="false">IF(G38="","", xlookup("*"&amp;G38&amp;"*",M:M,M:M,"",2))</f>
        <v>#NAME?</v>
      </c>
      <c r="L38" s="126"/>
      <c r="M38" s="144" t="str">
        <f aca="false">'Roshas Attendance'!S37</f>
        <v>Roshas / Rosheem / Roxxen
Drokin / Targarian / Shankie
Trixty</v>
      </c>
      <c r="N38" s="145" t="str">
        <f aca="false">IF(M38="","", IF(SUMIF(K:K,M38,J:J)=0,"",SUMIF(K:K,M38,J:J)))</f>
        <v/>
      </c>
      <c r="O38" s="144" t="e">
        <f aca="false">'Roshas Attendance'!U37</f>
        <v>#NAME?</v>
      </c>
      <c r="P38" s="126"/>
      <c r="Q38" s="126"/>
      <c r="R38" s="126"/>
      <c r="S38" s="126"/>
      <c r="T38" s="126"/>
      <c r="U38" s="126"/>
      <c r="V38" s="126"/>
      <c r="W38" s="126"/>
      <c r="X38" s="126"/>
      <c r="Y38" s="126"/>
      <c r="Z38" s="126"/>
      <c r="AA38" s="126"/>
      <c r="AB38" s="126"/>
      <c r="AC38" s="126"/>
      <c r="AD38" s="126"/>
    </row>
    <row r="39" customFormat="false" ht="15.75" hidden="false" customHeight="true" outlineLevel="0" collapsed="false">
      <c r="A39" s="150"/>
      <c r="B39" s="138" t="str">
        <f aca="false">IFERROR(__xludf.dummyfunction("IF(A39="""","""",REGEXEXTRACT(A39,""^([^\s-]+)""))"),"")</f>
        <v/>
      </c>
      <c r="C39" s="139" t="str">
        <f aca="false">IF(A39&lt;&gt;"",xlookup(B39,G:G,G:G,"not guildie",1),"")</f>
        <v/>
      </c>
      <c r="D39" s="139" t="str">
        <f aca="false">IF(A39="","", xlookup(B39,G:G,G:G))</f>
        <v/>
      </c>
      <c r="E39" s="138" t="str">
        <f aca="false">IFERROR(__xludf.dummyfunction("iferror(if(A39="""","""", value(regexextract(A39,"" - ([^ ]+)*""))),"""")"),"")</f>
        <v/>
      </c>
      <c r="F39" s="126"/>
      <c r="G39" s="144" t="str">
        <f aca="false">'Roshas Attendance'!M38</f>
        <v>Atalzul</v>
      </c>
      <c r="H39" s="140" t="e">
        <f aca="false">'Roshas Attendance'!N38</f>
        <v>#NAME?</v>
      </c>
      <c r="I39" s="141" t="str">
        <f aca="false">IF(COUNTIF(D:D,G39)=0,"",COUNTIF(D:D,G39))</f>
        <v/>
      </c>
      <c r="J39" s="142" t="str">
        <f aca="false">IF(SUMIF(B:B,G39,E:E)=0,"",SUMIF(B:B,G39,E:E))</f>
        <v/>
      </c>
      <c r="K39" s="143" t="e">
        <f aca="false">IF(G39="","", xlookup("*"&amp;G39&amp;"*",M:M,M:M,"",2))</f>
        <v>#NAME?</v>
      </c>
      <c r="L39" s="126"/>
      <c r="M39" s="144" t="str">
        <f aca="false">'Roshas Attendance'!S38</f>
        <v>Villeh</v>
      </c>
      <c r="N39" s="145" t="str">
        <f aca="false">IF(M39="","", IF(SUMIF(K:K,M39,J:J)=0,"",SUMIF(K:K,M39,J:J)))</f>
        <v/>
      </c>
      <c r="O39" s="144" t="e">
        <f aca="false">'Roshas Attendance'!U38</f>
        <v>#NAME?</v>
      </c>
      <c r="P39" s="126"/>
      <c r="Q39" s="126"/>
      <c r="R39" s="126"/>
      <c r="S39" s="126"/>
      <c r="T39" s="126"/>
      <c r="U39" s="126"/>
      <c r="V39" s="126"/>
      <c r="W39" s="126"/>
      <c r="X39" s="126"/>
      <c r="Y39" s="126"/>
      <c r="Z39" s="126"/>
      <c r="AA39" s="126"/>
      <c r="AB39" s="126"/>
      <c r="AC39" s="126"/>
      <c r="AD39" s="126"/>
    </row>
    <row r="40" customFormat="false" ht="15.75" hidden="false" customHeight="true" outlineLevel="0" collapsed="false">
      <c r="A40" s="137"/>
      <c r="B40" s="138" t="str">
        <f aca="false">IFERROR(__xludf.dummyfunction("IF(A40="""","""",REGEXEXTRACT(A40,""^([^\s-]+)""))"),"")</f>
        <v/>
      </c>
      <c r="C40" s="139" t="str">
        <f aca="false">IF(A40&lt;&gt;"",xlookup(B40,G:G,G:G,"not guildie",1),"")</f>
        <v/>
      </c>
      <c r="D40" s="139" t="str">
        <f aca="false">IF(A40="","", xlookup(B40,G:G,G:G))</f>
        <v/>
      </c>
      <c r="E40" s="138" t="str">
        <f aca="false">IFERROR(__xludf.dummyfunction("iferror(if(A40="""","""", value(regexextract(A40,"" - ([^ ]+)*""))),"""")"),"")</f>
        <v/>
      </c>
      <c r="F40" s="126"/>
      <c r="G40" s="144" t="str">
        <f aca="false">'Roshas Attendance'!M39</f>
        <v>Atiesh</v>
      </c>
      <c r="H40" s="140" t="e">
        <f aca="false">'Roshas Attendance'!N39</f>
        <v>#NAME?</v>
      </c>
      <c r="I40" s="141" t="str">
        <f aca="false">IF(COUNTIF(D:D,G40)=0,"",COUNTIF(D:D,G40))</f>
        <v/>
      </c>
      <c r="J40" s="142" t="str">
        <f aca="false">IF(SUMIF(B:B,G40,E:E)=0,"",SUMIF(B:B,G40,E:E))</f>
        <v/>
      </c>
      <c r="K40" s="143" t="e">
        <f aca="false">IF(G40="","", xlookup("*"&amp;G40&amp;"*",M:M,M:M,"",2))</f>
        <v>#NAME?</v>
      </c>
      <c r="L40" s="126"/>
      <c r="M40" s="144" t="str">
        <f aca="false">'Roshas Attendance'!S39</f>
        <v>Ychinso / Gloriaa*</v>
      </c>
      <c r="N40" s="145" t="str">
        <f aca="false">IF(M40="","", IF(SUMIF(K:K,M40,J:J)=0,"",SUMIF(K:K,M40,J:J)))</f>
        <v/>
      </c>
      <c r="O40" s="144" t="e">
        <f aca="false">'Roshas Attendance'!U39</f>
        <v>#NAME?</v>
      </c>
      <c r="P40" s="126"/>
      <c r="Q40" s="126"/>
      <c r="R40" s="126"/>
      <c r="S40" s="126"/>
      <c r="T40" s="126"/>
      <c r="U40" s="126"/>
      <c r="V40" s="126"/>
      <c r="W40" s="126"/>
      <c r="X40" s="126"/>
      <c r="Y40" s="126"/>
      <c r="Z40" s="126"/>
      <c r="AA40" s="126"/>
      <c r="AB40" s="126"/>
      <c r="AC40" s="126"/>
      <c r="AD40" s="126"/>
    </row>
    <row r="41" customFormat="false" ht="15.75" hidden="false" customHeight="true" outlineLevel="0" collapsed="false">
      <c r="A41" s="150"/>
      <c r="B41" s="138" t="str">
        <f aca="false">IFERROR(__xludf.dummyfunction("IF(A41="""","""",REGEXEXTRACT(A41,""^([^\s-]+)""))"),"")</f>
        <v/>
      </c>
      <c r="C41" s="139" t="str">
        <f aca="false">IF(A41&lt;&gt;"",xlookup(B41,G:G,G:G,"not guildie",1),"")</f>
        <v/>
      </c>
      <c r="D41" s="139" t="str">
        <f aca="false">IF(A41="","", xlookup(B41,G:G,G:G))</f>
        <v/>
      </c>
      <c r="E41" s="138" t="str">
        <f aca="false">IFERROR(__xludf.dummyfunction("iferror(if(A41="""","""", value(regexextract(A41,"" - ([^ ]+)*""))),"""")"),"")</f>
        <v/>
      </c>
      <c r="F41" s="126"/>
      <c r="G41" s="144" t="str">
        <f aca="false">'Roshas Attendance'!M40</f>
        <v>Atomwarlock</v>
      </c>
      <c r="H41" s="140" t="e">
        <f aca="false">'Roshas Attendance'!N40</f>
        <v>#NAME?</v>
      </c>
      <c r="I41" s="141" t="str">
        <f aca="false">IF(COUNTIF(D:D,G41)=0,"",COUNTIF(D:D,G41))</f>
        <v/>
      </c>
      <c r="J41" s="142" t="str">
        <f aca="false">IF(SUMIF(B:B,G41,E:E)=0,"",SUMIF(B:B,G41,E:E))</f>
        <v/>
      </c>
      <c r="K41" s="143" t="e">
        <f aca="false">IF(G41="","", xlookup("*"&amp;G41&amp;"*",M:M,M:M,"",2))</f>
        <v>#NAME?</v>
      </c>
      <c r="L41" s="126"/>
      <c r="M41" s="144" t="str">
        <f aca="false">'Roshas Attendance'!S40</f>
        <v>Guzugi</v>
      </c>
      <c r="N41" s="145" t="str">
        <f aca="false">IF(M41="","", IF(SUMIF(K:K,M41,J:J)=0,"",SUMIF(K:K,M41,J:J)))</f>
        <v/>
      </c>
      <c r="O41" s="144" t="e">
        <f aca="false">'Roshas Attendance'!U40</f>
        <v>#NAME?</v>
      </c>
      <c r="P41" s="126"/>
      <c r="Q41" s="126"/>
      <c r="R41" s="126"/>
      <c r="S41" s="126"/>
      <c r="T41" s="126"/>
      <c r="U41" s="126"/>
      <c r="V41" s="126"/>
      <c r="W41" s="126"/>
      <c r="X41" s="126"/>
      <c r="Y41" s="126"/>
      <c r="Z41" s="126"/>
      <c r="AA41" s="126"/>
      <c r="AB41" s="126"/>
      <c r="AC41" s="126"/>
      <c r="AD41" s="126"/>
    </row>
    <row r="42" customFormat="false" ht="15.75" hidden="false" customHeight="true" outlineLevel="0" collapsed="false">
      <c r="A42" s="137"/>
      <c r="B42" s="138" t="str">
        <f aca="false">IFERROR(__xludf.dummyfunction("IF(A42="""","""",REGEXEXTRACT(A42,""^([^\s-]+)""))"),"")</f>
        <v/>
      </c>
      <c r="C42" s="139" t="str">
        <f aca="false">IF(A42&lt;&gt;"",xlookup(B42,G:G,G:G,"not guildie",1),"")</f>
        <v/>
      </c>
      <c r="D42" s="139" t="str">
        <f aca="false">IF(A42="","", xlookup(B42,G:G,G:G))</f>
        <v/>
      </c>
      <c r="E42" s="138" t="str">
        <f aca="false">IFERROR(__xludf.dummyfunction("iferror(if(A42="""","""", value(regexextract(A42,"" - ([^ ]+)*""))),"""")"),"")</f>
        <v/>
      </c>
      <c r="F42" s="126"/>
      <c r="G42" s="144" t="str">
        <f aca="false">'Roshas Attendance'!M41</f>
        <v>Aurther</v>
      </c>
      <c r="H42" s="140" t="e">
        <f aca="false">'Roshas Attendance'!N41</f>
        <v>#NAME?</v>
      </c>
      <c r="I42" s="141" t="str">
        <f aca="false">IF(COUNTIF(D:D,G42)=0,"",COUNTIF(D:D,G42))</f>
        <v/>
      </c>
      <c r="J42" s="142" t="str">
        <f aca="false">IF(SUMIF(B:B,G42,E:E)=0,"",SUMIF(B:B,G42,E:E))</f>
        <v/>
      </c>
      <c r="K42" s="143" t="e">
        <f aca="false">IF(G42="","", xlookup("*"&amp;G42&amp;"*",M:M,M:M,"",2))</f>
        <v>#NAME?</v>
      </c>
      <c r="L42" s="126"/>
      <c r="M42" s="144" t="str">
        <f aca="false">'Roshas Attendance'!S41</f>
        <v>Bobbybean / Portaltez / Bobbywf
Robertbones</v>
      </c>
      <c r="N42" s="145" t="str">
        <f aca="false">IF(M42="","", IF(SUMIF(K:K,M42,J:J)=0,"",SUMIF(K:K,M42,J:J)))</f>
        <v/>
      </c>
      <c r="O42" s="144" t="e">
        <f aca="false">'Roshas Attendance'!U41</f>
        <v>#NAME?</v>
      </c>
      <c r="P42" s="126"/>
      <c r="Q42" s="126"/>
      <c r="R42" s="126"/>
      <c r="S42" s="126"/>
      <c r="T42" s="126"/>
      <c r="U42" s="126"/>
      <c r="V42" s="126"/>
      <c r="W42" s="126"/>
      <c r="X42" s="126"/>
      <c r="Y42" s="126"/>
      <c r="Z42" s="126"/>
      <c r="AA42" s="126"/>
      <c r="AB42" s="126"/>
      <c r="AC42" s="126"/>
      <c r="AD42" s="126"/>
    </row>
    <row r="43" customFormat="false" ht="15.75" hidden="false" customHeight="true" outlineLevel="0" collapsed="false">
      <c r="A43" s="150"/>
      <c r="B43" s="138" t="str">
        <f aca="false">IFERROR(__xludf.dummyfunction("IF(A43="""","""",REGEXEXTRACT(A43,""^([^\s-]+)""))"),"")</f>
        <v/>
      </c>
      <c r="C43" s="139" t="str">
        <f aca="false">IF(A43&lt;&gt;"",xlookup(B43,G:G,G:G,"not guildie",1),"")</f>
        <v/>
      </c>
      <c r="D43" s="139" t="str">
        <f aca="false">IF(A43="","", xlookup(B43,G:G,G:G))</f>
        <v/>
      </c>
      <c r="E43" s="138" t="str">
        <f aca="false">IFERROR(__xludf.dummyfunction("iferror(if(A43="""","""", value(regexextract(A43,"" - ([^ ]+)*""))),"""")"),"")</f>
        <v/>
      </c>
      <c r="F43" s="126"/>
      <c r="G43" s="144" t="str">
        <f aca="false">'Roshas Attendance'!M42</f>
        <v>Autarchist</v>
      </c>
      <c r="H43" s="140" t="e">
        <f aca="false">'Roshas Attendance'!N42</f>
        <v>#NAME?</v>
      </c>
      <c r="I43" s="141" t="str">
        <f aca="false">IF(COUNTIF(D:D,G43)=0,"",COUNTIF(D:D,G43))</f>
        <v/>
      </c>
      <c r="J43" s="142" t="str">
        <f aca="false">IF(SUMIF(B:B,G43,E:E)=0,"",SUMIF(B:B,G43,E:E))</f>
        <v/>
      </c>
      <c r="K43" s="143" t="e">
        <f aca="false">IF(G43="","", xlookup("*"&amp;G43&amp;"*",M:M,M:M,"",2))</f>
        <v>#NAME?</v>
      </c>
      <c r="L43" s="126"/>
      <c r="M43" s="144" t="str">
        <f aca="false">'Roshas Attendance'!S42</f>
        <v>Aurther</v>
      </c>
      <c r="N43" s="145" t="str">
        <f aca="false">IF(M43="","", IF(SUMIF(K:K,M43,J:J)=0,"",SUMIF(K:K,M43,J:J)))</f>
        <v/>
      </c>
      <c r="O43" s="144" t="e">
        <f aca="false">'Roshas Attendance'!U42</f>
        <v>#NAME?</v>
      </c>
      <c r="P43" s="126"/>
      <c r="Q43" s="126"/>
      <c r="R43" s="126"/>
      <c r="S43" s="126"/>
      <c r="T43" s="126"/>
      <c r="U43" s="126"/>
      <c r="V43" s="126"/>
      <c r="W43" s="126"/>
      <c r="X43" s="126"/>
      <c r="Y43" s="126"/>
      <c r="Z43" s="126"/>
      <c r="AA43" s="126"/>
      <c r="AB43" s="126"/>
      <c r="AC43" s="126"/>
      <c r="AD43" s="126"/>
    </row>
    <row r="44" customFormat="false" ht="15.75" hidden="false" customHeight="true" outlineLevel="0" collapsed="false">
      <c r="A44" s="137"/>
      <c r="B44" s="138" t="str">
        <f aca="false">IFERROR(__xludf.dummyfunction("IF(A44="""","""",REGEXEXTRACT(A44,""^([^\s-]+)""))"),"")</f>
        <v/>
      </c>
      <c r="C44" s="139" t="str">
        <f aca="false">IF(A44&lt;&gt;"",xlookup(B44,G:G,G:G,"not guildie",1),"")</f>
        <v/>
      </c>
      <c r="D44" s="139" t="str">
        <f aca="false">IF(A44="","", xlookup(B44,G:G,G:G))</f>
        <v/>
      </c>
      <c r="E44" s="138" t="str">
        <f aca="false">IFERROR(__xludf.dummyfunction("iferror(if(A44="""","""", value(regexextract(A44,"" - ([^ ]+)*""))),"""")"),"")</f>
        <v/>
      </c>
      <c r="F44" s="126"/>
      <c r="G44" s="144" t="str">
        <f aca="false">'Roshas Attendance'!M43</f>
        <v>Avianflu</v>
      </c>
      <c r="H44" s="140" t="e">
        <f aca="false">'Roshas Attendance'!N43</f>
        <v>#NAME?</v>
      </c>
      <c r="I44" s="141" t="str">
        <f aca="false">IF(COUNTIF(D:D,G44)=0,"",COUNTIF(D:D,G44))</f>
        <v/>
      </c>
      <c r="J44" s="142" t="str">
        <f aca="false">IF(SUMIF(B:B,G44,E:E)=0,"",SUMIF(B:B,G44,E:E))</f>
        <v/>
      </c>
      <c r="K44" s="143" t="e">
        <f aca="false">IF(G44="","", xlookup("*"&amp;G44&amp;"*",M:M,M:M,"",2))</f>
        <v>#NAME?</v>
      </c>
      <c r="L44" s="126"/>
      <c r="M44" s="144" t="str">
        <f aca="false">'Roshas Attendance'!S43</f>
        <v>Solloist(Selenelight)
Nidale / Ephiee</v>
      </c>
      <c r="N44" s="145" t="str">
        <f aca="false">IF(M44="","", IF(SUMIF(K:K,M44,J:J)=0,"",SUMIF(K:K,M44,J:J)))</f>
        <v/>
      </c>
      <c r="O44" s="144" t="e">
        <f aca="false">'Roshas Attendance'!U43</f>
        <v>#NAME?</v>
      </c>
      <c r="P44" s="126"/>
      <c r="Q44" s="126"/>
      <c r="R44" s="126"/>
      <c r="S44" s="126"/>
      <c r="T44" s="126"/>
      <c r="U44" s="126"/>
      <c r="V44" s="126"/>
      <c r="W44" s="126"/>
      <c r="X44" s="126"/>
      <c r="Y44" s="126"/>
      <c r="Z44" s="126"/>
      <c r="AA44" s="126"/>
      <c r="AB44" s="126"/>
      <c r="AC44" s="126"/>
      <c r="AD44" s="126"/>
    </row>
    <row r="45" customFormat="false" ht="15.75" hidden="false" customHeight="true" outlineLevel="0" collapsed="false">
      <c r="A45" s="150"/>
      <c r="B45" s="138" t="str">
        <f aca="false">IFERROR(__xludf.dummyfunction("IF(A45="""","""",REGEXEXTRACT(A45,""^([^\s-]+)""))"),"")</f>
        <v/>
      </c>
      <c r="C45" s="139" t="str">
        <f aca="false">IF(A45&lt;&gt;"",xlookup(B45,G:G,G:G,"not guildie",1),"")</f>
        <v/>
      </c>
      <c r="D45" s="139" t="str">
        <f aca="false">IF(A45="","", xlookup(B45,G:G,G:G))</f>
        <v/>
      </c>
      <c r="E45" s="138" t="str">
        <f aca="false">IFERROR(__xludf.dummyfunction("iferror(if(A45="""","""", value(regexextract(A45,"" - ([^ ]+)*""))),"""")"),"")</f>
        <v/>
      </c>
      <c r="F45" s="126"/>
      <c r="G45" s="144" t="str">
        <f aca="false">'Roshas Attendance'!M44</f>
        <v>Awahani</v>
      </c>
      <c r="H45" s="140" t="e">
        <f aca="false">'Roshas Attendance'!N44</f>
        <v>#NAME?</v>
      </c>
      <c r="I45" s="141" t="str">
        <f aca="false">IF(COUNTIF(D:D,G45)=0,"",COUNTIF(D:D,G45))</f>
        <v/>
      </c>
      <c r="J45" s="142" t="str">
        <f aca="false">IF(SUMIF(B:B,G45,E:E)=0,"",SUMIF(B:B,G45,E:E))</f>
        <v/>
      </c>
      <c r="K45" s="143" t="e">
        <f aca="false">IF(G45="","", xlookup("*"&amp;G45&amp;"*",M:M,M:M,"",2))</f>
        <v>#NAME?</v>
      </c>
      <c r="L45" s="126"/>
      <c r="M45" s="144" t="str">
        <f aca="false">'Roshas Attendance'!S44</f>
        <v>Dragon / Insect / Dog(Fiend)
Cat</v>
      </c>
      <c r="N45" s="145" t="str">
        <f aca="false">IF(M45="","", IF(SUMIF(K:K,M45,J:J)=0,"",SUMIF(K:K,M45,J:J)))</f>
        <v/>
      </c>
      <c r="O45" s="144" t="e">
        <f aca="false">'Roshas Attendance'!U44</f>
        <v>#NAME?</v>
      </c>
      <c r="P45" s="126"/>
      <c r="Q45" s="126"/>
      <c r="R45" s="126"/>
      <c r="S45" s="126"/>
      <c r="T45" s="126"/>
      <c r="U45" s="126"/>
      <c r="V45" s="126"/>
      <c r="W45" s="126"/>
      <c r="X45" s="126"/>
      <c r="Y45" s="126"/>
      <c r="Z45" s="126"/>
      <c r="AA45" s="126"/>
      <c r="AB45" s="126"/>
      <c r="AC45" s="126"/>
      <c r="AD45" s="126"/>
    </row>
    <row r="46" customFormat="false" ht="15.75" hidden="false" customHeight="true" outlineLevel="0" collapsed="false">
      <c r="A46" s="137"/>
      <c r="B46" s="138" t="str">
        <f aca="false">IFERROR(__xludf.dummyfunction("IF(A46="""","""",REGEXEXTRACT(A46,""^([^\s-]+)""))"),"")</f>
        <v/>
      </c>
      <c r="C46" s="139" t="str">
        <f aca="false">IF(A46&lt;&gt;"",xlookup(B46,G:G,G:G,"not guildie",1),"")</f>
        <v/>
      </c>
      <c r="D46" s="139" t="str">
        <f aca="false">IF(A46="","", xlookup(B46,G:G,G:G))</f>
        <v/>
      </c>
      <c r="E46" s="138" t="str">
        <f aca="false">IFERROR(__xludf.dummyfunction("iferror(if(A46="""","""", value(regexextract(A46,"" - ([^ ]+)*""))),"""")"),"")</f>
        <v/>
      </c>
      <c r="F46" s="126"/>
      <c r="G46" s="144" t="str">
        <f aca="false">'Roshas Attendance'!M45</f>
        <v>Aws</v>
      </c>
      <c r="H46" s="140" t="e">
        <f aca="false">'Roshas Attendance'!N45</f>
        <v>#NAME?</v>
      </c>
      <c r="I46" s="141" t="str">
        <f aca="false">IF(COUNTIF(D:D,G46)=0,"",COUNTIF(D:D,G46))</f>
        <v/>
      </c>
      <c r="J46" s="142" t="str">
        <f aca="false">IF(SUMIF(B:B,G46,E:E)=0,"",SUMIF(B:B,G46,E:E))</f>
        <v/>
      </c>
      <c r="K46" s="143" t="e">
        <f aca="false">IF(G46="","", xlookup("*"&amp;G46&amp;"*",M:M,M:M,"",2))</f>
        <v>#NAME?</v>
      </c>
      <c r="L46" s="126"/>
      <c r="M46" s="144" t="str">
        <f aca="false">'Roshas Attendance'!S45</f>
        <v>Didimcdudu / Crankygranny
Exdraclespy</v>
      </c>
      <c r="N46" s="145" t="str">
        <f aca="false">IF(M46="","", IF(SUMIF(K:K,M46,J:J)=0,"",SUMIF(K:K,M46,J:J)))</f>
        <v/>
      </c>
      <c r="O46" s="144" t="e">
        <f aca="false">'Roshas Attendance'!U45</f>
        <v>#NAME?</v>
      </c>
      <c r="P46" s="126"/>
      <c r="Q46" s="126"/>
      <c r="R46" s="126"/>
      <c r="S46" s="126"/>
      <c r="T46" s="126"/>
      <c r="U46" s="126"/>
      <c r="V46" s="126"/>
      <c r="W46" s="126"/>
      <c r="X46" s="126"/>
      <c r="Y46" s="126"/>
      <c r="Z46" s="126"/>
      <c r="AA46" s="126"/>
      <c r="AB46" s="126"/>
      <c r="AC46" s="126"/>
      <c r="AD46" s="126"/>
    </row>
    <row r="47" customFormat="false" ht="15.75" hidden="false" customHeight="true" outlineLevel="0" collapsed="false">
      <c r="A47" s="150"/>
      <c r="B47" s="138" t="str">
        <f aca="false">IFERROR(__xludf.dummyfunction("IF(A47="""","""",REGEXEXTRACT(A47,""^([^\s-]+)""))"),"")</f>
        <v/>
      </c>
      <c r="C47" s="139" t="str">
        <f aca="false">IF(A47&lt;&gt;"",xlookup(B47,G:G,G:G,"not guildie",1),"")</f>
        <v/>
      </c>
      <c r="D47" s="139" t="str">
        <f aca="false">IF(A47="","", xlookup(B47,G:G,G:G))</f>
        <v/>
      </c>
      <c r="E47" s="138" t="str">
        <f aca="false">IFERROR(__xludf.dummyfunction("iferror(if(A47="""","""", value(regexextract(A47,"" - ([^ ]+)*""))),"""")"),"")</f>
        <v/>
      </c>
      <c r="G47" s="144" t="str">
        <f aca="false">'Roshas Attendance'!M46</f>
        <v>Badathealing</v>
      </c>
      <c r="H47" s="140" t="e">
        <f aca="false">'Roshas Attendance'!N46</f>
        <v>#NAME?</v>
      </c>
      <c r="I47" s="141" t="str">
        <f aca="false">IF(COUNTIF(D:D,G47)=0,"",COUNTIF(D:D,G47))</f>
        <v/>
      </c>
      <c r="J47" s="142" t="str">
        <f aca="false">IF(SUMIF(B:B,G47,E:E)=0,"",SUMIF(B:B,G47,E:E))</f>
        <v/>
      </c>
      <c r="K47" s="143" t="e">
        <f aca="false">IF(G47="","", xlookup("*"&amp;G47&amp;"*",M:M,M:M,"",2))</f>
        <v>#NAME?</v>
      </c>
      <c r="L47" s="126"/>
      <c r="M47" s="144" t="str">
        <f aca="false">'Roshas Attendance'!S46</f>
        <v>Kickoncd / Fapolas
Badathealing</v>
      </c>
      <c r="N47" s="145" t="str">
        <f aca="false">IF(M47="","", IF(SUMIF(K:K,M47,J:J)=0,"",SUMIF(K:K,M47,J:J)))</f>
        <v/>
      </c>
      <c r="O47" s="144" t="e">
        <f aca="false">'Roshas Attendance'!U46</f>
        <v>#NAME?</v>
      </c>
    </row>
    <row r="48" customFormat="false" ht="15.75" hidden="false" customHeight="true" outlineLevel="0" collapsed="false">
      <c r="A48" s="137"/>
      <c r="B48" s="138" t="str">
        <f aca="false">IFERROR(__xludf.dummyfunction("IF(A48="""","""",REGEXEXTRACT(A48,""^([^\s-]+)""))"),"")</f>
        <v/>
      </c>
      <c r="C48" s="139" t="str">
        <f aca="false">IF(A48&lt;&gt;"",xlookup(B48,G:G,G:G,"not guildie",1),"")</f>
        <v/>
      </c>
      <c r="D48" s="139" t="str">
        <f aca="false">IF(A48="","", xlookup(B48,G:G,G:G))</f>
        <v/>
      </c>
      <c r="E48" s="138" t="str">
        <f aca="false">IFERROR(__xludf.dummyfunction("iferror(if(A48="""","""", value(regexextract(A48,"" - ([^ ]+)*""))),"""")"),"")</f>
        <v/>
      </c>
      <c r="G48" s="144" t="str">
        <f aca="false">'Roshas Attendance'!M47</f>
        <v>Bajablasting</v>
      </c>
      <c r="H48" s="140" t="e">
        <f aca="false">'Roshas Attendance'!N47</f>
        <v>#NAME?</v>
      </c>
      <c r="I48" s="141" t="str">
        <f aca="false">IF(COUNTIF(D:D,G48)=0,"",COUNTIF(D:D,G48))</f>
        <v/>
      </c>
      <c r="J48" s="142" t="str">
        <f aca="false">IF(SUMIF(B:B,G48,E:E)=0,"",SUMIF(B:B,G48,E:E))</f>
        <v/>
      </c>
      <c r="K48" s="143" t="e">
        <f aca="false">IF(G48="","", xlookup("*"&amp;G48&amp;"*",M:M,M:M,"",2))</f>
        <v>#NAME?</v>
      </c>
      <c r="L48" s="126"/>
      <c r="M48" s="144" t="str">
        <f aca="false">'Roshas Attendance'!S47</f>
        <v>Magther / Magtherir</v>
      </c>
      <c r="N48" s="145" t="str">
        <f aca="false">IF(M48="","", IF(SUMIF(K:K,M48,J:J)=0,"",SUMIF(K:K,M48,J:J)))</f>
        <v/>
      </c>
      <c r="O48" s="144" t="e">
        <f aca="false">'Roshas Attendance'!U47</f>
        <v>#NAME?</v>
      </c>
    </row>
    <row r="49" customFormat="false" ht="15.75" hidden="false" customHeight="true" outlineLevel="0" collapsed="false">
      <c r="A49" s="150"/>
      <c r="B49" s="138" t="str">
        <f aca="false">IFERROR(__xludf.dummyfunction("IF(A49="""","""",REGEXEXTRACT(A49,""^([^\s-]+)""))"),"")</f>
        <v/>
      </c>
      <c r="C49" s="139" t="str">
        <f aca="false">IF(A49&lt;&gt;"",xlookup(B49,G:G,G:G,"not guildie",1),"")</f>
        <v/>
      </c>
      <c r="D49" s="139" t="str">
        <f aca="false">IF(A49="","", xlookup(B49,G:G,G:G))</f>
        <v/>
      </c>
      <c r="E49" s="138" t="str">
        <f aca="false">IFERROR(__xludf.dummyfunction("iferror(if(A49="""","""", value(regexextract(A49,"" - ([^ ]+)*""))),"""")"),"")</f>
        <v/>
      </c>
      <c r="G49" s="149" t="str">
        <f aca="false">'Roshas Attendance'!M48</f>
        <v>Baneon</v>
      </c>
      <c r="H49" s="140" t="e">
        <f aca="false">'Roshas Attendance'!N48</f>
        <v>#NAME?</v>
      </c>
      <c r="I49" s="141" t="str">
        <f aca="false">IF(COUNTIF(D:D,G49)=0,"",COUNTIF(D:D,G49))</f>
        <v/>
      </c>
      <c r="J49" s="142" t="str">
        <f aca="false">IF(SUMIF(B:B,G49,E:E)=0,"",SUMIF(B:B,G49,E:E))</f>
        <v/>
      </c>
      <c r="K49" s="143" t="e">
        <f aca="false">IF(G49="","", xlookup("*"&amp;G49&amp;"*",M:M,M:M,"",2))</f>
        <v>#NAME?</v>
      </c>
      <c r="L49" s="126"/>
      <c r="M49" s="144" t="str">
        <f aca="false">'Roshas Attendance'!S48</f>
        <v>Napstodeath / Agrabanker
Quivertimber / Agraslam</v>
      </c>
      <c r="N49" s="145" t="str">
        <f aca="false">IF(M49="","", IF(SUMIF(K:K,M49,J:J)=0,"",SUMIF(K:K,M49,J:J)))</f>
        <v/>
      </c>
      <c r="O49" s="144" t="e">
        <f aca="false">'Roshas Attendance'!U48</f>
        <v>#NAME?</v>
      </c>
    </row>
    <row r="50" customFormat="false" ht="15.75" hidden="false" customHeight="true" outlineLevel="0" collapsed="false">
      <c r="A50" s="137"/>
      <c r="B50" s="138" t="str">
        <f aca="false">IFERROR(__xludf.dummyfunction("IF(A50="""","""",REGEXEXTRACT(A50,""^([^\s-]+)""))"),"")</f>
        <v/>
      </c>
      <c r="C50" s="139" t="str">
        <f aca="false">IF(A50&lt;&gt;"",xlookup(B50,G:G,G:G,"not guildie",1),"")</f>
        <v/>
      </c>
      <c r="D50" s="139" t="str">
        <f aca="false">IF(A50="","", xlookup(B50,G:G,G:G))</f>
        <v/>
      </c>
      <c r="E50" s="138" t="str">
        <f aca="false">IFERROR(__xludf.dummyfunction("iferror(if(A50="""","""", value(regexextract(A50,"" - ([^ ]+)*""))),"""")"),"")</f>
        <v/>
      </c>
      <c r="G50" s="144" t="str">
        <f aca="false">'Roshas Attendance'!M49</f>
        <v>Basilcream</v>
      </c>
      <c r="H50" s="140" t="e">
        <f aca="false">'Roshas Attendance'!N49</f>
        <v>#NAME?</v>
      </c>
      <c r="I50" s="141" t="str">
        <f aca="false">IF(COUNTIF(D:D,G50)=0,"",COUNTIF(D:D,G50))</f>
        <v/>
      </c>
      <c r="J50" s="142" t="str">
        <f aca="false">IF(SUMIF(B:B,G50,E:E)=0,"",SUMIF(B:B,G50,E:E))</f>
        <v/>
      </c>
      <c r="K50" s="143" t="e">
        <f aca="false">IF(G50="","", xlookup("*"&amp;G50&amp;"*",M:M,M:M,"",2))</f>
        <v>#NAME?</v>
      </c>
      <c r="L50" s="126"/>
      <c r="M50" s="148" t="str">
        <f aca="false">'Roshas Attendance'!S49</f>
        <v>Onnechan / Oneechann</v>
      </c>
      <c r="N50" s="145" t="str">
        <f aca="false">IF(M50="","", IF(SUMIF(K:K,M50,J:J)=0,"",SUMIF(K:K,M50,J:J)))</f>
        <v/>
      </c>
      <c r="O50" s="148" t="e">
        <f aca="false">'Roshas Attendance'!U49</f>
        <v>#NAME?</v>
      </c>
    </row>
    <row r="51" customFormat="false" ht="15.75" hidden="false" customHeight="true" outlineLevel="0" collapsed="false">
      <c r="A51" s="150"/>
      <c r="B51" s="138" t="str">
        <f aca="false">IFERROR(__xludf.dummyfunction("IF(A51="""","""",REGEXEXTRACT(A51,""^([^\s-]+)""))"),"")</f>
        <v/>
      </c>
      <c r="C51" s="139" t="str">
        <f aca="false">IF(A51&lt;&gt;"",xlookup(B51,G:G,G:G,"not guildie",1),"")</f>
        <v/>
      </c>
      <c r="D51" s="139" t="str">
        <f aca="false">IF(A51="","", xlookup(B51,G:G,G:G))</f>
        <v/>
      </c>
      <c r="E51" s="138" t="str">
        <f aca="false">IFERROR(__xludf.dummyfunction("iferror(if(A51="""","""", value(regexextract(A51,"" - ([^ ]+)*""))),"""")"),"")</f>
        <v/>
      </c>
      <c r="G51" s="144" t="str">
        <f aca="false">'Roshas Attendance'!M50</f>
        <v>Basilpasta</v>
      </c>
      <c r="H51" s="140" t="e">
        <f aca="false">'Roshas Attendance'!N50</f>
        <v>#NAME?</v>
      </c>
      <c r="I51" s="141" t="str">
        <f aca="false">IF(COUNTIF(D:D,G51)=0,"",COUNTIF(D:D,G51))</f>
        <v/>
      </c>
      <c r="J51" s="142" t="str">
        <f aca="false">IF(SUMIF(B:B,G51,E:E)=0,"",SUMIF(B:B,G51,E:E))</f>
        <v/>
      </c>
      <c r="K51" s="143" t="e">
        <f aca="false">IF(G51="","", xlookup("*"&amp;G51&amp;"*",M:M,M:M,"",2))</f>
        <v>#NAME?</v>
      </c>
      <c r="L51" s="126"/>
      <c r="M51" s="144" t="str">
        <f aca="false">'Roshas Attendance'!S50</f>
        <v>Ifearnan</v>
      </c>
      <c r="N51" s="145" t="str">
        <f aca="false">IF(M51="","", IF(SUMIF(K:K,M51,J:J)=0,"",SUMIF(K:K,M51,J:J)))</f>
        <v/>
      </c>
      <c r="O51" s="144" t="e">
        <f aca="false">'Roshas Attendance'!U50</f>
        <v>#NAME?</v>
      </c>
    </row>
    <row r="52" customFormat="false" ht="15.75" hidden="false" customHeight="true" outlineLevel="0" collapsed="false">
      <c r="A52" s="137"/>
      <c r="B52" s="138" t="str">
        <f aca="false">IFERROR(__xludf.dummyfunction("IF(A52="""","""",REGEXEXTRACT(A52,""^([^\s-]+)""))"),"")</f>
        <v/>
      </c>
      <c r="C52" s="139" t="str">
        <f aca="false">IF(A52&lt;&gt;"",xlookup(B52,G:G,G:G,"not guildie",1),"")</f>
        <v/>
      </c>
      <c r="D52" s="139" t="str">
        <f aca="false">IF(A52="","", xlookup(B52,G:G,G:G))</f>
        <v/>
      </c>
      <c r="E52" s="138" t="str">
        <f aca="false">IFERROR(__xludf.dummyfunction("iferror(if(A52="""","""", value(regexextract(A52,"" - ([^ ]+)*""))),"""")"),"")</f>
        <v/>
      </c>
      <c r="G52" s="144" t="str">
        <f aca="false">'Roshas Attendance'!M51</f>
        <v>Basilpastas</v>
      </c>
      <c r="H52" s="140" t="e">
        <f aca="false">'Roshas Attendance'!N51</f>
        <v>#NAME?</v>
      </c>
      <c r="I52" s="141" t="str">
        <f aca="false">IF(COUNTIF(D:D,G52)=0,"",COUNTIF(D:D,G52))</f>
        <v/>
      </c>
      <c r="J52" s="142" t="str">
        <f aca="false">IF(SUMIF(B:B,G52,E:E)=0,"",SUMIF(B:B,G52,E:E))</f>
        <v/>
      </c>
      <c r="K52" s="143" t="e">
        <f aca="false">IF(G52="","", xlookup("*"&amp;G52&amp;"*",M:M,M:M,"",2))</f>
        <v>#NAME?</v>
      </c>
      <c r="L52" s="126"/>
      <c r="M52" s="144" t="str">
        <f aca="false">'Roshas Attendance'!S51</f>
        <v>Creamatorium / MFK / SVG / ORQ</v>
      </c>
      <c r="N52" s="145" t="str">
        <f aca="false">IF(M52="","", IF(SUMIF(K:K,M52,J:J)=0,"",SUMIF(K:K,M52,J:J)))</f>
        <v/>
      </c>
      <c r="O52" s="144" t="e">
        <f aca="false">'Roshas Attendance'!U51</f>
        <v>#NAME?</v>
      </c>
    </row>
    <row r="53" customFormat="false" ht="15.75" hidden="false" customHeight="true" outlineLevel="0" collapsed="false">
      <c r="A53" s="150"/>
      <c r="B53" s="138" t="str">
        <f aca="false">IFERROR(__xludf.dummyfunction("IF(A53="""","""",REGEXEXTRACT(A53,""^([^\s-]+)""))"),"")</f>
        <v/>
      </c>
      <c r="C53" s="139" t="str">
        <f aca="false">IF(A53&lt;&gt;"",xlookup(B53,G:G,G:G,"not guildie",1),"")</f>
        <v/>
      </c>
      <c r="D53" s="139" t="str">
        <f aca="false">IF(A53="","", xlookup(B53,G:G,G:G))</f>
        <v/>
      </c>
      <c r="E53" s="138" t="str">
        <f aca="false">IFERROR(__xludf.dummyfunction("iferror(if(A53="""","""", value(regexextract(A53,"" - ([^ ]+)*""))),"""")"),"")</f>
        <v/>
      </c>
      <c r="G53" s="144" t="str">
        <f aca="false">'Roshas Attendance'!M52</f>
        <v>Bauhauseb</v>
      </c>
      <c r="H53" s="140" t="e">
        <f aca="false">'Roshas Attendance'!N52</f>
        <v>#NAME?</v>
      </c>
      <c r="I53" s="141" t="str">
        <f aca="false">IF(COUNTIF(D:D,G53)=0,"",COUNTIF(D:D,G53))</f>
        <v/>
      </c>
      <c r="J53" s="142" t="str">
        <f aca="false">IF(SUMIF(B:B,G53,E:E)=0,"",SUMIF(B:B,G53,E:E))</f>
        <v/>
      </c>
      <c r="K53" s="143" t="e">
        <f aca="false">IF(G53="","", xlookup("*"&amp;G53&amp;"*",M:M,M:M,"",2))</f>
        <v>#NAME?</v>
      </c>
      <c r="L53" s="126"/>
      <c r="M53" s="144" t="str">
        <f aca="false">'Roshas Attendance'!S52</f>
        <v>Dicari</v>
      </c>
      <c r="N53" s="145" t="str">
        <f aca="false">IF(M53="","", IF(SUMIF(K:K,M53,J:J)=0,"",SUMIF(K:K,M53,J:J)))</f>
        <v/>
      </c>
      <c r="O53" s="144" t="e">
        <f aca="false">'Roshas Attendance'!U52</f>
        <v>#NAME?</v>
      </c>
    </row>
    <row r="54" customFormat="false" ht="15.75" hidden="false" customHeight="true" outlineLevel="0" collapsed="false">
      <c r="A54" s="137"/>
      <c r="B54" s="138" t="str">
        <f aca="false">IFERROR(__xludf.dummyfunction("IF(A54="""","""",REGEXEXTRACT(A54,""^([^\s-]+)""))"),"")</f>
        <v/>
      </c>
      <c r="C54" s="139" t="str">
        <f aca="false">IF(A54&lt;&gt;"",xlookup(B54,G:G,G:G,"not guildie",1),"")</f>
        <v/>
      </c>
      <c r="D54" s="139" t="str">
        <f aca="false">IF(A54="","", xlookup(B54,G:G,G:G))</f>
        <v/>
      </c>
      <c r="E54" s="138" t="str">
        <f aca="false">IFERROR(__xludf.dummyfunction("iferror(if(A54="""","""", value(regexextract(A54,"" - ([^ ]+)*""))),"""")"),"")</f>
        <v/>
      </c>
      <c r="G54" s="144" t="str">
        <f aca="false">'Roshas Attendance'!M53</f>
        <v>Bauhausen</v>
      </c>
      <c r="H54" s="140" t="e">
        <f aca="false">'Roshas Attendance'!N53</f>
        <v>#NAME?</v>
      </c>
      <c r="I54" s="141" t="str">
        <f aca="false">IF(COUNTIF(D:D,G54)=0,"",COUNTIF(D:D,G54))</f>
        <v/>
      </c>
      <c r="J54" s="142" t="str">
        <f aca="false">IF(SUMIF(B:B,G54,E:E)=0,"",SUMIF(B:B,G54,E:E))</f>
        <v/>
      </c>
      <c r="K54" s="143" t="e">
        <f aca="false">IF(G54="","", xlookup("*"&amp;G54&amp;"*",M:M,M:M,"",2))</f>
        <v>#NAME?</v>
      </c>
      <c r="L54" s="126"/>
      <c r="M54" s="148" t="str">
        <f aca="false">'Roshas Attendance'!S53</f>
        <v>Rakks</v>
      </c>
      <c r="N54" s="145" t="str">
        <f aca="false">IF(M54="","", IF(SUMIF(K:K,M54,J:J)=0,"",SUMIF(K:K,M54,J:J)))</f>
        <v/>
      </c>
      <c r="O54" s="148" t="e">
        <f aca="false">'Roshas Attendance'!U53</f>
        <v>#NAME?</v>
      </c>
    </row>
    <row r="55" customFormat="false" ht="15.75" hidden="false" customHeight="true" outlineLevel="0" collapsed="false">
      <c r="A55" s="150"/>
      <c r="B55" s="138" t="str">
        <f aca="false">IFERROR(__xludf.dummyfunction("IF(A55="""","""",REGEXEXTRACT(A55,""^([^\s-]+)""))"),"")</f>
        <v/>
      </c>
      <c r="C55" s="139" t="str">
        <f aca="false">IF(A55&lt;&gt;"",xlookup(B55,G:G,G:G,"not guildie",1),"")</f>
        <v/>
      </c>
      <c r="D55" s="139" t="str">
        <f aca="false">IF(A55="","", xlookup(B55,G:G,G:G))</f>
        <v/>
      </c>
      <c r="E55" s="138" t="str">
        <f aca="false">IFERROR(__xludf.dummyfunction("iferror(if(A55="""","""", value(regexextract(A55,"" - ([^ ]+)*""))),"""")"),"")</f>
        <v/>
      </c>
      <c r="G55" s="144" t="str">
        <f aca="false">'Roshas Attendance'!M54</f>
        <v>Baynefist</v>
      </c>
      <c r="H55" s="140" t="e">
        <f aca="false">'Roshas Attendance'!N54</f>
        <v>#NAME?</v>
      </c>
      <c r="I55" s="141" t="str">
        <f aca="false">IF(COUNTIF(D:D,G55)=0,"",COUNTIF(D:D,G55))</f>
        <v/>
      </c>
      <c r="J55" s="142" t="str">
        <f aca="false">IF(SUMIF(B:B,G55,E:E)=0,"",SUMIF(B:B,G55,E:E))</f>
        <v/>
      </c>
      <c r="K55" s="143" t="e">
        <f aca="false">IF(G55="","", xlookup("*"&amp;G55&amp;"*",M:M,M:M,"",2))</f>
        <v>#NAME?</v>
      </c>
      <c r="L55" s="126"/>
      <c r="M55" s="144" t="str">
        <f aca="false">'Roshas Attendance'!S54</f>
        <v>Trucid / Trucido / Trucidmage</v>
      </c>
      <c r="N55" s="145" t="str">
        <f aca="false">IF(M55="","", IF(SUMIF(K:K,M55,J:J)=0,"",SUMIF(K:K,M55,J:J)))</f>
        <v/>
      </c>
      <c r="O55" s="144" t="e">
        <f aca="false">'Roshas Attendance'!U54</f>
        <v>#NAME?</v>
      </c>
    </row>
    <row r="56" customFormat="false" ht="15.75" hidden="false" customHeight="true" outlineLevel="0" collapsed="false">
      <c r="A56" s="137"/>
      <c r="B56" s="138" t="str">
        <f aca="false">IFERROR(__xludf.dummyfunction("IF(A56="""","""",REGEXEXTRACT(A56,""^([^\s-]+)""))"),"")</f>
        <v/>
      </c>
      <c r="C56" s="139" t="str">
        <f aca="false">IF(A56&lt;&gt;"",xlookup(B56,G:G,G:G,"not guildie",1),"")</f>
        <v/>
      </c>
      <c r="D56" s="139" t="str">
        <f aca="false">IF(A56="","", xlookup(B56,G:G,G:G))</f>
        <v/>
      </c>
      <c r="E56" s="138" t="str">
        <f aca="false">IFERROR(__xludf.dummyfunction("iferror(if(A56="""","""", value(regexextract(A56,"" - ([^ ]+)*""))),"""")"),"")</f>
        <v/>
      </c>
      <c r="G56" s="144" t="str">
        <f aca="false">'Roshas Attendance'!M55</f>
        <v>Bearofstorms</v>
      </c>
      <c r="H56" s="140" t="e">
        <f aca="false">'Roshas Attendance'!N55</f>
        <v>#NAME?</v>
      </c>
      <c r="I56" s="141" t="str">
        <f aca="false">IF(COUNTIF(D:D,G56)=0,"",COUNTIF(D:D,G56))</f>
        <v/>
      </c>
      <c r="J56" s="142" t="str">
        <f aca="false">IF(SUMIF(B:B,G56,E:E)=0,"",SUMIF(B:B,G56,E:E))</f>
        <v/>
      </c>
      <c r="K56" s="143" t="e">
        <f aca="false">IF(G56="","", xlookup("*"&amp;G56&amp;"*",M:M,M:M,"",2))</f>
        <v>#NAME?</v>
      </c>
      <c r="L56" s="126"/>
      <c r="M56" s="144" t="str">
        <f aca="false">'Roshas Attendance'!S55</f>
        <v>Feardoctor</v>
      </c>
      <c r="N56" s="145" t="str">
        <f aca="false">IF(M56="","", IF(SUMIF(K:K,M56,J:J)=0,"",SUMIF(K:K,M56,J:J)))</f>
        <v/>
      </c>
      <c r="O56" s="144" t="e">
        <f aca="false">'Roshas Attendance'!U55</f>
        <v>#NAME?</v>
      </c>
    </row>
    <row r="57" customFormat="false" ht="15.75" hidden="false" customHeight="true" outlineLevel="0" collapsed="false">
      <c r="A57" s="150"/>
      <c r="B57" s="138" t="str">
        <f aca="false">IFERROR(__xludf.dummyfunction("IF(A57="""","""",REGEXEXTRACT(A57,""^([^\s-]+)""))"),"")</f>
        <v/>
      </c>
      <c r="C57" s="139" t="str">
        <f aca="false">IF(A57&lt;&gt;"",xlookup(B57,G:G,G:G,"not guildie",1),"")</f>
        <v/>
      </c>
      <c r="D57" s="139" t="str">
        <f aca="false">IF(A57="","", xlookup(B57,G:G,G:G))</f>
        <v/>
      </c>
      <c r="E57" s="138" t="str">
        <f aca="false">IFERROR(__xludf.dummyfunction("iferror(if(A57="""","""", value(regexextract(A57,"" - ([^ ]+)*""))),"""")"),"")</f>
        <v/>
      </c>
      <c r="G57" s="144" t="str">
        <f aca="false">'Roshas Attendance'!M56</f>
        <v>Beiarable</v>
      </c>
      <c r="H57" s="140" t="e">
        <f aca="false">'Roshas Attendance'!N56</f>
        <v>#NAME?</v>
      </c>
      <c r="I57" s="141" t="str">
        <f aca="false">IF(COUNTIF(D:D,G57)=0,"",COUNTIF(D:D,G57))</f>
        <v/>
      </c>
      <c r="J57" s="142" t="str">
        <f aca="false">IF(SUMIF(B:B,G57,E:E)=0,"",SUMIF(B:B,G57,E:E))</f>
        <v/>
      </c>
      <c r="K57" s="143" t="e">
        <f aca="false">IF(G57="","", xlookup("*"&amp;G57&amp;"*",M:M,M:M,"",2))</f>
        <v>#NAME?</v>
      </c>
      <c r="L57" s="126"/>
      <c r="M57" s="144" t="str">
        <f aca="false">'Roshas Attendance'!S56</f>
        <v>Dynk / Dwynk / Dmynq</v>
      </c>
      <c r="N57" s="145" t="str">
        <f aca="false">IF(M57="","", IF(SUMIF(K:K,M57,J:J)=0,"",SUMIF(K:K,M57,J:J)))</f>
        <v/>
      </c>
      <c r="O57" s="144" t="e">
        <f aca="false">'Roshas Attendance'!U56</f>
        <v>#NAME?</v>
      </c>
    </row>
    <row r="58" customFormat="false" ht="15.75" hidden="false" customHeight="true" outlineLevel="0" collapsed="false">
      <c r="A58" s="137"/>
      <c r="B58" s="138" t="str">
        <f aca="false">IFERROR(__xludf.dummyfunction("IF(A58="""","""",REGEXEXTRACT(A58,""^([^\s-]+)""))"),"")</f>
        <v/>
      </c>
      <c r="C58" s="139" t="str">
        <f aca="false">IF(A58&lt;&gt;"",xlookup(B58,G:G,G:G,"not guildie",1),"")</f>
        <v/>
      </c>
      <c r="D58" s="139" t="str">
        <f aca="false">IF(A58="","", xlookup(B58,G:G,G:G))</f>
        <v/>
      </c>
      <c r="E58" s="138" t="str">
        <f aca="false">IFERROR(__xludf.dummyfunction("iferror(if(A58="""","""", value(regexextract(A58,"" - ([^ ]+)*""))),"""")"),"")</f>
        <v/>
      </c>
      <c r="G58" s="144" t="str">
        <f aca="false">'Roshas Attendance'!M57</f>
        <v>Belzenlok</v>
      </c>
      <c r="H58" s="140" t="e">
        <f aca="false">'Roshas Attendance'!N57</f>
        <v>#NAME?</v>
      </c>
      <c r="I58" s="141" t="str">
        <f aca="false">IF(COUNTIF(D:D,G58)=0,"",COUNTIF(D:D,G58))</f>
        <v/>
      </c>
      <c r="J58" s="142" t="str">
        <f aca="false">IF(SUMIF(B:B,G58,E:E)=0,"",SUMIF(B:B,G58,E:E))</f>
        <v/>
      </c>
      <c r="K58" s="143" t="e">
        <f aca="false">IF(G58="","", xlookup("*"&amp;G58&amp;"*",M:M,M:M,"",2))</f>
        <v>#NAME?</v>
      </c>
      <c r="L58" s="126"/>
      <c r="M58" s="144" t="str">
        <f aca="false">'Roshas Attendance'!S57</f>
        <v>Promey</v>
      </c>
      <c r="N58" s="145" t="str">
        <f aca="false">IF(M58="","", IF(SUMIF(K:K,M58,J:J)=0,"",SUMIF(K:K,M58,J:J)))</f>
        <v/>
      </c>
      <c r="O58" s="144" t="e">
        <f aca="false">'Roshas Attendance'!U57</f>
        <v>#NAME?</v>
      </c>
    </row>
    <row r="59" customFormat="false" ht="15.75" hidden="false" customHeight="true" outlineLevel="0" collapsed="false">
      <c r="A59" s="150"/>
      <c r="B59" s="138" t="str">
        <f aca="false">IFERROR(__xludf.dummyfunction("IF(A59="""","""",REGEXEXTRACT(A59,""^([^\s-]+)""))"),"")</f>
        <v/>
      </c>
      <c r="C59" s="139" t="str">
        <f aca="false">IF(A59&lt;&gt;"",xlookup(B59,G:G,G:G,"not guildie",1),"")</f>
        <v/>
      </c>
      <c r="D59" s="139" t="str">
        <f aca="false">IF(A59="","", xlookup(B59,G:G,G:G))</f>
        <v/>
      </c>
      <c r="E59" s="138" t="str">
        <f aca="false">IFERROR(__xludf.dummyfunction("iferror(if(A59="""","""", value(regexextract(A59,"" - ([^ ]+)*""))),"""")"),"")</f>
        <v/>
      </c>
      <c r="G59" s="144" t="str">
        <f aca="false">'Roshas Attendance'!M58</f>
        <v>Beterrashadi</v>
      </c>
      <c r="H59" s="140" t="e">
        <f aca="false">'Roshas Attendance'!N58</f>
        <v>#NAME?</v>
      </c>
      <c r="I59" s="141" t="str">
        <f aca="false">IF(COUNTIF(D:D,G59)=0,"",COUNTIF(D:D,G59))</f>
        <v/>
      </c>
      <c r="J59" s="142" t="str">
        <f aca="false">IF(SUMIF(B:B,G59,E:E)=0,"",SUMIF(B:B,G59,E:E))</f>
        <v/>
      </c>
      <c r="K59" s="143" t="e">
        <f aca="false">IF(G59="","", xlookup("*"&amp;G59&amp;"*",M:M,M:M,"",2))</f>
        <v>#NAME?</v>
      </c>
      <c r="L59" s="126"/>
      <c r="M59" s="144" t="str">
        <f aca="false">'Roshas Attendance'!S58</f>
        <v>Touchh / Touchtotemz</v>
      </c>
      <c r="N59" s="145" t="str">
        <f aca="false">IF(M59="","", IF(SUMIF(K:K,M59,J:J)=0,"",SUMIF(K:K,M59,J:J)))</f>
        <v/>
      </c>
      <c r="O59" s="144" t="e">
        <f aca="false">'Roshas Attendance'!U58</f>
        <v>#NAME?</v>
      </c>
    </row>
    <row r="60" customFormat="false" ht="15.75" hidden="false" customHeight="true" outlineLevel="0" collapsed="false">
      <c r="A60" s="137"/>
      <c r="B60" s="138" t="str">
        <f aca="false">IFERROR(__xludf.dummyfunction("IF(A60="""","""",REGEXEXTRACT(A60,""^([^\s-]+)""))"),"")</f>
        <v/>
      </c>
      <c r="C60" s="139" t="str">
        <f aca="false">IF(A60&lt;&gt;"",xlookup(B60,G:G,G:G,"not guildie",1),"")</f>
        <v/>
      </c>
      <c r="D60" s="139" t="str">
        <f aca="false">IF(A60="","", xlookup(B60,G:G,G:G))</f>
        <v/>
      </c>
      <c r="E60" s="138" t="str">
        <f aca="false">IFERROR(__xludf.dummyfunction("iferror(if(A60="""","""", value(regexextract(A60,"" - ([^ ]+)*""))),"""")"),"")</f>
        <v/>
      </c>
      <c r="G60" s="144" t="str">
        <f aca="false">'Roshas Attendance'!M59</f>
        <v>Bigboyhogboy</v>
      </c>
      <c r="H60" s="140" t="e">
        <f aca="false">'Roshas Attendance'!N59</f>
        <v>#NAME?</v>
      </c>
      <c r="I60" s="141" t="str">
        <f aca="false">IF(COUNTIF(D:D,G60)=0,"",COUNTIF(D:D,G60))</f>
        <v/>
      </c>
      <c r="J60" s="142" t="str">
        <f aca="false">IF(SUMIF(B:B,G60,E:E)=0,"",SUMIF(B:B,G60,E:E))</f>
        <v/>
      </c>
      <c r="K60" s="143" t="e">
        <f aca="false">IF(G60="","", xlookup("*"&amp;G60&amp;"*",M:M,M:M,"",2))</f>
        <v>#NAME?</v>
      </c>
      <c r="L60" s="126"/>
      <c r="M60" s="148" t="str">
        <f aca="false">'Roshas Attendance'!S59</f>
        <v>Dersy</v>
      </c>
      <c r="N60" s="145" t="str">
        <f aca="false">IF(M60="","", IF(SUMIF(K:K,M60,J:J)=0,"",SUMIF(K:K,M60,J:J)))</f>
        <v/>
      </c>
      <c r="O60" s="148" t="e">
        <f aca="false">'Roshas Attendance'!U59</f>
        <v>#NAME?</v>
      </c>
    </row>
    <row r="61" customFormat="false" ht="15.75" hidden="false" customHeight="true" outlineLevel="0" collapsed="false">
      <c r="A61" s="150"/>
      <c r="B61" s="138" t="str">
        <f aca="false">IFERROR(__xludf.dummyfunction("IF(A61="""","""",REGEXEXTRACT(A61,""^([^\s-]+)""))"),"")</f>
        <v/>
      </c>
      <c r="C61" s="139" t="str">
        <f aca="false">IF(A61&lt;&gt;"",xlookup(B61,G:G,G:G,"not guildie",1),"")</f>
        <v/>
      </c>
      <c r="D61" s="139" t="str">
        <f aca="false">IF(A61="","", xlookup(B61,G:G,G:G))</f>
        <v/>
      </c>
      <c r="E61" s="138" t="str">
        <f aca="false">IFERROR(__xludf.dummyfunction("iferror(if(A61="""","""", value(regexextract(A61,"" - ([^ ]+)*""))),"""")"),"")</f>
        <v/>
      </c>
      <c r="G61" s="144" t="str">
        <f aca="false">'Roshas Attendance'!M60</f>
        <v>Bignsweaty</v>
      </c>
      <c r="H61" s="140" t="e">
        <f aca="false">'Roshas Attendance'!N60</f>
        <v>#NAME?</v>
      </c>
      <c r="I61" s="141" t="str">
        <f aca="false">IF(COUNTIF(D:D,G61)=0,"",COUNTIF(D:D,G61))</f>
        <v/>
      </c>
      <c r="J61" s="142" t="str">
        <f aca="false">IF(SUMIF(B:B,G61,E:E)=0,"",SUMIF(B:B,G61,E:E))</f>
        <v/>
      </c>
      <c r="K61" s="143" t="e">
        <f aca="false">IF(G61="","", xlookup("*"&amp;G61&amp;"*",M:M,M:M,"",2))</f>
        <v>#NAME?</v>
      </c>
      <c r="L61" s="126"/>
      <c r="M61" s="144" t="str">
        <f aca="false">'Roshas Attendance'!S60</f>
        <v>Nixiusgg / Nixius / Nixisdead
Bajablasting</v>
      </c>
      <c r="N61" s="145" t="str">
        <f aca="false">IF(M61="","", IF(SUMIF(K:K,M61,J:J)=0,"",SUMIF(K:K,M61,J:J)))</f>
        <v/>
      </c>
      <c r="O61" s="144" t="e">
        <f aca="false">'Roshas Attendance'!U60</f>
        <v>#NAME?</v>
      </c>
    </row>
    <row r="62" customFormat="false" ht="15.75" hidden="false" customHeight="true" outlineLevel="0" collapsed="false">
      <c r="A62" s="137"/>
      <c r="B62" s="138" t="str">
        <f aca="false">IFERROR(__xludf.dummyfunction("IF(A62="""","""",REGEXEXTRACT(A62,""^([^\s-]+)""))"),"")</f>
        <v/>
      </c>
      <c r="C62" s="139" t="str">
        <f aca="false">IF(A62&lt;&gt;"",xlookup(B62,G:G,G:G,"not guildie",1),"")</f>
        <v/>
      </c>
      <c r="D62" s="139" t="str">
        <f aca="false">IF(A62="","", xlookup(B62,G:G,G:G))</f>
        <v/>
      </c>
      <c r="E62" s="138" t="str">
        <f aca="false">IFERROR(__xludf.dummyfunction("iferror(if(A62="""","""", value(regexextract(A62,"" - ([^ ]+)*""))),"""")"),"")</f>
        <v/>
      </c>
      <c r="G62" s="144" t="str">
        <f aca="false">'Roshas Attendance'!M61</f>
        <v>Bindingbait</v>
      </c>
      <c r="H62" s="140" t="e">
        <f aca="false">'Roshas Attendance'!N61</f>
        <v>#NAME?</v>
      </c>
      <c r="I62" s="141" t="str">
        <f aca="false">IF(COUNTIF(D:D,G62)=0,"",COUNTIF(D:D,G62))</f>
        <v/>
      </c>
      <c r="J62" s="142" t="str">
        <f aca="false">IF(SUMIF(B:B,G62,E:E)=0,"",SUMIF(B:B,G62,E:E))</f>
        <v/>
      </c>
      <c r="K62" s="143" t="e">
        <f aca="false">IF(G62="","", xlookup("*"&amp;G62&amp;"*",M:M,M:M,"",2))</f>
        <v>#NAME?</v>
      </c>
      <c r="L62" s="126"/>
      <c r="M62" s="144" t="str">
        <f aca="false">'Roshas Attendance'!S61</f>
        <v>Elfirr</v>
      </c>
      <c r="N62" s="145" t="str">
        <f aca="false">IF(M62="","", IF(SUMIF(K:K,M62,J:J)=0,"",SUMIF(K:K,M62,J:J)))</f>
        <v/>
      </c>
      <c r="O62" s="144" t="e">
        <f aca="false">'Roshas Attendance'!U61</f>
        <v>#NAME?</v>
      </c>
    </row>
    <row r="63" customFormat="false" ht="15.75" hidden="false" customHeight="true" outlineLevel="0" collapsed="false">
      <c r="A63" s="150"/>
      <c r="B63" s="138" t="str">
        <f aca="false">IFERROR(__xludf.dummyfunction("IF(A63="""","""",REGEXEXTRACT(A63,""^([^\s-]+)""))"),"")</f>
        <v/>
      </c>
      <c r="C63" s="139" t="str">
        <f aca="false">IF(A63&lt;&gt;"",xlookup(B63,G:G,G:G,"not guildie",1),"")</f>
        <v/>
      </c>
      <c r="D63" s="139" t="str">
        <f aca="false">IF(A63="","", xlookup(B63,G:G,G:G))</f>
        <v/>
      </c>
      <c r="E63" s="138" t="str">
        <f aca="false">IFERROR(__xludf.dummyfunction("iferror(if(A63="""","""", value(regexextract(A63,"" - ([^ ]+)*""))),"""")"),"")</f>
        <v/>
      </c>
      <c r="G63" s="144" t="str">
        <f aca="false">'Roshas Attendance'!M62</f>
        <v>Bishoo</v>
      </c>
      <c r="H63" s="140" t="e">
        <f aca="false">'Roshas Attendance'!N62</f>
        <v>#NAME?</v>
      </c>
      <c r="I63" s="141" t="str">
        <f aca="false">IF(COUNTIF(D:D,G63)=0,"",COUNTIF(D:D,G63))</f>
        <v/>
      </c>
      <c r="J63" s="142" t="str">
        <f aca="false">IF(SUMIF(B:B,G63,E:E)=0,"",SUMIF(B:B,G63,E:E))</f>
        <v/>
      </c>
      <c r="K63" s="143" t="e">
        <f aca="false">IF(G63="","", xlookup("*"&amp;G63&amp;"*",M:M,M:M,"",2))</f>
        <v>#NAME?</v>
      </c>
      <c r="L63" s="126"/>
      <c r="M63" s="144" t="str">
        <f aca="false">'Roshas Attendance'!S62</f>
        <v>Corpsejuice</v>
      </c>
      <c r="N63" s="145" t="str">
        <f aca="false">IF(M63="","", IF(SUMIF(K:K,M63,J:J)=0,"",SUMIF(K:K,M63,J:J)))</f>
        <v/>
      </c>
      <c r="O63" s="144" t="e">
        <f aca="false">'Roshas Attendance'!U62</f>
        <v>#NAME?</v>
      </c>
    </row>
    <row r="64" customFormat="false" ht="15.75" hidden="false" customHeight="true" outlineLevel="0" collapsed="false">
      <c r="A64" s="137"/>
      <c r="B64" s="138" t="str">
        <f aca="false">IFERROR(__xludf.dummyfunction("IF(A64="""","""",REGEXEXTRACT(A64,""^([^\s-]+)""))"),"")</f>
        <v/>
      </c>
      <c r="C64" s="139" t="str">
        <f aca="false">IF(A64&lt;&gt;"",xlookup(B64,G:G,G:G,"not guildie",1),"")</f>
        <v/>
      </c>
      <c r="D64" s="139" t="str">
        <f aca="false">IF(A64="","", xlookup(B64,G:G,G:G))</f>
        <v/>
      </c>
      <c r="E64" s="138" t="str">
        <f aca="false">IFERROR(__xludf.dummyfunction("iferror(if(A64="""","""", value(regexextract(A64,"" - ([^ ]+)*""))),"""")"),"")</f>
        <v/>
      </c>
      <c r="G64" s="144" t="str">
        <f aca="false">'Roshas Attendance'!M63</f>
        <v>Bk</v>
      </c>
      <c r="H64" s="140" t="e">
        <f aca="false">'Roshas Attendance'!N63</f>
        <v>#NAME?</v>
      </c>
      <c r="I64" s="141" t="str">
        <f aca="false">IF(COUNTIF(D:D,G64)=0,"",COUNTIF(D:D,G64))</f>
        <v/>
      </c>
      <c r="J64" s="142" t="str">
        <f aca="false">IF(SUMIF(B:B,G64,E:E)=0,"",SUMIF(B:B,G64,E:E))</f>
        <v/>
      </c>
      <c r="K64" s="143" t="e">
        <f aca="false">IF(G64="","", xlookup("*"&amp;G64&amp;"*",M:M,M:M,"",2))</f>
        <v>#NAME?</v>
      </c>
      <c r="L64" s="126"/>
      <c r="M64" s="144" t="str">
        <f aca="false">'Roshas Attendance'!S63</f>
        <v>Healoria / Gitmunny / Mussy</v>
      </c>
      <c r="N64" s="145" t="str">
        <f aca="false">IF(M64="","", IF(SUMIF(K:K,M64,J:J)=0,"",SUMIF(K:K,M64,J:J)))</f>
        <v/>
      </c>
      <c r="O64" s="144" t="e">
        <f aca="false">'Roshas Attendance'!U63</f>
        <v>#NAME?</v>
      </c>
    </row>
    <row r="65" customFormat="false" ht="15.75" hidden="false" customHeight="true" outlineLevel="0" collapsed="false">
      <c r="A65" s="150"/>
      <c r="B65" s="138" t="str">
        <f aca="false">IFERROR(__xludf.dummyfunction("IF(A65="""","""",REGEXEXTRACT(A65,""^([^\s-]+)""))"),"")</f>
        <v/>
      </c>
      <c r="C65" s="139" t="str">
        <f aca="false">IF(A65&lt;&gt;"",xlookup(B65,G:G,G:G,"not guildie",1),"")</f>
        <v/>
      </c>
      <c r="D65" s="139" t="str">
        <f aca="false">IF(A65="","", xlookup(B65,G:G,G:G))</f>
        <v/>
      </c>
      <c r="E65" s="138" t="str">
        <f aca="false">IFERROR(__xludf.dummyfunction("iferror(if(A65="""","""", value(regexextract(A65,"" - ([^ ]+)*""))),"""")"),"")</f>
        <v/>
      </c>
      <c r="G65" s="144" t="str">
        <f aca="false">'Roshas Attendance'!M64</f>
        <v>Blickjames</v>
      </c>
      <c r="H65" s="140" t="e">
        <f aca="false">'Roshas Attendance'!N64</f>
        <v>#NAME?</v>
      </c>
      <c r="I65" s="141" t="str">
        <f aca="false">IF(COUNTIF(D:D,G65)=0,"",COUNTIF(D:D,G65))</f>
        <v/>
      </c>
      <c r="J65" s="142" t="str">
        <f aca="false">IF(SUMIF(B:B,G65,E:E)=0,"",SUMIF(B:B,G65,E:E))</f>
        <v/>
      </c>
      <c r="K65" s="143" t="e">
        <f aca="false">IF(G65="","", xlookup("*"&amp;G65&amp;"*",M:M,M:M,"",2))</f>
        <v>#NAME?</v>
      </c>
      <c r="L65" s="126"/>
      <c r="M65" s="144" t="str">
        <f aca="false">'Roshas Attendance'!S64</f>
        <v>Nyxnight</v>
      </c>
      <c r="N65" s="145" t="str">
        <f aca="false">IF(M65="","", IF(SUMIF(K:K,M65,J:J)=0,"",SUMIF(K:K,M65,J:J)))</f>
        <v/>
      </c>
      <c r="O65" s="144" t="e">
        <f aca="false">'Roshas Attendance'!U64</f>
        <v>#NAME?</v>
      </c>
    </row>
    <row r="66" customFormat="false" ht="15.75" hidden="false" customHeight="true" outlineLevel="0" collapsed="false">
      <c r="A66" s="137"/>
      <c r="B66" s="138" t="str">
        <f aca="false">IFERROR(__xludf.dummyfunction("IF(A66="""","""",REGEXEXTRACT(A66,""^([^\s-]+)""))"),"")</f>
        <v/>
      </c>
      <c r="C66" s="139" t="str">
        <f aca="false">IF(A66&lt;&gt;"",xlookup(B66,G:G,G:G,"not guildie",1),"")</f>
        <v/>
      </c>
      <c r="D66" s="139" t="str">
        <f aca="false">IF(A66="","", xlookup(B66,G:G,G:G))</f>
        <v/>
      </c>
      <c r="E66" s="138" t="str">
        <f aca="false">IFERROR(__xludf.dummyfunction("iferror(if(A66="""","""", value(regexextract(A66,"" - ([^ ]+)*""))),"""")"),"")</f>
        <v/>
      </c>
      <c r="G66" s="144" t="str">
        <f aca="false">'Roshas Attendance'!M65</f>
        <v>Blueboltman</v>
      </c>
      <c r="H66" s="140" t="e">
        <f aca="false">'Roshas Attendance'!N65</f>
        <v>#NAME?</v>
      </c>
      <c r="I66" s="141" t="str">
        <f aca="false">IF(COUNTIF(D:D,G66)=0,"",COUNTIF(D:D,G66))</f>
        <v/>
      </c>
      <c r="J66" s="142" t="str">
        <f aca="false">IF(SUMIF(B:B,G66,E:E)=0,"",SUMIF(B:B,G66,E:E))</f>
        <v/>
      </c>
      <c r="K66" s="143" t="e">
        <f aca="false">IF(G66="","", xlookup("*"&amp;G66&amp;"*",M:M,M:M,"",2))</f>
        <v>#NAME?</v>
      </c>
      <c r="L66" s="126"/>
      <c r="M66" s="148" t="str">
        <f aca="false">'Roshas Attendance'!S65</f>
        <v>Davao</v>
      </c>
      <c r="N66" s="145" t="str">
        <f aca="false">IF(M66="","", IF(SUMIF(K:K,M66,J:J)=0,"",SUMIF(K:K,M66,J:J)))</f>
        <v/>
      </c>
      <c r="O66" s="148" t="e">
        <f aca="false">'Roshas Attendance'!U65</f>
        <v>#NAME?</v>
      </c>
    </row>
    <row r="67" customFormat="false" ht="15.75" hidden="false" customHeight="true" outlineLevel="0" collapsed="false">
      <c r="A67" s="150"/>
      <c r="B67" s="138" t="str">
        <f aca="false">IFERROR(__xludf.dummyfunction("IF(A67="""","""",REGEXEXTRACT(A67,""^([^\s-]+)""))"),"")</f>
        <v/>
      </c>
      <c r="C67" s="139" t="str">
        <f aca="false">IF(A67&lt;&gt;"",xlookup(B67,G:G,G:G,"not guildie",1),"")</f>
        <v/>
      </c>
      <c r="D67" s="139" t="str">
        <f aca="false">IF(A67="","", xlookup(B67,G:G,G:G))</f>
        <v/>
      </c>
      <c r="E67" s="138" t="str">
        <f aca="false">IFERROR(__xludf.dummyfunction("iferror(if(A67="""","""", value(regexextract(A67,"" - ([^ ]+)*""))),"""")"),"")</f>
        <v/>
      </c>
      <c r="G67" s="144" t="str">
        <f aca="false">'Roshas Attendance'!M66</f>
        <v>Bluleader</v>
      </c>
      <c r="H67" s="140" t="e">
        <f aca="false">'Roshas Attendance'!N66</f>
        <v>#NAME?</v>
      </c>
      <c r="I67" s="141" t="str">
        <f aca="false">IF(COUNTIF(D:D,G67)=0,"",COUNTIF(D:D,G67))</f>
        <v/>
      </c>
      <c r="J67" s="142" t="str">
        <f aca="false">IF(SUMIF(B:B,G67,E:E)=0,"",SUMIF(B:B,G67,E:E))</f>
        <v/>
      </c>
      <c r="K67" s="143" t="e">
        <f aca="false">IF(G67="","", xlookup("*"&amp;G67&amp;"*",M:M,M:M,"",2))</f>
        <v>#NAME?</v>
      </c>
      <c r="L67" s="126"/>
      <c r="M67" s="148" t="str">
        <f aca="false">'Roshas Attendance'!S66</f>
        <v>Handycapable</v>
      </c>
      <c r="N67" s="145" t="str">
        <f aca="false">IF(M67="","", IF(SUMIF(K:K,M67,J:J)=0,"",SUMIF(K:K,M67,J:J)))</f>
        <v/>
      </c>
      <c r="O67" s="148" t="e">
        <f aca="false">'Roshas Attendance'!U66</f>
        <v>#NAME?</v>
      </c>
    </row>
    <row r="68" customFormat="false" ht="15.75" hidden="false" customHeight="true" outlineLevel="0" collapsed="false">
      <c r="A68" s="137"/>
      <c r="B68" s="138" t="str">
        <f aca="false">IFERROR(__xludf.dummyfunction("IF(A68="""","""",REGEXEXTRACT(A68,""^([^\s-]+)""))"),"")</f>
        <v/>
      </c>
      <c r="C68" s="139" t="str">
        <f aca="false">IF(A68&lt;&gt;"",xlookup(B68,G:G,G:G,"not guildie",1),"")</f>
        <v/>
      </c>
      <c r="D68" s="139" t="str">
        <f aca="false">IF(A68="","", xlookup(B68,G:G,G:G))</f>
        <v/>
      </c>
      <c r="E68" s="138" t="str">
        <f aca="false">IFERROR(__xludf.dummyfunction("iferror(if(A68="""","""", value(regexextract(A68,"" - ([^ ]+)*""))),"""")"),"")</f>
        <v/>
      </c>
      <c r="G68" s="144" t="str">
        <f aca="false">'Roshas Attendance'!M67</f>
        <v>Bmos</v>
      </c>
      <c r="H68" s="140" t="e">
        <f aca="false">'Roshas Attendance'!N67</f>
        <v>#NAME?</v>
      </c>
      <c r="I68" s="141" t="str">
        <f aca="false">IF(COUNTIF(D:D,G68)=0,"",COUNTIF(D:D,G68))</f>
        <v/>
      </c>
      <c r="J68" s="142" t="str">
        <f aca="false">IF(SUMIF(B:B,G68,E:E)=0,"",SUMIF(B:B,G68,E:E))</f>
        <v/>
      </c>
      <c r="K68" s="143" t="e">
        <f aca="false">IF(G68="","", xlookup("*"&amp;G68&amp;"*",M:M,M:M,"",2))</f>
        <v>#NAME?</v>
      </c>
      <c r="L68" s="126"/>
      <c r="M68" s="144" t="str">
        <f aca="false">'Roshas Attendance'!S67</f>
        <v>Brakin / Cosra / Skarb
Braksus</v>
      </c>
      <c r="N68" s="145" t="str">
        <f aca="false">IF(M68="","", IF(SUMIF(K:K,M68,J:J)=0,"",SUMIF(K:K,M68,J:J)))</f>
        <v/>
      </c>
      <c r="O68" s="144" t="e">
        <f aca="false">'Roshas Attendance'!U67</f>
        <v>#NAME?</v>
      </c>
    </row>
    <row r="69" customFormat="false" ht="15.75" hidden="false" customHeight="true" outlineLevel="0" collapsed="false">
      <c r="A69" s="150"/>
      <c r="B69" s="138" t="str">
        <f aca="false">IFERROR(__xludf.dummyfunction("IF(A69="""","""",REGEXEXTRACT(A69,""^([^\s-]+)""))"),"")</f>
        <v/>
      </c>
      <c r="C69" s="139" t="str">
        <f aca="false">IF(A69&lt;&gt;"",xlookup(B69,G:G,G:G,"not guildie",1),"")</f>
        <v/>
      </c>
      <c r="D69" s="139" t="str">
        <f aca="false">IF(A69="","", xlookup(B69,G:G,G:G))</f>
        <v/>
      </c>
      <c r="E69" s="138" t="str">
        <f aca="false">IFERROR(__xludf.dummyfunction("iferror(if(A69="""","""", value(regexextract(A69,"" - ([^ ]+)*""))),"""")"),"")</f>
        <v/>
      </c>
      <c r="G69" s="144" t="str">
        <f aca="false">'Roshas Attendance'!M68</f>
        <v>Bnkyo</v>
      </c>
      <c r="H69" s="140" t="e">
        <f aca="false">'Roshas Attendance'!N68</f>
        <v>#NAME?</v>
      </c>
      <c r="I69" s="141" t="str">
        <f aca="false">IF(COUNTIF(D:D,G69)=0,"",COUNTIF(D:D,G69))</f>
        <v/>
      </c>
      <c r="J69" s="142" t="str">
        <f aca="false">IF(SUMIF(B:B,G69,E:E)=0,"",SUMIF(B:B,G69,E:E))</f>
        <v/>
      </c>
      <c r="K69" s="143" t="e">
        <f aca="false">IF(G69="","", xlookup("*"&amp;G69&amp;"*",M:M,M:M,"",2))</f>
        <v>#NAME?</v>
      </c>
      <c r="L69" s="126"/>
      <c r="M69" s="144" t="str">
        <f aca="false">'Roshas Attendance'!S68</f>
        <v>Pastille</v>
      </c>
      <c r="N69" s="145" t="str">
        <f aca="false">IF(M69="","", IF(SUMIF(K:K,M69,J:J)=0,"",SUMIF(K:K,M69,J:J)))</f>
        <v/>
      </c>
      <c r="O69" s="144" t="e">
        <f aca="false">'Roshas Attendance'!U68</f>
        <v>#NAME?</v>
      </c>
    </row>
    <row r="70" customFormat="false" ht="15.75" hidden="false" customHeight="true" outlineLevel="0" collapsed="false">
      <c r="A70" s="137"/>
      <c r="B70" s="138" t="str">
        <f aca="false">IFERROR(__xludf.dummyfunction("IF(A70="""","""",REGEXEXTRACT(A70,""^([^\s-]+)""))"),"")</f>
        <v/>
      </c>
      <c r="C70" s="139" t="str">
        <f aca="false">IF(A70&lt;&gt;"",xlookup(B70,G:G,G:G,"not guildie",1),"")</f>
        <v/>
      </c>
      <c r="D70" s="139" t="str">
        <f aca="false">IF(A70="","", xlookup(B70,G:G,G:G))</f>
        <v/>
      </c>
      <c r="E70" s="138" t="str">
        <f aca="false">IFERROR(__xludf.dummyfunction("iferror(if(A70="""","""", value(regexextract(A70,"" - ([^ ]+)*""))),"""")"),"")</f>
        <v/>
      </c>
      <c r="G70" s="144" t="str">
        <f aca="false">'Roshas Attendance'!M69</f>
        <v>Boarta</v>
      </c>
      <c r="H70" s="140" t="e">
        <f aca="false">'Roshas Attendance'!N69</f>
        <v>#NAME?</v>
      </c>
      <c r="I70" s="141" t="str">
        <f aca="false">IF(COUNTIF(D:D,G70)=0,"",COUNTIF(D:D,G70))</f>
        <v/>
      </c>
      <c r="J70" s="142" t="str">
        <f aca="false">IF(SUMIF(B:B,G70,E:E)=0,"",SUMIF(B:B,G70,E:E))</f>
        <v/>
      </c>
      <c r="K70" s="143" t="e">
        <f aca="false">IF(G70="","", xlookup("*"&amp;G70&amp;"*",M:M,M:M,"",2))</f>
        <v>#NAME?</v>
      </c>
      <c r="L70" s="126"/>
      <c r="M70" s="144" t="str">
        <f aca="false">'Roshas Attendance'!S69</f>
        <v>Teldrasilly</v>
      </c>
      <c r="N70" s="145" t="str">
        <f aca="false">IF(M70="","", IF(SUMIF(K:K,M70,J:J)=0,"",SUMIF(K:K,M70,J:J)))</f>
        <v/>
      </c>
      <c r="O70" s="144" t="e">
        <f aca="false">'Roshas Attendance'!U69</f>
        <v>#NAME?</v>
      </c>
    </row>
    <row r="71" customFormat="false" ht="15.75" hidden="false" customHeight="true" outlineLevel="0" collapsed="false">
      <c r="A71" s="150"/>
      <c r="B71" s="138" t="str">
        <f aca="false">IFERROR(__xludf.dummyfunction("IF(A71="""","""",REGEXEXTRACT(A71,""^([^\s-]+)""))"),"")</f>
        <v/>
      </c>
      <c r="C71" s="139" t="str">
        <f aca="false">IF(A71&lt;&gt;"",xlookup(B71,G:G,G:G,"not guildie",1),"")</f>
        <v/>
      </c>
      <c r="D71" s="139" t="str">
        <f aca="false">IF(A71="","", xlookup(B71,G:G,G:G))</f>
        <v/>
      </c>
      <c r="E71" s="138" t="str">
        <f aca="false">IFERROR(__xludf.dummyfunction("iferror(if(A71="""","""", value(regexextract(A71,"" - ([^ ]+)*""))),"""")"),"")</f>
        <v/>
      </c>
      <c r="G71" s="144" t="str">
        <f aca="false">'Roshas Attendance'!M70</f>
        <v>Boatsandlogs</v>
      </c>
      <c r="H71" s="140" t="e">
        <f aca="false">'Roshas Attendance'!N70</f>
        <v>#NAME?</v>
      </c>
      <c r="I71" s="141" t="str">
        <f aca="false">IF(COUNTIF(D:D,G71)=0,"",COUNTIF(D:D,G71))</f>
        <v/>
      </c>
      <c r="J71" s="142" t="str">
        <f aca="false">IF(SUMIF(B:B,G71,E:E)=0,"",SUMIF(B:B,G71,E:E))</f>
        <v/>
      </c>
      <c r="K71" s="143" t="e">
        <f aca="false">IF(G71="","", xlookup("*"&amp;G71&amp;"*",M:M,M:M,"",2))</f>
        <v>#NAME?</v>
      </c>
      <c r="L71" s="126"/>
      <c r="M71" s="144" t="str">
        <f aca="false">'Roshas Attendance'!S70</f>
        <v>Shoothings</v>
      </c>
      <c r="N71" s="145" t="str">
        <f aca="false">IF(M71="","", IF(SUMIF(K:K,M71,J:J)=0,"",SUMIF(K:K,M71,J:J)))</f>
        <v/>
      </c>
      <c r="O71" s="144" t="e">
        <f aca="false">'Roshas Attendance'!U70</f>
        <v>#NAME?</v>
      </c>
    </row>
    <row r="72" customFormat="false" ht="15.75" hidden="false" customHeight="true" outlineLevel="0" collapsed="false">
      <c r="A72" s="152"/>
      <c r="B72" s="138" t="str">
        <f aca="false">IFERROR(__xludf.dummyfunction("IF(A72="""","""",REGEXEXTRACT(A72,""^([^\s-]+)""))"),"")</f>
        <v/>
      </c>
      <c r="C72" s="139" t="str">
        <f aca="false">IF(A72&lt;&gt;"",xlookup(B72,G:G,G:G,"not guildie",1),"")</f>
        <v/>
      </c>
      <c r="D72" s="139" t="str">
        <f aca="false">IF(A72="","", xlookup(B72,G:G,G:G))</f>
        <v/>
      </c>
      <c r="E72" s="138" t="str">
        <f aca="false">IFERROR(__xludf.dummyfunction("iferror(if(A72="""","""", value(regexextract(A72,"" - ([^ ]+)*""))),"""")"),"")</f>
        <v/>
      </c>
      <c r="G72" s="144" t="str">
        <f aca="false">'Roshas Attendance'!M71</f>
        <v>Bobbybean</v>
      </c>
      <c r="H72" s="140" t="e">
        <f aca="false">'Roshas Attendance'!N71</f>
        <v>#NAME?</v>
      </c>
      <c r="I72" s="141" t="str">
        <f aca="false">IF(COUNTIF(D:D,G72)=0,"",COUNTIF(D:D,G72))</f>
        <v/>
      </c>
      <c r="J72" s="142" t="str">
        <f aca="false">IF(SUMIF(B:B,G72,E:E)=0,"",SUMIF(B:B,G72,E:E))</f>
        <v/>
      </c>
      <c r="K72" s="143" t="e">
        <f aca="false">IF(G72="","", xlookup("*"&amp;G72&amp;"*",M:M,M:M,"",2))</f>
        <v>#NAME?</v>
      </c>
      <c r="L72" s="126"/>
      <c r="M72" s="144" t="str">
        <f aca="false">'Roshas Attendance'!S71</f>
        <v>Arkavion</v>
      </c>
      <c r="N72" s="145" t="str">
        <f aca="false">IF(M72="","", IF(SUMIF(K:K,M72,J:J)=0,"",SUMIF(K:K,M72,J:J)))</f>
        <v/>
      </c>
      <c r="O72" s="144" t="e">
        <f aca="false">'Roshas Attendance'!U71</f>
        <v>#NAME?</v>
      </c>
    </row>
    <row r="73" customFormat="false" ht="15.75" hidden="false" customHeight="true" outlineLevel="0" collapsed="false">
      <c r="A73" s="153"/>
      <c r="B73" s="138" t="str">
        <f aca="false">IFERROR(__xludf.dummyfunction("IF(A73="""","""",REGEXEXTRACT(A73,""^([^\s-]+)""))"),"")</f>
        <v/>
      </c>
      <c r="C73" s="139" t="str">
        <f aca="false">IF(A73&lt;&gt;"",xlookup(B73,G:G,G:G,"not guildie",1),"")</f>
        <v/>
      </c>
      <c r="D73" s="139" t="str">
        <f aca="false">IF(A73="","", xlookup(B73,G:G,G:G))</f>
        <v/>
      </c>
      <c r="E73" s="138" t="str">
        <f aca="false">IFERROR(__xludf.dummyfunction("iferror(if(A73="""","""", value(regexextract(A73,"" - ([^ ]+)*""))),"""")"),"")</f>
        <v/>
      </c>
      <c r="G73" s="144" t="str">
        <f aca="false">'Roshas Attendance'!M72</f>
        <v>Bobbywf</v>
      </c>
      <c r="H73" s="140" t="e">
        <f aca="false">'Roshas Attendance'!N72</f>
        <v>#NAME?</v>
      </c>
      <c r="I73" s="141" t="str">
        <f aca="false">IF(COUNTIF(D:D,G73)=0,"",COUNTIF(D:D,G73))</f>
        <v/>
      </c>
      <c r="J73" s="142" t="str">
        <f aca="false">IF(SUMIF(B:B,G73,E:E)=0,"",SUMIF(B:B,G73,E:E))</f>
        <v/>
      </c>
      <c r="K73" s="143" t="e">
        <f aca="false">IF(G73="","", xlookup("*"&amp;G73&amp;"*",M:M,M:M,"",2))</f>
        <v>#NAME?</v>
      </c>
      <c r="L73" s="126"/>
      <c r="M73" s="144" t="str">
        <f aca="false">'Roshas Attendance'!S72</f>
        <v>Creamstews / Basilpastas
Basilcream</v>
      </c>
      <c r="N73" s="145" t="str">
        <f aca="false">IF(M73="","", IF(SUMIF(K:K,M73,J:J)=0,"",SUMIF(K:K,M73,J:J)))</f>
        <v/>
      </c>
      <c r="O73" s="144" t="e">
        <f aca="false">'Roshas Attendance'!U72</f>
        <v>#NAME?</v>
      </c>
    </row>
    <row r="74" customFormat="false" ht="15.75" hidden="false" customHeight="true" outlineLevel="0" collapsed="false">
      <c r="A74" s="154"/>
      <c r="B74" s="138" t="str">
        <f aca="false">IFERROR(__xludf.dummyfunction("IF(A74="""","""",REGEXEXTRACT(A74,""^([^\s-]+)""))"),"")</f>
        <v/>
      </c>
      <c r="C74" s="139" t="str">
        <f aca="false">IF(A74&lt;&gt;"",xlookup(B74,G:G,G:G,"not guildie",1),"")</f>
        <v/>
      </c>
      <c r="D74" s="139" t="str">
        <f aca="false">IF(A74="","", xlookup(B74,G:G,G:G))</f>
        <v/>
      </c>
      <c r="E74" s="138" t="str">
        <f aca="false">IFERROR(__xludf.dummyfunction("iferror(if(A74="""","""", value(regexextract(A74,"" - ([^ ]+)*""))),"""")"),"")</f>
        <v/>
      </c>
      <c r="G74" s="144" t="str">
        <f aca="false">'Roshas Attendance'!M73</f>
        <v>Bodvarr</v>
      </c>
      <c r="H74" s="140" t="e">
        <f aca="false">'Roshas Attendance'!N73</f>
        <v>#NAME?</v>
      </c>
      <c r="I74" s="141" t="str">
        <f aca="false">IF(COUNTIF(D:D,G74)=0,"",COUNTIF(D:D,G74))</f>
        <v/>
      </c>
      <c r="J74" s="142" t="n">
        <f aca="false">IF(SUMIF(B:B,G74,E:E)=0,"",SUMIF(B:B,G74,E:E))</f>
        <v>17</v>
      </c>
      <c r="K74" s="143" t="e">
        <f aca="false">IF(G74="","", xlookup("*"&amp;G74&amp;"*",M:M,M:M,"",2))</f>
        <v>#NAME?</v>
      </c>
      <c r="L74" s="126"/>
      <c r="M74" s="144" t="str">
        <f aca="false">'Roshas Attendance'!S73</f>
        <v>Rashadi</v>
      </c>
      <c r="N74" s="145" t="str">
        <f aca="false">IF(M74="","", IF(SUMIF(K:K,M74,J:J)=0,"",SUMIF(K:K,M74,J:J)))</f>
        <v/>
      </c>
      <c r="O74" s="144" t="e">
        <f aca="false">'Roshas Attendance'!U73</f>
        <v>#NAME?</v>
      </c>
    </row>
    <row r="75" customFormat="false" ht="15.75" hidden="false" customHeight="true" outlineLevel="0" collapsed="false">
      <c r="A75" s="155"/>
      <c r="B75" s="138" t="str">
        <f aca="false">IFERROR(__xludf.dummyfunction("IF(A75="""","""",REGEXEXTRACT(A75,""^([^\s-]+)""))"),"")</f>
        <v/>
      </c>
      <c r="C75" s="139" t="str">
        <f aca="false">IF(A75&lt;&gt;"",xlookup(B75,G:G,G:G,"not guildie",1),"")</f>
        <v/>
      </c>
      <c r="D75" s="139" t="str">
        <f aca="false">IF(A75="","", xlookup(B75,G:G,G:G))</f>
        <v/>
      </c>
      <c r="E75" s="138" t="str">
        <f aca="false">IFERROR(__xludf.dummyfunction("iferror(if(A75="""","""", value(regexextract(A75,"" - ([^ ]+)*""))),"""")"),"")</f>
        <v/>
      </c>
      <c r="G75" s="144" t="str">
        <f aca="false">'Roshas Attendance'!M74</f>
        <v>Boltyou</v>
      </c>
      <c r="H75" s="140" t="e">
        <f aca="false">'Roshas Attendance'!N74</f>
        <v>#NAME?</v>
      </c>
      <c r="I75" s="141" t="str">
        <f aca="false">IF(COUNTIF(D:D,G75)=0,"",COUNTIF(D:D,G75))</f>
        <v/>
      </c>
      <c r="J75" s="142" t="str">
        <f aca="false">IF(SUMIF(B:B,G75,E:E)=0,"",SUMIF(B:B,G75,E:E))</f>
        <v/>
      </c>
      <c r="K75" s="143" t="e">
        <f aca="false">IF(G75="","", xlookup("*"&amp;G75&amp;"*",M:M,M:M,"",2))</f>
        <v>#NAME?</v>
      </c>
      <c r="L75" s="126"/>
      <c r="M75" s="144" t="str">
        <f aca="false">'Roshas Attendance'!S74</f>
        <v>Rollcoal</v>
      </c>
      <c r="N75" s="145" t="str">
        <f aca="false">IF(M75="","", IF(SUMIF(K:K,M75,J:J)=0,"",SUMIF(K:K,M75,J:J)))</f>
        <v/>
      </c>
      <c r="O75" s="144" t="e">
        <f aca="false">'Roshas Attendance'!U74</f>
        <v>#NAME?</v>
      </c>
    </row>
    <row r="76" customFormat="false" ht="15.75" hidden="false" customHeight="true" outlineLevel="0" collapsed="false">
      <c r="A76" s="156"/>
      <c r="B76" s="138" t="str">
        <f aca="false">IFERROR(__xludf.dummyfunction("IF(A76="""","""",REGEXEXTRACT(A76,""^([^\s-]+)""))"),"")</f>
        <v/>
      </c>
      <c r="C76" s="139" t="str">
        <f aca="false">IF(A76&lt;&gt;"",xlookup(B76,G:G,G:G,"not guildie",1),"")</f>
        <v/>
      </c>
      <c r="D76" s="139" t="str">
        <f aca="false">IF(A76="","", xlookup(B76,G:G,G:G))</f>
        <v/>
      </c>
      <c r="E76" s="138" t="str">
        <f aca="false">IFERROR(__xludf.dummyfunction("iferror(if(A76="""","""", value(regexextract(A76,"" - ([^ ]+)*""))),"""")"),"")</f>
        <v/>
      </c>
      <c r="G76" s="144" t="str">
        <f aca="false">'Roshas Attendance'!M75</f>
        <v>Bonusstage</v>
      </c>
      <c r="H76" s="140" t="e">
        <f aca="false">'Roshas Attendance'!N75</f>
        <v>#NAME?</v>
      </c>
      <c r="I76" s="141" t="str">
        <f aca="false">IF(COUNTIF(D:D,G76)=0,"",COUNTIF(D:D,G76))</f>
        <v/>
      </c>
      <c r="J76" s="142" t="str">
        <f aca="false">IF(SUMIF(B:B,G76,E:E)=0,"",SUMIF(B:B,G76,E:E))</f>
        <v/>
      </c>
      <c r="K76" s="143" t="e">
        <f aca="false">IF(G76="","", xlookup("*"&amp;G76&amp;"*",M:M,M:M,"",2))</f>
        <v>#NAME?</v>
      </c>
      <c r="L76" s="126"/>
      <c r="M76" s="148" t="str">
        <f aca="false">'Roshas Attendance'!S75</f>
        <v>Waylan</v>
      </c>
      <c r="N76" s="145" t="str">
        <f aca="false">IF(M76="","", IF(SUMIF(K:K,M76,J:J)=0,"",SUMIF(K:K,M76,J:J)))</f>
        <v/>
      </c>
      <c r="O76" s="148" t="e">
        <f aca="false">'Roshas Attendance'!U75</f>
        <v>#NAME?</v>
      </c>
    </row>
    <row r="77" customFormat="false" ht="15.75" hidden="false" customHeight="true" outlineLevel="0" collapsed="false">
      <c r="A77" s="155"/>
      <c r="B77" s="138" t="str">
        <f aca="false">IFERROR(__xludf.dummyfunction("IF(A77="""","""",REGEXEXTRACT(A77,""^([^\s-]+)""))"),"")</f>
        <v/>
      </c>
      <c r="C77" s="139" t="str">
        <f aca="false">IF(A77&lt;&gt;"",xlookup(B77,G:G,G:G,"not guildie",1),"")</f>
        <v/>
      </c>
      <c r="D77" s="139" t="str">
        <f aca="false">IF(A77="","", xlookup(B77,G:G,G:G))</f>
        <v/>
      </c>
      <c r="E77" s="138" t="str">
        <f aca="false">IFERROR(__xludf.dummyfunction("iferror(if(A77="""","""", value(regexextract(A77,"" - ([^ ]+)*""))),"""")"),"")</f>
        <v/>
      </c>
      <c r="G77" s="144" t="str">
        <f aca="false">'Roshas Attendance'!M76</f>
        <v>Bonusstages</v>
      </c>
      <c r="H77" s="140" t="e">
        <f aca="false">'Roshas Attendance'!N76</f>
        <v>#NAME?</v>
      </c>
      <c r="I77" s="141" t="str">
        <f aca="false">IF(COUNTIF(D:D,G77)=0,"",COUNTIF(D:D,G77))</f>
        <v/>
      </c>
      <c r="J77" s="142" t="str">
        <f aca="false">IF(SUMIF(B:B,G77,E:E)=0,"",SUMIF(B:B,G77,E:E))</f>
        <v/>
      </c>
      <c r="K77" s="143" t="e">
        <f aca="false">IF(G77="","", xlookup("*"&amp;G77&amp;"*",M:M,M:M,"",2))</f>
        <v>#NAME?</v>
      </c>
      <c r="L77" s="126"/>
      <c r="M77" s="144" t="str">
        <f aca="false">'Roshas Attendance'!S76</f>
        <v>Stillboxxy / Stillsweeney
Sweeneybuss / Portaltez*
Swoledaddywf / Moistholes</v>
      </c>
      <c r="N77" s="145" t="str">
        <f aca="false">IF(M77="","", IF(SUMIF(K:K,M77,J:J)=0,"",SUMIF(K:K,M77,J:J)))</f>
        <v/>
      </c>
      <c r="O77" s="144" t="e">
        <f aca="false">'Roshas Attendance'!U76</f>
        <v>#NAME?</v>
      </c>
    </row>
    <row r="78" customFormat="false" ht="15.75" hidden="false" customHeight="true" outlineLevel="0" collapsed="false">
      <c r="A78" s="156"/>
      <c r="B78" s="138" t="str">
        <f aca="false">IFERROR(__xludf.dummyfunction("IF(A78="""","""",REGEXEXTRACT(A78,""^([^\s-]+)""))"),"")</f>
        <v/>
      </c>
      <c r="C78" s="139" t="str">
        <f aca="false">IF(A78&lt;&gt;"",xlookup(B78,G:G,G:G,"not guildie",1),"")</f>
        <v/>
      </c>
      <c r="D78" s="139" t="str">
        <f aca="false">IF(A78="","", xlookup(B78,G:G,G:G))</f>
        <v/>
      </c>
      <c r="E78" s="138" t="str">
        <f aca="false">IFERROR(__xludf.dummyfunction("iferror(if(A78="""","""", value(regexextract(A78,"" - ([^ ]+)*""))),"""")"),"")</f>
        <v/>
      </c>
      <c r="G78" s="144" t="str">
        <f aca="false">'Roshas Attendance'!M77</f>
        <v>Bootybolt</v>
      </c>
      <c r="H78" s="140" t="e">
        <f aca="false">'Roshas Attendance'!N77</f>
        <v>#NAME?</v>
      </c>
      <c r="I78" s="141" t="str">
        <f aca="false">IF(COUNTIF(D:D,G78)=0,"",COUNTIF(D:D,G78))</f>
        <v/>
      </c>
      <c r="J78" s="142" t="str">
        <f aca="false">IF(SUMIF(B:B,G78,E:E)=0,"",SUMIF(B:B,G78,E:E))</f>
        <v/>
      </c>
      <c r="K78" s="143" t="e">
        <f aca="false">IF(G78="","", xlookup("*"&amp;G78&amp;"*",M:M,M:M,"",2))</f>
        <v>#NAME?</v>
      </c>
      <c r="L78" s="126"/>
      <c r="M78" s="144" t="str">
        <f aca="false">'Roshas Attendance'!S77</f>
        <v>Holecloser</v>
      </c>
      <c r="N78" s="145" t="str">
        <f aca="false">IF(M78="","", IF(SUMIF(K:K,M78,J:J)=0,"",SUMIF(K:K,M78,J:J)))</f>
        <v/>
      </c>
      <c r="O78" s="144" t="e">
        <f aca="false">'Roshas Attendance'!U77</f>
        <v>#NAME?</v>
      </c>
    </row>
    <row r="79" customFormat="false" ht="15.75" hidden="false" customHeight="true" outlineLevel="0" collapsed="false">
      <c r="A79" s="155"/>
      <c r="B79" s="138" t="str">
        <f aca="false">IFERROR(__xludf.dummyfunction("IF(A79="""","""",REGEXEXTRACT(A79,""^([^\s-]+)""))"),"")</f>
        <v/>
      </c>
      <c r="C79" s="139" t="str">
        <f aca="false">IF(A79&lt;&gt;"",xlookup(B79,G:G,G:G,"not guildie",1),"")</f>
        <v/>
      </c>
      <c r="D79" s="139" t="str">
        <f aca="false">IF(A79="","", xlookup(B79,G:G,G:G))</f>
        <v/>
      </c>
      <c r="E79" s="138" t="str">
        <f aca="false">IFERROR(__xludf.dummyfunction("iferror(if(A79="""","""", value(regexextract(A79,"" - ([^ ]+)*""))),"""")"),"")</f>
        <v/>
      </c>
      <c r="G79" s="144" t="str">
        <f aca="false">'Roshas Attendance'!M78</f>
        <v>Bootyliquor</v>
      </c>
      <c r="H79" s="140" t="e">
        <f aca="false">'Roshas Attendance'!N78</f>
        <v>#NAME?</v>
      </c>
      <c r="I79" s="141" t="str">
        <f aca="false">IF(COUNTIF(D:D,G79)=0,"",COUNTIF(D:D,G79))</f>
        <v/>
      </c>
      <c r="J79" s="142" t="str">
        <f aca="false">IF(SUMIF(B:B,G79,E:E)=0,"",SUMIF(B:B,G79,E:E))</f>
        <v/>
      </c>
      <c r="K79" s="143" t="e">
        <f aca="false">IF(G79="","", xlookup("*"&amp;G79&amp;"*",M:M,M:M,"",2))</f>
        <v>#NAME?</v>
      </c>
      <c r="L79" s="126"/>
      <c r="M79" s="148" t="str">
        <f aca="false">'Roshas Attendance'!S78</f>
        <v>Kicker</v>
      </c>
      <c r="N79" s="145" t="str">
        <f aca="false">IF(M79="","", IF(SUMIF(K:K,M79,J:J)=0,"",SUMIF(K:K,M79,J:J)))</f>
        <v/>
      </c>
      <c r="O79" s="148" t="e">
        <f aca="false">'Roshas Attendance'!U78</f>
        <v>#NAME?</v>
      </c>
    </row>
    <row r="80" customFormat="false" ht="15.75" hidden="false" customHeight="true" outlineLevel="0" collapsed="false">
      <c r="A80" s="156"/>
      <c r="B80" s="138" t="str">
        <f aca="false">IFERROR(__xludf.dummyfunction("IF(A80="""","""",REGEXEXTRACT(A80,""^([^\s-]+)""))"),"")</f>
        <v/>
      </c>
      <c r="C80" s="139" t="str">
        <f aca="false">IF(A80&lt;&gt;"",xlookup(B80,G:G,G:G,"not guildie",1),"")</f>
        <v/>
      </c>
      <c r="D80" s="139" t="str">
        <f aca="false">IF(A80="","", xlookup(B80,G:G,G:G))</f>
        <v/>
      </c>
      <c r="E80" s="138" t="str">
        <f aca="false">IFERROR(__xludf.dummyfunction("iferror(if(A80="""","""", value(regexextract(A80,"" - ([^ ]+)*""))),"""")"),"")</f>
        <v/>
      </c>
      <c r="G80" s="144" t="str">
        <f aca="false">'Roshas Attendance'!M79</f>
        <v>Bortous</v>
      </c>
      <c r="H80" s="140" t="e">
        <f aca="false">'Roshas Attendance'!N79</f>
        <v>#NAME?</v>
      </c>
      <c r="I80" s="141" t="str">
        <f aca="false">IF(COUNTIF(D:D,G80)=0,"",COUNTIF(D:D,G80))</f>
        <v/>
      </c>
      <c r="J80" s="142" t="str">
        <f aca="false">IF(SUMIF(B:B,G80,E:E)=0,"",SUMIF(B:B,G80,E:E))</f>
        <v/>
      </c>
      <c r="K80" s="143" t="e">
        <f aca="false">IF(G80="","", xlookup("*"&amp;G80&amp;"*",M:M,M:M,"",2))</f>
        <v>#NAME?</v>
      </c>
      <c r="L80" s="126"/>
      <c r="M80" s="144" t="str">
        <f aca="false">'Roshas Attendance'!S79</f>
        <v>Netosanctus</v>
      </c>
      <c r="N80" s="145" t="str">
        <f aca="false">IF(M80="","", IF(SUMIF(K:K,M80,J:J)=0,"",SUMIF(K:K,M80,J:J)))</f>
        <v/>
      </c>
      <c r="O80" s="144" t="e">
        <f aca="false">'Roshas Attendance'!U79</f>
        <v>#NAME?</v>
      </c>
    </row>
    <row r="81" customFormat="false" ht="15.75" hidden="false" customHeight="true" outlineLevel="0" collapsed="false">
      <c r="A81" s="155"/>
      <c r="B81" s="138" t="str">
        <f aca="false">IFERROR(__xludf.dummyfunction("IF(A81="""","""",REGEXEXTRACT(A81,""^([^\s-]+)""))"),"")</f>
        <v/>
      </c>
      <c r="C81" s="139" t="str">
        <f aca="false">IF(A81&lt;&gt;"",xlookup(B81,G:G,G:G,"not guildie",1),"")</f>
        <v/>
      </c>
      <c r="D81" s="139" t="str">
        <f aca="false">IF(A81="","", xlookup(B81,G:G,G:G))</f>
        <v/>
      </c>
      <c r="E81" s="138" t="str">
        <f aca="false">IFERROR(__xludf.dummyfunction("iferror(if(A81="""","""", value(regexextract(A81,"" - ([^ ]+)*""))),"""")"),"")</f>
        <v/>
      </c>
      <c r="G81" s="144" t="str">
        <f aca="false">'Roshas Attendance'!M80</f>
        <v>Bostinha</v>
      </c>
      <c r="H81" s="140" t="e">
        <f aca="false">'Roshas Attendance'!N80</f>
        <v>#NAME?</v>
      </c>
      <c r="I81" s="141" t="str">
        <f aca="false">IF(COUNTIF(D:D,G81)=0,"",COUNTIF(D:D,G81))</f>
        <v/>
      </c>
      <c r="J81" s="142" t="str">
        <f aca="false">IF(SUMIF(B:B,G81,E:E)=0,"",SUMIF(B:B,G81,E:E))</f>
        <v/>
      </c>
      <c r="K81" s="143" t="e">
        <f aca="false">IF(G81="","", xlookup("*"&amp;G81&amp;"*",M:M,M:M,"",2))</f>
        <v>#NAME?</v>
      </c>
      <c r="L81" s="126"/>
      <c r="M81" s="144" t="str">
        <f aca="false">'Roshas Attendance'!S80</f>
        <v>Privilege</v>
      </c>
      <c r="N81" s="145" t="str">
        <f aca="false">IF(M81="","", IF(SUMIF(K:K,M81,J:J)=0,"",SUMIF(K:K,M81,J:J)))</f>
        <v/>
      </c>
      <c r="O81" s="144" t="e">
        <f aca="false">'Roshas Attendance'!U80</f>
        <v>#NAME?</v>
      </c>
    </row>
    <row r="82" customFormat="false" ht="15.75" hidden="false" customHeight="true" outlineLevel="0" collapsed="false">
      <c r="A82" s="156"/>
      <c r="B82" s="138" t="str">
        <f aca="false">IFERROR(__xludf.dummyfunction("IF(A82="""","""",REGEXEXTRACT(A82,""^([^\s-]+)""))"),"")</f>
        <v/>
      </c>
      <c r="C82" s="139" t="str">
        <f aca="false">IF(A82&lt;&gt;"",xlookup(B82,G:G,G:G,"not guildie",1),"")</f>
        <v/>
      </c>
      <c r="D82" s="139" t="str">
        <f aca="false">IF(A82="","", xlookup(B82,G:G,G:G))</f>
        <v/>
      </c>
      <c r="E82" s="138" t="str">
        <f aca="false">IFERROR(__xludf.dummyfunction("iferror(if(A82="""","""", value(regexextract(A82,"" - ([^ ]+)*""))),"""")"),"")</f>
        <v/>
      </c>
      <c r="G82" s="144" t="str">
        <f aca="false">'Roshas Attendance'!M81</f>
        <v>Bowaans</v>
      </c>
      <c r="H82" s="140" t="e">
        <f aca="false">'Roshas Attendance'!N81</f>
        <v>#NAME?</v>
      </c>
      <c r="I82" s="141" t="str">
        <f aca="false">IF(COUNTIF(D:D,G82)=0,"",COUNTIF(D:D,G82))</f>
        <v/>
      </c>
      <c r="J82" s="142" t="str">
        <f aca="false">IF(SUMIF(B:B,G82,E:E)=0,"",SUMIF(B:B,G82,E:E))</f>
        <v/>
      </c>
      <c r="K82" s="143" t="e">
        <f aca="false">IF(G82="","", xlookup("*"&amp;G82&amp;"*",M:M,M:M,"",2))</f>
        <v>#NAME?</v>
      </c>
      <c r="L82" s="126"/>
      <c r="M82" s="144" t="str">
        <f aca="false">'Roshas Attendance'!S81</f>
        <v>Stony</v>
      </c>
      <c r="N82" s="145" t="str">
        <f aca="false">IF(M82="","", IF(SUMIF(K:K,M82,J:J)=0,"",SUMIF(K:K,M82,J:J)))</f>
        <v/>
      </c>
      <c r="O82" s="144" t="e">
        <f aca="false">'Roshas Attendance'!U81</f>
        <v>#NAME?</v>
      </c>
    </row>
    <row r="83" customFormat="false" ht="15.75" hidden="false" customHeight="true" outlineLevel="0" collapsed="false">
      <c r="A83" s="155"/>
      <c r="B83" s="138" t="str">
        <f aca="false">IFERROR(__xludf.dummyfunction("IF(A83="""","""",REGEXEXTRACT(A83,""^([^\s-]+)""))"),"")</f>
        <v/>
      </c>
      <c r="C83" s="139" t="str">
        <f aca="false">IF(A83&lt;&gt;"",xlookup(B83,G:G,G:G,"not guildie",1),"")</f>
        <v/>
      </c>
      <c r="D83" s="139" t="str">
        <f aca="false">IF(A83="","", xlookup(B83,G:G,G:G))</f>
        <v/>
      </c>
      <c r="E83" s="138" t="str">
        <f aca="false">IFERROR(__xludf.dummyfunction("iferror(if(A83="""","""", value(regexextract(A83,"" - ([^ ]+)*""))),"""")"),"")</f>
        <v/>
      </c>
      <c r="G83" s="144" t="str">
        <f aca="false">'Roshas Attendance'!M82</f>
        <v>Bowans</v>
      </c>
      <c r="H83" s="140" t="e">
        <f aca="false">'Roshas Attendance'!N82</f>
        <v>#NAME?</v>
      </c>
      <c r="I83" s="141" t="str">
        <f aca="false">IF(COUNTIF(D:D,G83)=0,"",COUNTIF(D:D,G83))</f>
        <v/>
      </c>
      <c r="J83" s="142" t="str">
        <f aca="false">IF(SUMIF(B:B,G83,E:E)=0,"",SUMIF(B:B,G83,E:E))</f>
        <v/>
      </c>
      <c r="K83" s="143" t="e">
        <f aca="false">IF(G83="","", xlookup("*"&amp;G83&amp;"*",M:M,M:M,"",2))</f>
        <v>#NAME?</v>
      </c>
      <c r="L83" s="126"/>
      <c r="M83" s="144" t="str">
        <f aca="false">'Roshas Attendance'!S82</f>
        <v>Bodvarr</v>
      </c>
      <c r="N83" s="145" t="str">
        <f aca="false">IF(M83="","", IF(SUMIF(K:K,M83,J:J)=0,"",SUMIF(K:K,M83,J:J)))</f>
        <v/>
      </c>
      <c r="O83" s="144" t="e">
        <f aca="false">'Roshas Attendance'!U82</f>
        <v>#NAME?</v>
      </c>
    </row>
    <row r="84" customFormat="false" ht="15.75" hidden="false" customHeight="true" outlineLevel="0" collapsed="false">
      <c r="A84" s="156"/>
      <c r="B84" s="138" t="str">
        <f aca="false">IFERROR(__xludf.dummyfunction("IF(A84="""","""",REGEXEXTRACT(A84,""^([^\s-]+)""))"),"")</f>
        <v/>
      </c>
      <c r="C84" s="139" t="str">
        <f aca="false">IF(A84&lt;&gt;"",xlookup(B84,G:G,G:G,"not guildie",1),"")</f>
        <v/>
      </c>
      <c r="D84" s="139" t="str">
        <f aca="false">IF(A84="","", xlookup(B84,G:G,G:G))</f>
        <v/>
      </c>
      <c r="E84" s="138" t="str">
        <f aca="false">IFERROR(__xludf.dummyfunction("iferror(if(A84="""","""", value(regexextract(A84,"" - ([^ ]+)*""))),"""")"),"")</f>
        <v/>
      </c>
      <c r="G84" s="144" t="str">
        <f aca="false">'Roshas Attendance'!M83</f>
        <v>Bownerd</v>
      </c>
      <c r="H84" s="140" t="e">
        <f aca="false">'Roshas Attendance'!N83</f>
        <v>#NAME?</v>
      </c>
      <c r="I84" s="141" t="str">
        <f aca="false">IF(COUNTIF(D:D,G84)=0,"",COUNTIF(D:D,G84))</f>
        <v/>
      </c>
      <c r="J84" s="142" t="str">
        <f aca="false">IF(SUMIF(B:B,G84,E:E)=0,"",SUMIF(B:B,G84,E:E))</f>
        <v/>
      </c>
      <c r="K84" s="143" t="e">
        <f aca="false">IF(G84="","", xlookup("*"&amp;G84&amp;"*",M:M,M:M,"",2))</f>
        <v>#NAME?</v>
      </c>
      <c r="L84" s="126"/>
      <c r="M84" s="144" t="str">
        <f aca="false">'Roshas Attendance'!S83</f>
        <v>Felgaze</v>
      </c>
      <c r="N84" s="145" t="str">
        <f aca="false">IF(M84="","", IF(SUMIF(K:K,M84,J:J)=0,"",SUMIF(K:K,M84,J:J)))</f>
        <v/>
      </c>
      <c r="O84" s="144" t="e">
        <f aca="false">'Roshas Attendance'!U83</f>
        <v>#NAME?</v>
      </c>
    </row>
    <row r="85" customFormat="false" ht="15.75" hidden="false" customHeight="true" outlineLevel="0" collapsed="false">
      <c r="A85" s="155"/>
      <c r="B85" s="138" t="str">
        <f aca="false">IFERROR(__xludf.dummyfunction("IF(A85="""","""",REGEXEXTRACT(A85,""^([^\s-]+)""))"),"")</f>
        <v/>
      </c>
      <c r="C85" s="139" t="str">
        <f aca="false">IF(A85&lt;&gt;"",xlookup(B85,G:G,G:G,"not guildie",1),"")</f>
        <v/>
      </c>
      <c r="D85" s="139" t="str">
        <f aca="false">IF(A85="","", xlookup(B85,G:G,G:G))</f>
        <v/>
      </c>
      <c r="E85" s="138" t="str">
        <f aca="false">IFERROR(__xludf.dummyfunction("iferror(if(A85="""","""", value(regexextract(A85,"" - ([^ ]+)*""))),"""")"),"")</f>
        <v/>
      </c>
      <c r="G85" s="144" t="str">
        <f aca="false">'Roshas Attendance'!M84</f>
        <v>Braked</v>
      </c>
      <c r="H85" s="140" t="e">
        <f aca="false">'Roshas Attendance'!N84</f>
        <v>#NAME?</v>
      </c>
      <c r="I85" s="141" t="str">
        <f aca="false">IF(COUNTIF(D:D,G85)=0,"",COUNTIF(D:D,G85))</f>
        <v/>
      </c>
      <c r="J85" s="142" t="str">
        <f aca="false">IF(SUMIF(B:B,G85,E:E)=0,"",SUMIF(B:B,G85,E:E))</f>
        <v/>
      </c>
      <c r="K85" s="143" t="e">
        <f aca="false">IF(G85="","", xlookup("*"&amp;G85&amp;"*",M:M,M:M,"",2))</f>
        <v>#NAME?</v>
      </c>
      <c r="L85" s="126"/>
      <c r="M85" s="144" t="str">
        <f aca="false">'Roshas Attendance'!S84</f>
        <v>Bigboyhogboy</v>
      </c>
      <c r="N85" s="145" t="str">
        <f aca="false">IF(M85="","", IF(SUMIF(K:K,M85,J:J)=0,"",SUMIF(K:K,M85,J:J)))</f>
        <v/>
      </c>
      <c r="O85" s="144" t="e">
        <f aca="false">'Roshas Attendance'!U84</f>
        <v>#NAME?</v>
      </c>
    </row>
    <row r="86" customFormat="false" ht="15.75" hidden="false" customHeight="true" outlineLevel="0" collapsed="false">
      <c r="A86" s="156"/>
      <c r="B86" s="138" t="str">
        <f aca="false">IFERROR(__xludf.dummyfunction("IF(A86="""","""",REGEXEXTRACT(A86,""^([^\s-]+)""))"),"")</f>
        <v/>
      </c>
      <c r="C86" s="139" t="str">
        <f aca="false">IF(A86&lt;&gt;"",xlookup(B86,G:G,G:G,"not guildie",1),"")</f>
        <v/>
      </c>
      <c r="D86" s="139" t="str">
        <f aca="false">IF(A86="","", xlookup(B86,G:G,G:G))</f>
        <v/>
      </c>
      <c r="E86" s="138" t="str">
        <f aca="false">IFERROR(__xludf.dummyfunction("iferror(if(A86="""","""", value(regexextract(A86,"" - ([^ ]+)*""))),"""")"),"")</f>
        <v/>
      </c>
      <c r="G86" s="144" t="str">
        <f aca="false">'Roshas Attendance'!M85</f>
        <v>Brakin</v>
      </c>
      <c r="H86" s="140" t="e">
        <f aca="false">'Roshas Attendance'!N85</f>
        <v>#NAME?</v>
      </c>
      <c r="I86" s="141" t="str">
        <f aca="false">IF(COUNTIF(D:D,G86)=0,"",COUNTIF(D:D,G86))</f>
        <v/>
      </c>
      <c r="J86" s="142" t="str">
        <f aca="false">IF(SUMIF(B:B,G86,E:E)=0,"",SUMIF(B:B,G86,E:E))</f>
        <v/>
      </c>
      <c r="K86" s="143" t="e">
        <f aca="false">IF(G86="","", xlookup("*"&amp;G86&amp;"*",M:M,M:M,"",2))</f>
        <v>#NAME?</v>
      </c>
      <c r="L86" s="126"/>
      <c r="M86" s="144" t="str">
        <f aca="false">'Roshas Attendance'!S85</f>
        <v>Turthot / Kazeem</v>
      </c>
      <c r="N86" s="145" t="str">
        <f aca="false">IF(M86="","", IF(SUMIF(K:K,M86,J:J)=0,"",SUMIF(K:K,M86,J:J)))</f>
        <v/>
      </c>
      <c r="O86" s="144" t="e">
        <f aca="false">'Roshas Attendance'!U85</f>
        <v>#NAME?</v>
      </c>
    </row>
    <row r="87" customFormat="false" ht="15.75" hidden="false" customHeight="true" outlineLevel="0" collapsed="false">
      <c r="A87" s="155"/>
      <c r="B87" s="138" t="str">
        <f aca="false">IFERROR(__xludf.dummyfunction("IF(A87="""","""",REGEXEXTRACT(A87,""^([^\s-]+)""))"),"")</f>
        <v/>
      </c>
      <c r="C87" s="139" t="str">
        <f aca="false">IF(A87&lt;&gt;"",xlookup(B87,G:G,G:G,"not guildie",1),"")</f>
        <v/>
      </c>
      <c r="D87" s="139" t="str">
        <f aca="false">IF(A87="","", xlookup(B87,G:G,G:G))</f>
        <v/>
      </c>
      <c r="E87" s="138" t="str">
        <f aca="false">IFERROR(__xludf.dummyfunction("iferror(if(A87="""","""", value(regexextract(A87,"" - ([^ ]+)*""))),"""")"),"")</f>
        <v/>
      </c>
      <c r="G87" s="144" t="str">
        <f aca="false">'Roshas Attendance'!M86</f>
        <v>Braksus</v>
      </c>
      <c r="H87" s="140" t="e">
        <f aca="false">'Roshas Attendance'!N86</f>
        <v>#NAME?</v>
      </c>
      <c r="I87" s="141" t="str">
        <f aca="false">IF(COUNTIF(D:D,G87)=0,"",COUNTIF(D:D,G87))</f>
        <v/>
      </c>
      <c r="J87" s="142" t="str">
        <f aca="false">IF(SUMIF(B:B,G87,E:E)=0,"",SUMIF(B:B,G87,E:E))</f>
        <v/>
      </c>
      <c r="K87" s="143" t="e">
        <f aca="false">IF(G87="","", xlookup("*"&amp;G87&amp;"*",M:M,M:M,"",2))</f>
        <v>#NAME?</v>
      </c>
      <c r="L87" s="126"/>
      <c r="M87" s="144" t="str">
        <f aca="false">'Roshas Attendance'!S86</f>
        <v>Kwakunasou</v>
      </c>
      <c r="N87" s="145" t="str">
        <f aca="false">IF(M87="","", IF(SUMIF(K:K,M87,J:J)=0,"",SUMIF(K:K,M87,J:J)))</f>
        <v/>
      </c>
      <c r="O87" s="144" t="e">
        <f aca="false">'Roshas Attendance'!U86</f>
        <v>#NAME?</v>
      </c>
    </row>
    <row r="88" customFormat="false" ht="15.75" hidden="false" customHeight="true" outlineLevel="0" collapsed="false">
      <c r="A88" s="156"/>
      <c r="B88" s="138" t="str">
        <f aca="false">IFERROR(__xludf.dummyfunction("IF(A88="""","""",REGEXEXTRACT(A88,""^([^\s-]+)""))"),"")</f>
        <v/>
      </c>
      <c r="C88" s="139" t="str">
        <f aca="false">IF(A88&lt;&gt;"",xlookup(B88,G:G,G:G,"not guildie",1),"")</f>
        <v/>
      </c>
      <c r="D88" s="139" t="str">
        <f aca="false">IF(A88="","", xlookup(B88,G:G,G:G))</f>
        <v/>
      </c>
      <c r="E88" s="138" t="str">
        <f aca="false">IFERROR(__xludf.dummyfunction("iferror(if(A88="""","""", value(regexextract(A88,"" - ([^ ]+)*""))),"""")"),"")</f>
        <v/>
      </c>
      <c r="G88" s="144" t="str">
        <f aca="false">'Roshas Attendance'!M87</f>
        <v>Breshan</v>
      </c>
      <c r="H88" s="140" t="e">
        <f aca="false">'Roshas Attendance'!N87</f>
        <v>#NAME?</v>
      </c>
      <c r="I88" s="141" t="str">
        <f aca="false">IF(COUNTIF(D:D,G88)=0,"",COUNTIF(D:D,G88))</f>
        <v/>
      </c>
      <c r="J88" s="142" t="str">
        <f aca="false">IF(SUMIF(B:B,G88,E:E)=0,"",SUMIF(B:B,G88,E:E))</f>
        <v/>
      </c>
      <c r="K88" s="143" t="e">
        <f aca="false">IF(G88="","", xlookup("*"&amp;G88&amp;"*",M:M,M:M,"",2))</f>
        <v>#NAME?</v>
      </c>
      <c r="L88" s="126"/>
      <c r="M88" s="144" t="str">
        <f aca="false">'Roshas Attendance'!S87</f>
        <v>Nooglet</v>
      </c>
      <c r="N88" s="145" t="str">
        <f aca="false">IF(M88="","", IF(SUMIF(K:K,M88,J:J)=0,"",SUMIF(K:K,M88,J:J)))</f>
        <v/>
      </c>
      <c r="O88" s="144" t="e">
        <f aca="false">'Roshas Attendance'!U87</f>
        <v>#NAME?</v>
      </c>
    </row>
    <row r="89" customFormat="false" ht="15.75" hidden="false" customHeight="true" outlineLevel="0" collapsed="false">
      <c r="A89" s="155"/>
      <c r="B89" s="138" t="str">
        <f aca="false">IFERROR(__xludf.dummyfunction("IF(A89="""","""",REGEXEXTRACT(A89,""^([^\s-]+)""))"),"")</f>
        <v/>
      </c>
      <c r="C89" s="139" t="str">
        <f aca="false">IF(A89&lt;&gt;"",xlookup(B89,G:G,G:G,"not guildie",1),"")</f>
        <v/>
      </c>
      <c r="D89" s="139" t="str">
        <f aca="false">IF(A89="","", xlookup(B89,G:G,G:G))</f>
        <v/>
      </c>
      <c r="E89" s="138" t="str">
        <f aca="false">IFERROR(__xludf.dummyfunction("iferror(if(A89="""","""", value(regexextract(A89,"" - ([^ ]+)*""))),"""")"),"")</f>
        <v/>
      </c>
      <c r="G89" s="144" t="str">
        <f aca="false">'Roshas Attendance'!M88</f>
        <v>Brohammad</v>
      </c>
      <c r="H89" s="140" t="e">
        <f aca="false">'Roshas Attendance'!N88</f>
        <v>#NAME?</v>
      </c>
      <c r="I89" s="141" t="str">
        <f aca="false">IF(COUNTIF(D:D,G89)=0,"",COUNTIF(D:D,G89))</f>
        <v/>
      </c>
      <c r="J89" s="142" t="str">
        <f aca="false">IF(SUMIF(B:B,G89,E:E)=0,"",SUMIF(B:B,G89,E:E))</f>
        <v/>
      </c>
      <c r="K89" s="143" t="e">
        <f aca="false">IF(G89="","", xlookup("*"&amp;G89&amp;"*",M:M,M:M,"",2))</f>
        <v>#NAME?</v>
      </c>
      <c r="L89" s="126"/>
      <c r="M89" s="144" t="str">
        <f aca="false">'Roshas Attendance'!S88</f>
        <v>Furync</v>
      </c>
      <c r="N89" s="145" t="str">
        <f aca="false">IF(M89="","", IF(SUMIF(K:K,M89,J:J)=0,"",SUMIF(K:K,M89,J:J)))</f>
        <v/>
      </c>
      <c r="O89" s="144" t="e">
        <f aca="false">'Roshas Attendance'!U88</f>
        <v>#NAME?</v>
      </c>
    </row>
    <row r="90" customFormat="false" ht="15.75" hidden="false" customHeight="true" outlineLevel="0" collapsed="false">
      <c r="A90" s="156"/>
      <c r="B90" s="138" t="str">
        <f aca="false">IFERROR(__xludf.dummyfunction("IF(A90="""","""",REGEXEXTRACT(A90,""^([^\s-]+)""))"),"")</f>
        <v/>
      </c>
      <c r="C90" s="139" t="str">
        <f aca="false">IF(A90&lt;&gt;"",xlookup(B90,G:G,G:G,"not guildie",1),"")</f>
        <v/>
      </c>
      <c r="D90" s="139" t="str">
        <f aca="false">IF(A90="","", xlookup(B90,G:G,G:G))</f>
        <v/>
      </c>
      <c r="E90" s="138" t="str">
        <f aca="false">IFERROR(__xludf.dummyfunction("iferror(if(A90="""","""", value(regexextract(A90,"" - ([^ ]+)*""))),"""")"),"")</f>
        <v/>
      </c>
      <c r="G90" s="144" t="str">
        <f aca="false">'Roshas Attendance'!M89</f>
        <v>Brojam</v>
      </c>
      <c r="H90" s="140" t="e">
        <f aca="false">'Roshas Attendance'!N89</f>
        <v>#NAME?</v>
      </c>
      <c r="I90" s="141" t="str">
        <f aca="false">IF(COUNTIF(D:D,G90)=0,"",COUNTIF(D:D,G90))</f>
        <v/>
      </c>
      <c r="J90" s="142" t="str">
        <f aca="false">IF(SUMIF(B:B,G90,E:E)=0,"",SUMIF(B:B,G90,E:E))</f>
        <v/>
      </c>
      <c r="K90" s="143" t="e">
        <f aca="false">IF(G90="","", xlookup("*"&amp;G90&amp;"*",M:M,M:M,"",2))</f>
        <v>#NAME?</v>
      </c>
      <c r="L90" s="126"/>
      <c r="M90" s="144" t="str">
        <f aca="false">'Roshas Attendance'!S89</f>
        <v>Liveleak</v>
      </c>
      <c r="N90" s="145" t="str">
        <f aca="false">IF(M90="","", IF(SUMIF(K:K,M90,J:J)=0,"",SUMIF(K:K,M90,J:J)))</f>
        <v/>
      </c>
      <c r="O90" s="144" t="e">
        <f aca="false">'Roshas Attendance'!U89</f>
        <v>#NAME?</v>
      </c>
    </row>
    <row r="91" customFormat="false" ht="15.75" hidden="false" customHeight="true" outlineLevel="0" collapsed="false">
      <c r="A91" s="155"/>
      <c r="B91" s="123"/>
      <c r="C91" s="128"/>
      <c r="D91" s="128"/>
      <c r="E91" s="138" t="str">
        <f aca="false">IFERROR(__xludf.dummyfunction("iferror(if(A91="""","""", value(regexextract(A91,"" - ([^ ]+)*""))),"""")"),"")</f>
        <v/>
      </c>
      <c r="G91" s="144" t="str">
        <f aca="false">'Roshas Attendance'!M90</f>
        <v>Brunnr</v>
      </c>
      <c r="H91" s="140" t="e">
        <f aca="false">'Roshas Attendance'!N90</f>
        <v>#NAME?</v>
      </c>
      <c r="I91" s="141" t="str">
        <f aca="false">IF(COUNTIF(D:D,G91)=0,"",COUNTIF(D:D,G91))</f>
        <v/>
      </c>
      <c r="J91" s="142" t="str">
        <f aca="false">IF(SUMIF(B:B,G91,E:E)=0,"",SUMIF(B:B,G91,E:E))</f>
        <v/>
      </c>
      <c r="K91" s="143" t="e">
        <f aca="false">IF(G91="","", xlookup("*"&amp;G91&amp;"*",M:M,M:M,"",2))</f>
        <v>#NAME?</v>
      </c>
      <c r="L91" s="126"/>
      <c r="M91" s="144" t="str">
        <f aca="false">'Roshas Attendance'!S90</f>
        <v>Tenkz / Iucii / Ineffius / Lucii</v>
      </c>
      <c r="N91" s="145" t="str">
        <f aca="false">IF(M91="","", IF(SUMIF(K:K,M91,J:J)=0,"",SUMIF(K:K,M91,J:J)))</f>
        <v/>
      </c>
      <c r="O91" s="144" t="e">
        <f aca="false">'Roshas Attendance'!U90</f>
        <v>#NAME?</v>
      </c>
    </row>
    <row r="92" customFormat="false" ht="15.75" hidden="false" customHeight="true" outlineLevel="0" collapsed="false">
      <c r="A92" s="156"/>
      <c r="B92" s="123"/>
      <c r="C92" s="128"/>
      <c r="D92" s="128"/>
      <c r="E92" s="138" t="str">
        <f aca="false">IFERROR(__xludf.dummyfunction("iferror(if(A92="""","""", value(regexextract(A92,"" - ([^ ]+)*""))),"""")"),"")</f>
        <v/>
      </c>
      <c r="G92" s="144" t="str">
        <f aca="false">'Roshas Attendance'!M91</f>
        <v>Brwnswordman</v>
      </c>
      <c r="H92" s="140" t="e">
        <f aca="false">'Roshas Attendance'!N91</f>
        <v>#NAME?</v>
      </c>
      <c r="I92" s="141" t="str">
        <f aca="false">IF(COUNTIF(D:D,G92)=0,"",COUNTIF(D:D,G92))</f>
        <v/>
      </c>
      <c r="J92" s="142" t="str">
        <f aca="false">IF(SUMIF(B:B,G92,E:E)=0,"",SUMIF(B:B,G92,E:E))</f>
        <v/>
      </c>
      <c r="K92" s="143" t="e">
        <f aca="false">IF(G92="","", xlookup("*"&amp;G92&amp;"*",M:M,M:M,"",2))</f>
        <v>#NAME?</v>
      </c>
      <c r="L92" s="126"/>
      <c r="M92" s="144" t="str">
        <f aca="false">'Roshas Attendance'!S91</f>
        <v>Killfaced / Nameisyea</v>
      </c>
      <c r="N92" s="145" t="str">
        <f aca="false">IF(M92="","", IF(SUMIF(K:K,M92,J:J)=0,"",SUMIF(K:K,M92,J:J)))</f>
        <v/>
      </c>
      <c r="O92" s="144" t="e">
        <f aca="false">'Roshas Attendance'!U91</f>
        <v>#NAME?</v>
      </c>
    </row>
    <row r="93" customFormat="false" ht="15.75" hidden="false" customHeight="true" outlineLevel="0" collapsed="false">
      <c r="A93" s="155"/>
      <c r="B93" s="123"/>
      <c r="C93" s="128"/>
      <c r="D93" s="128"/>
      <c r="E93" s="138" t="str">
        <f aca="false">IFERROR(__xludf.dummyfunction("iferror(if(A93="""","""", value(regexextract(A93,"" - ([^ ]+)*""))),"""")"),"")</f>
        <v/>
      </c>
      <c r="G93" s="144" t="str">
        <f aca="false">'Roshas Attendance'!M92</f>
        <v>Bublebut</v>
      </c>
      <c r="H93" s="140" t="e">
        <f aca="false">'Roshas Attendance'!N92</f>
        <v>#NAME?</v>
      </c>
      <c r="I93" s="141" t="str">
        <f aca="false">IF(COUNTIF(D:D,G93)=0,"",COUNTIF(D:D,G93))</f>
        <v/>
      </c>
      <c r="J93" s="142" t="str">
        <f aca="false">IF(SUMIF(B:B,G93,E:E)=0,"",SUMIF(B:B,G93,E:E))</f>
        <v/>
      </c>
      <c r="K93" s="143" t="e">
        <f aca="false">IF(G93="","", xlookup("*"&amp;G93&amp;"*",M:M,M:M,"",2))</f>
        <v>#NAME?</v>
      </c>
      <c r="L93" s="126"/>
      <c r="M93" s="144" t="str">
        <f aca="false">'Roshas Attendance'!S92</f>
        <v>Sfgiants</v>
      </c>
      <c r="N93" s="145" t="str">
        <f aca="false">IF(M93="","", IF(SUMIF(K:K,M93,J:J)=0,"",SUMIF(K:K,M93,J:J)))</f>
        <v/>
      </c>
      <c r="O93" s="144" t="e">
        <f aca="false">'Roshas Attendance'!U92</f>
        <v>#NAME?</v>
      </c>
    </row>
    <row r="94" customFormat="false" ht="15.75" hidden="false" customHeight="true" outlineLevel="0" collapsed="false">
      <c r="A94" s="156"/>
      <c r="B94" s="123"/>
      <c r="C94" s="128"/>
      <c r="D94" s="128"/>
      <c r="E94" s="138" t="str">
        <f aca="false">IFERROR(__xludf.dummyfunction("iferror(if(A94="""","""", value(regexextract(A94,"" - ([^ ]+)*""))),"""")"),"")</f>
        <v/>
      </c>
      <c r="G94" s="144" t="str">
        <f aca="false">'Roshas Attendance'!M93</f>
        <v>Buf</v>
      </c>
      <c r="H94" s="140" t="e">
        <f aca="false">'Roshas Attendance'!N93</f>
        <v>#NAME?</v>
      </c>
      <c r="I94" s="141" t="str">
        <f aca="false">IF(COUNTIF(D:D,G94)=0,"",COUNTIF(D:D,G94))</f>
        <v/>
      </c>
      <c r="J94" s="142" t="str">
        <f aca="false">IF(SUMIF(B:B,G94,E:E)=0,"",SUMIF(B:B,G94,E:E))</f>
        <v/>
      </c>
      <c r="K94" s="143" t="e">
        <f aca="false">IF(G94="","", xlookup("*"&amp;G94&amp;"*",M:M,M:M,"",2))</f>
        <v>#NAME?</v>
      </c>
      <c r="L94" s="126"/>
      <c r="M94" s="148" t="str">
        <f aca="false">'Roshas Attendance'!S93</f>
        <v>Youwont / Tortibby
Tehee / Tonkatuff / Trogdoor</v>
      </c>
      <c r="N94" s="145" t="str">
        <f aca="false">IF(M94="","", IF(SUMIF(K:K,M94,J:J)=0,"",SUMIF(K:K,M94,J:J)))</f>
        <v/>
      </c>
      <c r="O94" s="148" t="e">
        <f aca="false">'Roshas Attendance'!U93</f>
        <v>#NAME?</v>
      </c>
    </row>
    <row r="95" customFormat="false" ht="15.75" hidden="false" customHeight="true" outlineLevel="0" collapsed="false">
      <c r="A95" s="155"/>
      <c r="B95" s="123"/>
      <c r="C95" s="128"/>
      <c r="D95" s="128"/>
      <c r="E95" s="138" t="str">
        <f aca="false">IFERROR(__xludf.dummyfunction("iferror(if(A95="""","""", value(regexextract(A95,"" - ([^ ]+)*""))),"""")"),"")</f>
        <v/>
      </c>
      <c r="G95" s="144" t="str">
        <f aca="false">'Roshas Attendance'!M94</f>
        <v>Buffs</v>
      </c>
      <c r="H95" s="140" t="e">
        <f aca="false">'Roshas Attendance'!N94</f>
        <v>#NAME?</v>
      </c>
      <c r="I95" s="141" t="str">
        <f aca="false">IF(COUNTIF(D:D,G95)=0,"",COUNTIF(D:D,G95))</f>
        <v/>
      </c>
      <c r="J95" s="142" t="str">
        <f aca="false">IF(SUMIF(B:B,G95,E:E)=0,"",SUMIF(B:B,G95,E:E))</f>
        <v/>
      </c>
      <c r="K95" s="143" t="e">
        <f aca="false">IF(G95="","", xlookup("*"&amp;G95&amp;"*",M:M,M:M,"",2))</f>
        <v>#NAME?</v>
      </c>
      <c r="L95" s="126"/>
      <c r="M95" s="148" t="str">
        <f aca="false">'Roshas Attendance'!S94</f>
        <v>Raskolnikova</v>
      </c>
      <c r="N95" s="145" t="str">
        <f aca="false">IF(M95="","", IF(SUMIF(K:K,M95,J:J)=0,"",SUMIF(K:K,M95,J:J)))</f>
        <v/>
      </c>
      <c r="O95" s="148" t="e">
        <f aca="false">'Roshas Attendance'!U94</f>
        <v>#NAME?</v>
      </c>
    </row>
    <row r="96" customFormat="false" ht="15.75" hidden="false" customHeight="true" outlineLevel="0" collapsed="false">
      <c r="A96" s="156"/>
      <c r="B96" s="123"/>
      <c r="C96" s="128"/>
      <c r="D96" s="128"/>
      <c r="E96" s="138" t="str">
        <f aca="false">IFERROR(__xludf.dummyfunction("iferror(if(A96="""","""", value(regexextract(A96,"" - ([^ ]+)*""))),"""")"),"")</f>
        <v/>
      </c>
      <c r="G96" s="144" t="str">
        <f aca="false">'Roshas Attendance'!M95</f>
        <v>Bujuu</v>
      </c>
      <c r="H96" s="140" t="e">
        <f aca="false">'Roshas Attendance'!N95</f>
        <v>#NAME?</v>
      </c>
      <c r="I96" s="141" t="str">
        <f aca="false">IF(COUNTIF(D:D,G96)=0,"",COUNTIF(D:D,G96))</f>
        <v/>
      </c>
      <c r="J96" s="142" t="str">
        <f aca="false">IF(SUMIF(B:B,G96,E:E)=0,"",SUMIF(B:B,G96,E:E))</f>
        <v/>
      </c>
      <c r="K96" s="143" t="e">
        <f aca="false">IF(G96="","", xlookup("*"&amp;G96&amp;"*",M:M,M:M,"",2))</f>
        <v>#NAME?</v>
      </c>
      <c r="L96" s="126"/>
      <c r="M96" s="148" t="str">
        <f aca="false">'Roshas Attendance'!S95</f>
        <v>Vanderghast</v>
      </c>
      <c r="N96" s="145" t="str">
        <f aca="false">IF(M96="","", IF(SUMIF(K:K,M96,J:J)=0,"",SUMIF(K:K,M96,J:J)))</f>
        <v/>
      </c>
      <c r="O96" s="148" t="e">
        <f aca="false">'Roshas Attendance'!U95</f>
        <v>#NAME?</v>
      </c>
    </row>
    <row r="97" customFormat="false" ht="15.75" hidden="false" customHeight="true" outlineLevel="0" collapsed="false">
      <c r="A97" s="155"/>
      <c r="B97" s="123"/>
      <c r="C97" s="128"/>
      <c r="D97" s="128"/>
      <c r="E97" s="138" t="str">
        <f aca="false">IFERROR(__xludf.dummyfunction("iferror(if(A97="""","""", value(regexextract(A97,"" - ([^ ]+)*""))),"""")"),"")</f>
        <v/>
      </c>
      <c r="G97" s="144" t="str">
        <f aca="false">'Roshas Attendance'!M96</f>
        <v>Bynko</v>
      </c>
      <c r="H97" s="140" t="e">
        <f aca="false">'Roshas Attendance'!N96</f>
        <v>#NAME?</v>
      </c>
      <c r="I97" s="141" t="str">
        <f aca="false">IF(COUNTIF(D:D,G97)=0,"",COUNTIF(D:D,G97))</f>
        <v/>
      </c>
      <c r="J97" s="142" t="str">
        <f aca="false">IF(SUMIF(B:B,G97,E:E)=0,"",SUMIF(B:B,G97,E:E))</f>
        <v/>
      </c>
      <c r="K97" s="143" t="e">
        <f aca="false">IF(G97="","", xlookup("*"&amp;G97&amp;"*",M:M,M:M,"",2))</f>
        <v>#NAME?</v>
      </c>
      <c r="L97" s="126"/>
      <c r="M97" s="144" t="str">
        <f aca="false">'Roshas Attendance'!S96</f>
        <v>Thewhiteman</v>
      </c>
      <c r="N97" s="145" t="str">
        <f aca="false">IF(M97="","", IF(SUMIF(K:K,M97,J:J)=0,"",SUMIF(K:K,M97,J:J)))</f>
        <v/>
      </c>
      <c r="O97" s="144" t="e">
        <f aca="false">'Roshas Attendance'!U96</f>
        <v>#NAME?</v>
      </c>
    </row>
    <row r="98" customFormat="false" ht="15.75" hidden="false" customHeight="true" outlineLevel="0" collapsed="false">
      <c r="A98" s="156"/>
      <c r="B98" s="123"/>
      <c r="C98" s="128"/>
      <c r="D98" s="128"/>
      <c r="E98" s="138" t="str">
        <f aca="false">IFERROR(__xludf.dummyfunction("iferror(if(A98="""","""", value(regexextract(A98,"" - ([^ ]+)*""))),"""")"),"")</f>
        <v/>
      </c>
      <c r="G98" s="144" t="str">
        <f aca="false">'Roshas Attendance'!M97</f>
        <v>Cadibells</v>
      </c>
      <c r="H98" s="140" t="e">
        <f aca="false">'Roshas Attendance'!N97</f>
        <v>#NAME?</v>
      </c>
      <c r="I98" s="141" t="str">
        <f aca="false">IF(COUNTIF(D:D,G98)=0,"",COUNTIF(D:D,G98))</f>
        <v/>
      </c>
      <c r="J98" s="142" t="str">
        <f aca="false">IF(SUMIF(B:B,G98,E:E)=0,"",SUMIF(B:B,G98,E:E))</f>
        <v/>
      </c>
      <c r="K98" s="143" t="e">
        <f aca="false">IF(G98="","", xlookup("*"&amp;G98&amp;"*",M:M,M:M,"",2))</f>
        <v>#NAME?</v>
      </c>
      <c r="L98" s="126"/>
      <c r="M98" s="144" t="str">
        <f aca="false">'Roshas Attendance'!S97</f>
        <v>Evilclown</v>
      </c>
      <c r="N98" s="145" t="str">
        <f aca="false">IF(M98="","", IF(SUMIF(K:K,M98,J:J)=0,"",SUMIF(K:K,M98,J:J)))</f>
        <v/>
      </c>
      <c r="O98" s="144" t="e">
        <f aca="false">'Roshas Attendance'!U97</f>
        <v>#NAME?</v>
      </c>
    </row>
    <row r="99" customFormat="false" ht="15.75" hidden="false" customHeight="true" outlineLevel="0" collapsed="false">
      <c r="A99" s="155"/>
      <c r="B99" s="123"/>
      <c r="C99" s="128"/>
      <c r="D99" s="128"/>
      <c r="E99" s="138" t="str">
        <f aca="false">IFERROR(__xludf.dummyfunction("iferror(if(A99="""","""", value(regexextract(A99,"" - ([^ ]+)*""))),"""")"),"")</f>
        <v/>
      </c>
      <c r="G99" s="144" t="str">
        <f aca="false">'Roshas Attendance'!M98</f>
        <v>Caesir</v>
      </c>
      <c r="H99" s="140" t="e">
        <f aca="false">'Roshas Attendance'!N98</f>
        <v>#NAME?</v>
      </c>
      <c r="I99" s="141" t="str">
        <f aca="false">IF(COUNTIF(D:D,G99)=0,"",COUNTIF(D:D,G99))</f>
        <v/>
      </c>
      <c r="J99" s="142" t="str">
        <f aca="false">IF(SUMIF(B:B,G99,E:E)=0,"",SUMIF(B:B,G99,E:E))</f>
        <v/>
      </c>
      <c r="K99" s="143" t="e">
        <f aca="false">IF(G99="","", xlookup("*"&amp;G99&amp;"*",M:M,M:M,"",2))</f>
        <v>#NAME?</v>
      </c>
      <c r="L99" s="126"/>
      <c r="M99" s="144" t="str">
        <f aca="false">'Roshas Attendance'!S98</f>
        <v>Laxusanda</v>
      </c>
      <c r="N99" s="145" t="str">
        <f aca="false">IF(M99="","", IF(SUMIF(K:K,M99,J:J)=0,"",SUMIF(K:K,M99,J:J)))</f>
        <v/>
      </c>
      <c r="O99" s="144" t="e">
        <f aca="false">'Roshas Attendance'!U98</f>
        <v>#NAME?</v>
      </c>
    </row>
    <row r="100" customFormat="false" ht="15.75" hidden="false" customHeight="true" outlineLevel="0" collapsed="false">
      <c r="A100" s="156"/>
      <c r="B100" s="123"/>
      <c r="C100" s="128"/>
      <c r="D100" s="128"/>
      <c r="E100" s="138" t="str">
        <f aca="false">IFERROR(__xludf.dummyfunction("iferror(if(A100="""","""", value(regexextract(A100,"" - ([^ ]+)*""))),"""")"),"")</f>
        <v/>
      </c>
      <c r="G100" s="144" t="str">
        <f aca="false">'Roshas Attendance'!M99</f>
        <v>Camilea</v>
      </c>
      <c r="H100" s="140" t="e">
        <f aca="false">'Roshas Attendance'!N99</f>
        <v>#NAME?</v>
      </c>
      <c r="I100" s="141" t="str">
        <f aca="false">IF(COUNTIF(D:D,G100)=0,"",COUNTIF(D:D,G100))</f>
        <v/>
      </c>
      <c r="J100" s="142" t="str">
        <f aca="false">IF(SUMIF(B:B,G100,E:E)=0,"",SUMIF(B:B,G100,E:E))</f>
        <v/>
      </c>
      <c r="K100" s="143" t="e">
        <f aca="false">IF(G100="","", xlookup("*"&amp;G100&amp;"*",M:M,M:M,"",2))</f>
        <v>#NAME?</v>
      </c>
      <c r="L100" s="126"/>
      <c r="M100" s="144" t="str">
        <f aca="false">'Roshas Attendance'!S99</f>
        <v>Quivryn</v>
      </c>
      <c r="N100" s="145" t="str">
        <f aca="false">IF(M100="","", IF(SUMIF(K:K,M100,J:J)=0,"",SUMIF(K:K,M100,J:J)))</f>
        <v/>
      </c>
      <c r="O100" s="144" t="e">
        <f aca="false">'Roshas Attendance'!U99</f>
        <v>#NAME?</v>
      </c>
    </row>
    <row r="101" customFormat="false" ht="15.75" hidden="false" customHeight="true" outlineLevel="0" collapsed="false">
      <c r="A101" s="155"/>
      <c r="B101" s="123"/>
      <c r="C101" s="128"/>
      <c r="D101" s="128"/>
      <c r="E101" s="138" t="str">
        <f aca="false">IFERROR(__xludf.dummyfunction("iferror(if(A101="""","""", value(regexextract(A101,"" - ([^ ]+)*""))),"""")"),"")</f>
        <v/>
      </c>
      <c r="G101" s="144" t="str">
        <f aca="false">'Roshas Attendance'!M100</f>
        <v>Camilith</v>
      </c>
      <c r="H101" s="140" t="e">
        <f aca="false">'Roshas Attendance'!N100</f>
        <v>#NAME?</v>
      </c>
      <c r="I101" s="141" t="str">
        <f aca="false">IF(COUNTIF(D:D,G101)=0,"",COUNTIF(D:D,G101))</f>
        <v/>
      </c>
      <c r="J101" s="142" t="str">
        <f aca="false">IF(SUMIF(B:B,G101,E:E)=0,"",SUMIF(B:B,G101,E:E))</f>
        <v/>
      </c>
      <c r="K101" s="143" t="e">
        <f aca="false">IF(G101="","", xlookup("*"&amp;G101&amp;"*",M:M,M:M,"",2))</f>
        <v>#NAME?</v>
      </c>
      <c r="L101" s="126"/>
      <c r="M101" s="144" t="str">
        <f aca="false">'Roshas Attendance'!S100</f>
        <v/>
      </c>
      <c r="N101" s="145" t="str">
        <f aca="false">IF(M101="","", IF(SUMIF(K:K,M101,J:J)=0,"",SUMIF(K:K,M101,J:J)))</f>
        <v/>
      </c>
      <c r="O101" s="144" t="str">
        <f aca="false">'Roshas Attendance'!U100</f>
        <v/>
      </c>
    </row>
    <row r="102" customFormat="false" ht="15.75" hidden="false" customHeight="true" outlineLevel="0" collapsed="false">
      <c r="A102" s="156"/>
      <c r="B102" s="123"/>
      <c r="C102" s="128"/>
      <c r="D102" s="128"/>
      <c r="E102" s="138" t="str">
        <f aca="false">IFERROR(__xludf.dummyfunction("iferror(if(A102="""","""", value(regexextract(A102,"" - ([^ ]+)*""))),"""")"),"")</f>
        <v/>
      </c>
      <c r="G102" s="144" t="str">
        <f aca="false">'Roshas Attendance'!M101</f>
        <v>Camilus</v>
      </c>
      <c r="H102" s="140" t="e">
        <f aca="false">'Roshas Attendance'!N101</f>
        <v>#NAME?</v>
      </c>
      <c r="I102" s="141" t="str">
        <f aca="false">IF(COUNTIF(D:D,G102)=0,"",COUNTIF(D:D,G102))</f>
        <v/>
      </c>
      <c r="J102" s="142" t="str">
        <f aca="false">IF(SUMIF(B:B,G102,E:E)=0,"",SUMIF(B:B,G102,E:E))</f>
        <v/>
      </c>
      <c r="K102" s="143" t="e">
        <f aca="false">IF(G102="","", xlookup("*"&amp;G102&amp;"*",M:M,M:M,"",2))</f>
        <v>#NAME?</v>
      </c>
      <c r="L102" s="126"/>
      <c r="M102" s="144" t="str">
        <f aca="false">'Roshas Attendance'!S101</f>
        <v/>
      </c>
      <c r="N102" s="145" t="str">
        <f aca="false">IF(M102="","", IF(SUMIF(K:K,M102,J:J)=0,"",SUMIF(K:K,M102,J:J)))</f>
        <v/>
      </c>
      <c r="O102" s="144" t="str">
        <f aca="false">'Roshas Attendance'!U101</f>
        <v/>
      </c>
    </row>
    <row r="103" customFormat="false" ht="15.75" hidden="false" customHeight="true" outlineLevel="0" collapsed="false">
      <c r="A103" s="155"/>
      <c r="B103" s="123"/>
      <c r="C103" s="128"/>
      <c r="D103" s="128"/>
      <c r="E103" s="138" t="str">
        <f aca="false">IFERROR(__xludf.dummyfunction("iferror(if(A103="""","""", value(regexextract(A103,"" - ([^ ]+)*""))),"""")"),"")</f>
        <v/>
      </c>
      <c r="G103" s="144" t="str">
        <f aca="false">'Roshas Attendance'!M102</f>
        <v>Canabal</v>
      </c>
      <c r="H103" s="140" t="e">
        <f aca="false">'Roshas Attendance'!N102</f>
        <v>#NAME?</v>
      </c>
      <c r="I103" s="141" t="str">
        <f aca="false">IF(COUNTIF(D:D,G103)=0,"",COUNTIF(D:D,G103))</f>
        <v/>
      </c>
      <c r="J103" s="142" t="str">
        <f aca="false">IF(SUMIF(B:B,G103,E:E)=0,"",SUMIF(B:B,G103,E:E))</f>
        <v/>
      </c>
      <c r="K103" s="143" t="e">
        <f aca="false">IF(G103="","", xlookup("*"&amp;G103&amp;"*",M:M,M:M,"",2))</f>
        <v>#NAME?</v>
      </c>
      <c r="L103" s="126"/>
      <c r="M103" s="144" t="str">
        <f aca="false">'Roshas Attendance'!S102</f>
        <v/>
      </c>
      <c r="N103" s="145" t="str">
        <f aca="false">IF(M103="","", IF(SUMIF(K:K,M103,J:J)=0,"",SUMIF(K:K,M103,J:J)))</f>
        <v/>
      </c>
      <c r="O103" s="144" t="str">
        <f aca="false">'Roshas Attendance'!U102</f>
        <v/>
      </c>
    </row>
    <row r="104" customFormat="false" ht="15.75" hidden="false" customHeight="true" outlineLevel="0" collapsed="false">
      <c r="A104" s="156"/>
      <c r="B104" s="123"/>
      <c r="C104" s="128"/>
      <c r="D104" s="128"/>
      <c r="E104" s="138" t="str">
        <f aca="false">IFERROR(__xludf.dummyfunction("iferror(if(A104="""","""", value(regexextract(A104,"" - ([^ ]+)*""))),"""")"),"")</f>
        <v/>
      </c>
      <c r="G104" s="144" t="str">
        <f aca="false">'Roshas Attendance'!M103</f>
        <v>Carnifex</v>
      </c>
      <c r="H104" s="140" t="e">
        <f aca="false">'Roshas Attendance'!N103</f>
        <v>#NAME?</v>
      </c>
      <c r="I104" s="141" t="str">
        <f aca="false">IF(COUNTIF(D:D,G104)=0,"",COUNTIF(D:D,G104))</f>
        <v/>
      </c>
      <c r="J104" s="142" t="str">
        <f aca="false">IF(SUMIF(B:B,G104,E:E)=0,"",SUMIF(B:B,G104,E:E))</f>
        <v/>
      </c>
      <c r="K104" s="143" t="e">
        <f aca="false">IF(G104="","", xlookup("*"&amp;G104&amp;"*",M:M,M:M,"",2))</f>
        <v>#NAME?</v>
      </c>
      <c r="L104" s="126"/>
      <c r="M104" s="144" t="str">
        <f aca="false">'Roshas Attendance'!S103</f>
        <v/>
      </c>
      <c r="N104" s="145" t="str">
        <f aca="false">IF(M104="","", IF(SUMIF(K:K,M104,J:J)=0,"",SUMIF(K:K,M104,J:J)))</f>
        <v/>
      </c>
      <c r="O104" s="144" t="str">
        <f aca="false">'Roshas Attendance'!U103</f>
        <v/>
      </c>
    </row>
    <row r="105" customFormat="false" ht="15.75" hidden="false" customHeight="true" outlineLevel="0" collapsed="false">
      <c r="A105" s="155"/>
      <c r="B105" s="123"/>
      <c r="C105" s="128"/>
      <c r="D105" s="128"/>
      <c r="E105" s="138" t="str">
        <f aca="false">IFERROR(__xludf.dummyfunction("iferror(if(A105="""","""", value(regexextract(A105,"" - ([^ ]+)*""))),"""")"),"")</f>
        <v/>
      </c>
      <c r="G105" s="144" t="str">
        <f aca="false">'Roshas Attendance'!M104</f>
        <v>Carthen</v>
      </c>
      <c r="H105" s="140" t="e">
        <f aca="false">'Roshas Attendance'!N104</f>
        <v>#NAME?</v>
      </c>
      <c r="I105" s="141" t="str">
        <f aca="false">IF(COUNTIF(D:D,G105)=0,"",COUNTIF(D:D,G105))</f>
        <v/>
      </c>
      <c r="J105" s="142" t="str">
        <f aca="false">IF(SUMIF(B:B,G105,E:E)=0,"",SUMIF(B:B,G105,E:E))</f>
        <v/>
      </c>
      <c r="K105" s="143" t="e">
        <f aca="false">IF(G105="","", xlookup("*"&amp;G105&amp;"*",M:M,M:M,"",2))</f>
        <v>#NAME?</v>
      </c>
      <c r="L105" s="126"/>
      <c r="M105" s="144" t="str">
        <f aca="false">'Roshas Attendance'!S104</f>
        <v/>
      </c>
      <c r="N105" s="145" t="str">
        <f aca="false">IF(M105="","", IF(SUMIF(K:K,M105,J:J)=0,"",SUMIF(K:K,M105,J:J)))</f>
        <v/>
      </c>
      <c r="O105" s="144" t="str">
        <f aca="false">'Roshas Attendance'!U104</f>
        <v/>
      </c>
    </row>
    <row r="106" customFormat="false" ht="15.75" hidden="false" customHeight="true" outlineLevel="0" collapsed="false">
      <c r="A106" s="156"/>
      <c r="B106" s="123"/>
      <c r="C106" s="128"/>
      <c r="D106" s="128"/>
      <c r="E106" s="138" t="str">
        <f aca="false">IFERROR(__xludf.dummyfunction("iferror(if(A106="""","""", value(regexextract(A106,"" - ([^ ]+)*""))),"""")"),"")</f>
        <v/>
      </c>
      <c r="G106" s="144" t="str">
        <f aca="false">'Roshas Attendance'!M105</f>
        <v>Cashear</v>
      </c>
      <c r="H106" s="140" t="e">
        <f aca="false">'Roshas Attendance'!N105</f>
        <v>#NAME?</v>
      </c>
      <c r="I106" s="141" t="str">
        <f aca="false">IF(COUNTIF(D:D,G106)=0,"",COUNTIF(D:D,G106))</f>
        <v/>
      </c>
      <c r="J106" s="142" t="str">
        <f aca="false">IF(SUMIF(B:B,G106,E:E)=0,"",SUMIF(B:B,G106,E:E))</f>
        <v/>
      </c>
      <c r="K106" s="143" t="e">
        <f aca="false">IF(G106="","", xlookup("*"&amp;G106&amp;"*",M:M,M:M,"",2))</f>
        <v>#NAME?</v>
      </c>
      <c r="L106" s="126"/>
      <c r="M106" s="144" t="str">
        <f aca="false">'Roshas Attendance'!S105</f>
        <v/>
      </c>
      <c r="N106" s="145" t="str">
        <f aca="false">IF(M106="","", IF(SUMIF(K:K,M106,J:J)=0,"",SUMIF(K:K,M106,J:J)))</f>
        <v/>
      </c>
      <c r="O106" s="144" t="str">
        <f aca="false">'Roshas Attendance'!U105</f>
        <v/>
      </c>
    </row>
    <row r="107" customFormat="false" ht="15.75" hidden="false" customHeight="true" outlineLevel="0" collapsed="false">
      <c r="A107" s="155"/>
      <c r="B107" s="123"/>
      <c r="C107" s="128"/>
      <c r="D107" s="128"/>
      <c r="E107" s="138" t="str">
        <f aca="false">IFERROR(__xludf.dummyfunction("iferror(if(A107="""","""", value(regexextract(A107,"" - ([^ ]+)*""))),"""")"),"")</f>
        <v/>
      </c>
      <c r="G107" s="144" t="str">
        <f aca="false">'Roshas Attendance'!M106</f>
        <v>Castmaster</v>
      </c>
      <c r="H107" s="140" t="e">
        <f aca="false">'Roshas Attendance'!N106</f>
        <v>#NAME?</v>
      </c>
      <c r="I107" s="141" t="str">
        <f aca="false">IF(COUNTIF(D:D,G107)=0,"",COUNTIF(D:D,G107))</f>
        <v/>
      </c>
      <c r="J107" s="142" t="str">
        <f aca="false">IF(SUMIF(B:B,G107,E:E)=0,"",SUMIF(B:B,G107,E:E))</f>
        <v/>
      </c>
      <c r="K107" s="143" t="e">
        <f aca="false">IF(G107="","", xlookup("*"&amp;G107&amp;"*",M:M,M:M,"",2))</f>
        <v>#NAME?</v>
      </c>
      <c r="L107" s="126"/>
      <c r="M107" s="144" t="str">
        <f aca="false">'Roshas Attendance'!S106</f>
        <v/>
      </c>
      <c r="N107" s="145" t="str">
        <f aca="false">IF(M107="","", IF(SUMIF(K:K,M107,J:J)=0,"",SUMIF(K:K,M107,J:J)))</f>
        <v/>
      </c>
      <c r="O107" s="144" t="str">
        <f aca="false">'Roshas Attendance'!U106</f>
        <v/>
      </c>
    </row>
    <row r="108" customFormat="false" ht="15.75" hidden="false" customHeight="true" outlineLevel="0" collapsed="false">
      <c r="A108" s="156"/>
      <c r="B108" s="123"/>
      <c r="C108" s="128"/>
      <c r="D108" s="128"/>
      <c r="E108" s="138" t="str">
        <f aca="false">IFERROR(__xludf.dummyfunction("iferror(if(A108="""","""", value(regexextract(A108,"" - ([^ ]+)*""))),"""")"),"")</f>
        <v/>
      </c>
      <c r="G108" s="144" t="str">
        <f aca="false">'Roshas Attendance'!M107</f>
        <v>Cat</v>
      </c>
      <c r="H108" s="140" t="e">
        <f aca="false">'Roshas Attendance'!N107</f>
        <v>#NAME?</v>
      </c>
      <c r="I108" s="141" t="str">
        <f aca="false">IF(COUNTIF(D:D,G108)=0,"",COUNTIF(D:D,G108))</f>
        <v/>
      </c>
      <c r="J108" s="142" t="str">
        <f aca="false">IF(SUMIF(B:B,G108,E:E)=0,"",SUMIF(B:B,G108,E:E))</f>
        <v/>
      </c>
      <c r="K108" s="143" t="e">
        <f aca="false">IF(G108="","", xlookup("*"&amp;G108&amp;"*",M:M,M:M,"",2))</f>
        <v>#NAME?</v>
      </c>
      <c r="L108" s="126"/>
      <c r="M108" s="144" t="str">
        <f aca="false">'Roshas Attendance'!S107</f>
        <v/>
      </c>
      <c r="N108" s="145" t="str">
        <f aca="false">IF(M108="","", IF(SUMIF(K:K,M108,J:J)=0,"",SUMIF(K:K,M108,J:J)))</f>
        <v/>
      </c>
      <c r="O108" s="144" t="str">
        <f aca="false">'Roshas Attendance'!U107</f>
        <v/>
      </c>
    </row>
    <row r="109" customFormat="false" ht="15.75" hidden="false" customHeight="true" outlineLevel="0" collapsed="false">
      <c r="A109" s="155"/>
      <c r="B109" s="123"/>
      <c r="C109" s="128"/>
      <c r="D109" s="128"/>
      <c r="E109" s="138" t="str">
        <f aca="false">IFERROR(__xludf.dummyfunction("iferror(if(A109="""","""", value(regexextract(A109,"" - ([^ ]+)*""))),"""")"),"")</f>
        <v/>
      </c>
      <c r="G109" s="144" t="str">
        <f aca="false">'Roshas Attendance'!M108</f>
        <v>Celestynne</v>
      </c>
      <c r="H109" s="140" t="e">
        <f aca="false">'Roshas Attendance'!N108</f>
        <v>#NAME?</v>
      </c>
      <c r="I109" s="141" t="str">
        <f aca="false">IF(COUNTIF(D:D,G109)=0,"",COUNTIF(D:D,G109))</f>
        <v/>
      </c>
      <c r="J109" s="142" t="str">
        <f aca="false">IF(SUMIF(B:B,G109,E:E)=0,"",SUMIF(B:B,G109,E:E))</f>
        <v/>
      </c>
      <c r="K109" s="143" t="e">
        <f aca="false">IF(G109="","", xlookup("*"&amp;G109&amp;"*",M:M,M:M,"",2))</f>
        <v>#NAME?</v>
      </c>
      <c r="L109" s="126"/>
      <c r="M109" s="144" t="str">
        <f aca="false">'Roshas Attendance'!S108</f>
        <v/>
      </c>
      <c r="N109" s="145" t="str">
        <f aca="false">IF(M109="","", IF(SUMIF(K:K,M109,J:J)=0,"",SUMIF(K:K,M109,J:J)))</f>
        <v/>
      </c>
      <c r="O109" s="144" t="str">
        <f aca="false">'Roshas Attendance'!U108</f>
        <v/>
      </c>
    </row>
    <row r="110" customFormat="false" ht="15.75" hidden="false" customHeight="true" outlineLevel="0" collapsed="false">
      <c r="A110" s="156"/>
      <c r="B110" s="123"/>
      <c r="C110" s="128"/>
      <c r="D110" s="128"/>
      <c r="E110" s="138" t="str">
        <f aca="false">IFERROR(__xludf.dummyfunction("iferror(if(A110="""","""", value(regexextract(A110,"" - ([^ ]+)*""))),"""")"),"")</f>
        <v/>
      </c>
      <c r="G110" s="144" t="str">
        <f aca="false">'Roshas Attendance'!M109</f>
        <v>Chadwicken</v>
      </c>
      <c r="H110" s="140" t="e">
        <f aca="false">'Roshas Attendance'!N109</f>
        <v>#NAME?</v>
      </c>
      <c r="I110" s="141" t="str">
        <f aca="false">IF(COUNTIF(D:D,G110)=0,"",COUNTIF(D:D,G110))</f>
        <v/>
      </c>
      <c r="J110" s="142" t="str">
        <f aca="false">IF(SUMIF(B:B,G110,E:E)=0,"",SUMIF(B:B,G110,E:E))</f>
        <v/>
      </c>
      <c r="K110" s="143" t="e">
        <f aca="false">IF(G110="","", xlookup("*"&amp;G110&amp;"*",M:M,M:M,"",2))</f>
        <v>#NAME?</v>
      </c>
      <c r="L110" s="126"/>
      <c r="M110" s="144" t="str">
        <f aca="false">'Roshas Attendance'!S109</f>
        <v/>
      </c>
      <c r="N110" s="145" t="str">
        <f aca="false">IF(M110="","", IF(SUMIF(K:K,M110,J:J)=0,"",SUMIF(K:K,M110,J:J)))</f>
        <v/>
      </c>
      <c r="O110" s="144" t="str">
        <f aca="false">'Roshas Attendance'!U109</f>
        <v/>
      </c>
    </row>
    <row r="111" customFormat="false" ht="15.75" hidden="false" customHeight="true" outlineLevel="0" collapsed="false">
      <c r="A111" s="155"/>
      <c r="B111" s="123"/>
      <c r="C111" s="128"/>
      <c r="D111" s="128"/>
      <c r="E111" s="138" t="str">
        <f aca="false">IFERROR(__xludf.dummyfunction("iferror(if(A111="""","""", value(regexextract(A111,"" - ([^ ]+)*""))),"""")"),"")</f>
        <v/>
      </c>
      <c r="G111" s="144" t="str">
        <f aca="false">'Roshas Attendance'!M110</f>
        <v>Chakanauk</v>
      </c>
      <c r="H111" s="140" t="e">
        <f aca="false">'Roshas Attendance'!N110</f>
        <v>#NAME?</v>
      </c>
      <c r="I111" s="141" t="str">
        <f aca="false">IF(COUNTIF(D:D,G111)=0,"",COUNTIF(D:D,G111))</f>
        <v/>
      </c>
      <c r="J111" s="142" t="str">
        <f aca="false">IF(SUMIF(B:B,G111,E:E)=0,"",SUMIF(B:B,G111,E:E))</f>
        <v/>
      </c>
      <c r="K111" s="143" t="e">
        <f aca="false">IF(G111="","", xlookup("*"&amp;G111&amp;"*",M:M,M:M,"",2))</f>
        <v>#NAME?</v>
      </c>
      <c r="L111" s="126"/>
      <c r="M111" s="144" t="str">
        <f aca="false">'Roshas Attendance'!S110</f>
        <v/>
      </c>
      <c r="N111" s="145" t="str">
        <f aca="false">IF(M111="","", IF(SUMIF(K:K,M111,J:J)=0,"",SUMIF(K:K,M111,J:J)))</f>
        <v/>
      </c>
      <c r="O111" s="144" t="str">
        <f aca="false">'Roshas Attendance'!U110</f>
        <v/>
      </c>
    </row>
    <row r="112" customFormat="false" ht="15.75" hidden="false" customHeight="true" outlineLevel="0" collapsed="false">
      <c r="A112" s="156"/>
      <c r="B112" s="123"/>
      <c r="C112" s="128"/>
      <c r="D112" s="128"/>
      <c r="E112" s="138" t="str">
        <f aca="false">IFERROR(__xludf.dummyfunction("iferror(if(A112="""","""", value(regexextract(A112,"" - ([^ ]+)*""))),"""")"),"")</f>
        <v/>
      </c>
      <c r="G112" s="144" t="str">
        <f aca="false">'Roshas Attendance'!M111</f>
        <v>Chakanaush</v>
      </c>
      <c r="H112" s="140" t="e">
        <f aca="false">'Roshas Attendance'!N111</f>
        <v>#NAME?</v>
      </c>
      <c r="I112" s="141" t="str">
        <f aca="false">IF(COUNTIF(D:D,G112)=0,"",COUNTIF(D:D,G112))</f>
        <v/>
      </c>
      <c r="J112" s="142" t="str">
        <f aca="false">IF(SUMIF(B:B,G112,E:E)=0,"",SUMIF(B:B,G112,E:E))</f>
        <v/>
      </c>
      <c r="K112" s="143" t="e">
        <f aca="false">IF(G112="","", xlookup("*"&amp;G112&amp;"*",M:M,M:M,"",2))</f>
        <v>#NAME?</v>
      </c>
      <c r="L112" s="126"/>
      <c r="M112" s="144" t="str">
        <f aca="false">'Roshas Attendance'!S111</f>
        <v/>
      </c>
      <c r="N112" s="145" t="str">
        <f aca="false">IF(M112="","", IF(SUMIF(K:K,M112,J:J)=0,"",SUMIF(K:K,M112,J:J)))</f>
        <v/>
      </c>
      <c r="O112" s="144" t="str">
        <f aca="false">'Roshas Attendance'!U111</f>
        <v/>
      </c>
    </row>
    <row r="113" customFormat="false" ht="15.75" hidden="false" customHeight="true" outlineLevel="0" collapsed="false">
      <c r="A113" s="155"/>
      <c r="B113" s="123"/>
      <c r="C113" s="128"/>
      <c r="D113" s="128"/>
      <c r="E113" s="138" t="str">
        <f aca="false">IFERROR(__xludf.dummyfunction("iferror(if(A113="""","""", value(regexextract(A113,"" - ([^ ]+)*""))),"""")"),"")</f>
        <v/>
      </c>
      <c r="G113" s="144" t="str">
        <f aca="false">'Roshas Attendance'!M112</f>
        <v>Chckmestress</v>
      </c>
      <c r="H113" s="140" t="e">
        <f aca="false">'Roshas Attendance'!N112</f>
        <v>#NAME?</v>
      </c>
      <c r="I113" s="141" t="str">
        <f aca="false">IF(COUNTIF(D:D,G113)=0,"",COUNTIF(D:D,G113))</f>
        <v/>
      </c>
      <c r="J113" s="142" t="str">
        <f aca="false">IF(SUMIF(B:B,G113,E:E)=0,"",SUMIF(B:B,G113,E:E))</f>
        <v/>
      </c>
      <c r="K113" s="143" t="e">
        <f aca="false">IF(G113="","", xlookup("*"&amp;G113&amp;"*",M:M,M:M,"",2))</f>
        <v>#NAME?</v>
      </c>
      <c r="L113" s="126"/>
      <c r="M113" s="144" t="str">
        <f aca="false">'Roshas Attendance'!S112</f>
        <v/>
      </c>
      <c r="N113" s="145" t="str">
        <f aca="false">IF(M113="","", IF(SUMIF(K:K,M113,J:J)=0,"",SUMIF(K:K,M113,J:J)))</f>
        <v/>
      </c>
      <c r="O113" s="144" t="str">
        <f aca="false">'Roshas Attendance'!U112</f>
        <v/>
      </c>
    </row>
    <row r="114" customFormat="false" ht="15.75" hidden="false" customHeight="true" outlineLevel="0" collapsed="false">
      <c r="A114" s="156"/>
      <c r="B114" s="123"/>
      <c r="C114" s="128"/>
      <c r="D114" s="128"/>
      <c r="E114" s="138" t="str">
        <f aca="false">IFERROR(__xludf.dummyfunction("iferror(if(A114="""","""", value(regexextract(A114,"" - ([^ ]+)*""))),"""")"),"")</f>
        <v/>
      </c>
      <c r="G114" s="144" t="str">
        <f aca="false">'Roshas Attendance'!M113</f>
        <v>Chroniss</v>
      </c>
      <c r="H114" s="140" t="e">
        <f aca="false">'Roshas Attendance'!N113</f>
        <v>#NAME?</v>
      </c>
      <c r="I114" s="141" t="str">
        <f aca="false">IF(COUNTIF(D:D,G114)=0,"",COUNTIF(D:D,G114))</f>
        <v/>
      </c>
      <c r="J114" s="142" t="str">
        <f aca="false">IF(SUMIF(B:B,G114,E:E)=0,"",SUMIF(B:B,G114,E:E))</f>
        <v/>
      </c>
      <c r="K114" s="143" t="e">
        <f aca="false">IF(G114="","", xlookup("*"&amp;G114&amp;"*",M:M,M:M,"",2))</f>
        <v>#NAME?</v>
      </c>
      <c r="L114" s="126"/>
      <c r="M114" s="144" t="str">
        <f aca="false">'Roshas Attendance'!S113</f>
        <v/>
      </c>
      <c r="N114" s="145" t="str">
        <f aca="false">IF(M114="","", IF(SUMIF(K:K,M114,J:J)=0,"",SUMIF(K:K,M114,J:J)))</f>
        <v/>
      </c>
      <c r="O114" s="144" t="str">
        <f aca="false">'Roshas Attendance'!U113</f>
        <v/>
      </c>
    </row>
    <row r="115" customFormat="false" ht="15.75" hidden="false" customHeight="true" outlineLevel="0" collapsed="false">
      <c r="A115" s="155"/>
      <c r="B115" s="123"/>
      <c r="C115" s="128"/>
      <c r="D115" s="128"/>
      <c r="E115" s="138" t="str">
        <f aca="false">IFERROR(__xludf.dummyfunction("iferror(if(A115="""","""", value(regexextract(A115,"" - ([^ ]+)*""))),"""")"),"")</f>
        <v/>
      </c>
      <c r="G115" s="144" t="str">
        <f aca="false">'Roshas Attendance'!M114</f>
        <v>Chuggor</v>
      </c>
      <c r="H115" s="140" t="e">
        <f aca="false">'Roshas Attendance'!N114</f>
        <v>#NAME?</v>
      </c>
      <c r="I115" s="141" t="str">
        <f aca="false">IF(COUNTIF(D:D,G115)=0,"",COUNTIF(D:D,G115))</f>
        <v/>
      </c>
      <c r="J115" s="142" t="str">
        <f aca="false">IF(SUMIF(B:B,G115,E:E)=0,"",SUMIF(B:B,G115,E:E))</f>
        <v/>
      </c>
      <c r="K115" s="143" t="e">
        <f aca="false">IF(G115="","", xlookup("*"&amp;G115&amp;"*",M:M,M:M,"",2))</f>
        <v>#NAME?</v>
      </c>
      <c r="L115" s="126"/>
      <c r="M115" s="144" t="str">
        <f aca="false">'Roshas Attendance'!S114</f>
        <v/>
      </c>
      <c r="N115" s="145" t="str">
        <f aca="false">IF(M115="","", IF(SUMIF(K:K,M115,J:J)=0,"",SUMIF(K:K,M115,J:J)))</f>
        <v/>
      </c>
      <c r="O115" s="144" t="str">
        <f aca="false">'Roshas Attendance'!U114</f>
        <v/>
      </c>
    </row>
    <row r="116" customFormat="false" ht="15.75" hidden="false" customHeight="true" outlineLevel="0" collapsed="false">
      <c r="A116" s="156"/>
      <c r="B116" s="123"/>
      <c r="C116" s="128"/>
      <c r="D116" s="128"/>
      <c r="E116" s="138" t="str">
        <f aca="false">IFERROR(__xludf.dummyfunction("iferror(if(A116="""","""", value(regexextract(A116,"" - ([^ ]+)*""))),"""")"),"")</f>
        <v/>
      </c>
      <c r="G116" s="144" t="str">
        <f aca="false">'Roshas Attendance'!M115</f>
        <v>Clickher</v>
      </c>
      <c r="H116" s="140" t="e">
        <f aca="false">'Roshas Attendance'!N115</f>
        <v>#NAME?</v>
      </c>
      <c r="I116" s="141" t="str">
        <f aca="false">IF(COUNTIF(D:D,G116)=0,"",COUNTIF(D:D,G116))</f>
        <v/>
      </c>
      <c r="J116" s="142" t="str">
        <f aca="false">IF(SUMIF(B:B,G116,E:E)=0,"",SUMIF(B:B,G116,E:E))</f>
        <v/>
      </c>
      <c r="K116" s="143" t="e">
        <f aca="false">IF(G116="","", xlookup("*"&amp;G116&amp;"*",M:M,M:M,"",2))</f>
        <v>#NAME?</v>
      </c>
      <c r="L116" s="126"/>
      <c r="M116" s="144" t="str">
        <f aca="false">'Roshas Attendance'!S115</f>
        <v/>
      </c>
      <c r="N116" s="145" t="str">
        <f aca="false">IF(M116="","", IF(SUMIF(K:K,M116,J:J)=0,"",SUMIF(K:K,M116,J:J)))</f>
        <v/>
      </c>
      <c r="O116" s="144" t="str">
        <f aca="false">'Roshas Attendance'!U115</f>
        <v/>
      </c>
    </row>
    <row r="117" customFormat="false" ht="15.75" hidden="false" customHeight="true" outlineLevel="0" collapsed="false">
      <c r="A117" s="155"/>
      <c r="B117" s="123"/>
      <c r="C117" s="128"/>
      <c r="D117" s="128"/>
      <c r="E117" s="138" t="str">
        <f aca="false">IFERROR(__xludf.dummyfunction("iferror(if(A117="""","""", value(regexextract(A117,"" - ([^ ]+)*""))),"""")"),"")</f>
        <v/>
      </c>
      <c r="G117" s="144" t="str">
        <f aca="false">'Roshas Attendance'!M116</f>
        <v>Clivicene</v>
      </c>
      <c r="H117" s="140" t="e">
        <f aca="false">'Roshas Attendance'!N116</f>
        <v>#NAME?</v>
      </c>
      <c r="I117" s="141" t="str">
        <f aca="false">IF(COUNTIF(D:D,G117)=0,"",COUNTIF(D:D,G117))</f>
        <v/>
      </c>
      <c r="J117" s="142" t="str">
        <f aca="false">IF(SUMIF(B:B,G117,E:E)=0,"",SUMIF(B:B,G117,E:E))</f>
        <v/>
      </c>
      <c r="K117" s="143" t="e">
        <f aca="false">IF(G117="","", xlookup("*"&amp;G117&amp;"*",M:M,M:M,"",2))</f>
        <v>#NAME?</v>
      </c>
      <c r="L117" s="126"/>
      <c r="M117" s="144" t="str">
        <f aca="false">'Roshas Attendance'!S116</f>
        <v/>
      </c>
      <c r="N117" s="145" t="str">
        <f aca="false">IF(M117="","", IF(SUMIF(K:K,M117,J:J)=0,"",SUMIF(K:K,M117,J:J)))</f>
        <v/>
      </c>
      <c r="O117" s="144" t="str">
        <f aca="false">'Roshas Attendance'!U116</f>
        <v/>
      </c>
    </row>
    <row r="118" customFormat="false" ht="15.75" hidden="false" customHeight="true" outlineLevel="0" collapsed="false">
      <c r="A118" s="156"/>
      <c r="B118" s="123"/>
      <c r="C118" s="128"/>
      <c r="D118" s="128"/>
      <c r="E118" s="138" t="str">
        <f aca="false">IFERROR(__xludf.dummyfunction("iferror(if(A118="""","""", value(regexextract(A118,"" - ([^ ]+)*""))),"""")"),"")</f>
        <v/>
      </c>
      <c r="G118" s="149" t="str">
        <f aca="false">'Roshas Attendance'!M117</f>
        <v>Cocomungo</v>
      </c>
      <c r="H118" s="140" t="e">
        <f aca="false">'Roshas Attendance'!N117</f>
        <v>#NAME?</v>
      </c>
      <c r="I118" s="141" t="str">
        <f aca="false">IF(COUNTIF(D:D,G118)=0,"",COUNTIF(D:D,G118))</f>
        <v/>
      </c>
      <c r="J118" s="142" t="str">
        <f aca="false">IF(SUMIF(B:B,G118,E:E)=0,"",SUMIF(B:B,G118,E:E))</f>
        <v/>
      </c>
      <c r="K118" s="143" t="e">
        <f aca="false">IF(G118="","", xlookup("*"&amp;G118&amp;"*",M:M,M:M,"",2))</f>
        <v>#NAME?</v>
      </c>
      <c r="L118" s="126"/>
      <c r="M118" s="144" t="str">
        <f aca="false">'Roshas Attendance'!S117</f>
        <v/>
      </c>
      <c r="N118" s="145" t="str">
        <f aca="false">IF(M118="","", IF(SUMIF(K:K,M118,J:J)=0,"",SUMIF(K:K,M118,J:J)))</f>
        <v/>
      </c>
      <c r="O118" s="144" t="str">
        <f aca="false">'Roshas Attendance'!U117</f>
        <v/>
      </c>
    </row>
    <row r="119" customFormat="false" ht="15.75" hidden="false" customHeight="true" outlineLevel="0" collapsed="false">
      <c r="A119" s="155"/>
      <c r="B119" s="123"/>
      <c r="C119" s="128"/>
      <c r="D119" s="128"/>
      <c r="E119" s="138" t="str">
        <f aca="false">IFERROR(__xludf.dummyfunction("iferror(if(A119="""","""", value(regexextract(A119,"" - ([^ ]+)*""))),"""")"),"")</f>
        <v/>
      </c>
      <c r="G119" s="144" t="str">
        <f aca="false">'Roshas Attendance'!M118</f>
        <v>Codiex</v>
      </c>
      <c r="H119" s="140" t="e">
        <f aca="false">'Roshas Attendance'!N118</f>
        <v>#NAME?</v>
      </c>
      <c r="I119" s="141" t="str">
        <f aca="false">IF(COUNTIF(D:D,G119)=0,"",COUNTIF(D:D,G119))</f>
        <v/>
      </c>
      <c r="J119" s="142" t="str">
        <f aca="false">IF(SUMIF(B:B,G119,E:E)=0,"",SUMIF(B:B,G119,E:E))</f>
        <v/>
      </c>
      <c r="K119" s="143" t="e">
        <f aca="false">IF(G119="","", xlookup("*"&amp;G119&amp;"*",M:M,M:M,"",2))</f>
        <v>#NAME?</v>
      </c>
      <c r="L119" s="126"/>
      <c r="M119" s="144" t="str">
        <f aca="false">'Roshas Attendance'!S118</f>
        <v/>
      </c>
      <c r="N119" s="145" t="str">
        <f aca="false">IF(M119="","", IF(SUMIF(K:K,M119,J:J)=0,"",SUMIF(K:K,M119,J:J)))</f>
        <v/>
      </c>
      <c r="O119" s="144" t="str">
        <f aca="false">'Roshas Attendance'!U118</f>
        <v/>
      </c>
    </row>
    <row r="120" customFormat="false" ht="15.75" hidden="false" customHeight="true" outlineLevel="0" collapsed="false">
      <c r="A120" s="156"/>
      <c r="B120" s="123"/>
      <c r="C120" s="128"/>
      <c r="D120" s="128"/>
      <c r="E120" s="138" t="str">
        <f aca="false">IFERROR(__xludf.dummyfunction("iferror(if(A120="""","""", value(regexextract(A120,"" - ([^ ]+)*""))),"""")"),"")</f>
        <v/>
      </c>
      <c r="G120" s="144" t="str">
        <f aca="false">'Roshas Attendance'!M119</f>
        <v>Conash</v>
      </c>
      <c r="H120" s="140" t="e">
        <f aca="false">'Roshas Attendance'!N119</f>
        <v>#NAME?</v>
      </c>
      <c r="I120" s="141" t="str">
        <f aca="false">IF(COUNTIF(D:D,G120)=0,"",COUNTIF(D:D,G120))</f>
        <v/>
      </c>
      <c r="J120" s="142" t="str">
        <f aca="false">IF(SUMIF(B:B,G120,E:E)=0,"",SUMIF(B:B,G120,E:E))</f>
        <v/>
      </c>
      <c r="K120" s="143" t="e">
        <f aca="false">IF(G120="","", xlookup("*"&amp;G120&amp;"*",M:M,M:M,"",2))</f>
        <v>#NAME?</v>
      </c>
      <c r="L120" s="126"/>
      <c r="M120" s="144" t="str">
        <f aca="false">'Roshas Attendance'!S119</f>
        <v/>
      </c>
      <c r="N120" s="145" t="str">
        <f aca="false">IF(M120="","", IF(SUMIF(K:K,M120,J:J)=0,"",SUMIF(K:K,M120,J:J)))</f>
        <v/>
      </c>
      <c r="O120" s="144" t="str">
        <f aca="false">'Roshas Attendance'!U119</f>
        <v/>
      </c>
    </row>
    <row r="121" customFormat="false" ht="15.75" hidden="false" customHeight="true" outlineLevel="0" collapsed="false">
      <c r="A121" s="155"/>
      <c r="B121" s="123"/>
      <c r="C121" s="128"/>
      <c r="D121" s="128"/>
      <c r="E121" s="138" t="str">
        <f aca="false">IFERROR(__xludf.dummyfunction("iferror(if(A121="""","""", value(regexextract(A121,"" - ([^ ]+)*""))),"""")"),"")</f>
        <v/>
      </c>
      <c r="G121" s="144" t="str">
        <f aca="false">'Roshas Attendance'!M120</f>
        <v>Coominghealz</v>
      </c>
      <c r="H121" s="140" t="e">
        <f aca="false">'Roshas Attendance'!N120</f>
        <v>#NAME?</v>
      </c>
      <c r="I121" s="141" t="str">
        <f aca="false">IF(COUNTIF(D:D,G121)=0,"",COUNTIF(D:D,G121))</f>
        <v/>
      </c>
      <c r="J121" s="142" t="str">
        <f aca="false">IF(SUMIF(B:B,G121,E:E)=0,"",SUMIF(B:B,G121,E:E))</f>
        <v/>
      </c>
      <c r="K121" s="143" t="e">
        <f aca="false">IF(G121="","", xlookup("*"&amp;G121&amp;"*",M:M,M:M,"",2))</f>
        <v>#NAME?</v>
      </c>
      <c r="L121" s="126"/>
      <c r="M121" s="144" t="str">
        <f aca="false">'Roshas Attendance'!S120</f>
        <v/>
      </c>
      <c r="N121" s="145" t="str">
        <f aca="false">IF(M121="","", IF(SUMIF(K:K,M121,J:J)=0,"",SUMIF(K:K,M121,J:J)))</f>
        <v/>
      </c>
      <c r="O121" s="144" t="str">
        <f aca="false">'Roshas Attendance'!U120</f>
        <v/>
      </c>
    </row>
    <row r="122" customFormat="false" ht="15.75" hidden="false" customHeight="true" outlineLevel="0" collapsed="false">
      <c r="A122" s="156"/>
      <c r="B122" s="123"/>
      <c r="C122" s="128"/>
      <c r="D122" s="128"/>
      <c r="E122" s="138" t="str">
        <f aca="false">IFERROR(__xludf.dummyfunction("iferror(if(A122="""","""", value(regexextract(A122,"" - ([^ ]+)*""))),"""")"),"")</f>
        <v/>
      </c>
      <c r="G122" s="144" t="str">
        <f aca="false">'Roshas Attendance'!M121</f>
        <v>Cosra</v>
      </c>
      <c r="H122" s="140" t="e">
        <f aca="false">'Roshas Attendance'!N121</f>
        <v>#NAME?</v>
      </c>
      <c r="I122" s="141" t="str">
        <f aca="false">IF(COUNTIF(D:D,G122)=0,"",COUNTIF(D:D,G122))</f>
        <v/>
      </c>
      <c r="J122" s="142" t="str">
        <f aca="false">IF(SUMIF(B:B,G122,E:E)=0,"",SUMIF(B:B,G122,E:E))</f>
        <v/>
      </c>
      <c r="K122" s="143" t="e">
        <f aca="false">IF(G122="","", xlookup("*"&amp;G122&amp;"*",M:M,M:M,"",2))</f>
        <v>#NAME?</v>
      </c>
      <c r="L122" s="126"/>
      <c r="M122" s="144" t="str">
        <f aca="false">'Roshas Attendance'!S121</f>
        <v/>
      </c>
      <c r="N122" s="145" t="str">
        <f aca="false">IF(M122="","", IF(SUMIF(K:K,M122,J:J)=0,"",SUMIF(K:K,M122,J:J)))</f>
        <v/>
      </c>
      <c r="O122" s="144" t="str">
        <f aca="false">'Roshas Attendance'!U121</f>
        <v/>
      </c>
    </row>
    <row r="123" customFormat="false" ht="15.75" hidden="false" customHeight="true" outlineLevel="0" collapsed="false">
      <c r="A123" s="155"/>
      <c r="B123" s="123"/>
      <c r="C123" s="128"/>
      <c r="D123" s="128"/>
      <c r="E123" s="138" t="str">
        <f aca="false">IFERROR(__xludf.dummyfunction("iferror(if(A123="""","""", value(regexextract(A123,"" - ([^ ]+)*""))),"""")"),"")</f>
        <v/>
      </c>
      <c r="G123" s="144" t="str">
        <f aca="false">'Roshas Attendance'!M122</f>
        <v>Cows</v>
      </c>
      <c r="H123" s="140" t="e">
        <f aca="false">'Roshas Attendance'!N122</f>
        <v>#NAME?</v>
      </c>
      <c r="I123" s="141" t="str">
        <f aca="false">IF(COUNTIF(D:D,G123)=0,"",COUNTIF(D:D,G123))</f>
        <v/>
      </c>
      <c r="J123" s="142" t="str">
        <f aca="false">IF(SUMIF(B:B,G123,E:E)=0,"",SUMIF(B:B,G123,E:E))</f>
        <v/>
      </c>
      <c r="K123" s="143" t="e">
        <f aca="false">IF(G123="","", xlookup("*"&amp;G123&amp;"*",M:M,M:M,"",2))</f>
        <v>#NAME?</v>
      </c>
      <c r="L123" s="126"/>
      <c r="M123" s="144" t="str">
        <f aca="false">'Roshas Attendance'!S122</f>
        <v/>
      </c>
      <c r="N123" s="145" t="str">
        <f aca="false">IF(M123="","", IF(SUMIF(K:K,M123,J:J)=0,"",SUMIF(K:K,M123,J:J)))</f>
        <v/>
      </c>
      <c r="O123" s="144" t="str">
        <f aca="false">'Roshas Attendance'!U122</f>
        <v/>
      </c>
    </row>
    <row r="124" customFormat="false" ht="15.75" hidden="false" customHeight="true" outlineLevel="0" collapsed="false">
      <c r="A124" s="156"/>
      <c r="B124" s="123"/>
      <c r="C124" s="128"/>
      <c r="D124" s="128"/>
      <c r="E124" s="138" t="str">
        <f aca="false">IFERROR(__xludf.dummyfunction("iferror(if(A124="""","""", value(regexextract(A124,"" - ([^ ]+)*""))),"""")"),"")</f>
        <v/>
      </c>
      <c r="G124" s="144" t="str">
        <f aca="false">'Roshas Attendance'!M123</f>
        <v>Cptbei</v>
      </c>
      <c r="H124" s="140" t="e">
        <f aca="false">'Roshas Attendance'!N123</f>
        <v>#NAME?</v>
      </c>
      <c r="I124" s="141" t="str">
        <f aca="false">IF(COUNTIF(D:D,G124)=0,"",COUNTIF(D:D,G124))</f>
        <v/>
      </c>
      <c r="J124" s="142" t="str">
        <f aca="false">IF(SUMIF(B:B,G124,E:E)=0,"",SUMIF(B:B,G124,E:E))</f>
        <v/>
      </c>
      <c r="K124" s="143" t="e">
        <f aca="false">IF(G124="","", xlookup("*"&amp;G124&amp;"*",M:M,M:M,"",2))</f>
        <v>#NAME?</v>
      </c>
      <c r="L124" s="126"/>
      <c r="M124" s="144" t="str">
        <f aca="false">'Roshas Attendance'!S123</f>
        <v/>
      </c>
      <c r="N124" s="145" t="str">
        <f aca="false">IF(M124="","", IF(SUMIF(K:K,M124,J:J)=0,"",SUMIF(K:K,M124,J:J)))</f>
        <v/>
      </c>
      <c r="O124" s="144" t="str">
        <f aca="false">'Roshas Attendance'!U123</f>
        <v/>
      </c>
    </row>
    <row r="125" customFormat="false" ht="15.75" hidden="false" customHeight="true" outlineLevel="0" collapsed="false">
      <c r="A125" s="155"/>
      <c r="B125" s="123"/>
      <c r="C125" s="128"/>
      <c r="D125" s="128"/>
      <c r="E125" s="138" t="str">
        <f aca="false">IFERROR(__xludf.dummyfunction("iferror(if(A125="""","""", value(regexextract(A125,"" - ([^ ]+)*""))),"""")"),"")</f>
        <v/>
      </c>
      <c r="G125" s="144" t="str">
        <f aca="false">'Roshas Attendance'!M124</f>
        <v>Crankygranny</v>
      </c>
      <c r="H125" s="140" t="e">
        <f aca="false">'Roshas Attendance'!N124</f>
        <v>#NAME?</v>
      </c>
      <c r="I125" s="141" t="str">
        <f aca="false">IF(COUNTIF(D:D,G125)=0,"",COUNTIF(D:D,G125))</f>
        <v/>
      </c>
      <c r="J125" s="142" t="str">
        <f aca="false">IF(SUMIF(B:B,G125,E:E)=0,"",SUMIF(B:B,G125,E:E))</f>
        <v/>
      </c>
      <c r="K125" s="143" t="e">
        <f aca="false">IF(G125="","", xlookup("*"&amp;G125&amp;"*",M:M,M:M,"",2))</f>
        <v>#NAME?</v>
      </c>
      <c r="L125" s="126"/>
      <c r="M125" s="144" t="str">
        <f aca="false">'Roshas Attendance'!S124</f>
        <v/>
      </c>
      <c r="N125" s="145" t="str">
        <f aca="false">IF(M125="","", IF(SUMIF(K:K,M125,J:J)=0,"",SUMIF(K:K,M125,J:J)))</f>
        <v/>
      </c>
      <c r="O125" s="144" t="str">
        <f aca="false">'Roshas Attendance'!U124</f>
        <v/>
      </c>
    </row>
    <row r="126" customFormat="false" ht="15.75" hidden="false" customHeight="true" outlineLevel="0" collapsed="false">
      <c r="A126" s="156"/>
      <c r="B126" s="123"/>
      <c r="C126" s="128"/>
      <c r="D126" s="128"/>
      <c r="E126" s="138" t="str">
        <f aca="false">IFERROR(__xludf.dummyfunction("iferror(if(A126="""","""", value(regexextract(A126,"" - ([^ ]+)*""))),"""")"),"")</f>
        <v/>
      </c>
      <c r="G126" s="144" t="str">
        <f aca="false">'Roshas Attendance'!M125</f>
        <v>Creamatorium</v>
      </c>
      <c r="H126" s="140" t="e">
        <f aca="false">'Roshas Attendance'!N125</f>
        <v>#NAME?</v>
      </c>
      <c r="I126" s="141" t="str">
        <f aca="false">IF(COUNTIF(D:D,G126)=0,"",COUNTIF(D:D,G126))</f>
        <v/>
      </c>
      <c r="J126" s="142" t="str">
        <f aca="false">IF(SUMIF(B:B,G126,E:E)=0,"",SUMIF(B:B,G126,E:E))</f>
        <v/>
      </c>
      <c r="K126" s="143" t="e">
        <f aca="false">IF(G126="","", xlookup("*"&amp;G126&amp;"*",M:M,M:M,"",2))</f>
        <v>#NAME?</v>
      </c>
      <c r="L126" s="126"/>
      <c r="M126" s="144" t="str">
        <f aca="false">'Roshas Attendance'!S125</f>
        <v/>
      </c>
      <c r="N126" s="145" t="str">
        <f aca="false">IF(M126="","", IF(SUMIF(K:K,M126,J:J)=0,"",SUMIF(K:K,M126,J:J)))</f>
        <v/>
      </c>
      <c r="O126" s="144" t="str">
        <f aca="false">'Roshas Attendance'!U125</f>
        <v/>
      </c>
    </row>
    <row r="127" customFormat="false" ht="15.75" hidden="false" customHeight="true" outlineLevel="0" collapsed="false">
      <c r="A127" s="155"/>
      <c r="B127" s="123"/>
      <c r="C127" s="128"/>
      <c r="D127" s="128"/>
      <c r="E127" s="138" t="str">
        <f aca="false">IFERROR(__xludf.dummyfunction("iferror(if(A127="""","""", value(regexextract(A127,"" - ([^ ]+)*""))),"""")"),"")</f>
        <v/>
      </c>
      <c r="G127" s="144" t="str">
        <f aca="false">'Roshas Attendance'!M126</f>
        <v>Creamstews</v>
      </c>
      <c r="H127" s="140" t="e">
        <f aca="false">'Roshas Attendance'!N126</f>
        <v>#NAME?</v>
      </c>
      <c r="I127" s="141" t="str">
        <f aca="false">IF(COUNTIF(D:D,G127)=0,"",COUNTIF(D:D,G127))</f>
        <v/>
      </c>
      <c r="J127" s="142" t="str">
        <f aca="false">IF(SUMIF(B:B,G127,E:E)=0,"",SUMIF(B:B,G127,E:E))</f>
        <v/>
      </c>
      <c r="K127" s="143" t="e">
        <f aca="false">IF(G127="","", xlookup("*"&amp;G127&amp;"*",M:M,M:M,"",2))</f>
        <v>#NAME?</v>
      </c>
      <c r="L127" s="126"/>
      <c r="M127" s="144" t="str">
        <f aca="false">'Roshas Attendance'!S126</f>
        <v/>
      </c>
      <c r="N127" s="145" t="str">
        <f aca="false">IF(M127="","", IF(SUMIF(K:K,M127,J:J)=0,"",SUMIF(K:K,M127,J:J)))</f>
        <v/>
      </c>
      <c r="O127" s="144" t="str">
        <f aca="false">'Roshas Attendance'!U126</f>
        <v/>
      </c>
    </row>
    <row r="128" customFormat="false" ht="15.75" hidden="false" customHeight="true" outlineLevel="0" collapsed="false">
      <c r="A128" s="156"/>
      <c r="B128" s="123"/>
      <c r="C128" s="128"/>
      <c r="D128" s="128"/>
      <c r="E128" s="138" t="str">
        <f aca="false">IFERROR(__xludf.dummyfunction("iferror(if(A128="""","""", value(regexextract(A128,"" - ([^ ]+)*""))),"""")"),"")</f>
        <v/>
      </c>
      <c r="G128" s="144" t="str">
        <f aca="false">'Roshas Attendance'!M127</f>
        <v>Creslin</v>
      </c>
      <c r="H128" s="140" t="e">
        <f aca="false">'Roshas Attendance'!N127</f>
        <v>#NAME?</v>
      </c>
      <c r="I128" s="141" t="str">
        <f aca="false">IF(COUNTIF(D:D,G128)=0,"",COUNTIF(D:D,G128))</f>
        <v/>
      </c>
      <c r="J128" s="142" t="str">
        <f aca="false">IF(SUMIF(B:B,G128,E:E)=0,"",SUMIF(B:B,G128,E:E))</f>
        <v/>
      </c>
      <c r="K128" s="143" t="e">
        <f aca="false">IF(G128="","", xlookup("*"&amp;G128&amp;"*",M:M,M:M,"",2))</f>
        <v>#NAME?</v>
      </c>
      <c r="L128" s="126"/>
      <c r="M128" s="144" t="str">
        <f aca="false">'Roshas Attendance'!S127</f>
        <v/>
      </c>
      <c r="N128" s="145" t="str">
        <f aca="false">IF(M128="","", IF(SUMIF(K:K,M128,J:J)=0,"",SUMIF(K:K,M128,J:J)))</f>
        <v/>
      </c>
      <c r="O128" s="144" t="str">
        <f aca="false">'Roshas Attendance'!U127</f>
        <v/>
      </c>
    </row>
    <row r="129" customFormat="false" ht="15.75" hidden="false" customHeight="true" outlineLevel="0" collapsed="false">
      <c r="A129" s="155"/>
      <c r="B129" s="123"/>
      <c r="C129" s="128"/>
      <c r="D129" s="128"/>
      <c r="E129" s="138" t="str">
        <f aca="false">IFERROR(__xludf.dummyfunction("iferror(if(A129="""","""", value(regexextract(A129,"" - ([^ ]+)*""))),"""")"),"")</f>
        <v/>
      </c>
      <c r="G129" s="144" t="str">
        <f aca="false">'Roshas Attendance'!M128</f>
        <v>Croone</v>
      </c>
      <c r="H129" s="140" t="e">
        <f aca="false">'Roshas Attendance'!N128</f>
        <v>#NAME?</v>
      </c>
      <c r="I129" s="141" t="str">
        <f aca="false">IF(COUNTIF(D:D,G129)=0,"",COUNTIF(D:D,G129))</f>
        <v/>
      </c>
      <c r="J129" s="142" t="str">
        <f aca="false">IF(SUMIF(B:B,G129,E:E)=0,"",SUMIF(B:B,G129,E:E))</f>
        <v/>
      </c>
      <c r="K129" s="143" t="e">
        <f aca="false">IF(G129="","", xlookup("*"&amp;G129&amp;"*",M:M,M:M,"",2))</f>
        <v>#NAME?</v>
      </c>
      <c r="L129" s="126"/>
      <c r="M129" s="144" t="str">
        <f aca="false">'Roshas Attendance'!S128</f>
        <v/>
      </c>
      <c r="N129" s="145" t="str">
        <f aca="false">IF(M129="","", IF(SUMIF(K:K,M129,J:J)=0,"",SUMIF(K:K,M129,J:J)))</f>
        <v/>
      </c>
      <c r="O129" s="144" t="str">
        <f aca="false">'Roshas Attendance'!U128</f>
        <v/>
      </c>
    </row>
    <row r="130" customFormat="false" ht="15.75" hidden="false" customHeight="true" outlineLevel="0" collapsed="false">
      <c r="A130" s="156"/>
      <c r="B130" s="123"/>
      <c r="C130" s="128"/>
      <c r="D130" s="128"/>
      <c r="E130" s="138" t="str">
        <f aca="false">IFERROR(__xludf.dummyfunction("iferror(if(A130="""","""", value(regexextract(A130,"" - ([^ ]+)*""))),"""")"),"")</f>
        <v/>
      </c>
      <c r="G130" s="144" t="str">
        <f aca="false">'Roshas Attendance'!M129</f>
        <v>Cru</v>
      </c>
      <c r="H130" s="140" t="e">
        <f aca="false">'Roshas Attendance'!N129</f>
        <v>#NAME?</v>
      </c>
      <c r="I130" s="141" t="str">
        <f aca="false">IF(COUNTIF(D:D,G130)=0,"",COUNTIF(D:D,G130))</f>
        <v/>
      </c>
      <c r="J130" s="142" t="str">
        <f aca="false">IF(SUMIF(B:B,G130,E:E)=0,"",SUMIF(B:B,G130,E:E))</f>
        <v/>
      </c>
      <c r="K130" s="143" t="e">
        <f aca="false">IF(G130="","", xlookup("*"&amp;G130&amp;"*",M:M,M:M,"",2))</f>
        <v>#NAME?</v>
      </c>
      <c r="L130" s="126"/>
      <c r="M130" s="144" t="str">
        <f aca="false">'Roshas Attendance'!S129</f>
        <v/>
      </c>
      <c r="N130" s="145" t="str">
        <f aca="false">IF(M130="","", IF(SUMIF(K:K,M130,J:J)=0,"",SUMIF(K:K,M130,J:J)))</f>
        <v/>
      </c>
      <c r="O130" s="144" t="str">
        <f aca="false">'Roshas Attendance'!U129</f>
        <v/>
      </c>
    </row>
    <row r="131" customFormat="false" ht="15.75" hidden="false" customHeight="true" outlineLevel="0" collapsed="false">
      <c r="A131" s="155"/>
      <c r="B131" s="123"/>
      <c r="C131" s="128"/>
      <c r="D131" s="128"/>
      <c r="E131" s="138" t="str">
        <f aca="false">IFERROR(__xludf.dummyfunction("iferror(if(A131="""","""", value(regexextract(A131,"" - ([^ ]+)*""))),"""")"),"")</f>
        <v/>
      </c>
      <c r="G131" s="144" t="str">
        <f aca="false">'Roshas Attendance'!M130</f>
        <v>Crustpunk</v>
      </c>
      <c r="H131" s="140" t="e">
        <f aca="false">'Roshas Attendance'!N130</f>
        <v>#NAME?</v>
      </c>
      <c r="I131" s="141" t="str">
        <f aca="false">IF(COUNTIF(D:D,G131)=0,"",COUNTIF(D:D,G131))</f>
        <v/>
      </c>
      <c r="J131" s="142" t="str">
        <f aca="false">IF(SUMIF(B:B,G131,E:E)=0,"",SUMIF(B:B,G131,E:E))</f>
        <v/>
      </c>
      <c r="K131" s="143" t="e">
        <f aca="false">IF(G131="","", xlookup("*"&amp;G131&amp;"*",M:M,M:M,"",2))</f>
        <v>#NAME?</v>
      </c>
      <c r="L131" s="126"/>
      <c r="M131" s="144" t="str">
        <f aca="false">'Roshas Attendance'!S130</f>
        <v/>
      </c>
      <c r="N131" s="145" t="str">
        <f aca="false">IF(M131="","", IF(SUMIF(K:K,M131,J:J)=0,"",SUMIF(K:K,M131,J:J)))</f>
        <v/>
      </c>
      <c r="O131" s="144" t="str">
        <f aca="false">'Roshas Attendance'!U130</f>
        <v/>
      </c>
    </row>
    <row r="132" customFormat="false" ht="15.75" hidden="false" customHeight="true" outlineLevel="0" collapsed="false">
      <c r="A132" s="156"/>
      <c r="B132" s="123"/>
      <c r="C132" s="128"/>
      <c r="D132" s="128"/>
      <c r="E132" s="138" t="str">
        <f aca="false">IFERROR(__xludf.dummyfunction("iferror(if(A132="""","""", value(regexextract(A132,"" - ([^ ]+)*""))),"""")"),"")</f>
        <v/>
      </c>
      <c r="G132" s="144" t="str">
        <f aca="false">'Roshas Attendance'!M131</f>
        <v>Cry</v>
      </c>
      <c r="H132" s="140" t="e">
        <f aca="false">'Roshas Attendance'!N131</f>
        <v>#NAME?</v>
      </c>
      <c r="I132" s="141" t="str">
        <f aca="false">IF(COUNTIF(D:D,G132)=0,"",COUNTIF(D:D,G132))</f>
        <v/>
      </c>
      <c r="J132" s="142" t="str">
        <f aca="false">IF(SUMIF(B:B,G132,E:E)=0,"",SUMIF(B:B,G132,E:E))</f>
        <v/>
      </c>
      <c r="K132" s="143" t="e">
        <f aca="false">IF(G132="","", xlookup("*"&amp;G132&amp;"*",M:M,M:M,"",2))</f>
        <v>#NAME?</v>
      </c>
      <c r="L132" s="126"/>
      <c r="M132" s="144" t="str">
        <f aca="false">'Roshas Attendance'!S131</f>
        <v/>
      </c>
      <c r="N132" s="145" t="str">
        <f aca="false">IF(M132="","", IF(SUMIF(K:K,M132,J:J)=0,"",SUMIF(K:K,M132,J:J)))</f>
        <v/>
      </c>
      <c r="O132" s="144" t="str">
        <f aca="false">'Roshas Attendance'!U131</f>
        <v/>
      </c>
    </row>
    <row r="133" customFormat="false" ht="15.75" hidden="false" customHeight="true" outlineLevel="0" collapsed="false">
      <c r="A133" s="155"/>
      <c r="B133" s="123"/>
      <c r="C133" s="128"/>
      <c r="D133" s="128"/>
      <c r="E133" s="138" t="str">
        <f aca="false">IFERROR(__xludf.dummyfunction("iferror(if(A133="""","""", value(regexextract(A133,"" - ([^ ]+)*""))),"""")"),"")</f>
        <v/>
      </c>
      <c r="G133" s="144" t="str">
        <f aca="false">'Roshas Attendance'!M132</f>
        <v>Cryoceia</v>
      </c>
      <c r="H133" s="140" t="e">
        <f aca="false">'Roshas Attendance'!N132</f>
        <v>#NAME?</v>
      </c>
      <c r="I133" s="141" t="str">
        <f aca="false">IF(COUNTIF(D:D,G133)=0,"",COUNTIF(D:D,G133))</f>
        <v/>
      </c>
      <c r="J133" s="142" t="str">
        <f aca="false">IF(SUMIF(B:B,G133,E:E)=0,"",SUMIF(B:B,G133,E:E))</f>
        <v/>
      </c>
      <c r="K133" s="143" t="e">
        <f aca="false">IF(G133="","", xlookup("*"&amp;G133&amp;"*",M:M,M:M,"",2))</f>
        <v>#NAME?</v>
      </c>
      <c r="L133" s="126"/>
      <c r="M133" s="144" t="str">
        <f aca="false">'Roshas Attendance'!S132</f>
        <v/>
      </c>
      <c r="N133" s="145" t="str">
        <f aca="false">IF(M133="","", IF(SUMIF(K:K,M133,J:J)=0,"",SUMIF(K:K,M133,J:J)))</f>
        <v/>
      </c>
      <c r="O133" s="144" t="str">
        <f aca="false">'Roshas Attendance'!U132</f>
        <v/>
      </c>
    </row>
    <row r="134" customFormat="false" ht="15.75" hidden="false" customHeight="true" outlineLevel="0" collapsed="false">
      <c r="A134" s="156"/>
      <c r="B134" s="123"/>
      <c r="C134" s="128"/>
      <c r="D134" s="128"/>
      <c r="E134" s="138" t="str">
        <f aca="false">IFERROR(__xludf.dummyfunction("iferror(if(A134="""","""", value(regexextract(A134,"" - ([^ ]+)*""))),"""")"),"")</f>
        <v/>
      </c>
      <c r="G134" s="144" t="str">
        <f aca="false">'Roshas Attendance'!M133</f>
        <v>Cudbutt</v>
      </c>
      <c r="H134" s="140" t="e">
        <f aca="false">'Roshas Attendance'!N133</f>
        <v>#NAME?</v>
      </c>
      <c r="I134" s="141" t="str">
        <f aca="false">IF(COUNTIF(D:D,G134)=0,"",COUNTIF(D:D,G134))</f>
        <v/>
      </c>
      <c r="J134" s="142" t="str">
        <f aca="false">IF(SUMIF(B:B,G134,E:E)=0,"",SUMIF(B:B,G134,E:E))</f>
        <v/>
      </c>
      <c r="K134" s="143" t="e">
        <f aca="false">IF(G134="","", xlookup("*"&amp;G134&amp;"*",M:M,M:M,"",2))</f>
        <v>#NAME?</v>
      </c>
      <c r="L134" s="126"/>
      <c r="M134" s="144" t="str">
        <f aca="false">'Roshas Attendance'!S133</f>
        <v/>
      </c>
      <c r="N134" s="145" t="str">
        <f aca="false">IF(M134="","", IF(SUMIF(K:K,M134,J:J)=0,"",SUMIF(K:K,M134,J:J)))</f>
        <v/>
      </c>
      <c r="O134" s="144" t="str">
        <f aca="false">'Roshas Attendance'!U133</f>
        <v/>
      </c>
    </row>
    <row r="135" customFormat="false" ht="15.75" hidden="false" customHeight="true" outlineLevel="0" collapsed="false">
      <c r="A135" s="155"/>
      <c r="B135" s="123"/>
      <c r="C135" s="128"/>
      <c r="D135" s="128"/>
      <c r="E135" s="138" t="str">
        <f aca="false">IFERROR(__xludf.dummyfunction("iferror(if(A135="""","""", value(regexextract(A135,"" - ([^ ]+)*""))),"""")"),"")</f>
        <v/>
      </c>
      <c r="G135" s="144" t="str">
        <f aca="false">'Roshas Attendance'!M134</f>
        <v>Currituck</v>
      </c>
      <c r="H135" s="140" t="e">
        <f aca="false">'Roshas Attendance'!N134</f>
        <v>#NAME?</v>
      </c>
      <c r="I135" s="141" t="str">
        <f aca="false">IF(COUNTIF(D:D,G135)=0,"",COUNTIF(D:D,G135))</f>
        <v/>
      </c>
      <c r="J135" s="142" t="str">
        <f aca="false">IF(SUMIF(B:B,G135,E:E)=0,"",SUMIF(B:B,G135,E:E))</f>
        <v/>
      </c>
      <c r="K135" s="143" t="e">
        <f aca="false">IF(G135="","", xlookup("*"&amp;G135&amp;"*",M:M,M:M,"",2))</f>
        <v>#NAME?</v>
      </c>
      <c r="L135" s="126"/>
      <c r="M135" s="144" t="str">
        <f aca="false">'Roshas Attendance'!S134</f>
        <v/>
      </c>
      <c r="N135" s="145" t="str">
        <f aca="false">IF(M135="","", IF(SUMIF(K:K,M135,J:J)=0,"",SUMIF(K:K,M135,J:J)))</f>
        <v/>
      </c>
      <c r="O135" s="144" t="str">
        <f aca="false">'Roshas Attendance'!U134</f>
        <v/>
      </c>
    </row>
    <row r="136" customFormat="false" ht="15.75" hidden="false" customHeight="true" outlineLevel="0" collapsed="false">
      <c r="A136" s="156"/>
      <c r="B136" s="123"/>
      <c r="C136" s="128"/>
      <c r="D136" s="128"/>
      <c r="E136" s="138" t="str">
        <f aca="false">IFERROR(__xludf.dummyfunction("iferror(if(A136="""","""", value(regexextract(A136,"" - ([^ ]+)*""))),"""")"),"")</f>
        <v/>
      </c>
      <c r="G136" s="144" t="str">
        <f aca="false">'Roshas Attendance'!M135</f>
        <v>Cutiepetutie</v>
      </c>
      <c r="H136" s="140" t="e">
        <f aca="false">'Roshas Attendance'!N135</f>
        <v>#NAME?</v>
      </c>
      <c r="I136" s="141" t="str">
        <f aca="false">IF(COUNTIF(D:D,G136)=0,"",COUNTIF(D:D,G136))</f>
        <v/>
      </c>
      <c r="J136" s="142" t="str">
        <f aca="false">IF(SUMIF(B:B,G136,E:E)=0,"",SUMIF(B:B,G136,E:E))</f>
        <v/>
      </c>
      <c r="K136" s="143" t="e">
        <f aca="false">IF(G136="","", xlookup("*"&amp;G136&amp;"*",M:M,M:M,"",2))</f>
        <v>#NAME?</v>
      </c>
      <c r="L136" s="126"/>
      <c r="M136" s="144" t="str">
        <f aca="false">'Roshas Attendance'!S135</f>
        <v/>
      </c>
      <c r="N136" s="145" t="str">
        <f aca="false">IF(M136="","", IF(SUMIF(K:K,M136,J:J)=0,"",SUMIF(K:K,M136,J:J)))</f>
        <v/>
      </c>
      <c r="O136" s="144" t="str">
        <f aca="false">'Roshas Attendance'!U135</f>
        <v/>
      </c>
    </row>
    <row r="137" customFormat="false" ht="15.75" hidden="false" customHeight="true" outlineLevel="0" collapsed="false">
      <c r="A137" s="155"/>
      <c r="B137" s="123"/>
      <c r="C137" s="128"/>
      <c r="D137" s="128"/>
      <c r="E137" s="138" t="str">
        <f aca="false">IFERROR(__xludf.dummyfunction("iferror(if(A137="""","""", value(regexextract(A137,"" - ([^ ]+)*""))),"""")"),"")</f>
        <v/>
      </c>
      <c r="G137" s="144" t="str">
        <f aca="false">'Roshas Attendance'!M136</f>
        <v>Damokles</v>
      </c>
      <c r="H137" s="140" t="e">
        <f aca="false">'Roshas Attendance'!N136</f>
        <v>#NAME?</v>
      </c>
      <c r="I137" s="141" t="str">
        <f aca="false">IF(COUNTIF(D:D,G137)=0,"",COUNTIF(D:D,G137))</f>
        <v/>
      </c>
      <c r="J137" s="142" t="str">
        <f aca="false">IF(SUMIF(B:B,G137,E:E)=0,"",SUMIF(B:B,G137,E:E))</f>
        <v/>
      </c>
      <c r="K137" s="143" t="e">
        <f aca="false">IF(G137="","", xlookup("*"&amp;G137&amp;"*",M:M,M:M,"",2))</f>
        <v>#NAME?</v>
      </c>
      <c r="L137" s="126"/>
      <c r="M137" s="144" t="str">
        <f aca="false">'Roshas Attendance'!S136</f>
        <v/>
      </c>
      <c r="N137" s="145" t="str">
        <f aca="false">IF(M137="","", IF(SUMIF(K:K,M137,J:J)=0,"",SUMIF(K:K,M137,J:J)))</f>
        <v/>
      </c>
      <c r="O137" s="144" t="str">
        <f aca="false">'Roshas Attendance'!U136</f>
        <v/>
      </c>
    </row>
    <row r="138" customFormat="false" ht="15.75" hidden="false" customHeight="true" outlineLevel="0" collapsed="false">
      <c r="A138" s="156"/>
      <c r="B138" s="123"/>
      <c r="C138" s="128"/>
      <c r="D138" s="128"/>
      <c r="E138" s="138" t="str">
        <f aca="false">IFERROR(__xludf.dummyfunction("iferror(if(A138="""","""", value(regexextract(A138,"" - ([^ ]+)*""))),"""")"),"")</f>
        <v/>
      </c>
      <c r="G138" s="144" t="str">
        <f aca="false">'Roshas Attendance'!M137</f>
        <v>Darkpoint</v>
      </c>
      <c r="H138" s="140" t="e">
        <f aca="false">'Roshas Attendance'!N137</f>
        <v>#NAME?</v>
      </c>
      <c r="I138" s="141" t="str">
        <f aca="false">IF(COUNTIF(D:D,G138)=0,"",COUNTIF(D:D,G138))</f>
        <v/>
      </c>
      <c r="J138" s="142" t="str">
        <f aca="false">IF(SUMIF(B:B,G138,E:E)=0,"",SUMIF(B:B,G138,E:E))</f>
        <v/>
      </c>
      <c r="K138" s="143" t="e">
        <f aca="false">IF(G138="","", xlookup("*"&amp;G138&amp;"*",M:M,M:M,"",2))</f>
        <v>#NAME?</v>
      </c>
      <c r="L138" s="126"/>
      <c r="M138" s="144" t="str">
        <f aca="false">'Roshas Attendance'!S137</f>
        <v/>
      </c>
      <c r="N138" s="145" t="str">
        <f aca="false">IF(M138="","", IF(SUMIF(K:K,M138,J:J)=0,"",SUMIF(K:K,M138,J:J)))</f>
        <v/>
      </c>
      <c r="O138" s="144" t="str">
        <f aca="false">'Roshas Attendance'!U137</f>
        <v/>
      </c>
    </row>
    <row r="139" customFormat="false" ht="15.75" hidden="false" customHeight="true" outlineLevel="0" collapsed="false">
      <c r="A139" s="155"/>
      <c r="B139" s="123"/>
      <c r="C139" s="128"/>
      <c r="D139" s="128"/>
      <c r="E139" s="138" t="str">
        <f aca="false">IFERROR(__xludf.dummyfunction("iferror(if(A139="""","""", value(regexextract(A139,"" - ([^ ]+)*""))),"""")"),"")</f>
        <v/>
      </c>
      <c r="G139" s="144" t="str">
        <f aca="false">'Roshas Attendance'!M138</f>
        <v>Dartris</v>
      </c>
      <c r="H139" s="140" t="e">
        <f aca="false">'Roshas Attendance'!N138</f>
        <v>#NAME?</v>
      </c>
      <c r="I139" s="141" t="str">
        <f aca="false">IF(COUNTIF(D:D,G139)=0,"",COUNTIF(D:D,G139))</f>
        <v/>
      </c>
      <c r="J139" s="142" t="str">
        <f aca="false">IF(SUMIF(B:B,G139,E:E)=0,"",SUMIF(B:B,G139,E:E))</f>
        <v/>
      </c>
      <c r="K139" s="143" t="e">
        <f aca="false">IF(G139="","", xlookup("*"&amp;G139&amp;"*",M:M,M:M,"",2))</f>
        <v>#NAME?</v>
      </c>
      <c r="L139" s="126"/>
      <c r="M139" s="144" t="str">
        <f aca="false">'Roshas Attendance'!S138</f>
        <v/>
      </c>
      <c r="N139" s="145" t="str">
        <f aca="false">IF(M139="","", IF(SUMIF(K:K,M139,J:J)=0,"",SUMIF(K:K,M139,J:J)))</f>
        <v/>
      </c>
      <c r="O139" s="144" t="str">
        <f aca="false">'Roshas Attendance'!U138</f>
        <v/>
      </c>
    </row>
    <row r="140" customFormat="false" ht="15.75" hidden="false" customHeight="true" outlineLevel="0" collapsed="false">
      <c r="A140" s="156"/>
      <c r="B140" s="123"/>
      <c r="C140" s="128"/>
      <c r="D140" s="128"/>
      <c r="E140" s="138" t="str">
        <f aca="false">IFERROR(__xludf.dummyfunction("iferror(if(A140="""","""", value(regexextract(A140,"" - ([^ ]+)*""))),"""")"),"")</f>
        <v/>
      </c>
      <c r="G140" s="144" t="str">
        <f aca="false">'Roshas Attendance'!M139</f>
        <v>Davao</v>
      </c>
      <c r="H140" s="140" t="e">
        <f aca="false">'Roshas Attendance'!N139</f>
        <v>#NAME?</v>
      </c>
      <c r="I140" s="141" t="str">
        <f aca="false">IF(COUNTIF(D:D,G140)=0,"",COUNTIF(D:D,G140))</f>
        <v/>
      </c>
      <c r="J140" s="142" t="str">
        <f aca="false">IF(SUMIF(B:B,G140,E:E)=0,"",SUMIF(B:B,G140,E:E))</f>
        <v/>
      </c>
      <c r="K140" s="151" t="e">
        <f aca="false">IF(G140="","", xlookup("*"&amp;G140&amp;"*",M:M,M:M,"",2))</f>
        <v>#NAME?</v>
      </c>
      <c r="L140" s="126"/>
      <c r="M140" s="144" t="str">
        <f aca="false">'Roshas Attendance'!S139</f>
        <v/>
      </c>
      <c r="N140" s="145" t="str">
        <f aca="false">IF(M140="","", IF(SUMIF(K:K,M140,J:J)=0,"",SUMIF(K:K,M140,J:J)))</f>
        <v/>
      </c>
      <c r="O140" s="144" t="str">
        <f aca="false">'Roshas Attendance'!U139</f>
        <v/>
      </c>
    </row>
    <row r="141" customFormat="false" ht="15.75" hidden="false" customHeight="true" outlineLevel="0" collapsed="false">
      <c r="A141" s="155"/>
      <c r="B141" s="123"/>
      <c r="C141" s="128"/>
      <c r="D141" s="128"/>
      <c r="E141" s="138" t="str">
        <f aca="false">IFERROR(__xludf.dummyfunction("iferror(if(A141="""","""", value(regexextract(A141,"" - ([^ ]+)*""))),"""")"),"")</f>
        <v/>
      </c>
      <c r="G141" s="144" t="str">
        <f aca="false">'Roshas Attendance'!M140</f>
        <v>Davidbowies</v>
      </c>
      <c r="H141" s="140" t="e">
        <f aca="false">'Roshas Attendance'!N140</f>
        <v>#NAME?</v>
      </c>
      <c r="I141" s="141" t="str">
        <f aca="false">IF(COUNTIF(D:D,G141)=0,"",COUNTIF(D:D,G141))</f>
        <v/>
      </c>
      <c r="J141" s="142" t="str">
        <f aca="false">IF(SUMIF(B:B,G141,E:E)=0,"",SUMIF(B:B,G141,E:E))</f>
        <v/>
      </c>
      <c r="K141" s="143" t="e">
        <f aca="false">IF(G141="","", xlookup("*"&amp;G141&amp;"*",M:M,M:M,"",2))</f>
        <v>#NAME?</v>
      </c>
      <c r="L141" s="126"/>
      <c r="M141" s="144" t="str">
        <f aca="false">'Roshas Attendance'!S140</f>
        <v/>
      </c>
      <c r="N141" s="145" t="str">
        <f aca="false">IF(M141="","", IF(SUMIF(K:K,M141,J:J)=0,"",SUMIF(K:K,M141,J:J)))</f>
        <v/>
      </c>
      <c r="O141" s="144" t="str">
        <f aca="false">'Roshas Attendance'!U140</f>
        <v/>
      </c>
    </row>
    <row r="142" customFormat="false" ht="15.75" hidden="false" customHeight="true" outlineLevel="0" collapsed="false">
      <c r="A142" s="156"/>
      <c r="B142" s="123"/>
      <c r="C142" s="128"/>
      <c r="D142" s="128"/>
      <c r="E142" s="138" t="str">
        <f aca="false">IFERROR(__xludf.dummyfunction("iferror(if(A142="""","""", value(regexextract(A142,"" - ([^ ]+)*""))),"""")"),"")</f>
        <v/>
      </c>
      <c r="G142" s="144" t="str">
        <f aca="false">'Roshas Attendance'!M141</f>
        <v>Deadmanplate</v>
      </c>
      <c r="H142" s="140" t="e">
        <f aca="false">'Roshas Attendance'!N141</f>
        <v>#NAME?</v>
      </c>
      <c r="I142" s="141" t="str">
        <f aca="false">IF(COUNTIF(D:D,G142)=0,"",COUNTIF(D:D,G142))</f>
        <v/>
      </c>
      <c r="J142" s="142" t="str">
        <f aca="false">IF(SUMIF(B:B,G142,E:E)=0,"",SUMIF(B:B,G142,E:E))</f>
        <v/>
      </c>
      <c r="K142" s="143" t="e">
        <f aca="false">IF(G142="","", xlookup("*"&amp;G142&amp;"*",M:M,M:M,"",2))</f>
        <v>#NAME?</v>
      </c>
      <c r="L142" s="126"/>
      <c r="M142" s="144" t="str">
        <f aca="false">'Roshas Attendance'!S141</f>
        <v/>
      </c>
      <c r="N142" s="145" t="str">
        <f aca="false">IF(M142="","", IF(SUMIF(K:K,M142,J:J)=0,"",SUMIF(K:K,M142,J:J)))</f>
        <v/>
      </c>
      <c r="O142" s="144" t="str">
        <f aca="false">'Roshas Attendance'!U141</f>
        <v/>
      </c>
    </row>
    <row r="143" customFormat="false" ht="15.75" hidden="false" customHeight="true" outlineLevel="0" collapsed="false">
      <c r="A143" s="155"/>
      <c r="B143" s="123"/>
      <c r="C143" s="128"/>
      <c r="D143" s="128"/>
      <c r="E143" s="138" t="str">
        <f aca="false">IFERROR(__xludf.dummyfunction("iferror(if(A143="""","""", value(regexextract(A143,"" - ([^ ]+)*""))),"""")"),"")</f>
        <v/>
      </c>
      <c r="G143" s="144" t="str">
        <f aca="false">'Roshas Attendance'!M142</f>
        <v>Deadpool</v>
      </c>
      <c r="H143" s="140" t="e">
        <f aca="false">'Roshas Attendance'!N142</f>
        <v>#NAME?</v>
      </c>
      <c r="I143" s="141" t="str">
        <f aca="false">IF(COUNTIF(D:D,G143)=0,"",COUNTIF(D:D,G143))</f>
        <v/>
      </c>
      <c r="J143" s="142" t="str">
        <f aca="false">IF(SUMIF(B:B,G143,E:E)=0,"",SUMIF(B:B,G143,E:E))</f>
        <v/>
      </c>
      <c r="K143" s="143" t="e">
        <f aca="false">IF(G143="","", xlookup("*"&amp;G143&amp;"*",M:M,M:M,"",2))</f>
        <v>#NAME?</v>
      </c>
      <c r="L143" s="126"/>
      <c r="M143" s="144" t="str">
        <f aca="false">'Roshas Attendance'!S142</f>
        <v/>
      </c>
      <c r="N143" s="145" t="str">
        <f aca="false">IF(M143="","", IF(SUMIF(K:K,M143,J:J)=0,"",SUMIF(K:K,M143,J:J)))</f>
        <v/>
      </c>
      <c r="O143" s="144" t="str">
        <f aca="false">'Roshas Attendance'!U142</f>
        <v/>
      </c>
    </row>
    <row r="144" customFormat="false" ht="15.75" hidden="false" customHeight="true" outlineLevel="0" collapsed="false">
      <c r="A144" s="156"/>
      <c r="B144" s="123"/>
      <c r="C144" s="128"/>
      <c r="D144" s="128"/>
      <c r="E144" s="138" t="str">
        <f aca="false">IFERROR(__xludf.dummyfunction("iferror(if(A144="""","""", value(regexextract(A144,"" - ([^ ]+)*""))),"""")"),"")</f>
        <v/>
      </c>
      <c r="G144" s="144" t="str">
        <f aca="false">'Roshas Attendance'!M143</f>
        <v>Deepinthots</v>
      </c>
      <c r="H144" s="140" t="e">
        <f aca="false">'Roshas Attendance'!N143</f>
        <v>#NAME?</v>
      </c>
      <c r="I144" s="141" t="str">
        <f aca="false">IF(COUNTIF(D:D,G144)=0,"",COUNTIF(D:D,G144))</f>
        <v/>
      </c>
      <c r="J144" s="142" t="n">
        <f aca="false">IF(SUMIF(B:B,G144,E:E)=0,"",SUMIF(B:B,G144,E:E))</f>
        <v>15</v>
      </c>
      <c r="K144" s="143" t="e">
        <f aca="false">IF(G144="","", xlookup("*"&amp;G144&amp;"*",M:M,M:M,"",2))</f>
        <v>#NAME?</v>
      </c>
      <c r="L144" s="126"/>
      <c r="M144" s="144" t="str">
        <f aca="false">'Roshas Attendance'!S143</f>
        <v/>
      </c>
      <c r="N144" s="145" t="str">
        <f aca="false">IF(M144="","", IF(SUMIF(K:K,M144,J:J)=0,"",SUMIF(K:K,M144,J:J)))</f>
        <v/>
      </c>
      <c r="O144" s="144" t="str">
        <f aca="false">'Roshas Attendance'!U143</f>
        <v/>
      </c>
    </row>
    <row r="145" customFormat="false" ht="15.75" hidden="false" customHeight="true" outlineLevel="0" collapsed="false">
      <c r="A145" s="155"/>
      <c r="B145" s="123"/>
      <c r="C145" s="128"/>
      <c r="D145" s="128"/>
      <c r="E145" s="138" t="str">
        <f aca="false">IFERROR(__xludf.dummyfunction("iferror(if(A145="""","""", value(regexextract(A145,"" - ([^ ]+)*""))),"""")"),"")</f>
        <v/>
      </c>
      <c r="G145" s="144" t="str">
        <f aca="false">'Roshas Attendance'!M144</f>
        <v>Defiasghoul</v>
      </c>
      <c r="H145" s="140" t="e">
        <f aca="false">'Roshas Attendance'!N144</f>
        <v>#NAME?</v>
      </c>
      <c r="I145" s="141" t="str">
        <f aca="false">IF(COUNTIF(D:D,G145)=0,"",COUNTIF(D:D,G145))</f>
        <v/>
      </c>
      <c r="J145" s="142" t="str">
        <f aca="false">IF(SUMIF(B:B,G145,E:E)=0,"",SUMIF(B:B,G145,E:E))</f>
        <v/>
      </c>
      <c r="K145" s="143" t="e">
        <f aca="false">IF(G145="","", xlookup("*"&amp;G145&amp;"*",M:M,M:M,"",2))</f>
        <v>#NAME?</v>
      </c>
      <c r="L145" s="126"/>
      <c r="M145" s="144" t="str">
        <f aca="false">'Roshas Attendance'!S144</f>
        <v/>
      </c>
      <c r="N145" s="145" t="str">
        <f aca="false">IF(M145="","", IF(SUMIF(K:K,M145,J:J)=0,"",SUMIF(K:K,M145,J:J)))</f>
        <v/>
      </c>
      <c r="O145" s="144" t="str">
        <f aca="false">'Roshas Attendance'!U144</f>
        <v/>
      </c>
    </row>
    <row r="146" customFormat="false" ht="15.75" hidden="false" customHeight="true" outlineLevel="0" collapsed="false">
      <c r="A146" s="156"/>
      <c r="B146" s="123"/>
      <c r="C146" s="128"/>
      <c r="D146" s="128"/>
      <c r="E146" s="138" t="str">
        <f aca="false">IFERROR(__xludf.dummyfunction("iferror(if(A146="""","""", value(regexextract(A146,"" - ([^ ]+)*""))),"""")"),"")</f>
        <v/>
      </c>
      <c r="G146" s="144" t="str">
        <f aca="false">'Roshas Attendance'!M145</f>
        <v>Demondiddler</v>
      </c>
      <c r="H146" s="140" t="e">
        <f aca="false">'Roshas Attendance'!N145</f>
        <v>#NAME?</v>
      </c>
      <c r="I146" s="141" t="str">
        <f aca="false">IF(COUNTIF(D:D,G146)=0,"",COUNTIF(D:D,G146))</f>
        <v/>
      </c>
      <c r="J146" s="142" t="str">
        <f aca="false">IF(SUMIF(B:B,G146,E:E)=0,"",SUMIF(B:B,G146,E:E))</f>
        <v/>
      </c>
      <c r="K146" s="143" t="e">
        <f aca="false">IF(G146="","", xlookup("*"&amp;G146&amp;"*",M:M,M:M,"",2))</f>
        <v>#NAME?</v>
      </c>
      <c r="L146" s="126"/>
      <c r="M146" s="144" t="str">
        <f aca="false">'Roshas Attendance'!S145</f>
        <v/>
      </c>
      <c r="N146" s="145" t="str">
        <f aca="false">IF(M146="","", IF(SUMIF(K:K,M146,J:J)=0,"",SUMIF(K:K,M146,J:J)))</f>
        <v/>
      </c>
      <c r="O146" s="144" t="str">
        <f aca="false">'Roshas Attendance'!U145</f>
        <v/>
      </c>
    </row>
    <row r="147" customFormat="false" ht="15.75" hidden="false" customHeight="true" outlineLevel="0" collapsed="false">
      <c r="A147" s="155"/>
      <c r="B147" s="123"/>
      <c r="C147" s="128"/>
      <c r="D147" s="128"/>
      <c r="E147" s="138" t="str">
        <f aca="false">IFERROR(__xludf.dummyfunction("iferror(if(A147="""","""", value(regexextract(A147,"" - ([^ ]+)*""))),"""")"),"")</f>
        <v/>
      </c>
      <c r="G147" s="144" t="str">
        <f aca="false">'Roshas Attendance'!M146</f>
        <v>Demonicworld</v>
      </c>
      <c r="H147" s="140" t="e">
        <f aca="false">'Roshas Attendance'!N146</f>
        <v>#NAME?</v>
      </c>
      <c r="I147" s="141" t="str">
        <f aca="false">IF(COUNTIF(D:D,G147)=0,"",COUNTIF(D:D,G147))</f>
        <v/>
      </c>
      <c r="J147" s="142" t="str">
        <f aca="false">IF(SUMIF(B:B,G147,E:E)=0,"",SUMIF(B:B,G147,E:E))</f>
        <v/>
      </c>
      <c r="K147" s="143" t="e">
        <f aca="false">IF(G147="","", xlookup("*"&amp;G147&amp;"*",M:M,M:M,"",2))</f>
        <v>#NAME?</v>
      </c>
      <c r="L147" s="126"/>
      <c r="M147" s="144" t="str">
        <f aca="false">'Roshas Attendance'!S146</f>
        <v/>
      </c>
      <c r="N147" s="145" t="str">
        <f aca="false">IF(M147="","", IF(SUMIF(K:K,M147,J:J)=0,"",SUMIF(K:K,M147,J:J)))</f>
        <v/>
      </c>
      <c r="O147" s="144" t="str">
        <f aca="false">'Roshas Attendance'!U146</f>
        <v/>
      </c>
    </row>
    <row r="148" customFormat="false" ht="15.75" hidden="false" customHeight="true" outlineLevel="0" collapsed="false">
      <c r="A148" s="156"/>
      <c r="B148" s="123"/>
      <c r="C148" s="128"/>
      <c r="D148" s="128"/>
      <c r="E148" s="138" t="str">
        <f aca="false">IFERROR(__xludf.dummyfunction("iferror(if(A148="""","""", value(regexextract(A148,"" - ([^ ]+)*""))),"""")"),"")</f>
        <v/>
      </c>
      <c r="G148" s="144" t="str">
        <f aca="false">'Roshas Attendance'!M147</f>
        <v>Denji</v>
      </c>
      <c r="H148" s="140" t="e">
        <f aca="false">'Roshas Attendance'!N147</f>
        <v>#NAME?</v>
      </c>
      <c r="I148" s="141" t="str">
        <f aca="false">IF(COUNTIF(D:D,G148)=0,"",COUNTIF(D:D,G148))</f>
        <v/>
      </c>
      <c r="J148" s="142" t="str">
        <f aca="false">IF(SUMIF(B:B,G148,E:E)=0,"",SUMIF(B:B,G148,E:E))</f>
        <v/>
      </c>
      <c r="K148" s="143" t="e">
        <f aca="false">IF(G148="","", xlookup("*"&amp;G148&amp;"*",M:M,M:M,"",2))</f>
        <v>#NAME?</v>
      </c>
      <c r="L148" s="126"/>
      <c r="M148" s="144" t="str">
        <f aca="false">'Roshas Attendance'!S147</f>
        <v/>
      </c>
      <c r="N148" s="145" t="str">
        <f aca="false">IF(M148="","", IF(SUMIF(K:K,M148,J:J)=0,"",SUMIF(K:K,M148,J:J)))</f>
        <v/>
      </c>
      <c r="O148" s="144" t="str">
        <f aca="false">'Roshas Attendance'!U147</f>
        <v/>
      </c>
    </row>
    <row r="149" customFormat="false" ht="15.75" hidden="false" customHeight="true" outlineLevel="0" collapsed="false">
      <c r="A149" s="155"/>
      <c r="B149" s="123"/>
      <c r="C149" s="128"/>
      <c r="D149" s="128"/>
      <c r="E149" s="138" t="str">
        <f aca="false">IFERROR(__xludf.dummyfunction("iferror(if(A149="""","""", value(regexextract(A149,"" - ([^ ]+)*""))),"""")"),"")</f>
        <v/>
      </c>
      <c r="G149" s="144" t="str">
        <f aca="false">'Roshas Attendance'!M148</f>
        <v>Dersy</v>
      </c>
      <c r="H149" s="140" t="e">
        <f aca="false">'Roshas Attendance'!N148</f>
        <v>#NAME?</v>
      </c>
      <c r="I149" s="141" t="str">
        <f aca="false">IF(COUNTIF(D:D,G149)=0,"",COUNTIF(D:D,G149))</f>
        <v/>
      </c>
      <c r="J149" s="142" t="str">
        <f aca="false">IF(SUMIF(B:B,G149,E:E)=0,"",SUMIF(B:B,G149,E:E))</f>
        <v/>
      </c>
      <c r="K149" s="151" t="e">
        <f aca="false">IF(G149="","", xlookup("*"&amp;G149&amp;"*",M:M,M:M,"",2))</f>
        <v>#NAME?</v>
      </c>
      <c r="L149" s="126"/>
      <c r="M149" s="144" t="str">
        <f aca="false">'Roshas Attendance'!S148</f>
        <v/>
      </c>
      <c r="N149" s="145" t="str">
        <f aca="false">IF(M149="","", IF(SUMIF(K:K,M149,J:J)=0,"",SUMIF(K:K,M149,J:J)))</f>
        <v/>
      </c>
      <c r="O149" s="144" t="str">
        <f aca="false">'Roshas Attendance'!U148</f>
        <v/>
      </c>
    </row>
    <row r="150" customFormat="false" ht="15.75" hidden="false" customHeight="true" outlineLevel="0" collapsed="false">
      <c r="A150" s="156"/>
      <c r="B150" s="123"/>
      <c r="C150" s="128"/>
      <c r="D150" s="128"/>
      <c r="E150" s="138" t="str">
        <f aca="false">IFERROR(__xludf.dummyfunction("iferror(if(A150="""","""", value(regexextract(A150,"" - ([^ ]+)*""))),"""")"),"")</f>
        <v/>
      </c>
      <c r="G150" s="144" t="str">
        <f aca="false">'Roshas Attendance'!M149</f>
        <v>Desstini</v>
      </c>
      <c r="H150" s="140" t="e">
        <f aca="false">'Roshas Attendance'!N149</f>
        <v>#NAME?</v>
      </c>
      <c r="I150" s="141" t="str">
        <f aca="false">IF(COUNTIF(D:D,G150)=0,"",COUNTIF(D:D,G150))</f>
        <v/>
      </c>
      <c r="J150" s="142" t="str">
        <f aca="false">IF(SUMIF(B:B,G150,E:E)=0,"",SUMIF(B:B,G150,E:E))</f>
        <v/>
      </c>
      <c r="K150" s="143" t="e">
        <f aca="false">IF(G150="","", xlookup("*"&amp;G150&amp;"*",M:M,M:M,"",2))</f>
        <v>#NAME?</v>
      </c>
      <c r="L150" s="126"/>
      <c r="M150" s="144" t="str">
        <f aca="false">'Roshas Attendance'!S149</f>
        <v/>
      </c>
      <c r="N150" s="145" t="str">
        <f aca="false">IF(M150="","", IF(SUMIF(K:K,M150,J:J)=0,"",SUMIF(K:K,M150,J:J)))</f>
        <v/>
      </c>
      <c r="O150" s="144" t="str">
        <f aca="false">'Roshas Attendance'!U149</f>
        <v/>
      </c>
    </row>
    <row r="151" customFormat="false" ht="15.75" hidden="false" customHeight="true" outlineLevel="0" collapsed="false">
      <c r="A151" s="155"/>
      <c r="B151" s="123"/>
      <c r="C151" s="128"/>
      <c r="D151" s="128"/>
      <c r="E151" s="138" t="str">
        <f aca="false">IFERROR(__xludf.dummyfunction("iferror(if(A151="""","""", value(regexextract(A151,"" - ([^ ]+)*""))),"""")"),"")</f>
        <v/>
      </c>
      <c r="G151" s="144" t="str">
        <f aca="false">'Roshas Attendance'!M150</f>
        <v>Detka</v>
      </c>
      <c r="H151" s="140" t="e">
        <f aca="false">'Roshas Attendance'!N150</f>
        <v>#NAME?</v>
      </c>
      <c r="I151" s="141" t="str">
        <f aca="false">IF(COUNTIF(D:D,G151)=0,"",COUNTIF(D:D,G151))</f>
        <v/>
      </c>
      <c r="J151" s="142" t="str">
        <f aca="false">IF(SUMIF(B:B,G151,E:E)=0,"",SUMIF(B:B,G151,E:E))</f>
        <v/>
      </c>
      <c r="K151" s="143" t="e">
        <f aca="false">IF(G151="","", xlookup("*"&amp;G151&amp;"*",M:M,M:M,"",2))</f>
        <v>#NAME?</v>
      </c>
      <c r="L151" s="126"/>
      <c r="M151" s="144" t="str">
        <f aca="false">'Roshas Attendance'!S150</f>
        <v/>
      </c>
      <c r="N151" s="145" t="str">
        <f aca="false">IF(M151="","", IF(SUMIF(K:K,M151,J:J)=0,"",SUMIF(K:K,M151,J:J)))</f>
        <v/>
      </c>
      <c r="O151" s="144" t="str">
        <f aca="false">'Roshas Attendance'!U150</f>
        <v/>
      </c>
    </row>
    <row r="152" customFormat="false" ht="15.75" hidden="false" customHeight="true" outlineLevel="0" collapsed="false">
      <c r="A152" s="156"/>
      <c r="B152" s="123"/>
      <c r="C152" s="128"/>
      <c r="D152" s="128"/>
      <c r="E152" s="138" t="str">
        <f aca="false">IFERROR(__xludf.dummyfunction("iferror(if(A152="""","""", value(regexextract(A152,"" - ([^ ]+)*""))),"""")"),"")</f>
        <v/>
      </c>
      <c r="G152" s="144" t="str">
        <f aca="false">'Roshas Attendance'!M151</f>
        <v>Devant</v>
      </c>
      <c r="H152" s="140" t="e">
        <f aca="false">'Roshas Attendance'!N151</f>
        <v>#NAME?</v>
      </c>
      <c r="I152" s="141" t="str">
        <f aca="false">IF(COUNTIF(D:D,G152)=0,"",COUNTIF(D:D,G152))</f>
        <v/>
      </c>
      <c r="J152" s="142" t="str">
        <f aca="false">IF(SUMIF(B:B,G152,E:E)=0,"",SUMIF(B:B,G152,E:E))</f>
        <v/>
      </c>
      <c r="K152" s="143" t="e">
        <f aca="false">IF(G152="","", xlookup("*"&amp;G152&amp;"*",M:M,M:M,"",2))</f>
        <v>#NAME?</v>
      </c>
      <c r="L152" s="126"/>
      <c r="M152" s="144" t="str">
        <f aca="false">'Roshas Attendance'!S151</f>
        <v/>
      </c>
      <c r="N152" s="145" t="str">
        <f aca="false">IF(M152="","", IF(SUMIF(K:K,M152,J:J)=0,"",SUMIF(K:K,M152,J:J)))</f>
        <v/>
      </c>
      <c r="O152" s="144" t="str">
        <f aca="false">'Roshas Attendance'!U151</f>
        <v/>
      </c>
    </row>
    <row r="153" customFormat="false" ht="15.75" hidden="false" customHeight="true" outlineLevel="0" collapsed="false">
      <c r="A153" s="155"/>
      <c r="B153" s="123"/>
      <c r="C153" s="128"/>
      <c r="D153" s="128"/>
      <c r="E153" s="138" t="str">
        <f aca="false">IFERROR(__xludf.dummyfunction("iferror(if(A153="""","""", value(regexextract(A153,"" - ([^ ]+)*""))),"""")"),"")</f>
        <v/>
      </c>
      <c r="G153" s="144" t="str">
        <f aca="false">'Roshas Attendance'!M152</f>
        <v>Dhys</v>
      </c>
      <c r="H153" s="140" t="e">
        <f aca="false">'Roshas Attendance'!N152</f>
        <v>#NAME?</v>
      </c>
      <c r="I153" s="141" t="str">
        <f aca="false">IF(COUNTIF(D:D,G153)=0,"",COUNTIF(D:D,G153))</f>
        <v/>
      </c>
      <c r="J153" s="142" t="str">
        <f aca="false">IF(SUMIF(B:B,G153,E:E)=0,"",SUMIF(B:B,G153,E:E))</f>
        <v/>
      </c>
      <c r="K153" s="143" t="e">
        <f aca="false">IF(G153="","", xlookup("*"&amp;G153&amp;"*",M:M,M:M,"",2))</f>
        <v>#NAME?</v>
      </c>
      <c r="L153" s="126"/>
      <c r="M153" s="144" t="str">
        <f aca="false">'Roshas Attendance'!S152</f>
        <v/>
      </c>
      <c r="N153" s="145" t="str">
        <f aca="false">IF(M153="","", IF(SUMIF(K:K,M153,J:J)=0,"",SUMIF(K:K,M153,J:J)))</f>
        <v/>
      </c>
      <c r="O153" s="144" t="str">
        <f aca="false">'Roshas Attendance'!U152</f>
        <v/>
      </c>
    </row>
    <row r="154" customFormat="false" ht="15.75" hidden="false" customHeight="true" outlineLevel="0" collapsed="false">
      <c r="A154" s="156"/>
      <c r="B154" s="123"/>
      <c r="C154" s="128"/>
      <c r="D154" s="128"/>
      <c r="E154" s="138" t="str">
        <f aca="false">IFERROR(__xludf.dummyfunction("iferror(if(A154="""","""", value(regexextract(A154,"" - ([^ ]+)*""))),"""")"),"")</f>
        <v/>
      </c>
      <c r="G154" s="144" t="str">
        <f aca="false">'Roshas Attendance'!M153</f>
        <v>Dicari</v>
      </c>
      <c r="H154" s="140" t="e">
        <f aca="false">'Roshas Attendance'!N153</f>
        <v>#NAME?</v>
      </c>
      <c r="I154" s="141" t="str">
        <f aca="false">IF(COUNTIF(D:D,G154)=0,"",COUNTIF(D:D,G154))</f>
        <v/>
      </c>
      <c r="J154" s="142" t="str">
        <f aca="false">IF(SUMIF(B:B,G154,E:E)=0,"",SUMIF(B:B,G154,E:E))</f>
        <v/>
      </c>
      <c r="K154" s="143" t="e">
        <f aca="false">IF(G154="","", xlookup("*"&amp;G154&amp;"*",M:M,M:M,"",2))</f>
        <v>#NAME?</v>
      </c>
      <c r="L154" s="126"/>
      <c r="M154" s="144" t="str">
        <f aca="false">'Roshas Attendance'!S153</f>
        <v/>
      </c>
      <c r="N154" s="145" t="str">
        <f aca="false">IF(M154="","", IF(SUMIF(K:K,M154,J:J)=0,"",SUMIF(K:K,M154,J:J)))</f>
        <v/>
      </c>
      <c r="O154" s="144" t="str">
        <f aca="false">'Roshas Attendance'!U153</f>
        <v/>
      </c>
    </row>
    <row r="155" customFormat="false" ht="15.75" hidden="false" customHeight="true" outlineLevel="0" collapsed="false">
      <c r="A155" s="155"/>
      <c r="B155" s="123"/>
      <c r="C155" s="128"/>
      <c r="D155" s="128"/>
      <c r="E155" s="138" t="str">
        <f aca="false">IFERROR(__xludf.dummyfunction("iferror(if(A155="""","""", value(regexextract(A155,"" - ([^ ]+)*""))),"""")"),"")</f>
        <v/>
      </c>
      <c r="G155" s="144" t="str">
        <f aca="false">'Roshas Attendance'!M154</f>
        <v>Divorcepaper</v>
      </c>
      <c r="H155" s="140" t="e">
        <f aca="false">'Roshas Attendance'!N154</f>
        <v>#NAME?</v>
      </c>
      <c r="I155" s="141" t="str">
        <f aca="false">IF(COUNTIF(D:D,G155)=0,"",COUNTIF(D:D,G155))</f>
        <v/>
      </c>
      <c r="J155" s="142" t="str">
        <f aca="false">IF(SUMIF(B:B,G155,E:E)=0,"",SUMIF(B:B,G155,E:E))</f>
        <v/>
      </c>
      <c r="K155" s="143" t="e">
        <f aca="false">IF(G155="","", xlookup("*"&amp;G155&amp;"*",M:M,M:M,"",2))</f>
        <v>#NAME?</v>
      </c>
      <c r="L155" s="126"/>
      <c r="M155" s="144" t="str">
        <f aca="false">'Roshas Attendance'!S154</f>
        <v/>
      </c>
      <c r="N155" s="145" t="str">
        <f aca="false">IF(M155="","", IF(SUMIF(K:K,M155,J:J)=0,"",SUMIF(K:K,M155,J:J)))</f>
        <v/>
      </c>
      <c r="O155" s="144" t="str">
        <f aca="false">'Roshas Attendance'!U154</f>
        <v/>
      </c>
    </row>
    <row r="156" customFormat="false" ht="15.75" hidden="false" customHeight="true" outlineLevel="0" collapsed="false">
      <c r="A156" s="156"/>
      <c r="B156" s="123"/>
      <c r="C156" s="128"/>
      <c r="D156" s="128"/>
      <c r="E156" s="138" t="str">
        <f aca="false">IFERROR(__xludf.dummyfunction("iferror(if(A156="""","""", value(regexextract(A156,"" - ([^ ]+)*""))),"""")"),"")</f>
        <v/>
      </c>
      <c r="G156" s="144" t="str">
        <f aca="false">'Roshas Attendance'!M155</f>
        <v>Dixiedeadloc</v>
      </c>
      <c r="H156" s="140" t="e">
        <f aca="false">'Roshas Attendance'!N155</f>
        <v>#NAME?</v>
      </c>
      <c r="I156" s="141" t="str">
        <f aca="false">IF(COUNTIF(D:D,G156)=0,"",COUNTIF(D:D,G156))</f>
        <v/>
      </c>
      <c r="J156" s="142" t="str">
        <f aca="false">IF(SUMIF(B:B,G156,E:E)=0,"",SUMIF(B:B,G156,E:E))</f>
        <v/>
      </c>
      <c r="K156" s="143" t="e">
        <f aca="false">IF(G156="","", xlookup("*"&amp;G156&amp;"*",M:M,M:M,"",2))</f>
        <v>#NAME?</v>
      </c>
      <c r="L156" s="126"/>
      <c r="M156" s="144" t="str">
        <f aca="false">'Roshas Attendance'!S155</f>
        <v/>
      </c>
      <c r="N156" s="145" t="str">
        <f aca="false">IF(M156="","", IF(SUMIF(K:K,M156,J:J)=0,"",SUMIF(K:K,M156,J:J)))</f>
        <v/>
      </c>
      <c r="O156" s="144" t="str">
        <f aca="false">'Roshas Attendance'!U155</f>
        <v/>
      </c>
    </row>
    <row r="157" customFormat="false" ht="15.75" hidden="false" customHeight="true" outlineLevel="0" collapsed="false">
      <c r="A157" s="155"/>
      <c r="B157" s="123"/>
      <c r="C157" s="128"/>
      <c r="D157" s="128"/>
      <c r="E157" s="138" t="str">
        <f aca="false">IFERROR(__xludf.dummyfunction("iferror(if(A157="""","""", value(regexextract(A157,"" - ([^ ]+)*""))),"""")"),"")</f>
        <v/>
      </c>
      <c r="G157" s="144" t="str">
        <f aca="false">'Roshas Attendance'!M156</f>
        <v>Djbeorn</v>
      </c>
      <c r="H157" s="140" t="e">
        <f aca="false">'Roshas Attendance'!N156</f>
        <v>#NAME?</v>
      </c>
      <c r="I157" s="141" t="str">
        <f aca="false">IF(COUNTIF(D:D,G157)=0,"",COUNTIF(D:D,G157))</f>
        <v/>
      </c>
      <c r="J157" s="142" t="str">
        <f aca="false">IF(SUMIF(B:B,G157,E:E)=0,"",SUMIF(B:B,G157,E:E))</f>
        <v/>
      </c>
      <c r="K157" s="143" t="e">
        <f aca="false">IF(G157="","", xlookup("*"&amp;G157&amp;"*",M:M,M:M,"",2))</f>
        <v>#NAME?</v>
      </c>
      <c r="L157" s="126"/>
      <c r="M157" s="144" t="str">
        <f aca="false">'Roshas Attendance'!S156</f>
        <v/>
      </c>
      <c r="N157" s="145" t="str">
        <f aca="false">IF(M157="","", IF(SUMIF(K:K,M157,J:J)=0,"",SUMIF(K:K,M157,J:J)))</f>
        <v/>
      </c>
      <c r="O157" s="144" t="str">
        <f aca="false">'Roshas Attendance'!U156</f>
        <v/>
      </c>
    </row>
    <row r="158" customFormat="false" ht="15.75" hidden="false" customHeight="true" outlineLevel="0" collapsed="false">
      <c r="A158" s="156"/>
      <c r="B158" s="123"/>
      <c r="C158" s="128"/>
      <c r="D158" s="128"/>
      <c r="E158" s="138" t="str">
        <f aca="false">IFERROR(__xludf.dummyfunction("iferror(if(A158="""","""", value(regexextract(A158,"" - ([^ ]+)*""))),"""")"),"")</f>
        <v/>
      </c>
      <c r="G158" s="144" t="str">
        <f aca="false">'Roshas Attendance'!M157</f>
        <v>Djcrimedog</v>
      </c>
      <c r="H158" s="140" t="e">
        <f aca="false">'Roshas Attendance'!N157</f>
        <v>#NAME?</v>
      </c>
      <c r="I158" s="141" t="str">
        <f aca="false">IF(COUNTIF(D:D,G158)=0,"",COUNTIF(D:D,G158))</f>
        <v/>
      </c>
      <c r="J158" s="142" t="str">
        <f aca="false">IF(SUMIF(B:B,G158,E:E)=0,"",SUMIF(B:B,G158,E:E))</f>
        <v/>
      </c>
      <c r="K158" s="143" t="e">
        <f aca="false">IF(G158="","", xlookup("*"&amp;G158&amp;"*",M:M,M:M,"",2))</f>
        <v>#NAME?</v>
      </c>
      <c r="L158" s="126"/>
      <c r="M158" s="144" t="str">
        <f aca="false">'Roshas Attendance'!S157</f>
        <v/>
      </c>
      <c r="N158" s="145" t="str">
        <f aca="false">IF(M158="","", IF(SUMIF(K:K,M158,J:J)=0,"",SUMIF(K:K,M158,J:J)))</f>
        <v/>
      </c>
      <c r="O158" s="144" t="str">
        <f aca="false">'Roshas Attendance'!U157</f>
        <v/>
      </c>
    </row>
    <row r="159" customFormat="false" ht="15.75" hidden="false" customHeight="true" outlineLevel="0" collapsed="false">
      <c r="A159" s="155"/>
      <c r="B159" s="123"/>
      <c r="C159" s="128"/>
      <c r="D159" s="128"/>
      <c r="E159" s="138" t="str">
        <f aca="false">IFERROR(__xludf.dummyfunction("iferror(if(A159="""","""", value(regexextract(A159,"" - ([^ ]+)*""))),"""")"),"")</f>
        <v/>
      </c>
      <c r="G159" s="144" t="str">
        <f aca="false">'Roshas Attendance'!M158</f>
        <v>Dkpconfusion</v>
      </c>
      <c r="H159" s="140" t="e">
        <f aca="false">'Roshas Attendance'!N158</f>
        <v>#NAME?</v>
      </c>
      <c r="I159" s="141" t="str">
        <f aca="false">IF(COUNTIF(D:D,G159)=0,"",COUNTIF(D:D,G159))</f>
        <v/>
      </c>
      <c r="J159" s="142" t="str">
        <f aca="false">IF(SUMIF(B:B,G159,E:E)=0,"",SUMIF(B:B,G159,E:E))</f>
        <v/>
      </c>
      <c r="K159" s="143" t="e">
        <f aca="false">IF(G159="","", xlookup("*"&amp;G159&amp;"*",M:M,M:M,"",2))</f>
        <v>#NAME?</v>
      </c>
      <c r="L159" s="126"/>
      <c r="M159" s="144" t="str">
        <f aca="false">'Roshas Attendance'!S158</f>
        <v/>
      </c>
      <c r="N159" s="145" t="str">
        <f aca="false">IF(M159="","", IF(SUMIF(K:K,M159,J:J)=0,"",SUMIF(K:K,M159,J:J)))</f>
        <v/>
      </c>
      <c r="O159" s="144" t="str">
        <f aca="false">'Roshas Attendance'!U158</f>
        <v/>
      </c>
    </row>
    <row r="160" customFormat="false" ht="15.75" hidden="false" customHeight="true" outlineLevel="0" collapsed="false">
      <c r="A160" s="156"/>
      <c r="B160" s="123"/>
      <c r="C160" s="128"/>
      <c r="D160" s="128"/>
      <c r="E160" s="138" t="str">
        <f aca="false">IFERROR(__xludf.dummyfunction("iferror(if(A160="""","""", value(regexextract(A160,"" - ([^ ]+)*""))),"""")"),"")</f>
        <v/>
      </c>
      <c r="G160" s="144" t="str">
        <f aca="false">'Roshas Attendance'!M159</f>
        <v>Dmynq</v>
      </c>
      <c r="H160" s="140" t="e">
        <f aca="false">'Roshas Attendance'!N159</f>
        <v>#NAME?</v>
      </c>
      <c r="I160" s="141" t="str">
        <f aca="false">IF(COUNTIF(D:D,G160)=0,"",COUNTIF(D:D,G160))</f>
        <v/>
      </c>
      <c r="J160" s="142" t="str">
        <f aca="false">IF(SUMIF(B:B,G160,E:E)=0,"",SUMIF(B:B,G160,E:E))</f>
        <v/>
      </c>
      <c r="K160" s="143" t="e">
        <f aca="false">IF(G160="","", xlookup("*"&amp;G160&amp;"*",M:M,M:M,"",2))</f>
        <v>#NAME?</v>
      </c>
      <c r="L160" s="126"/>
      <c r="M160" s="144" t="str">
        <f aca="false">'Roshas Attendance'!S159</f>
        <v/>
      </c>
      <c r="N160" s="145" t="str">
        <f aca="false">IF(M160="","", IF(SUMIF(K:K,M160,J:J)=0,"",SUMIF(K:K,M160,J:J)))</f>
        <v/>
      </c>
      <c r="O160" s="144" t="str">
        <f aca="false">'Roshas Attendance'!U159</f>
        <v/>
      </c>
    </row>
    <row r="161" customFormat="false" ht="15.75" hidden="false" customHeight="true" outlineLevel="0" collapsed="false">
      <c r="A161" s="155"/>
      <c r="B161" s="123"/>
      <c r="C161" s="128"/>
      <c r="D161" s="128"/>
      <c r="E161" s="138" t="str">
        <f aca="false">IFERROR(__xludf.dummyfunction("iferror(if(A161="""","""", value(regexextract(A161,"" - ([^ ]+)*""))),"""")"),"")</f>
        <v/>
      </c>
      <c r="G161" s="144" t="str">
        <f aca="false">'Roshas Attendance'!M160</f>
        <v>Dog</v>
      </c>
      <c r="H161" s="140" t="e">
        <f aca="false">'Roshas Attendance'!N160</f>
        <v>#NAME?</v>
      </c>
      <c r="I161" s="141" t="str">
        <f aca="false">IF(COUNTIF(D:D,G161)=0,"",COUNTIF(D:D,G161))</f>
        <v/>
      </c>
      <c r="J161" s="142" t="str">
        <f aca="false">IF(SUMIF(B:B,G161,E:E)=0,"",SUMIF(B:B,G161,E:E))</f>
        <v/>
      </c>
      <c r="K161" s="143" t="e">
        <f aca="false">IF(G161="","", xlookup("*"&amp;G161&amp;"*",M:M,M:M,"",2))</f>
        <v>#NAME?</v>
      </c>
      <c r="L161" s="126"/>
      <c r="M161" s="144" t="str">
        <f aca="false">'Roshas Attendance'!S160</f>
        <v/>
      </c>
      <c r="N161" s="145" t="str">
        <f aca="false">IF(M161="","", IF(SUMIF(K:K,M161,J:J)=0,"",SUMIF(K:K,M161,J:J)))</f>
        <v/>
      </c>
      <c r="O161" s="144" t="str">
        <f aca="false">'Roshas Attendance'!U160</f>
        <v/>
      </c>
    </row>
    <row r="162" customFormat="false" ht="15.75" hidden="false" customHeight="true" outlineLevel="0" collapsed="false">
      <c r="A162" s="156"/>
      <c r="B162" s="123"/>
      <c r="C162" s="128"/>
      <c r="D162" s="128"/>
      <c r="E162" s="138" t="str">
        <f aca="false">IFERROR(__xludf.dummyfunction("iferror(if(A162="""","""", value(regexextract(A162,"" - ([^ ]+)*""))),"""")"),"")</f>
        <v/>
      </c>
      <c r="G162" s="144" t="str">
        <f aca="false">'Roshas Attendance'!M161</f>
        <v>Dopethrone</v>
      </c>
      <c r="H162" s="140" t="e">
        <f aca="false">'Roshas Attendance'!N161</f>
        <v>#NAME?</v>
      </c>
      <c r="I162" s="141" t="str">
        <f aca="false">IF(COUNTIF(D:D,G162)=0,"",COUNTIF(D:D,G162))</f>
        <v/>
      </c>
      <c r="J162" s="142" t="str">
        <f aca="false">IF(SUMIF(B:B,G162,E:E)=0,"",SUMIF(B:B,G162,E:E))</f>
        <v/>
      </c>
      <c r="K162" s="143" t="e">
        <f aca="false">IF(G162="","", xlookup("*"&amp;G162&amp;"*",M:M,M:M,"",2))</f>
        <v>#NAME?</v>
      </c>
      <c r="L162" s="126"/>
      <c r="M162" s="144" t="str">
        <f aca="false">'Roshas Attendance'!S161</f>
        <v/>
      </c>
      <c r="N162" s="145" t="str">
        <f aca="false">IF(M162="","", IF(SUMIF(K:K,M162,J:J)=0,"",SUMIF(K:K,M162,J:J)))</f>
        <v/>
      </c>
      <c r="O162" s="144" t="str">
        <f aca="false">'Roshas Attendance'!U161</f>
        <v/>
      </c>
    </row>
    <row r="163" customFormat="false" ht="15.75" hidden="false" customHeight="true" outlineLevel="0" collapsed="false">
      <c r="A163" s="155"/>
      <c r="B163" s="123"/>
      <c r="C163" s="128"/>
      <c r="D163" s="128"/>
      <c r="E163" s="138" t="str">
        <f aca="false">IFERROR(__xludf.dummyfunction("iferror(if(A163="""","""", value(regexextract(A163,"" - ([^ ]+)*""))),"""")"),"")</f>
        <v/>
      </c>
      <c r="G163" s="144" t="str">
        <f aca="false">'Roshas Attendance'!M162</f>
        <v>Dozotaki</v>
      </c>
      <c r="H163" s="140" t="e">
        <f aca="false">'Roshas Attendance'!N162</f>
        <v>#NAME?</v>
      </c>
      <c r="I163" s="141" t="str">
        <f aca="false">IF(COUNTIF(D:D,G163)=0,"",COUNTIF(D:D,G163))</f>
        <v/>
      </c>
      <c r="J163" s="142" t="str">
        <f aca="false">IF(SUMIF(B:B,G163,E:E)=0,"",SUMIF(B:B,G163,E:E))</f>
        <v/>
      </c>
      <c r="K163" s="143" t="e">
        <f aca="false">IF(G163="","", xlookup("*"&amp;G163&amp;"*",M:M,M:M,"",2))</f>
        <v>#NAME?</v>
      </c>
      <c r="L163" s="126"/>
      <c r="M163" s="144" t="str">
        <f aca="false">'Roshas Attendance'!S162</f>
        <v/>
      </c>
      <c r="N163" s="145" t="str">
        <f aca="false">IF(M163="","", IF(SUMIF(K:K,M163,J:J)=0,"",SUMIF(K:K,M163,J:J)))</f>
        <v/>
      </c>
      <c r="O163" s="144" t="str">
        <f aca="false">'Roshas Attendance'!U162</f>
        <v/>
      </c>
    </row>
    <row r="164" customFormat="false" ht="15.75" hidden="false" customHeight="true" outlineLevel="0" collapsed="false">
      <c r="A164" s="156"/>
      <c r="B164" s="123"/>
      <c r="C164" s="128"/>
      <c r="D164" s="128"/>
      <c r="E164" s="138" t="str">
        <f aca="false">IFERROR(__xludf.dummyfunction("iferror(if(A164="""","""", value(regexextract(A164,"" - ([^ ]+)*""))),"""")"),"")</f>
        <v/>
      </c>
      <c r="G164" s="144" t="str">
        <f aca="false">'Roshas Attendance'!M163</f>
        <v>Dragon</v>
      </c>
      <c r="H164" s="140" t="e">
        <f aca="false">'Roshas Attendance'!N163</f>
        <v>#NAME?</v>
      </c>
      <c r="I164" s="141" t="str">
        <f aca="false">IF(COUNTIF(D:D,G164)=0,"",COUNTIF(D:D,G164))</f>
        <v/>
      </c>
      <c r="J164" s="142" t="str">
        <f aca="false">IF(SUMIF(B:B,G164,E:E)=0,"",SUMIF(B:B,G164,E:E))</f>
        <v/>
      </c>
      <c r="K164" s="143" t="e">
        <f aca="false">IF(G164="","", xlookup("*"&amp;G164&amp;"*",M:M,M:M,"",2))</f>
        <v>#NAME?</v>
      </c>
      <c r="L164" s="126"/>
      <c r="M164" s="144" t="str">
        <f aca="false">'Roshas Attendance'!S163</f>
        <v/>
      </c>
      <c r="N164" s="145" t="str">
        <f aca="false">IF(M164="","", IF(SUMIF(K:K,M164,J:J)=0,"",SUMIF(K:K,M164,J:J)))</f>
        <v/>
      </c>
      <c r="O164" s="144" t="str">
        <f aca="false">'Roshas Attendance'!U163</f>
        <v/>
      </c>
    </row>
    <row r="165" customFormat="false" ht="15.75" hidden="false" customHeight="true" outlineLevel="0" collapsed="false">
      <c r="A165" s="155"/>
      <c r="B165" s="123"/>
      <c r="C165" s="128"/>
      <c r="D165" s="128"/>
      <c r="E165" s="138" t="str">
        <f aca="false">IFERROR(__xludf.dummyfunction("iferror(if(A165="""","""", value(regexextract(A165,"" - ([^ ]+)*""))),"""")"),"")</f>
        <v/>
      </c>
      <c r="G165" s="144" t="str">
        <f aca="false">'Roshas Attendance'!M164</f>
        <v>Drdynk</v>
      </c>
      <c r="H165" s="140" t="e">
        <f aca="false">'Roshas Attendance'!N164</f>
        <v>#NAME?</v>
      </c>
      <c r="I165" s="141" t="str">
        <f aca="false">IF(COUNTIF(D:D,G165)=0,"",COUNTIF(D:D,G165))</f>
        <v/>
      </c>
      <c r="J165" s="142" t="str">
        <f aca="false">IF(SUMIF(B:B,G165,E:E)=0,"",SUMIF(B:B,G165,E:E))</f>
        <v/>
      </c>
      <c r="K165" s="143" t="e">
        <f aca="false">IF(G165="","", xlookup("*"&amp;G165&amp;"*",M:M,M:M,"",2))</f>
        <v>#NAME?</v>
      </c>
      <c r="L165" s="126"/>
      <c r="M165" s="144" t="str">
        <f aca="false">'Roshas Attendance'!S164</f>
        <v/>
      </c>
      <c r="N165" s="145" t="str">
        <f aca="false">IF(M165="","", IF(SUMIF(K:K,M165,J:J)=0,"",SUMIF(K:K,M165,J:J)))</f>
        <v/>
      </c>
      <c r="O165" s="144" t="str">
        <f aca="false">'Roshas Attendance'!U164</f>
        <v/>
      </c>
    </row>
    <row r="166" customFormat="false" ht="15.75" hidden="false" customHeight="true" outlineLevel="0" collapsed="false">
      <c r="A166" s="156"/>
      <c r="B166" s="123"/>
      <c r="C166" s="128"/>
      <c r="D166" s="128"/>
      <c r="E166" s="138" t="str">
        <f aca="false">IFERROR(__xludf.dummyfunction("iferror(if(A166="""","""", value(regexextract(A166,"" - ([^ ]+)*""))),"""")"),"")</f>
        <v/>
      </c>
      <c r="G166" s="144" t="str">
        <f aca="false">'Roshas Attendance'!M165</f>
        <v>Drgal</v>
      </c>
      <c r="H166" s="140" t="e">
        <f aca="false">'Roshas Attendance'!N165</f>
        <v>#NAME?</v>
      </c>
      <c r="I166" s="141" t="str">
        <f aca="false">IF(COUNTIF(D:D,G166)=0,"",COUNTIF(D:D,G166))</f>
        <v/>
      </c>
      <c r="J166" s="142" t="str">
        <f aca="false">IF(SUMIF(B:B,G166,E:E)=0,"",SUMIF(B:B,G166,E:E))</f>
        <v/>
      </c>
      <c r="K166" s="143" t="e">
        <f aca="false">IF(G166="","", xlookup("*"&amp;G166&amp;"*",M:M,M:M,"",2))</f>
        <v>#NAME?</v>
      </c>
      <c r="L166" s="126"/>
      <c r="M166" s="144" t="str">
        <f aca="false">'Roshas Attendance'!S165</f>
        <v/>
      </c>
      <c r="N166" s="145" t="str">
        <f aca="false">IF(M166="","", IF(SUMIF(K:K,M166,J:J)=0,"",SUMIF(K:K,M166,J:J)))</f>
        <v/>
      </c>
      <c r="O166" s="144" t="str">
        <f aca="false">'Roshas Attendance'!U165</f>
        <v/>
      </c>
    </row>
    <row r="167" customFormat="false" ht="15.75" hidden="false" customHeight="true" outlineLevel="0" collapsed="false">
      <c r="A167" s="155"/>
      <c r="B167" s="123"/>
      <c r="C167" s="128"/>
      <c r="D167" s="128"/>
      <c r="E167" s="138" t="str">
        <f aca="false">IFERROR(__xludf.dummyfunction("iferror(if(A167="""","""", value(regexextract(A167,"" - ([^ ]+)*""))),"""")"),"")</f>
        <v/>
      </c>
      <c r="G167" s="144" t="str">
        <f aca="false">'Roshas Attendance'!M166</f>
        <v>Drokin</v>
      </c>
      <c r="H167" s="140" t="e">
        <f aca="false">'Roshas Attendance'!N166</f>
        <v>#NAME?</v>
      </c>
      <c r="I167" s="141" t="str">
        <f aca="false">IF(COUNTIF(D:D,G167)=0,"",COUNTIF(D:D,G167))</f>
        <v/>
      </c>
      <c r="J167" s="142" t="str">
        <f aca="false">IF(SUMIF(B:B,G167,E:E)=0,"",SUMIF(B:B,G167,E:E))</f>
        <v/>
      </c>
      <c r="K167" s="143" t="e">
        <f aca="false">IF(G167="","", xlookup("*"&amp;G167&amp;"*",M:M,M:M,"",2))</f>
        <v>#NAME?</v>
      </c>
      <c r="L167" s="126"/>
      <c r="M167" s="144" t="str">
        <f aca="false">'Roshas Attendance'!S166</f>
        <v/>
      </c>
      <c r="N167" s="145" t="str">
        <f aca="false">IF(M167="","", IF(SUMIF(K:K,M167,J:J)=0,"",SUMIF(K:K,M167,J:J)))</f>
        <v/>
      </c>
      <c r="O167" s="144" t="str">
        <f aca="false">'Roshas Attendance'!U166</f>
        <v/>
      </c>
    </row>
    <row r="168" customFormat="false" ht="15.75" hidden="false" customHeight="true" outlineLevel="0" collapsed="false">
      <c r="A168" s="156"/>
      <c r="B168" s="123"/>
      <c r="C168" s="128"/>
      <c r="D168" s="128"/>
      <c r="E168" s="138" t="str">
        <f aca="false">IFERROR(__xludf.dummyfunction("iferror(if(A168="""","""", value(regexextract(A168,"" - ([^ ]+)*""))),"""")"),"")</f>
        <v/>
      </c>
      <c r="G168" s="144" t="str">
        <f aca="false">'Roshas Attendance'!M167</f>
        <v>Dronarah</v>
      </c>
      <c r="H168" s="140" t="e">
        <f aca="false">'Roshas Attendance'!N167</f>
        <v>#NAME?</v>
      </c>
      <c r="I168" s="141" t="str">
        <f aca="false">IF(COUNTIF(D:D,G168)=0,"",COUNTIF(D:D,G168))</f>
        <v/>
      </c>
      <c r="J168" s="142" t="str">
        <f aca="false">IF(SUMIF(B:B,G168,E:E)=0,"",SUMIF(B:B,G168,E:E))</f>
        <v/>
      </c>
      <c r="K168" s="143" t="e">
        <f aca="false">IF(G168="","", xlookup("*"&amp;G168&amp;"*",M:M,M:M,"",2))</f>
        <v>#NAME?</v>
      </c>
      <c r="L168" s="126"/>
      <c r="M168" s="144" t="str">
        <f aca="false">'Roshas Attendance'!S167</f>
        <v/>
      </c>
      <c r="N168" s="145" t="str">
        <f aca="false">IF(M168="","", IF(SUMIF(K:K,M168,J:J)=0,"",SUMIF(K:K,M168,J:J)))</f>
        <v/>
      </c>
      <c r="O168" s="144" t="str">
        <f aca="false">'Roshas Attendance'!U167</f>
        <v/>
      </c>
    </row>
    <row r="169" customFormat="false" ht="15.75" hidden="false" customHeight="true" outlineLevel="0" collapsed="false">
      <c r="A169" s="155"/>
      <c r="B169" s="123"/>
      <c r="C169" s="128"/>
      <c r="D169" s="128"/>
      <c r="E169" s="138" t="str">
        <f aca="false">IFERROR(__xludf.dummyfunction("iferror(if(A169="""","""", value(regexextract(A169,"" - ([^ ]+)*""))),"""")"),"")</f>
        <v/>
      </c>
      <c r="G169" s="144" t="str">
        <f aca="false">'Roshas Attendance'!M168</f>
        <v>Droobles</v>
      </c>
      <c r="H169" s="140" t="e">
        <f aca="false">'Roshas Attendance'!N168</f>
        <v>#NAME?</v>
      </c>
      <c r="I169" s="141" t="str">
        <f aca="false">IF(COUNTIF(D:D,G169)=0,"",COUNTIF(D:D,G169))</f>
        <v/>
      </c>
      <c r="J169" s="142" t="str">
        <f aca="false">IF(SUMIF(B:B,G169,E:E)=0,"",SUMIF(B:B,G169,E:E))</f>
        <v/>
      </c>
      <c r="K169" s="143" t="e">
        <f aca="false">IF(G169="","", xlookup("*"&amp;G169&amp;"*",M:M,M:M,"",2))</f>
        <v>#NAME?</v>
      </c>
      <c r="L169" s="126"/>
      <c r="M169" s="144" t="str">
        <f aca="false">'Roshas Attendance'!S168</f>
        <v/>
      </c>
      <c r="N169" s="145" t="str">
        <f aca="false">IF(M169="","", IF(SUMIF(K:K,M169,J:J)=0,"",SUMIF(K:K,M169,J:J)))</f>
        <v/>
      </c>
      <c r="O169" s="144" t="str">
        <f aca="false">'Roshas Attendance'!U168</f>
        <v/>
      </c>
    </row>
    <row r="170" customFormat="false" ht="15.75" hidden="false" customHeight="true" outlineLevel="0" collapsed="false">
      <c r="A170" s="156"/>
      <c r="B170" s="123"/>
      <c r="C170" s="128"/>
      <c r="D170" s="128"/>
      <c r="E170" s="138" t="str">
        <f aca="false">IFERROR(__xludf.dummyfunction("iferror(if(A170="""","""", value(regexextract(A170,"" - ([^ ]+)*""))),"""")"),"")</f>
        <v/>
      </c>
      <c r="G170" s="144" t="str">
        <f aca="false">'Roshas Attendance'!M169</f>
        <v>Droodboi</v>
      </c>
      <c r="H170" s="140" t="e">
        <f aca="false">'Roshas Attendance'!N169</f>
        <v>#NAME?</v>
      </c>
      <c r="I170" s="141" t="str">
        <f aca="false">IF(COUNTIF(D:D,G170)=0,"",COUNTIF(D:D,G170))</f>
        <v/>
      </c>
      <c r="J170" s="142" t="str">
        <f aca="false">IF(SUMIF(B:B,G170,E:E)=0,"",SUMIF(B:B,G170,E:E))</f>
        <v/>
      </c>
      <c r="K170" s="143" t="e">
        <f aca="false">IF(G170="","", xlookup("*"&amp;G170&amp;"*",M:M,M:M,"",2))</f>
        <v>#NAME?</v>
      </c>
      <c r="L170" s="126"/>
      <c r="M170" s="144" t="str">
        <f aca="false">'Roshas Attendance'!S169</f>
        <v/>
      </c>
      <c r="N170" s="145" t="str">
        <f aca="false">IF(M170="","", IF(SUMIF(K:K,M170,J:J)=0,"",SUMIF(K:K,M170,J:J)))</f>
        <v/>
      </c>
      <c r="O170" s="144" t="str">
        <f aca="false">'Roshas Attendance'!U169</f>
        <v/>
      </c>
    </row>
    <row r="171" customFormat="false" ht="15.75" hidden="false" customHeight="true" outlineLevel="0" collapsed="false">
      <c r="A171" s="155"/>
      <c r="B171" s="123"/>
      <c r="C171" s="128"/>
      <c r="D171" s="128"/>
      <c r="E171" s="138" t="str">
        <f aca="false">IFERROR(__xludf.dummyfunction("iferror(if(A171="""","""", value(regexextract(A171,"" - ([^ ]+)*""))),"""")"),"")</f>
        <v/>
      </c>
      <c r="G171" s="144" t="str">
        <f aca="false">'Roshas Attendance'!M170</f>
        <v>Drutyzom</v>
      </c>
      <c r="H171" s="140" t="e">
        <f aca="false">'Roshas Attendance'!N170</f>
        <v>#NAME?</v>
      </c>
      <c r="I171" s="141" t="str">
        <f aca="false">IF(COUNTIF(D:D,G171)=0,"",COUNTIF(D:D,G171))</f>
        <v/>
      </c>
      <c r="J171" s="142" t="str">
        <f aca="false">IF(SUMIF(B:B,G171,E:E)=0,"",SUMIF(B:B,G171,E:E))</f>
        <v/>
      </c>
      <c r="K171" s="143" t="e">
        <f aca="false">IF(G171="","", xlookup("*"&amp;G171&amp;"*",M:M,M:M,"",2))</f>
        <v>#NAME?</v>
      </c>
      <c r="L171" s="126"/>
      <c r="M171" s="144" t="str">
        <f aca="false">'Roshas Attendance'!S170</f>
        <v/>
      </c>
      <c r="N171" s="145" t="str">
        <f aca="false">IF(M171="","", IF(SUMIF(K:K,M171,J:J)=0,"",SUMIF(K:K,M171,J:J)))</f>
        <v/>
      </c>
      <c r="O171" s="144" t="str">
        <f aca="false">'Roshas Attendance'!U170</f>
        <v/>
      </c>
    </row>
    <row r="172" customFormat="false" ht="15.75" hidden="false" customHeight="true" outlineLevel="0" collapsed="false">
      <c r="A172" s="156"/>
      <c r="B172" s="123"/>
      <c r="C172" s="128"/>
      <c r="D172" s="128"/>
      <c r="E172" s="138" t="str">
        <f aca="false">IFERROR(__xludf.dummyfunction("iferror(if(A172="""","""", value(regexextract(A172,"" - ([^ ]+)*""))),"""")"),"")</f>
        <v/>
      </c>
      <c r="G172" s="144" t="str">
        <f aca="false">'Roshas Attendance'!M171</f>
        <v>Drx</v>
      </c>
      <c r="H172" s="140" t="e">
        <f aca="false">'Roshas Attendance'!N171</f>
        <v>#NAME?</v>
      </c>
      <c r="I172" s="141" t="str">
        <f aca="false">IF(COUNTIF(D:D,G172)=0,"",COUNTIF(D:D,G172))</f>
        <v/>
      </c>
      <c r="J172" s="142" t="str">
        <f aca="false">IF(SUMIF(B:B,G172,E:E)=0,"",SUMIF(B:B,G172,E:E))</f>
        <v/>
      </c>
      <c r="K172" s="143" t="e">
        <f aca="false">IF(G172="","", xlookup("*"&amp;G172&amp;"*",M:M,M:M,"",2))</f>
        <v>#NAME?</v>
      </c>
      <c r="L172" s="126"/>
      <c r="M172" s="144" t="str">
        <f aca="false">'Roshas Attendance'!S171</f>
        <v/>
      </c>
      <c r="N172" s="145" t="str">
        <f aca="false">IF(M172="","", IF(SUMIF(K:K,M172,J:J)=0,"",SUMIF(K:K,M172,J:J)))</f>
        <v/>
      </c>
      <c r="O172" s="144" t="str">
        <f aca="false">'Roshas Attendance'!U171</f>
        <v/>
      </c>
    </row>
    <row r="173" customFormat="false" ht="15.75" hidden="false" customHeight="true" outlineLevel="0" collapsed="false">
      <c r="A173" s="155"/>
      <c r="B173" s="123"/>
      <c r="C173" s="128"/>
      <c r="D173" s="128"/>
      <c r="E173" s="138" t="str">
        <f aca="false">IFERROR(__xludf.dummyfunction("iferror(if(A173="""","""", value(regexextract(A173,"" - ([^ ]+)*""))),"""")"),"")</f>
        <v/>
      </c>
      <c r="G173" s="144" t="str">
        <f aca="false">'Roshas Attendance'!M172</f>
        <v>Dubpwn</v>
      </c>
      <c r="H173" s="140" t="e">
        <f aca="false">'Roshas Attendance'!N172</f>
        <v>#NAME?</v>
      </c>
      <c r="I173" s="141" t="str">
        <f aca="false">IF(COUNTIF(D:D,G173)=0,"",COUNTIF(D:D,G173))</f>
        <v/>
      </c>
      <c r="J173" s="142" t="str">
        <f aca="false">IF(SUMIF(B:B,G173,E:E)=0,"",SUMIF(B:B,G173,E:E))</f>
        <v/>
      </c>
      <c r="K173" s="143" t="e">
        <f aca="false">IF(G173="","", xlookup("*"&amp;G173&amp;"*",M:M,M:M,"",2))</f>
        <v>#NAME?</v>
      </c>
      <c r="L173" s="126"/>
      <c r="M173" s="144" t="str">
        <f aca="false">'Roshas Attendance'!S172</f>
        <v/>
      </c>
      <c r="N173" s="145" t="str">
        <f aca="false">IF(M173="","", IF(SUMIF(K:K,M173,J:J)=0,"",SUMIF(K:K,M173,J:J)))</f>
        <v/>
      </c>
      <c r="O173" s="144" t="str">
        <f aca="false">'Roshas Attendance'!U172</f>
        <v/>
      </c>
    </row>
    <row r="174" customFormat="false" ht="15.75" hidden="false" customHeight="true" outlineLevel="0" collapsed="false">
      <c r="A174" s="156"/>
      <c r="B174" s="123"/>
      <c r="C174" s="128"/>
      <c r="D174" s="128"/>
      <c r="E174" s="138" t="str">
        <f aca="false">IFERROR(__xludf.dummyfunction("iferror(if(A174="""","""", value(regexextract(A174,"" - ([^ ]+)*""))),"""")"),"")</f>
        <v/>
      </c>
      <c r="G174" s="144" t="str">
        <f aca="false">'Roshas Attendance'!M173</f>
        <v>Ducttape</v>
      </c>
      <c r="H174" s="140" t="e">
        <f aca="false">'Roshas Attendance'!N173</f>
        <v>#NAME?</v>
      </c>
      <c r="I174" s="141" t="str">
        <f aca="false">IF(COUNTIF(D:D,G174)=0,"",COUNTIF(D:D,G174))</f>
        <v/>
      </c>
      <c r="J174" s="142" t="str">
        <f aca="false">IF(SUMIF(B:B,G174,E:E)=0,"",SUMIF(B:B,G174,E:E))</f>
        <v/>
      </c>
      <c r="K174" s="143" t="e">
        <f aca="false">IF(G174="","", xlookup("*"&amp;G174&amp;"*",M:M,M:M,"",2))</f>
        <v>#NAME?</v>
      </c>
      <c r="L174" s="126"/>
      <c r="M174" s="144" t="str">
        <f aca="false">'Roshas Attendance'!S173</f>
        <v/>
      </c>
      <c r="N174" s="145" t="str">
        <f aca="false">IF(M174="","", IF(SUMIF(K:K,M174,J:J)=0,"",SUMIF(K:K,M174,J:J)))</f>
        <v/>
      </c>
      <c r="O174" s="144" t="str">
        <f aca="false">'Roshas Attendance'!U173</f>
        <v/>
      </c>
    </row>
    <row r="175" customFormat="false" ht="15.75" hidden="false" customHeight="true" outlineLevel="0" collapsed="false">
      <c r="A175" s="155"/>
      <c r="B175" s="123"/>
      <c r="C175" s="128"/>
      <c r="D175" s="128"/>
      <c r="E175" s="138" t="str">
        <f aca="false">IFERROR(__xludf.dummyfunction("iferror(if(A175="""","""", value(regexextract(A175,"" - ([^ ]+)*""))),"""")"),"")</f>
        <v/>
      </c>
      <c r="G175" s="144" t="str">
        <f aca="false">'Roshas Attendance'!M174</f>
        <v>Dudumcdoodle</v>
      </c>
      <c r="H175" s="140" t="e">
        <f aca="false">'Roshas Attendance'!N174</f>
        <v>#NAME?</v>
      </c>
      <c r="I175" s="141" t="str">
        <f aca="false">IF(COUNTIF(D:D,G175)=0,"",COUNTIF(D:D,G175))</f>
        <v/>
      </c>
      <c r="J175" s="142" t="str">
        <f aca="false">IF(SUMIF(B:B,G175,E:E)=0,"",SUMIF(B:B,G175,E:E))</f>
        <v/>
      </c>
      <c r="K175" s="143" t="e">
        <f aca="false">IF(G175="","", xlookup("*"&amp;G175&amp;"*",M:M,M:M,"",2))</f>
        <v>#NAME?</v>
      </c>
      <c r="L175" s="126"/>
      <c r="M175" s="144" t="str">
        <f aca="false">'Roshas Attendance'!S174</f>
        <v/>
      </c>
      <c r="N175" s="145" t="str">
        <f aca="false">IF(M175="","", IF(SUMIF(K:K,M175,J:J)=0,"",SUMIF(K:K,M175,J:J)))</f>
        <v/>
      </c>
      <c r="O175" s="144" t="str">
        <f aca="false">'Roshas Attendance'!U174</f>
        <v/>
      </c>
    </row>
    <row r="176" customFormat="false" ht="15.75" hidden="false" customHeight="true" outlineLevel="0" collapsed="false">
      <c r="A176" s="156"/>
      <c r="B176" s="123"/>
      <c r="C176" s="128"/>
      <c r="D176" s="128"/>
      <c r="E176" s="138" t="str">
        <f aca="false">IFERROR(__xludf.dummyfunction("iferror(if(A176="""","""", value(regexextract(A176,"" - ([^ ]+)*""))),"""")"),"")</f>
        <v/>
      </c>
      <c r="G176" s="144" t="str">
        <f aca="false">'Roshas Attendance'!M175</f>
        <v>Dungheap</v>
      </c>
      <c r="H176" s="140" t="e">
        <f aca="false">'Roshas Attendance'!N175</f>
        <v>#NAME?</v>
      </c>
      <c r="I176" s="141" t="str">
        <f aca="false">IF(COUNTIF(D:D,G176)=0,"",COUNTIF(D:D,G176))</f>
        <v/>
      </c>
      <c r="J176" s="142" t="str">
        <f aca="false">IF(SUMIF(B:B,G176,E:E)=0,"",SUMIF(B:B,G176,E:E))</f>
        <v/>
      </c>
      <c r="K176" s="143" t="e">
        <f aca="false">IF(G176="","", xlookup("*"&amp;G176&amp;"*",M:M,M:M,"",2))</f>
        <v>#NAME?</v>
      </c>
      <c r="L176" s="126"/>
      <c r="M176" s="144" t="str">
        <f aca="false">'Roshas Attendance'!S175</f>
        <v/>
      </c>
      <c r="N176" s="145" t="str">
        <f aca="false">IF(M176="","", IF(SUMIF(K:K,M176,J:J)=0,"",SUMIF(K:K,M176,J:J)))</f>
        <v/>
      </c>
      <c r="O176" s="144" t="str">
        <f aca="false">'Roshas Attendance'!U175</f>
        <v/>
      </c>
    </row>
    <row r="177" customFormat="false" ht="15.75" hidden="false" customHeight="true" outlineLevel="0" collapsed="false">
      <c r="A177" s="155"/>
      <c r="B177" s="123"/>
      <c r="C177" s="128"/>
      <c r="D177" s="128"/>
      <c r="E177" s="138" t="str">
        <f aca="false">IFERROR(__xludf.dummyfunction("iferror(if(A177="""","""", value(regexextract(A177,"" - ([^ ]+)*""))),"""")"),"")</f>
        <v/>
      </c>
      <c r="G177" s="144" t="str">
        <f aca="false">'Roshas Attendance'!M176</f>
        <v>Dutche</v>
      </c>
      <c r="H177" s="140" t="e">
        <f aca="false">'Roshas Attendance'!N176</f>
        <v>#NAME?</v>
      </c>
      <c r="I177" s="141" t="str">
        <f aca="false">IF(COUNTIF(D:D,G177)=0,"",COUNTIF(D:D,G177))</f>
        <v/>
      </c>
      <c r="J177" s="142" t="str">
        <f aca="false">IF(SUMIF(B:B,G177,E:E)=0,"",SUMIF(B:B,G177,E:E))</f>
        <v/>
      </c>
      <c r="K177" s="143" t="e">
        <f aca="false">IF(G177="","", xlookup("*"&amp;G177&amp;"*",M:M,M:M,"",2))</f>
        <v>#NAME?</v>
      </c>
      <c r="L177" s="126"/>
      <c r="M177" s="144" t="str">
        <f aca="false">'Roshas Attendance'!S176</f>
        <v/>
      </c>
      <c r="N177" s="145" t="str">
        <f aca="false">IF(M177="","", IF(SUMIF(K:K,M177,J:J)=0,"",SUMIF(K:K,M177,J:J)))</f>
        <v/>
      </c>
      <c r="O177" s="144" t="str">
        <f aca="false">'Roshas Attendance'!U176</f>
        <v/>
      </c>
    </row>
    <row r="178" customFormat="false" ht="15.75" hidden="false" customHeight="true" outlineLevel="0" collapsed="false">
      <c r="A178" s="156"/>
      <c r="B178" s="123"/>
      <c r="C178" s="128"/>
      <c r="D178" s="128"/>
      <c r="E178" s="138" t="str">
        <f aca="false">IFERROR(__xludf.dummyfunction("iferror(if(A178="""","""", value(regexextract(A178,"" - ([^ ]+)*""))),"""")"),"")</f>
        <v/>
      </c>
      <c r="G178" s="144" t="str">
        <f aca="false">'Roshas Attendance'!M177</f>
        <v>Dvda</v>
      </c>
      <c r="H178" s="140" t="e">
        <f aca="false">'Roshas Attendance'!N177</f>
        <v>#NAME?</v>
      </c>
      <c r="I178" s="141" t="str">
        <f aca="false">IF(COUNTIF(D:D,G178)=0,"",COUNTIF(D:D,G178))</f>
        <v/>
      </c>
      <c r="J178" s="142" t="str">
        <f aca="false">IF(SUMIF(B:B,G178,E:E)=0,"",SUMIF(B:B,G178,E:E))</f>
        <v/>
      </c>
      <c r="K178" s="143" t="e">
        <f aca="false">IF(G178="","", xlookup("*"&amp;G178&amp;"*",M:M,M:M,"",2))</f>
        <v>#NAME?</v>
      </c>
      <c r="L178" s="126"/>
      <c r="M178" s="144" t="str">
        <f aca="false">'Roshas Attendance'!S177</f>
        <v/>
      </c>
      <c r="N178" s="145" t="str">
        <f aca="false">IF(M178="","", IF(SUMIF(K:K,M178,J:J)=0,"",SUMIF(K:K,M178,J:J)))</f>
        <v/>
      </c>
      <c r="O178" s="144" t="str">
        <f aca="false">'Roshas Attendance'!U177</f>
        <v/>
      </c>
    </row>
    <row r="179" customFormat="false" ht="15.75" hidden="false" customHeight="true" outlineLevel="0" collapsed="false">
      <c r="A179" s="155"/>
      <c r="B179" s="123"/>
      <c r="C179" s="128"/>
      <c r="D179" s="128"/>
      <c r="E179" s="138" t="str">
        <f aca="false">IFERROR(__xludf.dummyfunction("iferror(if(A179="""","""", value(regexextract(A179,"" - ([^ ]+)*""))),"""")"),"")</f>
        <v/>
      </c>
      <c r="G179" s="144" t="str">
        <f aca="false">'Roshas Attendance'!M178</f>
        <v>Dwynk</v>
      </c>
      <c r="H179" s="140" t="e">
        <f aca="false">'Roshas Attendance'!N178</f>
        <v>#NAME?</v>
      </c>
      <c r="I179" s="141" t="str">
        <f aca="false">IF(COUNTIF(D:D,G179)=0,"",COUNTIF(D:D,G179))</f>
        <v/>
      </c>
      <c r="J179" s="142" t="str">
        <f aca="false">IF(SUMIF(B:B,G179,E:E)=0,"",SUMIF(B:B,G179,E:E))</f>
        <v/>
      </c>
      <c r="K179" s="143" t="e">
        <f aca="false">IF(G179="","", xlookup("*"&amp;G179&amp;"*",M:M,M:M,"",2))</f>
        <v>#NAME?</v>
      </c>
      <c r="L179" s="126"/>
      <c r="M179" s="144" t="str">
        <f aca="false">'Roshas Attendance'!S178</f>
        <v/>
      </c>
      <c r="N179" s="145" t="str">
        <f aca="false">IF(M179="","", IF(SUMIF(K:K,M179,J:J)=0,"",SUMIF(K:K,M179,J:J)))</f>
        <v/>
      </c>
      <c r="O179" s="144" t="str">
        <f aca="false">'Roshas Attendance'!U178</f>
        <v/>
      </c>
    </row>
    <row r="180" customFormat="false" ht="15.75" hidden="false" customHeight="true" outlineLevel="0" collapsed="false">
      <c r="A180" s="156"/>
      <c r="B180" s="123"/>
      <c r="C180" s="128"/>
      <c r="D180" s="128"/>
      <c r="E180" s="138" t="str">
        <f aca="false">IFERROR(__xludf.dummyfunction("iferror(if(A180="""","""", value(regexextract(A180,"" - ([^ ]+)*""))),"""")"),"")</f>
        <v/>
      </c>
      <c r="G180" s="144" t="str">
        <f aca="false">'Roshas Attendance'!M179</f>
        <v>Dynk</v>
      </c>
      <c r="H180" s="140" t="e">
        <f aca="false">'Roshas Attendance'!N179</f>
        <v>#NAME?</v>
      </c>
      <c r="I180" s="141" t="str">
        <f aca="false">IF(COUNTIF(D:D,G180)=0,"",COUNTIF(D:D,G180))</f>
        <v/>
      </c>
      <c r="J180" s="142" t="str">
        <f aca="false">IF(SUMIF(B:B,G180,E:E)=0,"",SUMIF(B:B,G180,E:E))</f>
        <v/>
      </c>
      <c r="K180" s="143" t="e">
        <f aca="false">IF(G180="","", xlookup("*"&amp;G180&amp;"*",M:M,M:M,"",2))</f>
        <v>#NAME?</v>
      </c>
      <c r="L180" s="126"/>
      <c r="M180" s="144" t="str">
        <f aca="false">'Roshas Attendance'!S179</f>
        <v/>
      </c>
      <c r="N180" s="145" t="str">
        <f aca="false">IF(M180="","", IF(SUMIF(K:K,M180,J:J)=0,"",SUMIF(K:K,M180,J:J)))</f>
        <v/>
      </c>
      <c r="O180" s="144" t="str">
        <f aca="false">'Roshas Attendance'!U179</f>
        <v/>
      </c>
    </row>
    <row r="181" customFormat="false" ht="15.75" hidden="false" customHeight="true" outlineLevel="0" collapsed="false">
      <c r="A181" s="155"/>
      <c r="B181" s="123"/>
      <c r="C181" s="128"/>
      <c r="D181" s="128"/>
      <c r="E181" s="138" t="str">
        <f aca="false">IFERROR(__xludf.dummyfunction("iferror(if(A181="""","""", value(regexextract(A181,"" - ([^ ]+)*""))),"""")"),"")</f>
        <v/>
      </c>
      <c r="G181" s="144" t="str">
        <f aca="false">'Roshas Attendance'!M180</f>
        <v>Earkink</v>
      </c>
      <c r="H181" s="140" t="e">
        <f aca="false">'Roshas Attendance'!N180</f>
        <v>#NAME?</v>
      </c>
      <c r="I181" s="141" t="str">
        <f aca="false">IF(COUNTIF(D:D,G181)=0,"",COUNTIF(D:D,G181))</f>
        <v/>
      </c>
      <c r="J181" s="142" t="str">
        <f aca="false">IF(SUMIF(B:B,G181,E:E)=0,"",SUMIF(B:B,G181,E:E))</f>
        <v/>
      </c>
      <c r="K181" s="143" t="e">
        <f aca="false">IF(G181="","", xlookup("*"&amp;G181&amp;"*",M:M,M:M,"",2))</f>
        <v>#NAME?</v>
      </c>
      <c r="L181" s="126"/>
      <c r="M181" s="144" t="str">
        <f aca="false">'Roshas Attendance'!S180</f>
        <v/>
      </c>
      <c r="N181" s="145" t="str">
        <f aca="false">IF(M181="","", IF(SUMIF(K:K,M181,J:J)=0,"",SUMIF(K:K,M181,J:J)))</f>
        <v/>
      </c>
      <c r="O181" s="144" t="str">
        <f aca="false">'Roshas Attendance'!U180</f>
        <v/>
      </c>
    </row>
    <row r="182" customFormat="false" ht="15.75" hidden="false" customHeight="true" outlineLevel="0" collapsed="false">
      <c r="A182" s="156"/>
      <c r="B182" s="123"/>
      <c r="C182" s="128"/>
      <c r="D182" s="128"/>
      <c r="E182" s="138" t="str">
        <f aca="false">IFERROR(__xludf.dummyfunction("iferror(if(A182="""","""", value(regexextract(A182,"" - ([^ ]+)*""))),"""")"),"")</f>
        <v/>
      </c>
      <c r="G182" s="144" t="str">
        <f aca="false">'Roshas Attendance'!M181</f>
        <v>Ebisue</v>
      </c>
      <c r="H182" s="140" t="e">
        <f aca="false">'Roshas Attendance'!N181</f>
        <v>#NAME?</v>
      </c>
      <c r="I182" s="141" t="str">
        <f aca="false">IF(COUNTIF(D:D,G182)=0,"",COUNTIF(D:D,G182))</f>
        <v/>
      </c>
      <c r="J182" s="142" t="str">
        <f aca="false">IF(SUMIF(B:B,G182,E:E)=0,"",SUMIF(B:B,G182,E:E))</f>
        <v/>
      </c>
      <c r="K182" s="143" t="e">
        <f aca="false">IF(G182="","", xlookup("*"&amp;G182&amp;"*",M:M,M:M,"",2))</f>
        <v>#NAME?</v>
      </c>
      <c r="L182" s="126"/>
      <c r="M182" s="144" t="str">
        <f aca="false">'Roshas Attendance'!S181</f>
        <v/>
      </c>
      <c r="N182" s="145" t="str">
        <f aca="false">IF(M182="","", IF(SUMIF(K:K,M182,J:J)=0,"",SUMIF(K:K,M182,J:J)))</f>
        <v/>
      </c>
      <c r="O182" s="144" t="str">
        <f aca="false">'Roshas Attendance'!U181</f>
        <v/>
      </c>
    </row>
    <row r="183" customFormat="false" ht="15.75" hidden="false" customHeight="true" outlineLevel="0" collapsed="false">
      <c r="A183" s="155"/>
      <c r="B183" s="123"/>
      <c r="C183" s="128"/>
      <c r="D183" s="128"/>
      <c r="E183" s="138" t="str">
        <f aca="false">IFERROR(__xludf.dummyfunction("iferror(if(A183="""","""", value(regexextract(A183,"" - ([^ ]+)*""))),"""")"),"")</f>
        <v/>
      </c>
      <c r="G183" s="144" t="str">
        <f aca="false">'Roshas Attendance'!M182</f>
        <v>Elfbuff</v>
      </c>
      <c r="H183" s="140" t="e">
        <f aca="false">'Roshas Attendance'!N182</f>
        <v>#NAME?</v>
      </c>
      <c r="I183" s="141" t="str">
        <f aca="false">IF(COUNTIF(D:D,G183)=0,"",COUNTIF(D:D,G183))</f>
        <v/>
      </c>
      <c r="J183" s="142" t="str">
        <f aca="false">IF(SUMIF(B:B,G183,E:E)=0,"",SUMIF(B:B,G183,E:E))</f>
        <v/>
      </c>
      <c r="K183" s="143" t="e">
        <f aca="false">IF(G183="","", xlookup("*"&amp;G183&amp;"*",M:M,M:M,"",2))</f>
        <v>#NAME?</v>
      </c>
      <c r="L183" s="126"/>
      <c r="M183" s="144" t="str">
        <f aca="false">'Roshas Attendance'!S182</f>
        <v/>
      </c>
      <c r="N183" s="145" t="str">
        <f aca="false">IF(M183="","", IF(SUMIF(K:K,M183,J:J)=0,"",SUMIF(K:K,M183,J:J)))</f>
        <v/>
      </c>
      <c r="O183" s="144" t="str">
        <f aca="false">'Roshas Attendance'!U182</f>
        <v/>
      </c>
    </row>
    <row r="184" customFormat="false" ht="15.75" hidden="false" customHeight="true" outlineLevel="0" collapsed="false">
      <c r="A184" s="156"/>
      <c r="B184" s="123"/>
      <c r="C184" s="128"/>
      <c r="D184" s="128"/>
      <c r="E184" s="138" t="str">
        <f aca="false">IFERROR(__xludf.dummyfunction("iferror(if(A184="""","""", value(regexextract(A184,"" - ([^ ]+)*""))),"""")"),"")</f>
        <v/>
      </c>
      <c r="G184" s="144" t="str">
        <f aca="false">'Roshas Attendance'!M183</f>
        <v>Elffo</v>
      </c>
      <c r="H184" s="140" t="e">
        <f aca="false">'Roshas Attendance'!N183</f>
        <v>#NAME?</v>
      </c>
      <c r="I184" s="141" t="str">
        <f aca="false">IF(COUNTIF(D:D,G184)=0,"",COUNTIF(D:D,G184))</f>
        <v/>
      </c>
      <c r="J184" s="142" t="str">
        <f aca="false">IF(SUMIF(B:B,G184,E:E)=0,"",SUMIF(B:B,G184,E:E))</f>
        <v/>
      </c>
      <c r="K184" s="143" t="e">
        <f aca="false">IF(G184="","", xlookup("*"&amp;G184&amp;"*",M:M,M:M,"",2))</f>
        <v>#NAME?</v>
      </c>
      <c r="L184" s="126"/>
      <c r="M184" s="144" t="str">
        <f aca="false">'Roshas Attendance'!S183</f>
        <v/>
      </c>
      <c r="N184" s="145" t="str">
        <f aca="false">IF(M184="","", IF(SUMIF(K:K,M184,J:J)=0,"",SUMIF(K:K,M184,J:J)))</f>
        <v/>
      </c>
      <c r="O184" s="144" t="str">
        <f aca="false">'Roshas Attendance'!U183</f>
        <v/>
      </c>
    </row>
    <row r="185" customFormat="false" ht="15.75" hidden="false" customHeight="true" outlineLevel="0" collapsed="false">
      <c r="A185" s="155"/>
      <c r="B185" s="123"/>
      <c r="C185" s="128"/>
      <c r="D185" s="128"/>
      <c r="E185" s="138" t="str">
        <f aca="false">IFERROR(__xludf.dummyfunction("iferror(if(A185="""","""", value(regexextract(A185,"" - ([^ ]+)*""))),"""")"),"")</f>
        <v/>
      </c>
      <c r="G185" s="144" t="str">
        <f aca="false">'Roshas Attendance'!M184</f>
        <v>Elfirr</v>
      </c>
      <c r="H185" s="140" t="e">
        <f aca="false">'Roshas Attendance'!N184</f>
        <v>#NAME?</v>
      </c>
      <c r="I185" s="141" t="str">
        <f aca="false">IF(COUNTIF(D:D,G185)=0,"",COUNTIF(D:D,G185))</f>
        <v/>
      </c>
      <c r="J185" s="142" t="str">
        <f aca="false">IF(SUMIF(B:B,G185,E:E)=0,"",SUMIF(B:B,G185,E:E))</f>
        <v/>
      </c>
      <c r="K185" s="143" t="e">
        <f aca="false">IF(G185="","", xlookup("*"&amp;G185&amp;"*",M:M,M:M,"",2))</f>
        <v>#NAME?</v>
      </c>
      <c r="L185" s="126"/>
      <c r="M185" s="144" t="str">
        <f aca="false">'Roshas Attendance'!S184</f>
        <v/>
      </c>
      <c r="N185" s="145" t="str">
        <f aca="false">IF(M185="","", IF(SUMIF(K:K,M185,J:J)=0,"",SUMIF(K:K,M185,J:J)))</f>
        <v/>
      </c>
      <c r="O185" s="144" t="str">
        <f aca="false">'Roshas Attendance'!U184</f>
        <v/>
      </c>
    </row>
    <row r="186" customFormat="false" ht="15.75" hidden="false" customHeight="true" outlineLevel="0" collapsed="false">
      <c r="A186" s="156"/>
      <c r="B186" s="123"/>
      <c r="C186" s="128"/>
      <c r="D186" s="128"/>
      <c r="E186" s="138" t="str">
        <f aca="false">IFERROR(__xludf.dummyfunction("iferror(if(A186="""","""", value(regexextract(A186,"" - ([^ ]+)*""))),"""")"),"")</f>
        <v/>
      </c>
      <c r="G186" s="144" t="str">
        <f aca="false">'Roshas Attendance'!M185</f>
        <v>Elooney</v>
      </c>
      <c r="H186" s="140" t="e">
        <f aca="false">'Roshas Attendance'!N185</f>
        <v>#NAME?</v>
      </c>
      <c r="I186" s="141" t="str">
        <f aca="false">IF(COUNTIF(D:D,G186)=0,"",COUNTIF(D:D,G186))</f>
        <v/>
      </c>
      <c r="J186" s="142" t="str">
        <f aca="false">IF(SUMIF(B:B,G186,E:E)=0,"",SUMIF(B:B,G186,E:E))</f>
        <v/>
      </c>
      <c r="K186" s="143" t="e">
        <f aca="false">IF(G186="","", xlookup("*"&amp;G186&amp;"*",M:M,M:M,"",2))</f>
        <v>#NAME?</v>
      </c>
      <c r="L186" s="126"/>
      <c r="M186" s="144" t="str">
        <f aca="false">'Roshas Attendance'!S185</f>
        <v/>
      </c>
      <c r="N186" s="145" t="str">
        <f aca="false">IF(M186="","", IF(SUMIF(K:K,M186,J:J)=0,"",SUMIF(K:K,M186,J:J)))</f>
        <v/>
      </c>
      <c r="O186" s="144" t="str">
        <f aca="false">'Roshas Attendance'!U185</f>
        <v/>
      </c>
    </row>
    <row r="187" customFormat="false" ht="15.75" hidden="false" customHeight="true" outlineLevel="0" collapsed="false">
      <c r="A187" s="155"/>
      <c r="B187" s="123"/>
      <c r="C187" s="128"/>
      <c r="D187" s="128"/>
      <c r="E187" s="138" t="str">
        <f aca="false">IFERROR(__xludf.dummyfunction("iferror(if(A187="""","""", value(regexextract(A187,"" - ([^ ]+)*""))),"""")"),"")</f>
        <v/>
      </c>
      <c r="G187" s="144" t="str">
        <f aca="false">'Roshas Attendance'!M186</f>
        <v>Emers</v>
      </c>
      <c r="H187" s="140" t="e">
        <f aca="false">'Roshas Attendance'!N186</f>
        <v>#NAME?</v>
      </c>
      <c r="I187" s="141" t="str">
        <f aca="false">IF(COUNTIF(D:D,G187)=0,"",COUNTIF(D:D,G187))</f>
        <v/>
      </c>
      <c r="J187" s="142" t="str">
        <f aca="false">IF(SUMIF(B:B,G187,E:E)=0,"",SUMIF(B:B,G187,E:E))</f>
        <v/>
      </c>
      <c r="K187" s="143" t="e">
        <f aca="false">IF(G187="","", xlookup("*"&amp;G187&amp;"*",M:M,M:M,"",2))</f>
        <v>#NAME?</v>
      </c>
      <c r="L187" s="126"/>
      <c r="M187" s="144" t="str">
        <f aca="false">'Roshas Attendance'!S186</f>
        <v/>
      </c>
      <c r="N187" s="145" t="str">
        <f aca="false">IF(M187="","", IF(SUMIF(K:K,M187,J:J)=0,"",SUMIF(K:K,M187,J:J)))</f>
        <v/>
      </c>
      <c r="O187" s="144" t="str">
        <f aca="false">'Roshas Attendance'!U186</f>
        <v/>
      </c>
    </row>
    <row r="188" customFormat="false" ht="15.75" hidden="false" customHeight="true" outlineLevel="0" collapsed="false">
      <c r="A188" s="156"/>
      <c r="B188" s="123"/>
      <c r="C188" s="128"/>
      <c r="D188" s="128"/>
      <c r="E188" s="138" t="str">
        <f aca="false">IFERROR(__xludf.dummyfunction("iferror(if(A188="""","""", value(regexextract(A188,"" - ([^ ]+)*""))),"""")"),"")</f>
        <v/>
      </c>
      <c r="G188" s="144" t="str">
        <f aca="false">'Roshas Attendance'!M187</f>
        <v>Enigmz</v>
      </c>
      <c r="H188" s="140" t="e">
        <f aca="false">'Roshas Attendance'!N187</f>
        <v>#NAME?</v>
      </c>
      <c r="I188" s="141" t="str">
        <f aca="false">IF(COUNTIF(D:D,G188)=0,"",COUNTIF(D:D,G188))</f>
        <v/>
      </c>
      <c r="J188" s="142" t="str">
        <f aca="false">IF(SUMIF(B:B,G188,E:E)=0,"",SUMIF(B:B,G188,E:E))</f>
        <v/>
      </c>
      <c r="K188" s="143" t="e">
        <f aca="false">IF(G188="","", xlookup("*"&amp;G188&amp;"*",M:M,M:M,"",2))</f>
        <v>#NAME?</v>
      </c>
      <c r="L188" s="126"/>
      <c r="M188" s="144" t="str">
        <f aca="false">'Roshas Attendance'!S187</f>
        <v/>
      </c>
      <c r="N188" s="145" t="str">
        <f aca="false">IF(M188="","", IF(SUMIF(K:K,M188,J:J)=0,"",SUMIF(K:K,M188,J:J)))</f>
        <v/>
      </c>
      <c r="O188" s="144" t="str">
        <f aca="false">'Roshas Attendance'!U187</f>
        <v/>
      </c>
    </row>
    <row r="189" customFormat="false" ht="15.75" hidden="false" customHeight="true" outlineLevel="0" collapsed="false">
      <c r="A189" s="155"/>
      <c r="B189" s="123"/>
      <c r="C189" s="128"/>
      <c r="D189" s="128"/>
      <c r="E189" s="138" t="str">
        <f aca="false">IFERROR(__xludf.dummyfunction("iferror(if(A189="""","""", value(regexextract(A189,"" - ([^ ]+)*""))),"""")"),"")</f>
        <v/>
      </c>
      <c r="G189" s="144" t="str">
        <f aca="false">'Roshas Attendance'!M188</f>
        <v>Eslallorona</v>
      </c>
      <c r="H189" s="140" t="e">
        <f aca="false">'Roshas Attendance'!N188</f>
        <v>#NAME?</v>
      </c>
      <c r="I189" s="141" t="str">
        <f aca="false">IF(COUNTIF(D:D,G189)=0,"",COUNTIF(D:D,G189))</f>
        <v/>
      </c>
      <c r="J189" s="142" t="str">
        <f aca="false">IF(SUMIF(B:B,G189,E:E)=0,"",SUMIF(B:B,G189,E:E))</f>
        <v/>
      </c>
      <c r="K189" s="143" t="e">
        <f aca="false">IF(G189="","", xlookup("*"&amp;G189&amp;"*",M:M,M:M,"",2))</f>
        <v>#NAME?</v>
      </c>
      <c r="L189" s="126"/>
      <c r="M189" s="144" t="str">
        <f aca="false">'Roshas Attendance'!S188</f>
        <v/>
      </c>
      <c r="N189" s="145" t="str">
        <f aca="false">IF(M189="","", IF(SUMIF(K:K,M189,J:J)=0,"",SUMIF(K:K,M189,J:J)))</f>
        <v/>
      </c>
      <c r="O189" s="144" t="str">
        <f aca="false">'Roshas Attendance'!U188</f>
        <v/>
      </c>
    </row>
    <row r="190" customFormat="false" ht="15.75" hidden="false" customHeight="true" outlineLevel="0" collapsed="false">
      <c r="A190" s="156"/>
      <c r="B190" s="123"/>
      <c r="C190" s="128"/>
      <c r="D190" s="128"/>
      <c r="E190" s="138" t="str">
        <f aca="false">IFERROR(__xludf.dummyfunction("iferror(if(A190="""","""", value(regexextract(A190,"" - ([^ ]+)*""))),"""")"),"")</f>
        <v/>
      </c>
      <c r="G190" s="144" t="str">
        <f aca="false">'Roshas Attendance'!M189</f>
        <v>Estaror</v>
      </c>
      <c r="H190" s="140" t="e">
        <f aca="false">'Roshas Attendance'!N189</f>
        <v>#NAME?</v>
      </c>
      <c r="I190" s="141" t="str">
        <f aca="false">IF(COUNTIF(D:D,G190)=0,"",COUNTIF(D:D,G190))</f>
        <v/>
      </c>
      <c r="J190" s="142" t="str">
        <f aca="false">IF(SUMIF(B:B,G190,E:E)=0,"",SUMIF(B:B,G190,E:E))</f>
        <v/>
      </c>
      <c r="K190" s="143" t="e">
        <f aca="false">IF(G190="","", xlookup("*"&amp;G190&amp;"*",M:M,M:M,"",2))</f>
        <v>#NAME?</v>
      </c>
      <c r="L190" s="126"/>
      <c r="M190" s="144" t="str">
        <f aca="false">'Roshas Attendance'!S189</f>
        <v/>
      </c>
      <c r="N190" s="145" t="str">
        <f aca="false">IF(M190="","", IF(SUMIF(K:K,M190,J:J)=0,"",SUMIF(K:K,M190,J:J)))</f>
        <v/>
      </c>
      <c r="O190" s="144" t="str">
        <f aca="false">'Roshas Attendance'!U189</f>
        <v/>
      </c>
    </row>
    <row r="191" customFormat="false" ht="15.75" hidden="false" customHeight="true" outlineLevel="0" collapsed="false">
      <c r="A191" s="155"/>
      <c r="B191" s="123"/>
      <c r="C191" s="128"/>
      <c r="D191" s="128"/>
      <c r="E191" s="138" t="str">
        <f aca="false">IFERROR(__xludf.dummyfunction("iferror(if(A191="""","""", value(regexextract(A191,"" - ([^ ]+)*""))),"""")"),"")</f>
        <v/>
      </c>
      <c r="G191" s="144" t="str">
        <f aca="false">'Roshas Attendance'!M190</f>
        <v>Evilricky</v>
      </c>
      <c r="H191" s="140" t="e">
        <f aca="false">'Roshas Attendance'!N190</f>
        <v>#NAME?</v>
      </c>
      <c r="I191" s="141" t="str">
        <f aca="false">IF(COUNTIF(D:D,G191)=0,"",COUNTIF(D:D,G191))</f>
        <v/>
      </c>
      <c r="J191" s="142" t="str">
        <f aca="false">IF(SUMIF(B:B,G191,E:E)=0,"",SUMIF(B:B,G191,E:E))</f>
        <v/>
      </c>
      <c r="K191" s="143" t="e">
        <f aca="false">IF(G191="","", xlookup("*"&amp;G191&amp;"*",M:M,M:M,"",2))</f>
        <v>#NAME?</v>
      </c>
      <c r="L191" s="126"/>
      <c r="M191" s="144" t="str">
        <f aca="false">'Roshas Attendance'!S190</f>
        <v/>
      </c>
      <c r="N191" s="145" t="str">
        <f aca="false">IF(M191="","", IF(SUMIF(K:K,M191,J:J)=0,"",SUMIF(K:K,M191,J:J)))</f>
        <v/>
      </c>
      <c r="O191" s="144" t="str">
        <f aca="false">'Roshas Attendance'!U190</f>
        <v/>
      </c>
    </row>
    <row r="192" customFormat="false" ht="15.75" hidden="false" customHeight="true" outlineLevel="0" collapsed="false">
      <c r="A192" s="156"/>
      <c r="B192" s="123"/>
      <c r="C192" s="128"/>
      <c r="D192" s="128"/>
      <c r="E192" s="138" t="str">
        <f aca="false">IFERROR(__xludf.dummyfunction("iferror(if(A192="""","""", value(regexextract(A192,"" - ([^ ]+)*""))),"""")"),"")</f>
        <v/>
      </c>
      <c r="G192" s="144" t="str">
        <f aca="false">'Roshas Attendance'!M191</f>
        <v>Exdraclespy</v>
      </c>
      <c r="H192" s="140" t="e">
        <f aca="false">'Roshas Attendance'!N191</f>
        <v>#NAME?</v>
      </c>
      <c r="I192" s="141" t="str">
        <f aca="false">IF(COUNTIF(D:D,G192)=0,"",COUNTIF(D:D,G192))</f>
        <v/>
      </c>
      <c r="J192" s="142" t="str">
        <f aca="false">IF(SUMIF(B:B,G192,E:E)=0,"",SUMIF(B:B,G192,E:E))</f>
        <v/>
      </c>
      <c r="K192" s="143" t="e">
        <f aca="false">IF(G192="","", xlookup("*"&amp;G192&amp;"*",M:M,M:M,"",2))</f>
        <v>#NAME?</v>
      </c>
      <c r="L192" s="126"/>
      <c r="M192" s="144" t="str">
        <f aca="false">'Roshas Attendance'!S191</f>
        <v/>
      </c>
      <c r="N192" s="145" t="str">
        <f aca="false">IF(M192="","", IF(SUMIF(K:K,M192,J:J)=0,"",SUMIF(K:K,M192,J:J)))</f>
        <v/>
      </c>
      <c r="O192" s="144" t="str">
        <f aca="false">'Roshas Attendance'!U191</f>
        <v/>
      </c>
    </row>
    <row r="193" customFormat="false" ht="15.75" hidden="false" customHeight="true" outlineLevel="0" collapsed="false">
      <c r="A193" s="155"/>
      <c r="B193" s="123"/>
      <c r="C193" s="128"/>
      <c r="D193" s="128"/>
      <c r="E193" s="138" t="str">
        <f aca="false">IFERROR(__xludf.dummyfunction("iferror(if(A193="""","""", value(regexextract(A193,"" - ([^ ]+)*""))),"""")"),"")</f>
        <v/>
      </c>
      <c r="G193" s="144" t="str">
        <f aca="false">'Roshas Attendance'!M192</f>
        <v>Extracredit</v>
      </c>
      <c r="H193" s="140" t="e">
        <f aca="false">'Roshas Attendance'!N192</f>
        <v>#NAME?</v>
      </c>
      <c r="I193" s="141" t="str">
        <f aca="false">IF(COUNTIF(D:D,G193)=0,"",COUNTIF(D:D,G193))</f>
        <v/>
      </c>
      <c r="J193" s="142" t="str">
        <f aca="false">IF(SUMIF(B:B,G193,E:E)=0,"",SUMIF(B:B,G193,E:E))</f>
        <v/>
      </c>
      <c r="K193" s="143" t="e">
        <f aca="false">IF(G193="","", xlookup("*"&amp;G193&amp;"*",M:M,M:M,"",2))</f>
        <v>#NAME?</v>
      </c>
      <c r="L193" s="126"/>
      <c r="M193" s="144" t="str">
        <f aca="false">'Roshas Attendance'!S192</f>
        <v/>
      </c>
      <c r="N193" s="145" t="str">
        <f aca="false">IF(M193="","", IF(SUMIF(K:K,M193,J:J)=0,"",SUMIF(K:K,M193,J:J)))</f>
        <v/>
      </c>
      <c r="O193" s="144" t="str">
        <f aca="false">'Roshas Attendance'!U192</f>
        <v/>
      </c>
    </row>
    <row r="194" customFormat="false" ht="15.75" hidden="false" customHeight="true" outlineLevel="0" collapsed="false">
      <c r="A194" s="156"/>
      <c r="B194" s="123"/>
      <c r="C194" s="128"/>
      <c r="D194" s="128"/>
      <c r="E194" s="138" t="str">
        <f aca="false">IFERROR(__xludf.dummyfunction("iferror(if(A194="""","""", value(regexextract(A194,"" - ([^ ]+)*""))),"""")"),"")</f>
        <v/>
      </c>
      <c r="G194" s="144" t="str">
        <f aca="false">'Roshas Attendance'!M193</f>
        <v>Faeloria</v>
      </c>
      <c r="H194" s="140" t="e">
        <f aca="false">'Roshas Attendance'!N193</f>
        <v>#NAME?</v>
      </c>
      <c r="I194" s="141" t="str">
        <f aca="false">IF(COUNTIF(D:D,G194)=0,"",COUNTIF(D:D,G194))</f>
        <v/>
      </c>
      <c r="J194" s="142" t="str">
        <f aca="false">IF(SUMIF(B:B,G194,E:E)=0,"",SUMIF(B:B,G194,E:E))</f>
        <v/>
      </c>
      <c r="K194" s="143" t="e">
        <f aca="false">IF(G194="","", xlookup("*"&amp;G194&amp;"*",M:M,M:M,"",2))</f>
        <v>#NAME?</v>
      </c>
      <c r="L194" s="126"/>
      <c r="M194" s="144" t="str">
        <f aca="false">'Roshas Attendance'!S193</f>
        <v/>
      </c>
      <c r="N194" s="145" t="str">
        <f aca="false">IF(M194="","", IF(SUMIF(K:K,M194,J:J)=0,"",SUMIF(K:K,M194,J:J)))</f>
        <v/>
      </c>
      <c r="O194" s="144" t="str">
        <f aca="false">'Roshas Attendance'!U193</f>
        <v/>
      </c>
    </row>
    <row r="195" customFormat="false" ht="15.75" hidden="false" customHeight="true" outlineLevel="0" collapsed="false">
      <c r="A195" s="155"/>
      <c r="B195" s="123"/>
      <c r="C195" s="128"/>
      <c r="D195" s="128"/>
      <c r="E195" s="138" t="str">
        <f aca="false">IFERROR(__xludf.dummyfunction("iferror(if(A195="""","""", value(regexextract(A195,"" - ([^ ]+)*""))),"""")"),"")</f>
        <v/>
      </c>
      <c r="G195" s="144" t="str">
        <f aca="false">'Roshas Attendance'!M194</f>
        <v>Fapolas</v>
      </c>
      <c r="H195" s="140" t="e">
        <f aca="false">'Roshas Attendance'!N194</f>
        <v>#NAME?</v>
      </c>
      <c r="I195" s="141" t="str">
        <f aca="false">IF(COUNTIF(D:D,G195)=0,"",COUNTIF(D:D,G195))</f>
        <v/>
      </c>
      <c r="J195" s="142" t="str">
        <f aca="false">IF(SUMIF(B:B,G195,E:E)=0,"",SUMIF(B:B,G195,E:E))</f>
        <v/>
      </c>
      <c r="K195" s="143" t="e">
        <f aca="false">IF(G195="","", xlookup("*"&amp;G195&amp;"*",M:M,M:M,"",2))</f>
        <v>#NAME?</v>
      </c>
      <c r="L195" s="126"/>
      <c r="M195" s="144" t="str">
        <f aca="false">'Roshas Attendance'!S194</f>
        <v/>
      </c>
      <c r="N195" s="145" t="str">
        <f aca="false">IF(M195="","", IF(SUMIF(K:K,M195,J:J)=0,"",SUMIF(K:K,M195,J:J)))</f>
        <v/>
      </c>
      <c r="O195" s="144" t="str">
        <f aca="false">'Roshas Attendance'!U194</f>
        <v/>
      </c>
    </row>
    <row r="196" customFormat="false" ht="15.75" hidden="false" customHeight="true" outlineLevel="0" collapsed="false">
      <c r="A196" s="156"/>
      <c r="B196" s="123"/>
      <c r="C196" s="128"/>
      <c r="D196" s="128"/>
      <c r="E196" s="138" t="str">
        <f aca="false">IFERROR(__xludf.dummyfunction("iferror(if(A196="""","""", value(regexextract(A196,"" - ([^ ]+)*""))),"""")"),"")</f>
        <v/>
      </c>
      <c r="G196" s="144" t="str">
        <f aca="false">'Roshas Attendance'!M195</f>
        <v>Fathercarter</v>
      </c>
      <c r="H196" s="140" t="e">
        <f aca="false">'Roshas Attendance'!N195</f>
        <v>#NAME?</v>
      </c>
      <c r="I196" s="141" t="str">
        <f aca="false">IF(COUNTIF(D:D,G196)=0,"",COUNTIF(D:D,G196))</f>
        <v/>
      </c>
      <c r="J196" s="142" t="str">
        <f aca="false">IF(SUMIF(B:B,G196,E:E)=0,"",SUMIF(B:B,G196,E:E))</f>
        <v/>
      </c>
      <c r="K196" s="143" t="e">
        <f aca="false">IF(G196="","", xlookup("*"&amp;G196&amp;"*",M:M,M:M,"",2))</f>
        <v>#NAME?</v>
      </c>
      <c r="L196" s="126"/>
      <c r="M196" s="144" t="str">
        <f aca="false">'Roshas Attendance'!S195</f>
        <v/>
      </c>
      <c r="N196" s="145" t="str">
        <f aca="false">IF(M196="","", IF(SUMIF(K:K,M196,J:J)=0,"",SUMIF(K:K,M196,J:J)))</f>
        <v/>
      </c>
      <c r="O196" s="144" t="str">
        <f aca="false">'Roshas Attendance'!U195</f>
        <v/>
      </c>
    </row>
    <row r="197" customFormat="false" ht="15.75" hidden="false" customHeight="true" outlineLevel="0" collapsed="false">
      <c r="A197" s="155"/>
      <c r="B197" s="123"/>
      <c r="C197" s="128"/>
      <c r="D197" s="128"/>
      <c r="E197" s="138" t="str">
        <f aca="false">IFERROR(__xludf.dummyfunction("iferror(if(A197="""","""", value(regexextract(A197,"" - ([^ ]+)*""))),"""")"),"")</f>
        <v/>
      </c>
      <c r="G197" s="144" t="str">
        <f aca="false">'Roshas Attendance'!M196</f>
        <v>Fatherrtom</v>
      </c>
      <c r="H197" s="140" t="e">
        <f aca="false">'Roshas Attendance'!N196</f>
        <v>#NAME?</v>
      </c>
      <c r="I197" s="141" t="str">
        <f aca="false">IF(COUNTIF(D:D,G197)=0,"",COUNTIF(D:D,G197))</f>
        <v/>
      </c>
      <c r="J197" s="142" t="str">
        <f aca="false">IF(SUMIF(B:B,G197,E:E)=0,"",SUMIF(B:B,G197,E:E))</f>
        <v/>
      </c>
      <c r="K197" s="143" t="e">
        <f aca="false">IF(G197="","", xlookup("*"&amp;G197&amp;"*",M:M,M:M,"",2))</f>
        <v>#NAME?</v>
      </c>
      <c r="L197" s="126"/>
      <c r="M197" s="144" t="str">
        <f aca="false">'Roshas Attendance'!S196</f>
        <v/>
      </c>
      <c r="N197" s="145" t="str">
        <f aca="false">IF(M197="","", IF(SUMIF(K:K,M197,J:J)=0,"",SUMIF(K:K,M197,J:J)))</f>
        <v/>
      </c>
      <c r="O197" s="144" t="str">
        <f aca="false">'Roshas Attendance'!U196</f>
        <v/>
      </c>
    </row>
    <row r="198" customFormat="false" ht="15.75" hidden="false" customHeight="true" outlineLevel="0" collapsed="false">
      <c r="A198" s="156"/>
      <c r="B198" s="123"/>
      <c r="C198" s="128"/>
      <c r="D198" s="128"/>
      <c r="E198" s="138" t="str">
        <f aca="false">IFERROR(__xludf.dummyfunction("iferror(if(A198="""","""", value(regexextract(A198,"" - ([^ ]+)*""))),"""")"),"")</f>
        <v/>
      </c>
      <c r="G198" s="144" t="str">
        <f aca="false">'Roshas Attendance'!M197</f>
        <v>Fayed</v>
      </c>
      <c r="H198" s="140" t="e">
        <f aca="false">'Roshas Attendance'!N197</f>
        <v>#NAME?</v>
      </c>
      <c r="I198" s="141" t="str">
        <f aca="false">IF(COUNTIF(D:D,G198)=0,"",COUNTIF(D:D,G198))</f>
        <v/>
      </c>
      <c r="J198" s="142" t="str">
        <f aca="false">IF(SUMIF(B:B,G198,E:E)=0,"",SUMIF(B:B,G198,E:E))</f>
        <v/>
      </c>
      <c r="K198" s="143" t="e">
        <f aca="false">IF(G198="","", xlookup("*"&amp;G198&amp;"*",M:M,M:M,"",2))</f>
        <v>#NAME?</v>
      </c>
      <c r="L198" s="126"/>
      <c r="M198" s="144" t="str">
        <f aca="false">'Roshas Attendance'!S197</f>
        <v/>
      </c>
      <c r="N198" s="145" t="str">
        <f aca="false">IF(M198="","", IF(SUMIF(K:K,M198,J:J)=0,"",SUMIF(K:K,M198,J:J)))</f>
        <v/>
      </c>
      <c r="O198" s="144" t="str">
        <f aca="false">'Roshas Attendance'!U197</f>
        <v/>
      </c>
    </row>
    <row r="199" customFormat="false" ht="15.75" hidden="false" customHeight="true" outlineLevel="0" collapsed="false">
      <c r="A199" s="155"/>
      <c r="B199" s="123"/>
      <c r="C199" s="128"/>
      <c r="D199" s="128"/>
      <c r="E199" s="138" t="str">
        <f aca="false">IFERROR(__xludf.dummyfunction("iferror(if(A199="""","""", value(regexextract(A199,"" - ([^ ]+)*""))),"""")"),"")</f>
        <v/>
      </c>
      <c r="G199" s="144" t="str">
        <f aca="false">'Roshas Attendance'!M198</f>
        <v>Felenor</v>
      </c>
      <c r="H199" s="140" t="e">
        <f aca="false">'Roshas Attendance'!N198</f>
        <v>#NAME?</v>
      </c>
      <c r="I199" s="141" t="str">
        <f aca="false">IF(COUNTIF(D:D,G199)=0,"",COUNTIF(D:D,G199))</f>
        <v/>
      </c>
      <c r="J199" s="142" t="str">
        <f aca="false">IF(SUMIF(B:B,G199,E:E)=0,"",SUMIF(B:B,G199,E:E))</f>
        <v/>
      </c>
      <c r="K199" s="143" t="e">
        <f aca="false">IF(G199="","", xlookup("*"&amp;G199&amp;"*",M:M,M:M,"",2))</f>
        <v>#NAME?</v>
      </c>
      <c r="L199" s="126"/>
      <c r="M199" s="144" t="str">
        <f aca="false">'Roshas Attendance'!S198</f>
        <v/>
      </c>
      <c r="N199" s="145" t="str">
        <f aca="false">IF(M199="","", IF(SUMIF(K:K,M199,J:J)=0,"",SUMIF(K:K,M199,J:J)))</f>
        <v/>
      </c>
      <c r="O199" s="144" t="str">
        <f aca="false">'Roshas Attendance'!U198</f>
        <v/>
      </c>
    </row>
    <row r="200" customFormat="false" ht="15.75" hidden="false" customHeight="true" outlineLevel="0" collapsed="false">
      <c r="A200" s="156"/>
      <c r="B200" s="123"/>
      <c r="C200" s="128"/>
      <c r="D200" s="128"/>
      <c r="E200" s="138" t="str">
        <f aca="false">IFERROR(__xludf.dummyfunction("iferror(if(A200="""","""", value(regexextract(A200,"" - ([^ ]+)*""))),"""")"),"")</f>
        <v/>
      </c>
      <c r="G200" s="144" t="str">
        <f aca="false">'Roshas Attendance'!M199</f>
        <v>Felgaze</v>
      </c>
      <c r="H200" s="140" t="e">
        <f aca="false">'Roshas Attendance'!N199</f>
        <v>#NAME?</v>
      </c>
      <c r="I200" s="141" t="str">
        <f aca="false">IF(COUNTIF(D:D,G200)=0,"",COUNTIF(D:D,G200))</f>
        <v/>
      </c>
      <c r="J200" s="142" t="n">
        <f aca="false">IF(SUMIF(B:B,G200,E:E)=0,"",SUMIF(B:B,G200,E:E))</f>
        <v>2</v>
      </c>
      <c r="K200" s="143" t="e">
        <f aca="false">IF(G200="","", xlookup("*"&amp;G200&amp;"*",M:M,M:M,"",2))</f>
        <v>#NAME?</v>
      </c>
      <c r="L200" s="126"/>
      <c r="M200" s="144" t="str">
        <f aca="false">'Roshas Attendance'!S199</f>
        <v/>
      </c>
      <c r="N200" s="145" t="str">
        <f aca="false">IF(M200="","", IF(SUMIF(K:K,M200,J:J)=0,"",SUMIF(K:K,M200,J:J)))</f>
        <v/>
      </c>
      <c r="O200" s="144" t="str">
        <f aca="false">'Roshas Attendance'!U199</f>
        <v/>
      </c>
    </row>
    <row r="201" customFormat="false" ht="15.75" hidden="false" customHeight="true" outlineLevel="0" collapsed="false">
      <c r="A201" s="155"/>
      <c r="B201" s="123"/>
      <c r="C201" s="128"/>
      <c r="D201" s="128"/>
      <c r="E201" s="138" t="str">
        <f aca="false">IFERROR(__xludf.dummyfunction("iferror(if(A201="""","""", value(regexextract(A201,"" - ([^ ]+)*""))),"""")"),"")</f>
        <v/>
      </c>
      <c r="G201" s="144" t="str">
        <f aca="false">'Roshas Attendance'!M200</f>
        <v>Fernette</v>
      </c>
      <c r="H201" s="140" t="e">
        <f aca="false">'Roshas Attendance'!N200</f>
        <v>#NAME?</v>
      </c>
      <c r="I201" s="141" t="str">
        <f aca="false">IF(COUNTIF(D:D,G201)=0,"",COUNTIF(D:D,G201))</f>
        <v/>
      </c>
      <c r="J201" s="142" t="str">
        <f aca="false">IF(SUMIF(B:B,G201,E:E)=0,"",SUMIF(B:B,G201,E:E))</f>
        <v/>
      </c>
      <c r="K201" s="143" t="e">
        <f aca="false">IF(G201="","", xlookup("*"&amp;G201&amp;"*",M:M,M:M,"",2))</f>
        <v>#NAME?</v>
      </c>
      <c r="L201" s="126"/>
      <c r="M201" s="144" t="str">
        <f aca="false">'Roshas Attendance'!S200</f>
        <v/>
      </c>
      <c r="N201" s="145" t="str">
        <f aca="false">IF(M201="","", IF(SUMIF(K:K,M201,J:J)=0,"",SUMIF(K:K,M201,J:J)))</f>
        <v/>
      </c>
      <c r="O201" s="144" t="str">
        <f aca="false">'Roshas Attendance'!U200</f>
        <v/>
      </c>
    </row>
    <row r="202" customFormat="false" ht="15.75" hidden="false" customHeight="true" outlineLevel="0" collapsed="false">
      <c r="A202" s="156"/>
      <c r="B202" s="123"/>
      <c r="C202" s="128"/>
      <c r="D202" s="128"/>
      <c r="E202" s="138" t="str">
        <f aca="false">IFERROR(__xludf.dummyfunction("iferror(if(A202="""","""", value(regexextract(A202,"" - ([^ ]+)*""))),"""")"),"")</f>
        <v/>
      </c>
      <c r="G202" s="144" t="str">
        <f aca="false">'Roshas Attendance'!M201</f>
        <v>Fidgetpally</v>
      </c>
      <c r="H202" s="140" t="e">
        <f aca="false">'Roshas Attendance'!N201</f>
        <v>#NAME?</v>
      </c>
      <c r="I202" s="141" t="str">
        <f aca="false">IF(COUNTIF(D:D,G202)=0,"",COUNTIF(D:D,G202))</f>
        <v/>
      </c>
      <c r="J202" s="142" t="str">
        <f aca="false">IF(SUMIF(B:B,G202,E:E)=0,"",SUMIF(B:B,G202,E:E))</f>
        <v/>
      </c>
      <c r="K202" s="143" t="e">
        <f aca="false">IF(G202="","", xlookup("*"&amp;G202&amp;"*",M:M,M:M,"",2))</f>
        <v>#NAME?</v>
      </c>
      <c r="L202" s="126"/>
      <c r="M202" s="144" t="str">
        <f aca="false">'Roshas Attendance'!S201</f>
        <v/>
      </c>
      <c r="N202" s="145" t="str">
        <f aca="false">IF(M202="","", IF(SUMIF(K:K,M202,J:J)=0,"",SUMIF(K:K,M202,J:J)))</f>
        <v/>
      </c>
      <c r="O202" s="144" t="str">
        <f aca="false">'Roshas Attendance'!U201</f>
        <v/>
      </c>
    </row>
    <row r="203" customFormat="false" ht="15.75" hidden="false" customHeight="true" outlineLevel="0" collapsed="false">
      <c r="A203" s="155"/>
      <c r="B203" s="123"/>
      <c r="C203" s="128"/>
      <c r="D203" s="128"/>
      <c r="E203" s="138" t="str">
        <f aca="false">IFERROR(__xludf.dummyfunction("iferror(if(A203="""","""", value(regexextract(A203,"" - ([^ ]+)*""))),"""")"),"")</f>
        <v/>
      </c>
      <c r="G203" s="144" t="str">
        <f aca="false">'Roshas Attendance'!M202</f>
        <v>Finalfall</v>
      </c>
      <c r="H203" s="140" t="e">
        <f aca="false">'Roshas Attendance'!N202</f>
        <v>#NAME?</v>
      </c>
      <c r="I203" s="141" t="str">
        <f aca="false">IF(COUNTIF(D:D,G203)=0,"",COUNTIF(D:D,G203))</f>
        <v/>
      </c>
      <c r="J203" s="142" t="str">
        <f aca="false">IF(SUMIF(B:B,G203,E:E)=0,"",SUMIF(B:B,G203,E:E))</f>
        <v/>
      </c>
      <c r="K203" s="143" t="e">
        <f aca="false">IF(G203="","", xlookup("*"&amp;G203&amp;"*",M:M,M:M,"",2))</f>
        <v>#NAME?</v>
      </c>
      <c r="L203" s="126"/>
      <c r="M203" s="144" t="str">
        <f aca="false">'Roshas Attendance'!S202</f>
        <v/>
      </c>
      <c r="N203" s="145" t="str">
        <f aca="false">IF(M203="","", IF(SUMIF(K:K,M203,J:J)=0,"",SUMIF(K:K,M203,J:J)))</f>
        <v/>
      </c>
      <c r="O203" s="144" t="str">
        <f aca="false">'Roshas Attendance'!U202</f>
        <v/>
      </c>
    </row>
    <row r="204" customFormat="false" ht="15.75" hidden="false" customHeight="true" outlineLevel="0" collapsed="false">
      <c r="A204" s="156"/>
      <c r="B204" s="123"/>
      <c r="C204" s="128"/>
      <c r="D204" s="128"/>
      <c r="E204" s="138" t="str">
        <f aca="false">IFERROR(__xludf.dummyfunction("iferror(if(A204="""","""", value(regexextract(A204,"" - ([^ ]+)*""))),"""")"),"")</f>
        <v/>
      </c>
      <c r="G204" s="144" t="str">
        <f aca="false">'Roshas Attendance'!M203</f>
        <v>Firstdk</v>
      </c>
      <c r="H204" s="140" t="e">
        <f aca="false">'Roshas Attendance'!N203</f>
        <v>#NAME?</v>
      </c>
      <c r="I204" s="141" t="str">
        <f aca="false">IF(COUNTIF(D:D,G204)=0,"",COUNTIF(D:D,G204))</f>
        <v/>
      </c>
      <c r="J204" s="142" t="str">
        <f aca="false">IF(SUMIF(B:B,G204,E:E)=0,"",SUMIF(B:B,G204,E:E))</f>
        <v/>
      </c>
      <c r="K204" s="143" t="e">
        <f aca="false">IF(G204="","", xlookup("*"&amp;G204&amp;"*",M:M,M:M,"",2))</f>
        <v>#NAME?</v>
      </c>
      <c r="L204" s="126"/>
      <c r="M204" s="144" t="str">
        <f aca="false">'Roshas Attendance'!S203</f>
        <v/>
      </c>
      <c r="N204" s="145" t="str">
        <f aca="false">IF(M204="","", IF(SUMIF(K:K,M204,J:J)=0,"",SUMIF(K:K,M204,J:J)))</f>
        <v/>
      </c>
      <c r="O204" s="144" t="str">
        <f aca="false">'Roshas Attendance'!U203</f>
        <v/>
      </c>
    </row>
    <row r="205" customFormat="false" ht="15.75" hidden="false" customHeight="true" outlineLevel="0" collapsed="false">
      <c r="A205" s="155"/>
      <c r="B205" s="123"/>
      <c r="C205" s="128"/>
      <c r="D205" s="128"/>
      <c r="E205" s="138" t="str">
        <f aca="false">IFERROR(__xludf.dummyfunction("iferror(if(A205="""","""", value(regexextract(A205,"" - ([^ ]+)*""))),"""")"),"")</f>
        <v/>
      </c>
      <c r="G205" s="144" t="str">
        <f aca="false">'Roshas Attendance'!M204</f>
        <v>Firstlimit</v>
      </c>
      <c r="H205" s="140" t="e">
        <f aca="false">'Roshas Attendance'!N204</f>
        <v>#NAME?</v>
      </c>
      <c r="I205" s="141" t="str">
        <f aca="false">IF(COUNTIF(D:D,G205)=0,"",COUNTIF(D:D,G205))</f>
        <v/>
      </c>
      <c r="J205" s="142" t="str">
        <f aca="false">IF(SUMIF(B:B,G205,E:E)=0,"",SUMIF(B:B,G205,E:E))</f>
        <v/>
      </c>
      <c r="K205" s="143" t="e">
        <f aca="false">IF(G205="","", xlookup("*"&amp;G205&amp;"*",M:M,M:M,"",2))</f>
        <v>#NAME?</v>
      </c>
      <c r="L205" s="126"/>
      <c r="M205" s="144" t="str">
        <f aca="false">'Roshas Attendance'!S204</f>
        <v/>
      </c>
      <c r="N205" s="145" t="str">
        <f aca="false">IF(M205="","", IF(SUMIF(K:K,M205,J:J)=0,"",SUMIF(K:K,M205,J:J)))</f>
        <v/>
      </c>
      <c r="O205" s="144" t="str">
        <f aca="false">'Roshas Attendance'!U204</f>
        <v/>
      </c>
    </row>
    <row r="206" customFormat="false" ht="15.75" hidden="false" customHeight="true" outlineLevel="0" collapsed="false">
      <c r="A206" s="156"/>
      <c r="B206" s="123"/>
      <c r="C206" s="128"/>
      <c r="D206" s="128"/>
      <c r="E206" s="138" t="str">
        <f aca="false">IFERROR(__xludf.dummyfunction("iferror(if(A206="""","""", value(regexextract(A206,"" - ([^ ]+)*""))),"""")"),"")</f>
        <v/>
      </c>
      <c r="G206" s="144" t="str">
        <f aca="false">'Roshas Attendance'!M205</f>
        <v>Flaccidhams</v>
      </c>
      <c r="H206" s="140" t="e">
        <f aca="false">'Roshas Attendance'!N205</f>
        <v>#NAME?</v>
      </c>
      <c r="I206" s="141" t="str">
        <f aca="false">IF(COUNTIF(D:D,G206)=0,"",COUNTIF(D:D,G206))</f>
        <v/>
      </c>
      <c r="J206" s="142" t="str">
        <f aca="false">IF(SUMIF(B:B,G206,E:E)=0,"",SUMIF(B:B,G206,E:E))</f>
        <v/>
      </c>
      <c r="K206" s="143" t="e">
        <f aca="false">IF(G206="","", xlookup("*"&amp;G206&amp;"*",M:M,M:M,"",2))</f>
        <v>#NAME?</v>
      </c>
      <c r="L206" s="126"/>
      <c r="M206" s="144" t="str">
        <f aca="false">'Roshas Attendance'!S205</f>
        <v/>
      </c>
      <c r="N206" s="145" t="str">
        <f aca="false">IF(M206="","", IF(SUMIF(K:K,M206,J:J)=0,"",SUMIF(K:K,M206,J:J)))</f>
        <v/>
      </c>
      <c r="O206" s="144" t="str">
        <f aca="false">'Roshas Attendance'!U205</f>
        <v/>
      </c>
    </row>
    <row r="207" customFormat="false" ht="15.75" hidden="false" customHeight="true" outlineLevel="0" collapsed="false">
      <c r="A207" s="155"/>
      <c r="B207" s="123"/>
      <c r="C207" s="128"/>
      <c r="D207" s="128"/>
      <c r="E207" s="138" t="str">
        <f aca="false">IFERROR(__xludf.dummyfunction("iferror(if(A207="""","""", value(regexextract(A207,"" - ([^ ]+)*""))),"""")"),"")</f>
        <v/>
      </c>
      <c r="G207" s="144" t="str">
        <f aca="false">'Roshas Attendance'!M206</f>
        <v>Flickbait</v>
      </c>
      <c r="H207" s="140" t="e">
        <f aca="false">'Roshas Attendance'!N206</f>
        <v>#NAME?</v>
      </c>
      <c r="I207" s="141" t="str">
        <f aca="false">IF(COUNTIF(D:D,G207)=0,"",COUNTIF(D:D,G207))</f>
        <v/>
      </c>
      <c r="J207" s="142" t="str">
        <f aca="false">IF(SUMIF(B:B,G207,E:E)=0,"",SUMIF(B:B,G207,E:E))</f>
        <v/>
      </c>
      <c r="K207" s="143" t="e">
        <f aca="false">IF(G207="","", xlookup("*"&amp;G207&amp;"*",M:M,M:M,"",2))</f>
        <v>#NAME?</v>
      </c>
      <c r="L207" s="126"/>
      <c r="M207" s="144" t="str">
        <f aca="false">'Roshas Attendance'!S206</f>
        <v/>
      </c>
      <c r="N207" s="145" t="str">
        <f aca="false">IF(M207="","", IF(SUMIF(K:K,M207,J:J)=0,"",SUMIF(K:K,M207,J:J)))</f>
        <v/>
      </c>
      <c r="O207" s="144" t="str">
        <f aca="false">'Roshas Attendance'!U206</f>
        <v/>
      </c>
    </row>
    <row r="208" customFormat="false" ht="15.75" hidden="false" customHeight="true" outlineLevel="0" collapsed="false">
      <c r="A208" s="156"/>
      <c r="B208" s="123"/>
      <c r="C208" s="128"/>
      <c r="D208" s="128"/>
      <c r="E208" s="138" t="str">
        <f aca="false">IFERROR(__xludf.dummyfunction("iferror(if(A208="""","""", value(regexextract(A208,"" - ([^ ]+)*""))),"""")"),"")</f>
        <v/>
      </c>
      <c r="G208" s="144" t="str">
        <f aca="false">'Roshas Attendance'!M207</f>
        <v>Flippybei</v>
      </c>
      <c r="H208" s="140" t="e">
        <f aca="false">'Roshas Attendance'!N207</f>
        <v>#NAME?</v>
      </c>
      <c r="I208" s="141" t="str">
        <f aca="false">IF(COUNTIF(D:D,G208)=0,"",COUNTIF(D:D,G208))</f>
        <v/>
      </c>
      <c r="J208" s="142" t="str">
        <f aca="false">IF(SUMIF(B:B,G208,E:E)=0,"",SUMIF(B:B,G208,E:E))</f>
        <v/>
      </c>
      <c r="K208" s="143" t="e">
        <f aca="false">IF(G208="","", xlookup("*"&amp;G208&amp;"*",M:M,M:M,"",2))</f>
        <v>#NAME?</v>
      </c>
      <c r="L208" s="126"/>
      <c r="M208" s="144" t="str">
        <f aca="false">'Roshas Attendance'!S207</f>
        <v/>
      </c>
      <c r="N208" s="145" t="str">
        <f aca="false">IF(M208="","", IF(SUMIF(K:K,M208,J:J)=0,"",SUMIF(K:K,M208,J:J)))</f>
        <v/>
      </c>
      <c r="O208" s="144" t="str">
        <f aca="false">'Roshas Attendance'!U207</f>
        <v/>
      </c>
    </row>
    <row r="209" customFormat="false" ht="15.75" hidden="false" customHeight="true" outlineLevel="0" collapsed="false">
      <c r="A209" s="155"/>
      <c r="B209" s="123"/>
      <c r="C209" s="128"/>
      <c r="D209" s="128"/>
      <c r="E209" s="138" t="str">
        <f aca="false">IFERROR(__xludf.dummyfunction("iferror(if(A209="""","""", value(regexextract(A209,"" - ([^ ]+)*""))),"""")"),"")</f>
        <v/>
      </c>
      <c r="G209" s="144" t="str">
        <f aca="false">'Roshas Attendance'!M208</f>
        <v>Folazin</v>
      </c>
      <c r="H209" s="140" t="e">
        <f aca="false">'Roshas Attendance'!N208</f>
        <v>#NAME?</v>
      </c>
      <c r="I209" s="141" t="str">
        <f aca="false">IF(COUNTIF(D:D,G209)=0,"",COUNTIF(D:D,G209))</f>
        <v/>
      </c>
      <c r="J209" s="142" t="str">
        <f aca="false">IF(SUMIF(B:B,G209,E:E)=0,"",SUMIF(B:B,G209,E:E))</f>
        <v/>
      </c>
      <c r="K209" s="143" t="e">
        <f aca="false">IF(G209="","", xlookup("*"&amp;G209&amp;"*",M:M,M:M,"",2))</f>
        <v>#NAME?</v>
      </c>
      <c r="L209" s="126"/>
      <c r="M209" s="144" t="str">
        <f aca="false">'Roshas Attendance'!S208</f>
        <v/>
      </c>
      <c r="N209" s="145" t="str">
        <f aca="false">IF(M209="","", IF(SUMIF(K:K,M209,J:J)=0,"",SUMIF(K:K,M209,J:J)))</f>
        <v/>
      </c>
      <c r="O209" s="144" t="str">
        <f aca="false">'Roshas Attendance'!U208</f>
        <v/>
      </c>
    </row>
    <row r="210" customFormat="false" ht="15.75" hidden="false" customHeight="true" outlineLevel="0" collapsed="false">
      <c r="A210" s="156"/>
      <c r="B210" s="123"/>
      <c r="C210" s="128"/>
      <c r="D210" s="128"/>
      <c r="E210" s="138" t="str">
        <f aca="false">IFERROR(__xludf.dummyfunction("iferror(if(A210="""","""", value(regexextract(A210,"" - ([^ ]+)*""))),"""")"),"")</f>
        <v/>
      </c>
      <c r="G210" s="144" t="str">
        <f aca="false">'Roshas Attendance'!M209</f>
        <v>Foppa</v>
      </c>
      <c r="H210" s="140" t="e">
        <f aca="false">'Roshas Attendance'!N209</f>
        <v>#NAME?</v>
      </c>
      <c r="I210" s="141" t="str">
        <f aca="false">IF(COUNTIF(D:D,G210)=0,"",COUNTIF(D:D,G210))</f>
        <v/>
      </c>
      <c r="J210" s="142" t="str">
        <f aca="false">IF(SUMIF(B:B,G210,E:E)=0,"",SUMIF(B:B,G210,E:E))</f>
        <v/>
      </c>
      <c r="K210" s="143" t="e">
        <f aca="false">IF(G210="","", xlookup("*"&amp;G210&amp;"*",M:M,M:M,"",2))</f>
        <v>#NAME?</v>
      </c>
      <c r="L210" s="126"/>
      <c r="M210" s="144" t="str">
        <f aca="false">'Roshas Attendance'!S209</f>
        <v/>
      </c>
      <c r="N210" s="145" t="str">
        <f aca="false">IF(M210="","", IF(SUMIF(K:K,M210,J:J)=0,"",SUMIF(K:K,M210,J:J)))</f>
        <v/>
      </c>
      <c r="O210" s="144" t="str">
        <f aca="false">'Roshas Attendance'!U209</f>
        <v/>
      </c>
    </row>
    <row r="211" customFormat="false" ht="15.75" hidden="false" customHeight="true" outlineLevel="0" collapsed="false">
      <c r="A211" s="155"/>
      <c r="B211" s="123"/>
      <c r="C211" s="128"/>
      <c r="D211" s="128"/>
      <c r="E211" s="138" t="str">
        <f aca="false">IFERROR(__xludf.dummyfunction("iferror(if(A211="""","""", value(regexextract(A211,"" - ([^ ]+)*""))),"""")"),"")</f>
        <v/>
      </c>
      <c r="G211" s="144" t="str">
        <f aca="false">'Roshas Attendance'!M210</f>
        <v>Foppah</v>
      </c>
      <c r="H211" s="140" t="e">
        <f aca="false">'Roshas Attendance'!N210</f>
        <v>#NAME?</v>
      </c>
      <c r="I211" s="141" t="str">
        <f aca="false">IF(COUNTIF(D:D,G211)=0,"",COUNTIF(D:D,G211))</f>
        <v/>
      </c>
      <c r="J211" s="142" t="str">
        <f aca="false">IF(SUMIF(B:B,G211,E:E)=0,"",SUMIF(B:B,G211,E:E))</f>
        <v/>
      </c>
      <c r="K211" s="143" t="e">
        <f aca="false">IF(G211="","", xlookup("*"&amp;G211&amp;"*",M:M,M:M,"",2))</f>
        <v>#NAME?</v>
      </c>
      <c r="L211" s="126"/>
      <c r="M211" s="144" t="str">
        <f aca="false">'Roshas Attendance'!S210</f>
        <v/>
      </c>
      <c r="N211" s="145" t="str">
        <f aca="false">IF(M211="","", IF(SUMIF(K:K,M211,J:J)=0,"",SUMIF(K:K,M211,J:J)))</f>
        <v/>
      </c>
      <c r="O211" s="144" t="str">
        <f aca="false">'Roshas Attendance'!U210</f>
        <v/>
      </c>
    </row>
    <row r="212" customFormat="false" ht="15.75" hidden="false" customHeight="true" outlineLevel="0" collapsed="false">
      <c r="A212" s="156"/>
      <c r="B212" s="123"/>
      <c r="C212" s="128"/>
      <c r="D212" s="128"/>
      <c r="E212" s="138" t="str">
        <f aca="false">IFERROR(__xludf.dummyfunction("iferror(if(A212="""","""", value(regexextract(A212,"" - ([^ ]+)*""))),"""")"),"")</f>
        <v/>
      </c>
      <c r="G212" s="144" t="str">
        <f aca="false">'Roshas Attendance'!M211</f>
        <v>Forthezugg</v>
      </c>
      <c r="H212" s="140" t="e">
        <f aca="false">'Roshas Attendance'!N211</f>
        <v>#NAME?</v>
      </c>
      <c r="I212" s="141" t="str">
        <f aca="false">IF(COUNTIF(D:D,G212)=0,"",COUNTIF(D:D,G212))</f>
        <v/>
      </c>
      <c r="J212" s="142" t="str">
        <f aca="false">IF(SUMIF(B:B,G212,E:E)=0,"",SUMIF(B:B,G212,E:E))</f>
        <v/>
      </c>
      <c r="K212" s="143" t="e">
        <f aca="false">IF(G212="","", xlookup("*"&amp;G212&amp;"*",M:M,M:M,"",2))</f>
        <v>#NAME?</v>
      </c>
      <c r="L212" s="126"/>
      <c r="M212" s="144" t="str">
        <f aca="false">'Roshas Attendance'!S211</f>
        <v/>
      </c>
      <c r="N212" s="145" t="str">
        <f aca="false">IF(M212="","", IF(SUMIF(K:K,M212,J:J)=0,"",SUMIF(K:K,M212,J:J)))</f>
        <v/>
      </c>
      <c r="O212" s="144" t="str">
        <f aca="false">'Roshas Attendance'!U211</f>
        <v/>
      </c>
    </row>
    <row r="213" customFormat="false" ht="15.75" hidden="false" customHeight="true" outlineLevel="0" collapsed="false">
      <c r="A213" s="155"/>
      <c r="B213" s="123"/>
      <c r="C213" s="128"/>
      <c r="D213" s="128"/>
      <c r="E213" s="138" t="str">
        <f aca="false">IFERROR(__xludf.dummyfunction("iferror(if(A213="""","""", value(regexextract(A213,"" - ([^ ]+)*""))),"""")"),"")</f>
        <v/>
      </c>
      <c r="G213" s="144" t="str">
        <f aca="false">'Roshas Attendance'!M212</f>
        <v>Fournaree</v>
      </c>
      <c r="H213" s="140" t="e">
        <f aca="false">'Roshas Attendance'!N212</f>
        <v>#NAME?</v>
      </c>
      <c r="I213" s="141" t="str">
        <f aca="false">IF(COUNTIF(D:D,G213)=0,"",COUNTIF(D:D,G213))</f>
        <v/>
      </c>
      <c r="J213" s="142" t="str">
        <f aca="false">IF(SUMIF(B:B,G213,E:E)=0,"",SUMIF(B:B,G213,E:E))</f>
        <v/>
      </c>
      <c r="K213" s="143" t="e">
        <f aca="false">IF(G213="","", xlookup("*"&amp;G213&amp;"*",M:M,M:M,"",2))</f>
        <v>#NAME?</v>
      </c>
      <c r="L213" s="126"/>
      <c r="M213" s="144" t="str">
        <f aca="false">'Roshas Attendance'!S212</f>
        <v/>
      </c>
      <c r="N213" s="145" t="str">
        <f aca="false">IF(M213="","", IF(SUMIF(K:K,M213,J:J)=0,"",SUMIF(K:K,M213,J:J)))</f>
        <v/>
      </c>
      <c r="O213" s="144" t="str">
        <f aca="false">'Roshas Attendance'!U212</f>
        <v/>
      </c>
    </row>
    <row r="214" customFormat="false" ht="15.75" hidden="false" customHeight="true" outlineLevel="0" collapsed="false">
      <c r="A214" s="156"/>
      <c r="B214" s="123"/>
      <c r="C214" s="128"/>
      <c r="D214" s="128"/>
      <c r="E214" s="138" t="str">
        <f aca="false">IFERROR(__xludf.dummyfunction("iferror(if(A214="""","""", value(regexextract(A214,"" - ([^ ]+)*""))),"""")"),"")</f>
        <v/>
      </c>
      <c r="G214" s="144" t="str">
        <f aca="false">'Roshas Attendance'!M213</f>
        <v>Freerunner</v>
      </c>
      <c r="H214" s="140" t="e">
        <f aca="false">'Roshas Attendance'!N213</f>
        <v>#NAME?</v>
      </c>
      <c r="I214" s="141" t="str">
        <f aca="false">IF(COUNTIF(D:D,G214)=0,"",COUNTIF(D:D,G214))</f>
        <v/>
      </c>
      <c r="J214" s="142" t="str">
        <f aca="false">IF(SUMIF(B:B,G214,E:E)=0,"",SUMIF(B:B,G214,E:E))</f>
        <v/>
      </c>
      <c r="K214" s="143" t="e">
        <f aca="false">IF(G214="","", xlookup("*"&amp;G214&amp;"*",M:M,M:M,"",2))</f>
        <v>#NAME?</v>
      </c>
      <c r="L214" s="126"/>
      <c r="M214" s="144" t="str">
        <f aca="false">'Roshas Attendance'!S213</f>
        <v/>
      </c>
      <c r="N214" s="145" t="str">
        <f aca="false">IF(M214="","", IF(SUMIF(K:K,M214,J:J)=0,"",SUMIF(K:K,M214,J:J)))</f>
        <v/>
      </c>
      <c r="O214" s="144" t="str">
        <f aca="false">'Roshas Attendance'!U213</f>
        <v/>
      </c>
    </row>
    <row r="215" customFormat="false" ht="15.75" hidden="false" customHeight="true" outlineLevel="0" collapsed="false">
      <c r="A215" s="155"/>
      <c r="B215" s="123"/>
      <c r="C215" s="123"/>
      <c r="D215" s="123"/>
      <c r="E215" s="138" t="str">
        <f aca="false">IFERROR(__xludf.dummyfunction("iferror(if(A215="""","""", value(regexextract(A215,"" - ([^ ]+)*""))),"""")"),"")</f>
        <v/>
      </c>
      <c r="G215" s="144" t="str">
        <f aca="false">'Roshas Attendance'!M214</f>
        <v>Freezerbrn</v>
      </c>
      <c r="H215" s="140" t="e">
        <f aca="false">'Roshas Attendance'!N214</f>
        <v>#NAME?</v>
      </c>
      <c r="I215" s="141" t="str">
        <f aca="false">IF(COUNTIF(D:D,G215)=0,"",COUNTIF(D:D,G215))</f>
        <v/>
      </c>
      <c r="J215" s="142" t="str">
        <f aca="false">IF(SUMIF(B:B,G215,E:E)=0,"",SUMIF(B:B,G215,E:E))</f>
        <v/>
      </c>
      <c r="K215" s="143" t="e">
        <f aca="false">IF(G215="","", xlookup("*"&amp;G215&amp;"*",M:M,M:M,"",2))</f>
        <v>#NAME?</v>
      </c>
      <c r="M215" s="144" t="str">
        <f aca="false">'Roshas Attendance'!S214</f>
        <v/>
      </c>
      <c r="N215" s="145" t="str">
        <f aca="false">IF(M215="","", IF(SUMIF(K:K,M215,J:J)=0,"",SUMIF(K:K,M215,J:J)))</f>
        <v/>
      </c>
      <c r="O215" s="144" t="str">
        <f aca="false">'Roshas Attendance'!U214</f>
        <v/>
      </c>
    </row>
    <row r="216" customFormat="false" ht="15.75" hidden="false" customHeight="true" outlineLevel="0" collapsed="false">
      <c r="A216" s="156"/>
      <c r="B216" s="123"/>
      <c r="C216" s="123"/>
      <c r="D216" s="123"/>
      <c r="E216" s="138" t="str">
        <f aca="false">IFERROR(__xludf.dummyfunction("iferror(if(A216="""","""", value(regexextract(A216,"" - ([^ ]+)*""))),"""")"),"")</f>
        <v/>
      </c>
      <c r="G216" s="144" t="str">
        <f aca="false">'Roshas Attendance'!M215</f>
        <v>Fthorde</v>
      </c>
      <c r="H216" s="140" t="e">
        <f aca="false">'Roshas Attendance'!N215</f>
        <v>#NAME?</v>
      </c>
      <c r="I216" s="141" t="str">
        <f aca="false">IF(COUNTIF(D:D,G216)=0,"",COUNTIF(D:D,G216))</f>
        <v/>
      </c>
      <c r="J216" s="142" t="str">
        <f aca="false">IF(SUMIF(B:B,G216,E:E)=0,"",SUMIF(B:B,G216,E:E))</f>
        <v/>
      </c>
      <c r="K216" s="143" t="e">
        <f aca="false">IF(G216="","", xlookup("*"&amp;G216&amp;"*",M:M,M:M,"",2))</f>
        <v>#NAME?</v>
      </c>
      <c r="M216" s="144" t="str">
        <f aca="false">'Roshas Attendance'!S215</f>
        <v/>
      </c>
      <c r="N216" s="145" t="str">
        <f aca="false">IF(M216="","", IF(SUMIF(K:K,M216,J:J)=0,"",SUMIF(K:K,M216,J:J)))</f>
        <v/>
      </c>
      <c r="O216" s="144" t="str">
        <f aca="false">'Roshas Attendance'!U215</f>
        <v/>
      </c>
    </row>
    <row r="217" customFormat="false" ht="15.75" hidden="false" customHeight="true" outlineLevel="0" collapsed="false">
      <c r="A217" s="155"/>
      <c r="B217" s="123"/>
      <c r="C217" s="123"/>
      <c r="D217" s="123"/>
      <c r="E217" s="138" t="str">
        <f aca="false">IFERROR(__xludf.dummyfunction("iferror(if(A217="""","""", value(regexextract(A217,"" - ([^ ]+)*""))),"""")"),"")</f>
        <v/>
      </c>
      <c r="G217" s="144" t="str">
        <f aca="false">'Roshas Attendance'!M216</f>
        <v>Furync</v>
      </c>
      <c r="H217" s="140" t="e">
        <f aca="false">'Roshas Attendance'!N216</f>
        <v>#NAME?</v>
      </c>
      <c r="I217" s="141" t="str">
        <f aca="false">IF(COUNTIF(D:D,G217)=0,"",COUNTIF(D:D,G217))</f>
        <v/>
      </c>
      <c r="J217" s="142" t="str">
        <f aca="false">IF(SUMIF(B:B,G217,E:E)=0,"",SUMIF(B:B,G217,E:E))</f>
        <v/>
      </c>
      <c r="K217" s="143" t="e">
        <f aca="false">IF(G217="","", xlookup("*"&amp;G217&amp;"*",M:M,M:M,"",2))</f>
        <v>#NAME?</v>
      </c>
      <c r="M217" s="144" t="str">
        <f aca="false">'Roshas Attendance'!S216</f>
        <v/>
      </c>
      <c r="N217" s="145" t="str">
        <f aca="false">IF(M217="","", IF(SUMIF(K:K,M217,J:J)=0,"",SUMIF(K:K,M217,J:J)))</f>
        <v/>
      </c>
      <c r="O217" s="144" t="str">
        <f aca="false">'Roshas Attendance'!U216</f>
        <v/>
      </c>
    </row>
    <row r="218" customFormat="false" ht="15.75" hidden="false" customHeight="true" outlineLevel="0" collapsed="false">
      <c r="A218" s="156"/>
      <c r="B218" s="123"/>
      <c r="C218" s="123"/>
      <c r="D218" s="123"/>
      <c r="E218" s="138" t="str">
        <f aca="false">IFERROR(__xludf.dummyfunction("iferror(if(A218="""","""", value(regexextract(A218,"" - ([^ ]+)*""))),"""")"),"")</f>
        <v/>
      </c>
      <c r="G218" s="144" t="str">
        <f aca="false">'Roshas Attendance'!M217</f>
        <v>Galadriell</v>
      </c>
      <c r="H218" s="140" t="e">
        <f aca="false">'Roshas Attendance'!N217</f>
        <v>#NAME?</v>
      </c>
      <c r="I218" s="141" t="str">
        <f aca="false">IF(COUNTIF(D:D,G218)=0,"",COUNTIF(D:D,G218))</f>
        <v/>
      </c>
      <c r="J218" s="142" t="str">
        <f aca="false">IF(SUMIF(B:B,G218,E:E)=0,"",SUMIF(B:B,G218,E:E))</f>
        <v/>
      </c>
      <c r="K218" s="143" t="e">
        <f aca="false">IF(G218="","", xlookup("*"&amp;G218&amp;"*",M:M,M:M,"",2))</f>
        <v>#NAME?</v>
      </c>
      <c r="M218" s="144" t="str">
        <f aca="false">'Roshas Attendance'!S217</f>
        <v/>
      </c>
      <c r="N218" s="145" t="str">
        <f aca="false">IF(M218="","", IF(SUMIF(K:K,M218,J:J)=0,"",SUMIF(K:K,M218,J:J)))</f>
        <v/>
      </c>
      <c r="O218" s="144" t="str">
        <f aca="false">'Roshas Attendance'!U217</f>
        <v/>
      </c>
    </row>
    <row r="219" customFormat="false" ht="15.75" hidden="false" customHeight="true" outlineLevel="0" collapsed="false">
      <c r="A219" s="155"/>
      <c r="B219" s="123"/>
      <c r="C219" s="123"/>
      <c r="D219" s="123"/>
      <c r="E219" s="138" t="str">
        <f aca="false">IFERROR(__xludf.dummyfunction("iferror(if(A219="""","""", value(regexextract(A219,"" - ([^ ]+)*""))),"""")"),"")</f>
        <v/>
      </c>
      <c r="G219" s="144" t="str">
        <f aca="false">'Roshas Attendance'!M218</f>
        <v>Ganxieni</v>
      </c>
      <c r="H219" s="140" t="e">
        <f aca="false">'Roshas Attendance'!N218</f>
        <v>#NAME?</v>
      </c>
      <c r="I219" s="141" t="str">
        <f aca="false">IF(COUNTIF(D:D,G219)=0,"",COUNTIF(D:D,G219))</f>
        <v/>
      </c>
      <c r="J219" s="142" t="str">
        <f aca="false">IF(SUMIF(B:B,G219,E:E)=0,"",SUMIF(B:B,G219,E:E))</f>
        <v/>
      </c>
      <c r="K219" s="143" t="e">
        <f aca="false">IF(G219="","", xlookup("*"&amp;G219&amp;"*",M:M,M:M,"",2))</f>
        <v>#NAME?</v>
      </c>
      <c r="M219" s="144" t="str">
        <f aca="false">'Roshas Attendance'!S218</f>
        <v/>
      </c>
      <c r="N219" s="145" t="str">
        <f aca="false">IF(M219="","", IF(SUMIF(K:K,M219,J:J)=0,"",SUMIF(K:K,M219,J:J)))</f>
        <v/>
      </c>
      <c r="O219" s="144" t="str">
        <f aca="false">'Roshas Attendance'!U218</f>
        <v/>
      </c>
    </row>
    <row r="220" customFormat="false" ht="15.75" hidden="false" customHeight="true" outlineLevel="0" collapsed="false">
      <c r="A220" s="156"/>
      <c r="B220" s="123"/>
      <c r="C220" s="123"/>
      <c r="D220" s="123"/>
      <c r="E220" s="138" t="str">
        <f aca="false">IFERROR(__xludf.dummyfunction("iferror(if(A220="""","""", value(regexextract(A220,"" - ([^ ]+)*""))),"""")"),"")</f>
        <v/>
      </c>
      <c r="G220" s="144" t="str">
        <f aca="false">'Roshas Attendance'!M219</f>
        <v>Gas</v>
      </c>
      <c r="H220" s="140" t="e">
        <f aca="false">'Roshas Attendance'!N219</f>
        <v>#NAME?</v>
      </c>
      <c r="I220" s="141" t="str">
        <f aca="false">IF(COUNTIF(D:D,G220)=0,"",COUNTIF(D:D,G220))</f>
        <v/>
      </c>
      <c r="J220" s="142" t="str">
        <f aca="false">IF(SUMIF(B:B,G220,E:E)=0,"",SUMIF(B:B,G220,E:E))</f>
        <v/>
      </c>
      <c r="K220" s="143" t="e">
        <f aca="false">IF(G220="","", xlookup("*"&amp;G220&amp;"*",M:M,M:M,"",2))</f>
        <v>#NAME?</v>
      </c>
      <c r="M220" s="144" t="str">
        <f aca="false">'Roshas Attendance'!S219</f>
        <v/>
      </c>
      <c r="N220" s="145" t="str">
        <f aca="false">IF(M220="","", IF(SUMIF(K:K,M220,J:J)=0,"",SUMIF(K:K,M220,J:J)))</f>
        <v/>
      </c>
      <c r="O220" s="144" t="str">
        <f aca="false">'Roshas Attendance'!U219</f>
        <v/>
      </c>
    </row>
    <row r="221" customFormat="false" ht="15.75" hidden="false" customHeight="true" outlineLevel="0" collapsed="false">
      <c r="A221" s="155"/>
      <c r="B221" s="123"/>
      <c r="C221" s="123"/>
      <c r="D221" s="123"/>
      <c r="E221" s="138" t="str">
        <f aca="false">IFERROR(__xludf.dummyfunction("iferror(if(A221="""","""", value(regexextract(A221,"" - ([^ ]+)*""))),"""")"),"")</f>
        <v/>
      </c>
      <c r="G221" s="144" t="str">
        <f aca="false">'Roshas Attendance'!M220</f>
        <v>Gazgrom</v>
      </c>
      <c r="H221" s="140" t="e">
        <f aca="false">'Roshas Attendance'!N220</f>
        <v>#NAME?</v>
      </c>
      <c r="I221" s="141" t="str">
        <f aca="false">IF(COUNTIF(D:D,G221)=0,"",COUNTIF(D:D,G221))</f>
        <v/>
      </c>
      <c r="J221" s="142" t="str">
        <f aca="false">IF(SUMIF(B:B,G221,E:E)=0,"",SUMIF(B:B,G221,E:E))</f>
        <v/>
      </c>
      <c r="K221" s="143" t="e">
        <f aca="false">IF(G221="","", xlookup("*"&amp;G221&amp;"*",M:M,M:M,"",2))</f>
        <v>#NAME?</v>
      </c>
      <c r="M221" s="144" t="str">
        <f aca="false">'Roshas Attendance'!S220</f>
        <v/>
      </c>
      <c r="N221" s="145" t="str">
        <f aca="false">IF(M221="","", IF(SUMIF(K:K,M221,J:J)=0,"",SUMIF(K:K,M221,J:J)))</f>
        <v/>
      </c>
      <c r="O221" s="144" t="str">
        <f aca="false">'Roshas Attendance'!U220</f>
        <v/>
      </c>
    </row>
    <row r="222" customFormat="false" ht="15.75" hidden="false" customHeight="true" outlineLevel="0" collapsed="false">
      <c r="A222" s="156"/>
      <c r="B222" s="123"/>
      <c r="C222" s="123"/>
      <c r="D222" s="123"/>
      <c r="E222" s="138" t="str">
        <f aca="false">IFERROR(__xludf.dummyfunction("iferror(if(A222="""","""", value(regexextract(A222,"" - ([^ ]+)*""))),"""")"),"")</f>
        <v/>
      </c>
      <c r="G222" s="144" t="str">
        <f aca="false">'Roshas Attendance'!M221</f>
        <v>Getkrunk</v>
      </c>
      <c r="H222" s="140" t="e">
        <f aca="false">'Roshas Attendance'!N221</f>
        <v>#NAME?</v>
      </c>
      <c r="I222" s="141" t="str">
        <f aca="false">IF(COUNTIF(D:D,G222)=0,"",COUNTIF(D:D,G222))</f>
        <v/>
      </c>
      <c r="J222" s="142" t="str">
        <f aca="false">IF(SUMIF(B:B,G222,E:E)=0,"",SUMIF(B:B,G222,E:E))</f>
        <v/>
      </c>
      <c r="K222" s="143" t="e">
        <f aca="false">IF(G222="","", xlookup("*"&amp;G222&amp;"*",M:M,M:M,"",2))</f>
        <v>#NAME?</v>
      </c>
      <c r="M222" s="144" t="str">
        <f aca="false">'Roshas Attendance'!S221</f>
        <v/>
      </c>
      <c r="N222" s="145" t="str">
        <f aca="false">IF(M222="","", IF(SUMIF(K:K,M222,J:J)=0,"",SUMIF(K:K,M222,J:J)))</f>
        <v/>
      </c>
      <c r="O222" s="144" t="str">
        <f aca="false">'Roshas Attendance'!U221</f>
        <v/>
      </c>
    </row>
    <row r="223" customFormat="false" ht="15.75" hidden="false" customHeight="true" outlineLevel="0" collapsed="false">
      <c r="A223" s="155"/>
      <c r="B223" s="123"/>
      <c r="C223" s="123"/>
      <c r="D223" s="123"/>
      <c r="E223" s="138" t="str">
        <f aca="false">IFERROR(__xludf.dummyfunction("iferror(if(A223="""","""", value(regexextract(A223,"" - ([^ ]+)*""))),"""")"),"")</f>
        <v/>
      </c>
      <c r="G223" s="144" t="str">
        <f aca="false">'Roshas Attendance'!M222</f>
        <v>Ghostvday</v>
      </c>
      <c r="H223" s="140" t="e">
        <f aca="false">'Roshas Attendance'!N222</f>
        <v>#NAME?</v>
      </c>
      <c r="I223" s="141" t="str">
        <f aca="false">IF(COUNTIF(D:D,G223)=0,"",COUNTIF(D:D,G223))</f>
        <v/>
      </c>
      <c r="J223" s="142" t="str">
        <f aca="false">IF(SUMIF(B:B,G223,E:E)=0,"",SUMIF(B:B,G223,E:E))</f>
        <v/>
      </c>
      <c r="K223" s="143" t="e">
        <f aca="false">IF(G223="","", xlookup("*"&amp;G223&amp;"*",M:M,M:M,"",2))</f>
        <v>#NAME?</v>
      </c>
      <c r="M223" s="144" t="str">
        <f aca="false">'Roshas Attendance'!S222</f>
        <v/>
      </c>
      <c r="N223" s="145" t="str">
        <f aca="false">IF(M223="","", IF(SUMIF(K:K,M223,J:J)=0,"",SUMIF(K:K,M223,J:J)))</f>
        <v/>
      </c>
      <c r="O223" s="144" t="str">
        <f aca="false">'Roshas Attendance'!U222</f>
        <v/>
      </c>
    </row>
    <row r="224" customFormat="false" ht="15.75" hidden="false" customHeight="true" outlineLevel="0" collapsed="false">
      <c r="A224" s="156"/>
      <c r="B224" s="123"/>
      <c r="C224" s="123"/>
      <c r="D224" s="123"/>
      <c r="E224" s="138" t="str">
        <f aca="false">IFERROR(__xludf.dummyfunction("iferror(if(A224="""","""", value(regexextract(A224,"" - ([^ ]+)*""))),"""")"),"")</f>
        <v/>
      </c>
      <c r="G224" s="144" t="str">
        <f aca="false">'Roshas Attendance'!M223</f>
        <v>Girthcert</v>
      </c>
      <c r="H224" s="140" t="e">
        <f aca="false">'Roshas Attendance'!N223</f>
        <v>#NAME?</v>
      </c>
      <c r="I224" s="141" t="str">
        <f aca="false">IF(COUNTIF(D:D,G224)=0,"",COUNTIF(D:D,G224))</f>
        <v/>
      </c>
      <c r="J224" s="142" t="str">
        <f aca="false">IF(SUMIF(B:B,G224,E:E)=0,"",SUMIF(B:B,G224,E:E))</f>
        <v/>
      </c>
      <c r="K224" s="143" t="e">
        <f aca="false">IF(G224="","", xlookup("*"&amp;G224&amp;"*",M:M,M:M,"",2))</f>
        <v>#NAME?</v>
      </c>
      <c r="M224" s="144" t="str">
        <f aca="false">'Roshas Attendance'!S223</f>
        <v/>
      </c>
      <c r="N224" s="145" t="str">
        <f aca="false">IF(M224="","", IF(SUMIF(K:K,M224,J:J)=0,"",SUMIF(K:K,M224,J:J)))</f>
        <v/>
      </c>
      <c r="O224" s="144" t="str">
        <f aca="false">'Roshas Attendance'!U223</f>
        <v/>
      </c>
    </row>
    <row r="225" customFormat="false" ht="15.75" hidden="false" customHeight="true" outlineLevel="0" collapsed="false">
      <c r="A225" s="155"/>
      <c r="B225" s="123"/>
      <c r="C225" s="123"/>
      <c r="D225" s="123"/>
      <c r="E225" s="138" t="str">
        <f aca="false">IFERROR(__xludf.dummyfunction("iferror(if(A225="""","""", value(regexextract(A225,"" - ([^ ]+)*""))),"""")"),"")</f>
        <v/>
      </c>
      <c r="G225" s="144" t="str">
        <f aca="false">'Roshas Attendance'!M224</f>
        <v>Gitmunny</v>
      </c>
      <c r="H225" s="140" t="e">
        <f aca="false">'Roshas Attendance'!N224</f>
        <v>#NAME?</v>
      </c>
      <c r="I225" s="141" t="str">
        <f aca="false">IF(COUNTIF(D:D,G225)=0,"",COUNTIF(D:D,G225))</f>
        <v/>
      </c>
      <c r="J225" s="142" t="str">
        <f aca="false">IF(SUMIF(B:B,G225,E:E)=0,"",SUMIF(B:B,G225,E:E))</f>
        <v/>
      </c>
      <c r="K225" s="143" t="e">
        <f aca="false">IF(G225="","", xlookup("*"&amp;G225&amp;"*",M:M,M:M,"",2))</f>
        <v>#NAME?</v>
      </c>
      <c r="M225" s="144" t="str">
        <f aca="false">'Roshas Attendance'!S224</f>
        <v/>
      </c>
      <c r="N225" s="145" t="str">
        <f aca="false">IF(M225="","", IF(SUMIF(K:K,M225,J:J)=0,"",SUMIF(K:K,M225,J:J)))</f>
        <v/>
      </c>
      <c r="O225" s="144" t="str">
        <f aca="false">'Roshas Attendance'!U224</f>
        <v/>
      </c>
    </row>
    <row r="226" customFormat="false" ht="15.75" hidden="false" customHeight="true" outlineLevel="0" collapsed="false">
      <c r="A226" s="156"/>
      <c r="B226" s="123"/>
      <c r="C226" s="123"/>
      <c r="D226" s="123"/>
      <c r="E226" s="138" t="str">
        <f aca="false">IFERROR(__xludf.dummyfunction("iferror(if(A226="""","""", value(regexextract(A226,"" - ([^ ]+)*""))),"""")"),"")</f>
        <v/>
      </c>
      <c r="G226" s="144" t="str">
        <f aca="false">'Roshas Attendance'!M225</f>
        <v>Gitmussloria</v>
      </c>
      <c r="H226" s="140" t="e">
        <f aca="false">'Roshas Attendance'!N225</f>
        <v>#NAME?</v>
      </c>
      <c r="I226" s="141" t="str">
        <f aca="false">IF(COUNTIF(D:D,G226)=0,"",COUNTIF(D:D,G226))</f>
        <v/>
      </c>
      <c r="J226" s="142" t="str">
        <f aca="false">IF(SUMIF(B:B,G226,E:E)=0,"",SUMIF(B:B,G226,E:E))</f>
        <v/>
      </c>
      <c r="K226" s="143" t="e">
        <f aca="false">IF(G226="","", xlookup("*"&amp;G226&amp;"*",M:M,M:M,"",2))</f>
        <v>#NAME?</v>
      </c>
      <c r="M226" s="144" t="str">
        <f aca="false">'Roshas Attendance'!S225</f>
        <v/>
      </c>
      <c r="N226" s="145" t="str">
        <f aca="false">IF(M226="","", IF(SUMIF(K:K,M226,J:J)=0,"",SUMIF(K:K,M226,J:J)))</f>
        <v/>
      </c>
      <c r="O226" s="144" t="str">
        <f aca="false">'Roshas Attendance'!U225</f>
        <v/>
      </c>
    </row>
    <row r="227" customFormat="false" ht="15.75" hidden="false" customHeight="true" outlineLevel="0" collapsed="false">
      <c r="A227" s="155"/>
      <c r="B227" s="123"/>
      <c r="C227" s="123"/>
      <c r="D227" s="123"/>
      <c r="E227" s="138" t="str">
        <f aca="false">IFERROR(__xludf.dummyfunction("iferror(if(A227="""","""", value(regexextract(A227,"" - ([^ ]+)*""))),"""")"),"")</f>
        <v/>
      </c>
      <c r="G227" s="144" t="str">
        <f aca="false">'Roshas Attendance'!M226</f>
        <v>Gloriaa</v>
      </c>
      <c r="H227" s="140" t="e">
        <f aca="false">'Roshas Attendance'!N226</f>
        <v>#NAME?</v>
      </c>
      <c r="I227" s="141" t="str">
        <f aca="false">IF(COUNTIF(D:D,G227)=0,"",COUNTIF(D:D,G227))</f>
        <v/>
      </c>
      <c r="J227" s="142" t="str">
        <f aca="false">IF(SUMIF(B:B,G227,E:E)=0,"",SUMIF(B:B,G227,E:E))</f>
        <v/>
      </c>
      <c r="K227" s="143" t="e">
        <f aca="false">IF(G227="","", xlookup("*"&amp;G227&amp;"*",M:M,M:M,"",2))</f>
        <v>#NAME?</v>
      </c>
      <c r="M227" s="144" t="str">
        <f aca="false">'Roshas Attendance'!S226</f>
        <v/>
      </c>
      <c r="N227" s="145" t="str">
        <f aca="false">IF(M227="","", IF(SUMIF(K:K,M227,J:J)=0,"",SUMIF(K:K,M227,J:J)))</f>
        <v/>
      </c>
      <c r="O227" s="144" t="str">
        <f aca="false">'Roshas Attendance'!U226</f>
        <v/>
      </c>
    </row>
    <row r="228" customFormat="false" ht="15.75" hidden="false" customHeight="true" outlineLevel="0" collapsed="false">
      <c r="A228" s="156"/>
      <c r="B228" s="123"/>
      <c r="C228" s="123"/>
      <c r="D228" s="123"/>
      <c r="E228" s="138" t="str">
        <f aca="false">IFERROR(__xludf.dummyfunction("iferror(if(A228="""","""", value(regexextract(A228,"" - ([^ ]+)*""))),"""")"),"")</f>
        <v/>
      </c>
      <c r="G228" s="144" t="str">
        <f aca="false">'Roshas Attendance'!M227</f>
        <v>Gobz</v>
      </c>
      <c r="H228" s="140" t="e">
        <f aca="false">'Roshas Attendance'!N227</f>
        <v>#NAME?</v>
      </c>
      <c r="I228" s="141" t="str">
        <f aca="false">IF(COUNTIF(D:D,G228)=0,"",COUNTIF(D:D,G228))</f>
        <v/>
      </c>
      <c r="J228" s="142" t="str">
        <f aca="false">IF(SUMIF(B:B,G228,E:E)=0,"",SUMIF(B:B,G228,E:E))</f>
        <v/>
      </c>
      <c r="K228" s="143" t="e">
        <f aca="false">IF(G228="","", xlookup("*"&amp;G228&amp;"*",M:M,M:M,"",2))</f>
        <v>#NAME?</v>
      </c>
      <c r="M228" s="144" t="str">
        <f aca="false">'Roshas Attendance'!S227</f>
        <v/>
      </c>
      <c r="N228" s="145" t="str">
        <f aca="false">IF(M228="","", IF(SUMIF(K:K,M228,J:J)=0,"",SUMIF(K:K,M228,J:J)))</f>
        <v/>
      </c>
      <c r="O228" s="144" t="str">
        <f aca="false">'Roshas Attendance'!U227</f>
        <v/>
      </c>
    </row>
    <row r="229" customFormat="false" ht="15.75" hidden="false" customHeight="true" outlineLevel="0" collapsed="false">
      <c r="A229" s="67"/>
      <c r="B229" s="123"/>
      <c r="C229" s="123"/>
      <c r="D229" s="123"/>
      <c r="E229" s="138" t="str">
        <f aca="false">IFERROR(__xludf.dummyfunction("iferror(if(A229="""","""", value(regexextract(A229,"" - ([^ ]+)*""))),"""")"),"")</f>
        <v/>
      </c>
      <c r="G229" s="144" t="str">
        <f aca="false">'Roshas Attendance'!M228</f>
        <v>Goldenveil</v>
      </c>
      <c r="H229" s="140" t="e">
        <f aca="false">'Roshas Attendance'!N228</f>
        <v>#NAME?</v>
      </c>
      <c r="I229" s="141" t="str">
        <f aca="false">IF(COUNTIF(D:D,G229)=0,"",COUNTIF(D:D,G229))</f>
        <v/>
      </c>
      <c r="J229" s="142" t="str">
        <f aca="false">IF(SUMIF(B:B,G229,E:E)=0,"",SUMIF(B:B,G229,E:E))</f>
        <v/>
      </c>
      <c r="K229" s="143" t="e">
        <f aca="false">IF(G229="","", xlookup("*"&amp;G229&amp;"*",M:M,M:M,"",2))</f>
        <v>#NAME?</v>
      </c>
      <c r="M229" s="144" t="str">
        <f aca="false">'Roshas Attendance'!S228</f>
        <v/>
      </c>
      <c r="N229" s="145" t="str">
        <f aca="false">IF(M229="","", IF(SUMIF(K:K,M229,J:J)=0,"",SUMIF(K:K,M229,J:J)))</f>
        <v/>
      </c>
      <c r="O229" s="144" t="str">
        <f aca="false">'Roshas Attendance'!U228</f>
        <v/>
      </c>
    </row>
    <row r="230" customFormat="false" ht="15.75" hidden="false" customHeight="true" outlineLevel="0" collapsed="false">
      <c r="A230" s="74"/>
      <c r="B230" s="123"/>
      <c r="C230" s="123"/>
      <c r="D230" s="123"/>
      <c r="E230" s="138" t="str">
        <f aca="false">IFERROR(__xludf.dummyfunction("iferror(if(A230="""","""", value(regexextract(A230,"" - ([^ ]+)*""))),"""")"),"")</f>
        <v/>
      </c>
      <c r="G230" s="144" t="str">
        <f aca="false">'Roshas Attendance'!M229</f>
        <v>Goldhere</v>
      </c>
      <c r="H230" s="140" t="e">
        <f aca="false">'Roshas Attendance'!N229</f>
        <v>#NAME?</v>
      </c>
      <c r="I230" s="141" t="str">
        <f aca="false">IF(COUNTIF(D:D,G230)=0,"",COUNTIF(D:D,G230))</f>
        <v/>
      </c>
      <c r="J230" s="142" t="str">
        <f aca="false">IF(SUMIF(B:B,G230,E:E)=0,"",SUMIF(B:B,G230,E:E))</f>
        <v/>
      </c>
      <c r="K230" s="143" t="e">
        <f aca="false">IF(G230="","", xlookup("*"&amp;G230&amp;"*",M:M,M:M,"",2))</f>
        <v>#NAME?</v>
      </c>
      <c r="M230" s="144" t="str">
        <f aca="false">'Roshas Attendance'!S229</f>
        <v/>
      </c>
      <c r="N230" s="145" t="str">
        <f aca="false">IF(M230="","", IF(SUMIF(K:K,M230,J:J)=0,"",SUMIF(K:K,M230,J:J)))</f>
        <v/>
      </c>
      <c r="O230" s="144" t="str">
        <f aca="false">'Roshas Attendance'!U229</f>
        <v/>
      </c>
    </row>
    <row r="231" customFormat="false" ht="15.75" hidden="false" customHeight="true" outlineLevel="0" collapsed="false">
      <c r="A231" s="67"/>
      <c r="B231" s="123"/>
      <c r="C231" s="123"/>
      <c r="D231" s="123"/>
      <c r="E231" s="138" t="str">
        <f aca="false">IFERROR(__xludf.dummyfunction("iferror(if(A231="""","""", value(regexextract(A231,"" - ([^ ]+)*""))),"""")"),"")</f>
        <v/>
      </c>
      <c r="G231" s="144" t="str">
        <f aca="false">'Roshas Attendance'!M230</f>
        <v>Gosujawa</v>
      </c>
      <c r="H231" s="140" t="e">
        <f aca="false">'Roshas Attendance'!N230</f>
        <v>#NAME?</v>
      </c>
      <c r="I231" s="141" t="str">
        <f aca="false">IF(COUNTIF(D:D,G231)=0,"",COUNTIF(D:D,G231))</f>
        <v/>
      </c>
      <c r="J231" s="142" t="str">
        <f aca="false">IF(SUMIF(B:B,G231,E:E)=0,"",SUMIF(B:B,G231,E:E))</f>
        <v/>
      </c>
      <c r="K231" s="143" t="e">
        <f aca="false">IF(G231="","", xlookup("*"&amp;G231&amp;"*",M:M,M:M,"",2))</f>
        <v>#NAME?</v>
      </c>
      <c r="M231" s="144" t="str">
        <f aca="false">'Roshas Attendance'!S230</f>
        <v/>
      </c>
      <c r="N231" s="145" t="str">
        <f aca="false">IF(M231="","", IF(SUMIF(K:K,M231,J:J)=0,"",SUMIF(K:K,M231,J:J)))</f>
        <v/>
      </c>
      <c r="O231" s="144" t="str">
        <f aca="false">'Roshas Attendance'!U230</f>
        <v/>
      </c>
    </row>
    <row r="232" customFormat="false" ht="15.75" hidden="false" customHeight="true" outlineLevel="0" collapsed="false">
      <c r="A232" s="74"/>
      <c r="B232" s="123"/>
      <c r="C232" s="123"/>
      <c r="D232" s="123"/>
      <c r="E232" s="138" t="str">
        <f aca="false">IFERROR(__xludf.dummyfunction("iferror(if(A232="""","""", value(regexextract(A232,"" - ([^ ]+)*""))),"""")"),"")</f>
        <v/>
      </c>
      <c r="G232" s="144" t="str">
        <f aca="false">'Roshas Attendance'!M231</f>
        <v>Gothiicc</v>
      </c>
      <c r="H232" s="140" t="e">
        <f aca="false">'Roshas Attendance'!N231</f>
        <v>#NAME?</v>
      </c>
      <c r="I232" s="141" t="str">
        <f aca="false">IF(COUNTIF(D:D,G232)=0,"",COUNTIF(D:D,G232))</f>
        <v/>
      </c>
      <c r="J232" s="142" t="str">
        <f aca="false">IF(SUMIF(B:B,G232,E:E)=0,"",SUMIF(B:B,G232,E:E))</f>
        <v/>
      </c>
      <c r="K232" s="143" t="e">
        <f aca="false">IF(G232="","", xlookup("*"&amp;G232&amp;"*",M:M,M:M,"",2))</f>
        <v>#NAME?</v>
      </c>
      <c r="M232" s="144" t="str">
        <f aca="false">'Roshas Attendance'!S231</f>
        <v/>
      </c>
      <c r="N232" s="145" t="str">
        <f aca="false">IF(M232="","", IF(SUMIF(K:K,M232,J:J)=0,"",SUMIF(K:K,M232,J:J)))</f>
        <v/>
      </c>
      <c r="O232" s="144" t="str">
        <f aca="false">'Roshas Attendance'!U231</f>
        <v/>
      </c>
    </row>
    <row r="233" customFormat="false" ht="15.75" hidden="false" customHeight="true" outlineLevel="0" collapsed="false">
      <c r="A233" s="67"/>
      <c r="B233" s="123"/>
      <c r="C233" s="123"/>
      <c r="D233" s="123"/>
      <c r="E233" s="138" t="str">
        <f aca="false">IFERROR(__xludf.dummyfunction("iferror(if(A233="""","""", value(regexextract(A233,"" - ([^ ]+)*""))),"""")"),"")</f>
        <v/>
      </c>
      <c r="G233" s="144" t="str">
        <f aca="false">'Roshas Attendance'!M232</f>
        <v>Greyfax</v>
      </c>
      <c r="H233" s="140" t="e">
        <f aca="false">'Roshas Attendance'!N232</f>
        <v>#NAME?</v>
      </c>
      <c r="I233" s="141" t="str">
        <f aca="false">IF(COUNTIF(D:D,G233)=0,"",COUNTIF(D:D,G233))</f>
        <v/>
      </c>
      <c r="J233" s="142" t="str">
        <f aca="false">IF(SUMIF(B:B,G233,E:E)=0,"",SUMIF(B:B,G233,E:E))</f>
        <v/>
      </c>
      <c r="K233" s="143" t="e">
        <f aca="false">IF(G233="","", xlookup("*"&amp;G233&amp;"*",M:M,M:M,"",2))</f>
        <v>#NAME?</v>
      </c>
      <c r="M233" s="144" t="str">
        <f aca="false">'Roshas Attendance'!S232</f>
        <v/>
      </c>
      <c r="N233" s="145" t="str">
        <f aca="false">IF(M233="","", IF(SUMIF(K:K,M233,J:J)=0,"",SUMIF(K:K,M233,J:J)))</f>
        <v/>
      </c>
      <c r="O233" s="144" t="str">
        <f aca="false">'Roshas Attendance'!U232</f>
        <v/>
      </c>
    </row>
    <row r="234" customFormat="false" ht="15.75" hidden="false" customHeight="true" outlineLevel="0" collapsed="false">
      <c r="A234" s="74"/>
      <c r="B234" s="123"/>
      <c r="C234" s="123"/>
      <c r="D234" s="123"/>
      <c r="E234" s="138" t="str">
        <f aca="false">IFERROR(__xludf.dummyfunction("iferror(if(A234="""","""", value(regexextract(A234,"" - ([^ ]+)*""))),"""")"),"")</f>
        <v/>
      </c>
      <c r="G234" s="144" t="str">
        <f aca="false">'Roshas Attendance'!M233</f>
        <v>Greymayne</v>
      </c>
      <c r="H234" s="140" t="e">
        <f aca="false">'Roshas Attendance'!N233</f>
        <v>#NAME?</v>
      </c>
      <c r="I234" s="141" t="str">
        <f aca="false">IF(COUNTIF(D:D,G234)=0,"",COUNTIF(D:D,G234))</f>
        <v/>
      </c>
      <c r="J234" s="142" t="str">
        <f aca="false">IF(SUMIF(B:B,G234,E:E)=0,"",SUMIF(B:B,G234,E:E))</f>
        <v/>
      </c>
      <c r="K234" s="143" t="e">
        <f aca="false">IF(G234="","", xlookup("*"&amp;G234&amp;"*",M:M,M:M,"",2))</f>
        <v>#NAME?</v>
      </c>
      <c r="M234" s="144" t="str">
        <f aca="false">'Roshas Attendance'!S233</f>
        <v/>
      </c>
      <c r="N234" s="145" t="str">
        <f aca="false">IF(M234="","", IF(SUMIF(K:K,M234,J:J)=0,"",SUMIF(K:K,M234,J:J)))</f>
        <v/>
      </c>
      <c r="O234" s="144" t="str">
        <f aca="false">'Roshas Attendance'!U233</f>
        <v/>
      </c>
    </row>
    <row r="235" customFormat="false" ht="15.75" hidden="false" customHeight="true" outlineLevel="0" collapsed="false">
      <c r="A235" s="67"/>
      <c r="B235" s="123"/>
      <c r="C235" s="123"/>
      <c r="D235" s="123"/>
      <c r="E235" s="138" t="str">
        <f aca="false">IFERROR(__xludf.dummyfunction("iferror(if(A235="""","""", value(regexextract(A235,"" - ([^ ]+)*""))),"""")"),"")</f>
        <v/>
      </c>
      <c r="G235" s="144" t="str">
        <f aca="false">'Roshas Attendance'!M234</f>
        <v>Griffyy</v>
      </c>
      <c r="H235" s="140" t="e">
        <f aca="false">'Roshas Attendance'!N234</f>
        <v>#NAME?</v>
      </c>
      <c r="I235" s="141" t="str">
        <f aca="false">IF(COUNTIF(D:D,G235)=0,"",COUNTIF(D:D,G235))</f>
        <v/>
      </c>
      <c r="J235" s="142" t="str">
        <f aca="false">IF(SUMIF(B:B,G235,E:E)=0,"",SUMIF(B:B,G235,E:E))</f>
        <v/>
      </c>
      <c r="K235" s="143" t="e">
        <f aca="false">IF(G235="","", xlookup("*"&amp;G235&amp;"*",M:M,M:M,"",2))</f>
        <v>#NAME?</v>
      </c>
      <c r="M235" s="144" t="str">
        <f aca="false">'Roshas Attendance'!S234</f>
        <v/>
      </c>
      <c r="N235" s="145" t="str">
        <f aca="false">IF(M235="","", IF(SUMIF(K:K,M235,J:J)=0,"",SUMIF(K:K,M235,J:J)))</f>
        <v/>
      </c>
      <c r="O235" s="144" t="str">
        <f aca="false">'Roshas Attendance'!U234</f>
        <v/>
      </c>
    </row>
    <row r="236" customFormat="false" ht="15.75" hidden="false" customHeight="true" outlineLevel="0" collapsed="false">
      <c r="A236" s="74"/>
      <c r="B236" s="123"/>
      <c r="C236" s="123"/>
      <c r="D236" s="123"/>
      <c r="E236" s="138" t="str">
        <f aca="false">IFERROR(__xludf.dummyfunction("iferror(if(A236="""","""", value(regexextract(A236,"" - ([^ ]+)*""))),"""")"),"")</f>
        <v/>
      </c>
      <c r="G236" s="144" t="str">
        <f aca="false">'Roshas Attendance'!M235</f>
        <v>Grimgold</v>
      </c>
      <c r="H236" s="140" t="e">
        <f aca="false">'Roshas Attendance'!N235</f>
        <v>#NAME?</v>
      </c>
      <c r="I236" s="141" t="str">
        <f aca="false">IF(COUNTIF(D:D,G236)=0,"",COUNTIF(D:D,G236))</f>
        <v/>
      </c>
      <c r="J236" s="142" t="str">
        <f aca="false">IF(SUMIF(B:B,G236,E:E)=0,"",SUMIF(B:B,G236,E:E))</f>
        <v/>
      </c>
      <c r="K236" s="143" t="e">
        <f aca="false">IF(G236="","", xlookup("*"&amp;G236&amp;"*",M:M,M:M,"",2))</f>
        <v>#NAME?</v>
      </c>
      <c r="M236" s="144" t="str">
        <f aca="false">'Roshas Attendance'!S235</f>
        <v/>
      </c>
      <c r="N236" s="145" t="str">
        <f aca="false">IF(M236="","", IF(SUMIF(K:K,M236,J:J)=0,"",SUMIF(K:K,M236,J:J)))</f>
        <v/>
      </c>
      <c r="O236" s="144" t="str">
        <f aca="false">'Roshas Attendance'!U235</f>
        <v/>
      </c>
    </row>
    <row r="237" customFormat="false" ht="15.75" hidden="false" customHeight="true" outlineLevel="0" collapsed="false">
      <c r="A237" s="67"/>
      <c r="B237" s="123"/>
      <c r="C237" s="123"/>
      <c r="D237" s="123"/>
      <c r="E237" s="138" t="str">
        <f aca="false">IFERROR(__xludf.dummyfunction("iferror(if(A237="""","""", value(regexextract(A237,"" - ([^ ]+)*""))),"""")"),"")</f>
        <v/>
      </c>
      <c r="G237" s="144" t="str">
        <f aca="false">'Roshas Attendance'!M236</f>
        <v>Guasper</v>
      </c>
      <c r="H237" s="140" t="e">
        <f aca="false">'Roshas Attendance'!N236</f>
        <v>#NAME?</v>
      </c>
      <c r="I237" s="141" t="str">
        <f aca="false">IF(COUNTIF(D:D,G237)=0,"",COUNTIF(D:D,G237))</f>
        <v/>
      </c>
      <c r="J237" s="142" t="str">
        <f aca="false">IF(SUMIF(B:B,G237,E:E)=0,"",SUMIF(B:B,G237,E:E))</f>
        <v/>
      </c>
      <c r="K237" s="143" t="e">
        <f aca="false">IF(G237="","", xlookup("*"&amp;G237&amp;"*",M:M,M:M,"",2))</f>
        <v>#NAME?</v>
      </c>
      <c r="M237" s="144" t="str">
        <f aca="false">'Roshas Attendance'!S236</f>
        <v/>
      </c>
      <c r="N237" s="145" t="str">
        <f aca="false">IF(M237="","", IF(SUMIF(K:K,M237,J:J)=0,"",SUMIF(K:K,M237,J:J)))</f>
        <v/>
      </c>
      <c r="O237" s="144" t="str">
        <f aca="false">'Roshas Attendance'!U236</f>
        <v/>
      </c>
    </row>
    <row r="238" customFormat="false" ht="15.75" hidden="false" customHeight="true" outlineLevel="0" collapsed="false">
      <c r="A238" s="74"/>
      <c r="B238" s="123"/>
      <c r="C238" s="123"/>
      <c r="D238" s="123"/>
      <c r="E238" s="138" t="str">
        <f aca="false">IFERROR(__xludf.dummyfunction("iferror(if(A238="""","""", value(regexextract(A238,"" - ([^ ]+)*""))),"""")"),"")</f>
        <v/>
      </c>
      <c r="G238" s="144" t="str">
        <f aca="false">'Roshas Attendance'!M237</f>
        <v>Gumballhead</v>
      </c>
      <c r="H238" s="140" t="e">
        <f aca="false">'Roshas Attendance'!N237</f>
        <v>#NAME?</v>
      </c>
      <c r="I238" s="141" t="str">
        <f aca="false">IF(COUNTIF(D:D,G238)=0,"",COUNTIF(D:D,G238))</f>
        <v/>
      </c>
      <c r="J238" s="142" t="str">
        <f aca="false">IF(SUMIF(B:B,G238,E:E)=0,"",SUMIF(B:B,G238,E:E))</f>
        <v/>
      </c>
      <c r="K238" s="143" t="e">
        <f aca="false">IF(G238="","", xlookup("*"&amp;G238&amp;"*",M:M,M:M,"",2))</f>
        <v>#NAME?</v>
      </c>
      <c r="M238" s="144" t="str">
        <f aca="false">'Roshas Attendance'!S237</f>
        <v/>
      </c>
      <c r="N238" s="145" t="str">
        <f aca="false">IF(M238="","", IF(SUMIF(K:K,M238,J:J)=0,"",SUMIF(K:K,M238,J:J)))</f>
        <v/>
      </c>
      <c r="O238" s="144" t="str">
        <f aca="false">'Roshas Attendance'!U237</f>
        <v/>
      </c>
    </row>
    <row r="239" customFormat="false" ht="15.75" hidden="false" customHeight="true" outlineLevel="0" collapsed="false">
      <c r="A239" s="67"/>
      <c r="B239" s="123"/>
      <c r="C239" s="123"/>
      <c r="D239" s="123"/>
      <c r="E239" s="138" t="str">
        <f aca="false">IFERROR(__xludf.dummyfunction("iferror(if(A239="""","""", value(regexextract(A239,"" - ([^ ]+)*""))),"""")"),"")</f>
        <v/>
      </c>
      <c r="G239" s="144" t="str">
        <f aca="false">'Roshas Attendance'!M238</f>
        <v>Guzugi</v>
      </c>
      <c r="H239" s="140" t="e">
        <f aca="false">'Roshas Attendance'!N238</f>
        <v>#NAME?</v>
      </c>
      <c r="I239" s="141" t="str">
        <f aca="false">IF(COUNTIF(D:D,G239)=0,"",COUNTIF(D:D,G239))</f>
        <v/>
      </c>
      <c r="J239" s="142" t="str">
        <f aca="false">IF(SUMIF(B:B,G239,E:E)=0,"",SUMIF(B:B,G239,E:E))</f>
        <v/>
      </c>
      <c r="K239" s="143" t="e">
        <f aca="false">IF(G239="","", xlookup("*"&amp;G239&amp;"*",M:M,M:M,"",2))</f>
        <v>#NAME?</v>
      </c>
      <c r="M239" s="144" t="str">
        <f aca="false">'Roshas Attendance'!S238</f>
        <v/>
      </c>
      <c r="N239" s="145" t="str">
        <f aca="false">IF(M239="","", IF(SUMIF(K:K,M239,J:J)=0,"",SUMIF(K:K,M239,J:J)))</f>
        <v/>
      </c>
      <c r="O239" s="144" t="str">
        <f aca="false">'Roshas Attendance'!U238</f>
        <v/>
      </c>
    </row>
    <row r="240" customFormat="false" ht="15.75" hidden="false" customHeight="true" outlineLevel="0" collapsed="false">
      <c r="A240" s="74"/>
      <c r="B240" s="123"/>
      <c r="C240" s="123"/>
      <c r="D240" s="123"/>
      <c r="E240" s="138" t="str">
        <f aca="false">IFERROR(__xludf.dummyfunction("iferror(if(A240="""","""", value(regexextract(A240,"" - ([^ ]+)*""))),"""")"),"")</f>
        <v/>
      </c>
      <c r="G240" s="144" t="str">
        <f aca="false">'Roshas Attendance'!M239</f>
        <v>Gzus</v>
      </c>
      <c r="H240" s="140" t="e">
        <f aca="false">'Roshas Attendance'!N239</f>
        <v>#NAME?</v>
      </c>
      <c r="I240" s="141" t="str">
        <f aca="false">IF(COUNTIF(D:D,G240)=0,"",COUNTIF(D:D,G240))</f>
        <v/>
      </c>
      <c r="J240" s="142" t="str">
        <f aca="false">IF(SUMIF(B:B,G240,E:E)=0,"",SUMIF(B:B,G240,E:E))</f>
        <v/>
      </c>
      <c r="K240" s="143" t="e">
        <f aca="false">IF(G240="","", xlookup("*"&amp;G240&amp;"*",M:M,M:M,"",2))</f>
        <v>#NAME?</v>
      </c>
      <c r="M240" s="144" t="str">
        <f aca="false">'Roshas Attendance'!S239</f>
        <v/>
      </c>
      <c r="N240" s="145" t="str">
        <f aca="false">IF(M240="","", IF(SUMIF(K:K,M240,J:J)=0,"",SUMIF(K:K,M240,J:J)))</f>
        <v/>
      </c>
      <c r="O240" s="144" t="str">
        <f aca="false">'Roshas Attendance'!U239</f>
        <v/>
      </c>
    </row>
    <row r="241" customFormat="false" ht="15.75" hidden="false" customHeight="true" outlineLevel="0" collapsed="false">
      <c r="A241" s="67"/>
      <c r="B241" s="123"/>
      <c r="C241" s="123"/>
      <c r="D241" s="123"/>
      <c r="E241" s="138" t="str">
        <f aca="false">IFERROR(__xludf.dummyfunction("iferror(if(A241="""","""", value(regexextract(A241,"" - ([^ ]+)*""))),"""")"),"")</f>
        <v/>
      </c>
      <c r="G241" s="144" t="str">
        <f aca="false">'Roshas Attendance'!M240</f>
        <v>Haeloria</v>
      </c>
      <c r="H241" s="140" t="e">
        <f aca="false">'Roshas Attendance'!N240</f>
        <v>#NAME?</v>
      </c>
      <c r="I241" s="141" t="str">
        <f aca="false">IF(COUNTIF(D:D,G241)=0,"",COUNTIF(D:D,G241))</f>
        <v/>
      </c>
      <c r="J241" s="142" t="str">
        <f aca="false">IF(SUMIF(B:B,G241,E:E)=0,"",SUMIF(B:B,G241,E:E))</f>
        <v/>
      </c>
      <c r="K241" s="143" t="e">
        <f aca="false">IF(G241="","", xlookup("*"&amp;G241&amp;"*",M:M,M:M,"",2))</f>
        <v>#NAME?</v>
      </c>
      <c r="M241" s="144" t="str">
        <f aca="false">'Roshas Attendance'!S240</f>
        <v/>
      </c>
      <c r="N241" s="145" t="str">
        <f aca="false">IF(M241="","", IF(SUMIF(K:K,M241,J:J)=0,"",SUMIF(K:K,M241,J:J)))</f>
        <v/>
      </c>
      <c r="O241" s="144" t="str">
        <f aca="false">'Roshas Attendance'!U240</f>
        <v/>
      </c>
    </row>
    <row r="242" customFormat="false" ht="15.75" hidden="false" customHeight="true" outlineLevel="0" collapsed="false">
      <c r="A242" s="74"/>
      <c r="B242" s="123"/>
      <c r="C242" s="123"/>
      <c r="D242" s="123"/>
      <c r="E242" s="138" t="str">
        <f aca="false">IFERROR(__xludf.dummyfunction("iferror(if(A242="""","""", value(regexextract(A242,"" - ([^ ]+)*""))),"""")"),"")</f>
        <v/>
      </c>
      <c r="G242" s="144" t="str">
        <f aca="false">'Roshas Attendance'!M241</f>
        <v>Hakiyo</v>
      </c>
      <c r="H242" s="140" t="e">
        <f aca="false">'Roshas Attendance'!N241</f>
        <v>#NAME?</v>
      </c>
      <c r="I242" s="141" t="str">
        <f aca="false">IF(COUNTIF(D:D,G242)=0,"",COUNTIF(D:D,G242))</f>
        <v/>
      </c>
      <c r="J242" s="142" t="str">
        <f aca="false">IF(SUMIF(B:B,G242,E:E)=0,"",SUMIF(B:B,G242,E:E))</f>
        <v/>
      </c>
      <c r="K242" s="143" t="e">
        <f aca="false">IF(G242="","", xlookup("*"&amp;G242&amp;"*",M:M,M:M,"",2))</f>
        <v>#NAME?</v>
      </c>
      <c r="M242" s="144" t="str">
        <f aca="false">'Roshas Attendance'!S241</f>
        <v/>
      </c>
      <c r="N242" s="145" t="str">
        <f aca="false">IF(M242="","", IF(SUMIF(K:K,M242,J:J)=0,"",SUMIF(K:K,M242,J:J)))</f>
        <v/>
      </c>
      <c r="O242" s="144" t="str">
        <f aca="false">'Roshas Attendance'!U241</f>
        <v/>
      </c>
    </row>
    <row r="243" customFormat="false" ht="15.75" hidden="false" customHeight="true" outlineLevel="0" collapsed="false">
      <c r="A243" s="67"/>
      <c r="B243" s="123"/>
      <c r="C243" s="123"/>
      <c r="D243" s="123"/>
      <c r="E243" s="138" t="str">
        <f aca="false">IFERROR(__xludf.dummyfunction("iferror(if(A243="""","""", value(regexextract(A243,"" - ([^ ]+)*""))),"""")"),"")</f>
        <v/>
      </c>
      <c r="G243" s="144" t="str">
        <f aca="false">'Roshas Attendance'!M242</f>
        <v>Hamfast</v>
      </c>
      <c r="H243" s="140" t="e">
        <f aca="false">'Roshas Attendance'!N242</f>
        <v>#NAME?</v>
      </c>
      <c r="I243" s="141" t="str">
        <f aca="false">IF(COUNTIF(D:D,G243)=0,"",COUNTIF(D:D,G243))</f>
        <v/>
      </c>
      <c r="J243" s="142" t="str">
        <f aca="false">IF(SUMIF(B:B,G243,E:E)=0,"",SUMIF(B:B,G243,E:E))</f>
        <v/>
      </c>
      <c r="K243" s="143" t="e">
        <f aca="false">IF(G243="","", xlookup("*"&amp;G243&amp;"*",M:M,M:M,"",2))</f>
        <v>#NAME?</v>
      </c>
      <c r="M243" s="144" t="str">
        <f aca="false">'Roshas Attendance'!S242</f>
        <v/>
      </c>
      <c r="N243" s="145" t="str">
        <f aca="false">IF(M243="","", IF(SUMIF(K:K,M243,J:J)=0,"",SUMIF(K:K,M243,J:J)))</f>
        <v/>
      </c>
      <c r="O243" s="144" t="str">
        <f aca="false">'Roshas Attendance'!U242</f>
        <v/>
      </c>
    </row>
    <row r="244" customFormat="false" ht="15.75" hidden="false" customHeight="true" outlineLevel="0" collapsed="false">
      <c r="A244" s="74"/>
      <c r="B244" s="123"/>
      <c r="C244" s="123"/>
      <c r="D244" s="123"/>
      <c r="E244" s="138" t="str">
        <f aca="false">IFERROR(__xludf.dummyfunction("iferror(if(A244="""","""", value(regexextract(A244,"" - ([^ ]+)*""))),"""")"),"")</f>
        <v/>
      </c>
      <c r="G244" s="144" t="str">
        <f aca="false">'Roshas Attendance'!M243</f>
        <v>Handgrenade</v>
      </c>
      <c r="H244" s="140" t="e">
        <f aca="false">'Roshas Attendance'!N243</f>
        <v>#NAME?</v>
      </c>
      <c r="I244" s="141" t="str">
        <f aca="false">IF(COUNTIF(D:D,G244)=0,"",COUNTIF(D:D,G244))</f>
        <v/>
      </c>
      <c r="J244" s="142" t="str">
        <f aca="false">IF(SUMIF(B:B,G244,E:E)=0,"",SUMIF(B:B,G244,E:E))</f>
        <v/>
      </c>
      <c r="K244" s="143" t="e">
        <f aca="false">IF(G244="","", xlookup("*"&amp;G244&amp;"*",M:M,M:M,"",2))</f>
        <v>#NAME?</v>
      </c>
      <c r="M244" s="144" t="str">
        <f aca="false">'Roshas Attendance'!S243</f>
        <v/>
      </c>
      <c r="N244" s="145" t="str">
        <f aca="false">IF(M244="","", IF(SUMIF(K:K,M244,J:J)=0,"",SUMIF(K:K,M244,J:J)))</f>
        <v/>
      </c>
      <c r="O244" s="144" t="str">
        <f aca="false">'Roshas Attendance'!U243</f>
        <v/>
      </c>
    </row>
    <row r="245" customFormat="false" ht="15.75" hidden="false" customHeight="true" outlineLevel="0" collapsed="false">
      <c r="A245" s="67"/>
      <c r="B245" s="123"/>
      <c r="C245" s="123"/>
      <c r="D245" s="123"/>
      <c r="E245" s="138" t="str">
        <f aca="false">IFERROR(__xludf.dummyfunction("iferror(if(A245="""","""", value(regexextract(A245,"" - ([^ ]+)*""))),"""")"),"")</f>
        <v/>
      </c>
      <c r="G245" s="144" t="str">
        <f aca="false">'Roshas Attendance'!M244</f>
        <v>Handlebars</v>
      </c>
      <c r="H245" s="140" t="e">
        <f aca="false">'Roshas Attendance'!N244</f>
        <v>#NAME?</v>
      </c>
      <c r="I245" s="141" t="str">
        <f aca="false">IF(COUNTIF(D:D,G245)=0,"",COUNTIF(D:D,G245))</f>
        <v/>
      </c>
      <c r="J245" s="142" t="str">
        <f aca="false">IF(SUMIF(B:B,G245,E:E)=0,"",SUMIF(B:B,G245,E:E))</f>
        <v/>
      </c>
      <c r="K245" s="143" t="e">
        <f aca="false">IF(G245="","", xlookup("*"&amp;G245&amp;"*",M:M,M:M,"",2))</f>
        <v>#NAME?</v>
      </c>
      <c r="M245" s="144" t="str">
        <f aca="false">'Roshas Attendance'!S244</f>
        <v/>
      </c>
      <c r="N245" s="145" t="str">
        <f aca="false">IF(M245="","", IF(SUMIF(K:K,M245,J:J)=0,"",SUMIF(K:K,M245,J:J)))</f>
        <v/>
      </c>
      <c r="O245" s="144" t="str">
        <f aca="false">'Roshas Attendance'!U244</f>
        <v/>
      </c>
    </row>
    <row r="246" customFormat="false" ht="15.75" hidden="false" customHeight="true" outlineLevel="0" collapsed="false">
      <c r="A246" s="74"/>
      <c r="B246" s="123"/>
      <c r="C246" s="123"/>
      <c r="D246" s="123"/>
      <c r="E246" s="138" t="str">
        <f aca="false">IFERROR(__xludf.dummyfunction("iferror(if(A246="""","""", value(regexextract(A246,"" - ([^ ]+)*""))),"""")"),"")</f>
        <v/>
      </c>
      <c r="G246" s="144" t="str">
        <f aca="false">'Roshas Attendance'!M245</f>
        <v>Handycapable</v>
      </c>
      <c r="H246" s="140" t="e">
        <f aca="false">'Roshas Attendance'!N245</f>
        <v>#NAME?</v>
      </c>
      <c r="I246" s="141" t="str">
        <f aca="false">IF(COUNTIF(D:D,G246)=0,"",COUNTIF(D:D,G246))</f>
        <v/>
      </c>
      <c r="J246" s="142" t="n">
        <f aca="false">IF(SUMIF(B:B,G246,E:E)=0,"",SUMIF(B:B,G246,E:E))</f>
        <v>7</v>
      </c>
      <c r="K246" s="151" t="e">
        <f aca="false">IF(G246="","", xlookup("*"&amp;G246&amp;"*",M:M,M:M,"",2))</f>
        <v>#NAME?</v>
      </c>
      <c r="M246" s="144" t="str">
        <f aca="false">'Roshas Attendance'!S245</f>
        <v/>
      </c>
      <c r="N246" s="145" t="str">
        <f aca="false">IF(M246="","", IF(SUMIF(K:K,M246,J:J)=0,"",SUMIF(K:K,M246,J:J)))</f>
        <v/>
      </c>
      <c r="O246" s="144" t="str">
        <f aca="false">'Roshas Attendance'!U245</f>
        <v/>
      </c>
    </row>
    <row r="247" customFormat="false" ht="15.75" hidden="false" customHeight="true" outlineLevel="0" collapsed="false">
      <c r="A247" s="67"/>
      <c r="B247" s="123"/>
      <c r="C247" s="123"/>
      <c r="D247" s="123"/>
      <c r="E247" s="138" t="str">
        <f aca="false">IFERROR(__xludf.dummyfunction("iferror(if(A247="""","""", value(regexextract(A247,"" - ([^ ]+)*""))),"""")"),"")</f>
        <v/>
      </c>
      <c r="G247" s="144" t="str">
        <f aca="false">'Roshas Attendance'!M246</f>
        <v>Hanekawa</v>
      </c>
      <c r="H247" s="140" t="e">
        <f aca="false">'Roshas Attendance'!N246</f>
        <v>#NAME?</v>
      </c>
      <c r="I247" s="141" t="str">
        <f aca="false">IF(COUNTIF(D:D,G247)=0,"",COUNTIF(D:D,G247))</f>
        <v/>
      </c>
      <c r="J247" s="142" t="str">
        <f aca="false">IF(SUMIF(B:B,G247,E:E)=0,"",SUMIF(B:B,G247,E:E))</f>
        <v/>
      </c>
      <c r="K247" s="143" t="e">
        <f aca="false">IF(G247="","", xlookup("*"&amp;G247&amp;"*",M:M,M:M,"",2))</f>
        <v>#NAME?</v>
      </c>
      <c r="M247" s="144" t="str">
        <f aca="false">'Roshas Attendance'!S246</f>
        <v/>
      </c>
      <c r="N247" s="145" t="str">
        <f aca="false">IF(M247="","", IF(SUMIF(K:K,M247,J:J)=0,"",SUMIF(K:K,M247,J:J)))</f>
        <v/>
      </c>
      <c r="O247" s="144" t="str">
        <f aca="false">'Roshas Attendance'!U246</f>
        <v/>
      </c>
    </row>
    <row r="248" customFormat="false" ht="15.75" hidden="false" customHeight="true" outlineLevel="0" collapsed="false">
      <c r="A248" s="74"/>
      <c r="B248" s="123"/>
      <c r="C248" s="123"/>
      <c r="D248" s="123"/>
      <c r="E248" s="138" t="str">
        <f aca="false">IFERROR(__xludf.dummyfunction("iferror(if(A248="""","""", value(regexextract(A248,"" - ([^ ]+)*""))),"""")"),"")</f>
        <v/>
      </c>
      <c r="G248" s="144" t="str">
        <f aca="false">'Roshas Attendance'!M247</f>
        <v>Hanktrill</v>
      </c>
      <c r="H248" s="140" t="e">
        <f aca="false">'Roshas Attendance'!N247</f>
        <v>#NAME?</v>
      </c>
      <c r="I248" s="141" t="str">
        <f aca="false">IF(COUNTIF(D:D,G248)=0,"",COUNTIF(D:D,G248))</f>
        <v/>
      </c>
      <c r="J248" s="142" t="str">
        <f aca="false">IF(SUMIF(B:B,G248,E:E)=0,"",SUMIF(B:B,G248,E:E))</f>
        <v/>
      </c>
      <c r="K248" s="143" t="e">
        <f aca="false">IF(G248="","", xlookup("*"&amp;G248&amp;"*",M:M,M:M,"",2))</f>
        <v>#NAME?</v>
      </c>
      <c r="M248" s="144" t="str">
        <f aca="false">'Roshas Attendance'!S247</f>
        <v/>
      </c>
      <c r="N248" s="145" t="str">
        <f aca="false">IF(M248="","", IF(SUMIF(K:K,M248,J:J)=0,"",SUMIF(K:K,M248,J:J)))</f>
        <v/>
      </c>
      <c r="O248" s="144" t="str">
        <f aca="false">'Roshas Attendance'!U247</f>
        <v/>
      </c>
    </row>
    <row r="249" customFormat="false" ht="15.75" hidden="false" customHeight="true" outlineLevel="0" collapsed="false">
      <c r="A249" s="67"/>
      <c r="B249" s="123"/>
      <c r="C249" s="123"/>
      <c r="D249" s="123"/>
      <c r="E249" s="138" t="str">
        <f aca="false">IFERROR(__xludf.dummyfunction("iferror(if(A249="""","""", value(regexextract(A249,"" - ([^ ]+)*""))),"""")"),"")</f>
        <v/>
      </c>
      <c r="G249" s="144" t="str">
        <f aca="false">'Roshas Attendance'!M248</f>
        <v>Hastury</v>
      </c>
      <c r="H249" s="140" t="e">
        <f aca="false">'Roshas Attendance'!N248</f>
        <v>#NAME?</v>
      </c>
      <c r="I249" s="141" t="str">
        <f aca="false">IF(COUNTIF(D:D,G249)=0,"",COUNTIF(D:D,G249))</f>
        <v/>
      </c>
      <c r="J249" s="142" t="str">
        <f aca="false">IF(SUMIF(B:B,G249,E:E)=0,"",SUMIF(B:B,G249,E:E))</f>
        <v/>
      </c>
      <c r="K249" s="143" t="e">
        <f aca="false">IF(G249="","", xlookup("*"&amp;G249&amp;"*",M:M,M:M,"",2))</f>
        <v>#NAME?</v>
      </c>
      <c r="M249" s="144" t="str">
        <f aca="false">'Roshas Attendance'!S248</f>
        <v/>
      </c>
      <c r="N249" s="145" t="str">
        <f aca="false">IF(M249="","", IF(SUMIF(K:K,M249,J:J)=0,"",SUMIF(K:K,M249,J:J)))</f>
        <v/>
      </c>
      <c r="O249" s="144" t="str">
        <f aca="false">'Roshas Attendance'!U248</f>
        <v/>
      </c>
    </row>
    <row r="250" customFormat="false" ht="15.75" hidden="false" customHeight="true" outlineLevel="0" collapsed="false">
      <c r="A250" s="74"/>
      <c r="B250" s="123"/>
      <c r="C250" s="123"/>
      <c r="D250" s="123"/>
      <c r="E250" s="138" t="str">
        <f aca="false">IFERROR(__xludf.dummyfunction("iferror(if(A250="""","""", value(regexextract(A250,"" - ([^ ]+)*""))),"""")"),"")</f>
        <v/>
      </c>
      <c r="G250" s="144" t="str">
        <f aca="false">'Roshas Attendance'!M249</f>
        <v>Healmei</v>
      </c>
      <c r="H250" s="140" t="e">
        <f aca="false">'Roshas Attendance'!N249</f>
        <v>#NAME?</v>
      </c>
      <c r="I250" s="141" t="str">
        <f aca="false">IF(COUNTIF(D:D,G250)=0,"",COUNTIF(D:D,G250))</f>
        <v/>
      </c>
      <c r="J250" s="142" t="str">
        <f aca="false">IF(SUMIF(B:B,G250,E:E)=0,"",SUMIF(B:B,G250,E:E))</f>
        <v/>
      </c>
      <c r="K250" s="143" t="e">
        <f aca="false">IF(G250="","", xlookup("*"&amp;G250&amp;"*",M:M,M:M,"",2))</f>
        <v>#NAME?</v>
      </c>
      <c r="M250" s="144" t="str">
        <f aca="false">'Roshas Attendance'!S249</f>
        <v/>
      </c>
      <c r="N250" s="145" t="str">
        <f aca="false">IF(M250="","", IF(SUMIF(K:K,M250,J:J)=0,"",SUMIF(K:K,M250,J:J)))</f>
        <v/>
      </c>
      <c r="O250" s="144" t="str">
        <f aca="false">'Roshas Attendance'!U249</f>
        <v/>
      </c>
    </row>
    <row r="251" customFormat="false" ht="15.75" hidden="false" customHeight="true" outlineLevel="0" collapsed="false">
      <c r="A251" s="67"/>
      <c r="B251" s="123"/>
      <c r="C251" s="123"/>
      <c r="D251" s="123"/>
      <c r="E251" s="138" t="str">
        <f aca="false">IFERROR(__xludf.dummyfunction("iferror(if(A251="""","""", value(regexextract(A251,"" - ([^ ]+)*""))),"""")"),"")</f>
        <v/>
      </c>
      <c r="G251" s="144" t="str">
        <f aca="false">'Roshas Attendance'!M250</f>
        <v>Healoria</v>
      </c>
      <c r="H251" s="140" t="e">
        <f aca="false">'Roshas Attendance'!N250</f>
        <v>#NAME?</v>
      </c>
      <c r="I251" s="141" t="str">
        <f aca="false">IF(COUNTIF(D:D,G251)=0,"",COUNTIF(D:D,G251))</f>
        <v/>
      </c>
      <c r="J251" s="142" t="str">
        <f aca="false">IF(SUMIF(B:B,G251,E:E)=0,"",SUMIF(B:B,G251,E:E))</f>
        <v/>
      </c>
      <c r="K251" s="143" t="e">
        <f aca="false">IF(G251="","", xlookup("*"&amp;G251&amp;"*",M:M,M:M,"",2))</f>
        <v>#NAME?</v>
      </c>
      <c r="M251" s="144" t="str">
        <f aca="false">'Roshas Attendance'!S250</f>
        <v/>
      </c>
      <c r="N251" s="145" t="str">
        <f aca="false">IF(M251="","", IF(SUMIF(K:K,M251,J:J)=0,"",SUMIF(K:K,M251,J:J)))</f>
        <v/>
      </c>
      <c r="O251" s="144" t="str">
        <f aca="false">'Roshas Attendance'!U250</f>
        <v/>
      </c>
    </row>
    <row r="252" customFormat="false" ht="15.75" hidden="false" customHeight="true" outlineLevel="0" collapsed="false">
      <c r="A252" s="74"/>
      <c r="B252" s="123"/>
      <c r="C252" s="123"/>
      <c r="D252" s="123"/>
      <c r="E252" s="123"/>
      <c r="G252" s="144" t="str">
        <f aca="false">'Roshas Attendance'!M251</f>
        <v>Helligkriger</v>
      </c>
      <c r="H252" s="140" t="e">
        <f aca="false">'Roshas Attendance'!N251</f>
        <v>#NAME?</v>
      </c>
      <c r="I252" s="141" t="str">
        <f aca="false">IF(COUNTIF(D:D,G252)=0,"",COUNTIF(D:D,G252))</f>
        <v/>
      </c>
      <c r="J252" s="142" t="str">
        <f aca="false">IF(SUMIF(B:B,G252,E:E)=0,"",SUMIF(B:B,G252,E:E))</f>
        <v/>
      </c>
      <c r="K252" s="143" t="e">
        <f aca="false">IF(G252="","", xlookup("*"&amp;G252&amp;"*",M:M,M:M,"",2))</f>
        <v>#NAME?</v>
      </c>
      <c r="M252" s="144" t="str">
        <f aca="false">'Roshas Attendance'!S251</f>
        <v/>
      </c>
      <c r="N252" s="145" t="str">
        <f aca="false">IF(M252="","", IF(SUMIF(K:K,M252,J:J)=0,"",SUMIF(K:K,M252,J:J)))</f>
        <v/>
      </c>
      <c r="O252" s="144" t="str">
        <f aca="false">'Roshas Attendance'!U251</f>
        <v/>
      </c>
    </row>
    <row r="253" customFormat="false" ht="15.75" hidden="false" customHeight="true" outlineLevel="0" collapsed="false">
      <c r="A253" s="67"/>
      <c r="B253" s="123"/>
      <c r="C253" s="123"/>
      <c r="D253" s="123"/>
      <c r="E253" s="123"/>
      <c r="G253" s="144" t="str">
        <f aca="false">'Roshas Attendance'!M252</f>
        <v>Henagda</v>
      </c>
      <c r="H253" s="140" t="e">
        <f aca="false">'Roshas Attendance'!N252</f>
        <v>#NAME?</v>
      </c>
      <c r="I253" s="141" t="str">
        <f aca="false">IF(COUNTIF(D:D,G253)=0,"",COUNTIF(D:D,G253))</f>
        <v/>
      </c>
      <c r="J253" s="142" t="str">
        <f aca="false">IF(SUMIF(B:B,G253,E:E)=0,"",SUMIF(B:B,G253,E:E))</f>
        <v/>
      </c>
      <c r="K253" s="143" t="e">
        <f aca="false">IF(G253="","", xlookup("*"&amp;G253&amp;"*",M:M,M:M,"",2))</f>
        <v>#NAME?</v>
      </c>
      <c r="M253" s="144" t="str">
        <f aca="false">'Roshas Attendance'!S252</f>
        <v/>
      </c>
      <c r="N253" s="145" t="str">
        <f aca="false">IF(M253="","", IF(SUMIF(K:K,M253,J:J)=0,"",SUMIF(K:K,M253,J:J)))</f>
        <v/>
      </c>
      <c r="O253" s="144" t="str">
        <f aca="false">'Roshas Attendance'!U252</f>
        <v/>
      </c>
    </row>
    <row r="254" customFormat="false" ht="15.75" hidden="false" customHeight="true" outlineLevel="0" collapsed="false">
      <c r="A254" s="74"/>
      <c r="B254" s="123"/>
      <c r="C254" s="123"/>
      <c r="D254" s="123"/>
      <c r="E254" s="123"/>
      <c r="G254" s="144" t="str">
        <f aca="false">'Roshas Attendance'!M253</f>
        <v>Holecloser</v>
      </c>
      <c r="H254" s="140" t="e">
        <f aca="false">'Roshas Attendance'!N253</f>
        <v>#NAME?</v>
      </c>
      <c r="I254" s="141" t="str">
        <f aca="false">IF(COUNTIF(D:D,G254)=0,"",COUNTIF(D:D,G254))</f>
        <v/>
      </c>
      <c r="J254" s="142" t="n">
        <f aca="false">IF(SUMIF(B:B,G254,E:E)=0,"",SUMIF(B:B,G254,E:E))</f>
        <v>5</v>
      </c>
      <c r="K254" s="143" t="e">
        <f aca="false">IF(G254="","", xlookup("*"&amp;G254&amp;"*",M:M,M:M,"",2))</f>
        <v>#NAME?</v>
      </c>
      <c r="M254" s="144" t="str">
        <f aca="false">'Roshas Attendance'!S253</f>
        <v/>
      </c>
      <c r="N254" s="145" t="str">
        <f aca="false">IF(M254="","", IF(SUMIF(K:K,M254,J:J)=0,"",SUMIF(K:K,M254,J:J)))</f>
        <v/>
      </c>
      <c r="O254" s="144" t="str">
        <f aca="false">'Roshas Attendance'!U253</f>
        <v/>
      </c>
    </row>
    <row r="255" customFormat="false" ht="15.75" hidden="false" customHeight="true" outlineLevel="0" collapsed="false">
      <c r="A255" s="67"/>
      <c r="B255" s="123"/>
      <c r="C255" s="123"/>
      <c r="D255" s="123"/>
      <c r="E255" s="123"/>
      <c r="G255" s="144" t="str">
        <f aca="false">'Roshas Attendance'!M254</f>
        <v>Holeopener</v>
      </c>
      <c r="H255" s="140" t="e">
        <f aca="false">'Roshas Attendance'!N254</f>
        <v>#NAME?</v>
      </c>
      <c r="I255" s="141" t="str">
        <f aca="false">IF(COUNTIF(D:D,G255)=0,"",COUNTIF(D:D,G255))</f>
        <v/>
      </c>
      <c r="J255" s="142" t="str">
        <f aca="false">IF(SUMIF(B:B,G255,E:E)=0,"",SUMIF(B:B,G255,E:E))</f>
        <v/>
      </c>
      <c r="K255" s="143" t="e">
        <f aca="false">IF(G255="","", xlookup("*"&amp;G255&amp;"*",M:M,M:M,"",2))</f>
        <v>#NAME?</v>
      </c>
      <c r="M255" s="144" t="str">
        <f aca="false">'Roshas Attendance'!S254</f>
        <v/>
      </c>
      <c r="N255" s="145" t="str">
        <f aca="false">IF(M255="","", IF(SUMIF(K:K,M255,J:J)=0,"",SUMIF(K:K,M255,J:J)))</f>
        <v/>
      </c>
      <c r="O255" s="144" t="str">
        <f aca="false">'Roshas Attendance'!U254</f>
        <v/>
      </c>
    </row>
    <row r="256" customFormat="false" ht="15.75" hidden="false" customHeight="true" outlineLevel="0" collapsed="false">
      <c r="A256" s="74"/>
      <c r="B256" s="123"/>
      <c r="C256" s="123"/>
      <c r="D256" s="123"/>
      <c r="E256" s="123"/>
      <c r="G256" s="144" t="str">
        <f aca="false">'Roshas Attendance'!M255</f>
        <v>Hollyweird</v>
      </c>
      <c r="H256" s="140" t="e">
        <f aca="false">'Roshas Attendance'!N255</f>
        <v>#NAME?</v>
      </c>
      <c r="I256" s="141" t="str">
        <f aca="false">IF(COUNTIF(D:D,G256)=0,"",COUNTIF(D:D,G256))</f>
        <v/>
      </c>
      <c r="J256" s="142" t="str">
        <f aca="false">IF(SUMIF(B:B,G256,E:E)=0,"",SUMIF(B:B,G256,E:E))</f>
        <v/>
      </c>
      <c r="K256" s="143" t="e">
        <f aca="false">IF(G256="","", xlookup("*"&amp;G256&amp;"*",M:M,M:M,"",2))</f>
        <v>#NAME?</v>
      </c>
      <c r="M256" s="144" t="str">
        <f aca="false">'Roshas Attendance'!S255</f>
        <v/>
      </c>
      <c r="N256" s="145" t="str">
        <f aca="false">IF(M256="","", IF(SUMIF(K:K,M256,J:J)=0,"",SUMIF(K:K,M256,J:J)))</f>
        <v/>
      </c>
      <c r="O256" s="144" t="str">
        <f aca="false">'Roshas Attendance'!U255</f>
        <v/>
      </c>
    </row>
    <row r="257" customFormat="false" ht="15.75" hidden="false" customHeight="true" outlineLevel="0" collapsed="false">
      <c r="A257" s="67"/>
      <c r="B257" s="123"/>
      <c r="C257" s="123"/>
      <c r="D257" s="123"/>
      <c r="E257" s="123"/>
      <c r="G257" s="144" t="str">
        <f aca="false">'Roshas Attendance'!M256</f>
        <v>Holybindo</v>
      </c>
      <c r="H257" s="140" t="e">
        <f aca="false">'Roshas Attendance'!N256</f>
        <v>#NAME?</v>
      </c>
      <c r="I257" s="141" t="str">
        <f aca="false">IF(COUNTIF(D:D,G257)=0,"",COUNTIF(D:D,G257))</f>
        <v/>
      </c>
      <c r="J257" s="142" t="str">
        <f aca="false">IF(SUMIF(B:B,G257,E:E)=0,"",SUMIF(B:B,G257,E:E))</f>
        <v/>
      </c>
      <c r="K257" s="143" t="e">
        <f aca="false">IF(G257="","", xlookup("*"&amp;G257&amp;"*",M:M,M:M,"",2))</f>
        <v>#NAME?</v>
      </c>
      <c r="M257" s="144" t="str">
        <f aca="false">'Roshas Attendance'!S256</f>
        <v/>
      </c>
      <c r="N257" s="145" t="str">
        <f aca="false">IF(M257="","", IF(SUMIF(K:K,M257,J:J)=0,"",SUMIF(K:K,M257,J:J)))</f>
        <v/>
      </c>
      <c r="O257" s="144" t="str">
        <f aca="false">'Roshas Attendance'!U256</f>
        <v/>
      </c>
    </row>
    <row r="258" customFormat="false" ht="15.75" hidden="false" customHeight="true" outlineLevel="0" collapsed="false">
      <c r="A258" s="74"/>
      <c r="B258" s="123"/>
      <c r="C258" s="123"/>
      <c r="D258" s="123"/>
      <c r="E258" s="123"/>
      <c r="G258" s="144" t="str">
        <f aca="false">'Roshas Attendance'!M257</f>
        <v>Holymolyguac</v>
      </c>
      <c r="H258" s="140" t="e">
        <f aca="false">'Roshas Attendance'!N257</f>
        <v>#NAME?</v>
      </c>
      <c r="I258" s="141" t="str">
        <f aca="false">IF(COUNTIF(D:D,G258)=0,"",COUNTIF(D:D,G258))</f>
        <v/>
      </c>
      <c r="J258" s="142" t="str">
        <f aca="false">IF(SUMIF(B:B,G258,E:E)=0,"",SUMIF(B:B,G258,E:E))</f>
        <v/>
      </c>
      <c r="K258" s="143" t="e">
        <f aca="false">IF(G258="","", xlookup("*"&amp;G258&amp;"*",M:M,M:M,"",2))</f>
        <v>#NAME?</v>
      </c>
      <c r="M258" s="144" t="str">
        <f aca="false">'Roshas Attendance'!S257</f>
        <v/>
      </c>
      <c r="N258" s="145" t="str">
        <f aca="false">IF(M258="","", IF(SUMIF(K:K,M258,J:J)=0,"",SUMIF(K:K,M258,J:J)))</f>
        <v/>
      </c>
      <c r="O258" s="144" t="str">
        <f aca="false">'Roshas Attendance'!U257</f>
        <v/>
      </c>
    </row>
    <row r="259" customFormat="false" ht="15.75" hidden="false" customHeight="true" outlineLevel="0" collapsed="false">
      <c r="A259" s="67"/>
      <c r="B259" s="123"/>
      <c r="C259" s="123"/>
      <c r="D259" s="123"/>
      <c r="E259" s="123"/>
      <c r="G259" s="144" t="str">
        <f aca="false">'Roshas Attendance'!M258</f>
        <v>Holypachi</v>
      </c>
      <c r="H259" s="140" t="e">
        <f aca="false">'Roshas Attendance'!N258</f>
        <v>#NAME?</v>
      </c>
      <c r="I259" s="141" t="str">
        <f aca="false">IF(COUNTIF(D:D,G259)=0,"",COUNTIF(D:D,G259))</f>
        <v/>
      </c>
      <c r="J259" s="142" t="str">
        <f aca="false">IF(SUMIF(B:B,G259,E:E)=0,"",SUMIF(B:B,G259,E:E))</f>
        <v/>
      </c>
      <c r="K259" s="143" t="e">
        <f aca="false">IF(G259="","", xlookup("*"&amp;G259&amp;"*",M:M,M:M,"",2))</f>
        <v>#NAME?</v>
      </c>
      <c r="M259" s="144" t="str">
        <f aca="false">'Roshas Attendance'!S258</f>
        <v/>
      </c>
      <c r="N259" s="145" t="str">
        <f aca="false">IF(M259="","", IF(SUMIF(K:K,M259,J:J)=0,"",SUMIF(K:K,M259,J:J)))</f>
        <v/>
      </c>
      <c r="O259" s="144" t="str">
        <f aca="false">'Roshas Attendance'!U258</f>
        <v/>
      </c>
    </row>
    <row r="260" customFormat="false" ht="15.75" hidden="false" customHeight="true" outlineLevel="0" collapsed="false">
      <c r="A260" s="74"/>
      <c r="B260" s="123"/>
      <c r="C260" s="123"/>
      <c r="D260" s="123"/>
      <c r="E260" s="123"/>
      <c r="G260" s="144" t="str">
        <f aca="false">'Roshas Attendance'!M259</f>
        <v>Holypyre</v>
      </c>
      <c r="H260" s="140" t="e">
        <f aca="false">'Roshas Attendance'!N259</f>
        <v>#NAME?</v>
      </c>
      <c r="I260" s="141" t="str">
        <f aca="false">IF(COUNTIF(D:D,G260)=0,"",COUNTIF(D:D,G260))</f>
        <v/>
      </c>
      <c r="J260" s="142" t="str">
        <f aca="false">IF(SUMIF(B:B,G260,E:E)=0,"",SUMIF(B:B,G260,E:E))</f>
        <v/>
      </c>
      <c r="K260" s="143" t="e">
        <f aca="false">IF(G260="","", xlookup("*"&amp;G260&amp;"*",M:M,M:M,"",2))</f>
        <v>#NAME?</v>
      </c>
      <c r="M260" s="144" t="str">
        <f aca="false">'Roshas Attendance'!S259</f>
        <v/>
      </c>
      <c r="N260" s="145" t="str">
        <f aca="false">IF(M260="","", IF(SUMIF(K:K,M260,J:J)=0,"",SUMIF(K:K,M260,J:J)))</f>
        <v/>
      </c>
      <c r="O260" s="144" t="str">
        <f aca="false">'Roshas Attendance'!U259</f>
        <v/>
      </c>
    </row>
    <row r="261" customFormat="false" ht="15.75" hidden="false" customHeight="true" outlineLevel="0" collapsed="false">
      <c r="A261" s="67"/>
      <c r="B261" s="123"/>
      <c r="C261" s="123"/>
      <c r="D261" s="123"/>
      <c r="E261" s="123"/>
      <c r="G261" s="144" t="str">
        <f aca="false">'Roshas Attendance'!M260</f>
        <v>Homelesscow</v>
      </c>
      <c r="H261" s="140" t="e">
        <f aca="false">'Roshas Attendance'!N260</f>
        <v>#NAME?</v>
      </c>
      <c r="I261" s="141" t="str">
        <f aca="false">IF(COUNTIF(D:D,G261)=0,"",COUNTIF(D:D,G261))</f>
        <v/>
      </c>
      <c r="J261" s="142" t="str">
        <f aca="false">IF(SUMIF(B:B,G261,E:E)=0,"",SUMIF(B:B,G261,E:E))</f>
        <v/>
      </c>
      <c r="K261" s="143" t="e">
        <f aca="false">IF(G261="","", xlookup("*"&amp;G261&amp;"*",M:M,M:M,"",2))</f>
        <v>#NAME?</v>
      </c>
      <c r="M261" s="144" t="str">
        <f aca="false">'Roshas Attendance'!S260</f>
        <v/>
      </c>
      <c r="N261" s="145" t="str">
        <f aca="false">IF(M261="","", IF(SUMIF(K:K,M261,J:J)=0,"",SUMIF(K:K,M261,J:J)))</f>
        <v/>
      </c>
      <c r="O261" s="144" t="str">
        <f aca="false">'Roshas Attendance'!U260</f>
        <v/>
      </c>
    </row>
    <row r="262" customFormat="false" ht="15.75" hidden="false" customHeight="true" outlineLevel="0" collapsed="false">
      <c r="A262" s="74"/>
      <c r="B262" s="123"/>
      <c r="C262" s="123"/>
      <c r="D262" s="123"/>
      <c r="E262" s="123"/>
      <c r="G262" s="144" t="str">
        <f aca="false">'Roshas Attendance'!M261</f>
        <v>Hoofie</v>
      </c>
      <c r="H262" s="140" t="e">
        <f aca="false">'Roshas Attendance'!N261</f>
        <v>#NAME?</v>
      </c>
      <c r="I262" s="141" t="str">
        <f aca="false">IF(COUNTIF(D:D,G262)=0,"",COUNTIF(D:D,G262))</f>
        <v/>
      </c>
      <c r="J262" s="142" t="str">
        <f aca="false">IF(SUMIF(B:B,G262,E:E)=0,"",SUMIF(B:B,G262,E:E))</f>
        <v/>
      </c>
      <c r="K262" s="143" t="e">
        <f aca="false">IF(G262="","", xlookup("*"&amp;G262&amp;"*",M:M,M:M,"",2))</f>
        <v>#NAME?</v>
      </c>
      <c r="M262" s="144" t="str">
        <f aca="false">'Roshas Attendance'!S261</f>
        <v/>
      </c>
      <c r="N262" s="145" t="str">
        <f aca="false">IF(M262="","", IF(SUMIF(K:K,M262,J:J)=0,"",SUMIF(K:K,M262,J:J)))</f>
        <v/>
      </c>
      <c r="O262" s="144" t="str">
        <f aca="false">'Roshas Attendance'!U261</f>
        <v/>
      </c>
    </row>
    <row r="263" customFormat="false" ht="15.75" hidden="false" customHeight="true" outlineLevel="0" collapsed="false">
      <c r="A263" s="67"/>
      <c r="B263" s="123"/>
      <c r="C263" s="123"/>
      <c r="D263" s="123"/>
      <c r="E263" s="123"/>
      <c r="G263" s="144" t="str">
        <f aca="false">'Roshas Attendance'!M262</f>
        <v>Hopstoopid</v>
      </c>
      <c r="H263" s="140" t="e">
        <f aca="false">'Roshas Attendance'!N262</f>
        <v>#NAME?</v>
      </c>
      <c r="I263" s="141" t="str">
        <f aca="false">IF(COUNTIF(D:D,G263)=0,"",COUNTIF(D:D,G263))</f>
        <v/>
      </c>
      <c r="J263" s="142" t="str">
        <f aca="false">IF(SUMIF(B:B,G263,E:E)=0,"",SUMIF(B:B,G263,E:E))</f>
        <v/>
      </c>
      <c r="K263" s="143" t="e">
        <f aca="false">IF(G263="","", xlookup("*"&amp;G263&amp;"*",M:M,M:M,"",2))</f>
        <v>#NAME?</v>
      </c>
      <c r="M263" s="144" t="str">
        <f aca="false">'Roshas Attendance'!S262</f>
        <v/>
      </c>
      <c r="N263" s="145" t="str">
        <f aca="false">IF(M263="","", IF(SUMIF(K:K,M263,J:J)=0,"",SUMIF(K:K,M263,J:J)))</f>
        <v/>
      </c>
      <c r="O263" s="144" t="str">
        <f aca="false">'Roshas Attendance'!U262</f>
        <v/>
      </c>
    </row>
    <row r="264" customFormat="false" ht="15.75" hidden="false" customHeight="true" outlineLevel="0" collapsed="false">
      <c r="A264" s="74"/>
      <c r="B264" s="123"/>
      <c r="C264" s="123"/>
      <c r="D264" s="123"/>
      <c r="E264" s="123"/>
      <c r="G264" s="144" t="str">
        <f aca="false">'Roshas Attendance'!M263</f>
        <v>Hpv</v>
      </c>
      <c r="H264" s="140" t="e">
        <f aca="false">'Roshas Attendance'!N263</f>
        <v>#NAME?</v>
      </c>
      <c r="I264" s="141" t="str">
        <f aca="false">IF(COUNTIF(D:D,G264)=0,"",COUNTIF(D:D,G264))</f>
        <v/>
      </c>
      <c r="J264" s="142" t="str">
        <f aca="false">IF(SUMIF(B:B,G264,E:E)=0,"",SUMIF(B:B,G264,E:E))</f>
        <v/>
      </c>
      <c r="K264" s="143" t="e">
        <f aca="false">IF(G264="","", xlookup("*"&amp;G264&amp;"*",M:M,M:M,"",2))</f>
        <v>#NAME?</v>
      </c>
      <c r="M264" s="144" t="str">
        <f aca="false">'Roshas Attendance'!S263</f>
        <v/>
      </c>
      <c r="N264" s="145" t="str">
        <f aca="false">IF(M264="","", IF(SUMIF(K:K,M264,J:J)=0,"",SUMIF(K:K,M264,J:J)))</f>
        <v/>
      </c>
      <c r="O264" s="144" t="str">
        <f aca="false">'Roshas Attendance'!U263</f>
        <v/>
      </c>
    </row>
    <row r="265" customFormat="false" ht="15.75" hidden="false" customHeight="true" outlineLevel="0" collapsed="false">
      <c r="A265" s="67"/>
      <c r="B265" s="123"/>
      <c r="C265" s="123"/>
      <c r="D265" s="123"/>
      <c r="E265" s="123"/>
      <c r="G265" s="144" t="str">
        <f aca="false">'Roshas Attendance'!M264</f>
        <v>Ifearnan</v>
      </c>
      <c r="H265" s="140" t="e">
        <f aca="false">'Roshas Attendance'!N264</f>
        <v>#NAME?</v>
      </c>
      <c r="I265" s="141" t="str">
        <f aca="false">IF(COUNTIF(D:D,G265)=0,"",COUNTIF(D:D,G265))</f>
        <v/>
      </c>
      <c r="J265" s="142" t="n">
        <f aca="false">IF(SUMIF(B:B,G265,E:E)=0,"",SUMIF(B:B,G265,E:E))</f>
        <v>15</v>
      </c>
      <c r="K265" s="143" t="e">
        <f aca="false">IF(G265="","", xlookup("*"&amp;G265&amp;"*",M:M,M:M,"",2))</f>
        <v>#NAME?</v>
      </c>
      <c r="M265" s="144" t="str">
        <f aca="false">'Roshas Attendance'!S264</f>
        <v/>
      </c>
      <c r="N265" s="145" t="str">
        <f aca="false">IF(M265="","", IF(SUMIF(K:K,M265,J:J)=0,"",SUMIF(K:K,M265,J:J)))</f>
        <v/>
      </c>
      <c r="O265" s="144" t="str">
        <f aca="false">'Roshas Attendance'!U264</f>
        <v/>
      </c>
    </row>
    <row r="266" customFormat="false" ht="15.75" hidden="false" customHeight="true" outlineLevel="0" collapsed="false">
      <c r="A266" s="74"/>
      <c r="B266" s="123"/>
      <c r="C266" s="123"/>
      <c r="D266" s="123"/>
      <c r="E266" s="123"/>
      <c r="G266" s="144" t="str">
        <f aca="false">'Roshas Attendance'!M265</f>
        <v>Ifearnin</v>
      </c>
      <c r="H266" s="140" t="e">
        <f aca="false">'Roshas Attendance'!N265</f>
        <v>#NAME?</v>
      </c>
      <c r="I266" s="141" t="str">
        <f aca="false">IF(COUNTIF(D:D,G266)=0,"",COUNTIF(D:D,G266))</f>
        <v/>
      </c>
      <c r="J266" s="142" t="str">
        <f aca="false">IF(SUMIF(B:B,G266,E:E)=0,"",SUMIF(B:B,G266,E:E))</f>
        <v/>
      </c>
      <c r="K266" s="143" t="e">
        <f aca="false">IF(G266="","", xlookup("*"&amp;G266&amp;"*",M:M,M:M,"",2))</f>
        <v>#NAME?</v>
      </c>
      <c r="M266" s="144" t="str">
        <f aca="false">'Roshas Attendance'!S265</f>
        <v/>
      </c>
      <c r="N266" s="145" t="str">
        <f aca="false">IF(M266="","", IF(SUMIF(K:K,M266,J:J)=0,"",SUMIF(K:K,M266,J:J)))</f>
        <v/>
      </c>
      <c r="O266" s="144" t="str">
        <f aca="false">'Roshas Attendance'!U265</f>
        <v/>
      </c>
    </row>
    <row r="267" customFormat="false" ht="15.75" hidden="false" customHeight="true" outlineLevel="0" collapsed="false">
      <c r="A267" s="67"/>
      <c r="B267" s="123"/>
      <c r="C267" s="123"/>
      <c r="D267" s="123"/>
      <c r="E267" s="123"/>
      <c r="G267" s="144" t="str">
        <f aca="false">'Roshas Attendance'!M266</f>
        <v>Ilumi</v>
      </c>
      <c r="H267" s="140" t="e">
        <f aca="false">'Roshas Attendance'!N266</f>
        <v>#NAME?</v>
      </c>
      <c r="I267" s="141" t="str">
        <f aca="false">IF(COUNTIF(D:D,G267)=0,"",COUNTIF(D:D,G267))</f>
        <v/>
      </c>
      <c r="J267" s="142" t="str">
        <f aca="false">IF(SUMIF(B:B,G267,E:E)=0,"",SUMIF(B:B,G267,E:E))</f>
        <v/>
      </c>
      <c r="K267" s="143" t="e">
        <f aca="false">IF(G267="","", xlookup("*"&amp;G267&amp;"*",M:M,M:M,"",2))</f>
        <v>#NAME?</v>
      </c>
      <c r="M267" s="144" t="str">
        <f aca="false">'Roshas Attendance'!S266</f>
        <v/>
      </c>
      <c r="N267" s="145" t="str">
        <f aca="false">IF(M267="","", IF(SUMIF(K:K,M267,J:J)=0,"",SUMIF(K:K,M267,J:J)))</f>
        <v/>
      </c>
      <c r="O267" s="144" t="str">
        <f aca="false">'Roshas Attendance'!U266</f>
        <v/>
      </c>
    </row>
    <row r="268" customFormat="false" ht="15.75" hidden="false" customHeight="true" outlineLevel="0" collapsed="false">
      <c r="A268" s="74"/>
      <c r="B268" s="123"/>
      <c r="C268" s="123"/>
      <c r="D268" s="123"/>
      <c r="E268" s="123"/>
      <c r="G268" s="144" t="str">
        <f aca="false">'Roshas Attendance'!M267</f>
        <v>Incsummon</v>
      </c>
      <c r="H268" s="140" t="e">
        <f aca="false">'Roshas Attendance'!N267</f>
        <v>#NAME?</v>
      </c>
      <c r="I268" s="141" t="str">
        <f aca="false">IF(COUNTIF(D:D,G268)=0,"",COUNTIF(D:D,G268))</f>
        <v/>
      </c>
      <c r="J268" s="142" t="str">
        <f aca="false">IF(SUMIF(B:B,G268,E:E)=0,"",SUMIF(B:B,G268,E:E))</f>
        <v/>
      </c>
      <c r="K268" s="143" t="e">
        <f aca="false">IF(G268="","", xlookup("*"&amp;G268&amp;"*",M:M,M:M,"",2))</f>
        <v>#NAME?</v>
      </c>
      <c r="M268" s="144" t="str">
        <f aca="false">'Roshas Attendance'!S267</f>
        <v/>
      </c>
      <c r="N268" s="145" t="str">
        <f aca="false">IF(M268="","", IF(SUMIF(K:K,M268,J:J)=0,"",SUMIF(K:K,M268,J:J)))</f>
        <v/>
      </c>
      <c r="O268" s="144" t="str">
        <f aca="false">'Roshas Attendance'!U267</f>
        <v/>
      </c>
    </row>
    <row r="269" customFormat="false" ht="15.75" hidden="false" customHeight="true" outlineLevel="0" collapsed="false">
      <c r="A269" s="67"/>
      <c r="B269" s="123"/>
      <c r="C269" s="123"/>
      <c r="D269" s="123"/>
      <c r="E269" s="123"/>
      <c r="G269" s="144" t="str">
        <f aca="false">'Roshas Attendance'!M268</f>
        <v>Ineffius</v>
      </c>
      <c r="H269" s="140" t="e">
        <f aca="false">'Roshas Attendance'!N268</f>
        <v>#NAME?</v>
      </c>
      <c r="I269" s="141" t="str">
        <f aca="false">IF(COUNTIF(D:D,G269)=0,"",COUNTIF(D:D,G269))</f>
        <v/>
      </c>
      <c r="J269" s="142" t="str">
        <f aca="false">IF(SUMIF(B:B,G269,E:E)=0,"",SUMIF(B:B,G269,E:E))</f>
        <v/>
      </c>
      <c r="K269" s="143" t="e">
        <f aca="false">IF(G269="","", xlookup("*"&amp;G269&amp;"*",M:M,M:M,"",2))</f>
        <v>#NAME?</v>
      </c>
      <c r="M269" s="144" t="str">
        <f aca="false">'Roshas Attendance'!S268</f>
        <v/>
      </c>
      <c r="N269" s="145" t="str">
        <f aca="false">IF(M269="","", IF(SUMIF(K:K,M269,J:J)=0,"",SUMIF(K:K,M269,J:J)))</f>
        <v/>
      </c>
      <c r="O269" s="144" t="str">
        <f aca="false">'Roshas Attendance'!U268</f>
        <v/>
      </c>
    </row>
    <row r="270" customFormat="false" ht="15.75" hidden="false" customHeight="true" outlineLevel="0" collapsed="false">
      <c r="A270" s="74"/>
      <c r="B270" s="123"/>
      <c r="C270" s="123"/>
      <c r="D270" s="123"/>
      <c r="E270" s="123"/>
      <c r="G270" s="144" t="str">
        <f aca="false">'Roshas Attendance'!M269</f>
        <v>Insect</v>
      </c>
      <c r="H270" s="140" t="e">
        <f aca="false">'Roshas Attendance'!N269</f>
        <v>#NAME?</v>
      </c>
      <c r="I270" s="141" t="str">
        <f aca="false">IF(COUNTIF(D:D,G270)=0,"",COUNTIF(D:D,G270))</f>
        <v/>
      </c>
      <c r="J270" s="142" t="str">
        <f aca="false">IF(SUMIF(B:B,G270,E:E)=0,"",SUMIF(B:B,G270,E:E))</f>
        <v/>
      </c>
      <c r="K270" s="143" t="e">
        <f aca="false">IF(G270="","", xlookup("*"&amp;G270&amp;"*",M:M,M:M,"",2))</f>
        <v>#NAME?</v>
      </c>
      <c r="M270" s="144" t="str">
        <f aca="false">'Roshas Attendance'!S269</f>
        <v/>
      </c>
      <c r="N270" s="145" t="str">
        <f aca="false">IF(M270="","", IF(SUMIF(K:K,M270,J:J)=0,"",SUMIF(K:K,M270,J:J)))</f>
        <v/>
      </c>
      <c r="O270" s="144" t="str">
        <f aca="false">'Roshas Attendance'!U269</f>
        <v/>
      </c>
    </row>
    <row r="271" customFormat="false" ht="15.75" hidden="false" customHeight="true" outlineLevel="0" collapsed="false">
      <c r="A271" s="67"/>
      <c r="B271" s="123"/>
      <c r="C271" s="123"/>
      <c r="D271" s="123"/>
      <c r="E271" s="123"/>
      <c r="G271" s="144" t="str">
        <f aca="false">'Roshas Attendance'!M270</f>
        <v>Invislble</v>
      </c>
      <c r="H271" s="140" t="e">
        <f aca="false">'Roshas Attendance'!N270</f>
        <v>#NAME?</v>
      </c>
      <c r="I271" s="141" t="str">
        <f aca="false">IF(COUNTIF(D:D,G271)=0,"",COUNTIF(D:D,G271))</f>
        <v/>
      </c>
      <c r="J271" s="142" t="str">
        <f aca="false">IF(SUMIF(B:B,G271,E:E)=0,"",SUMIF(B:B,G271,E:E))</f>
        <v/>
      </c>
      <c r="K271" s="143" t="e">
        <f aca="false">IF(G271="","", xlookup("*"&amp;G271&amp;"*",M:M,M:M,"",2))</f>
        <v>#NAME?</v>
      </c>
      <c r="M271" s="144" t="str">
        <f aca="false">'Roshas Attendance'!S270</f>
        <v/>
      </c>
      <c r="N271" s="145" t="str">
        <f aca="false">IF(M271="","", IF(SUMIF(K:K,M271,J:J)=0,"",SUMIF(K:K,M271,J:J)))</f>
        <v/>
      </c>
      <c r="O271" s="144" t="str">
        <f aca="false">'Roshas Attendance'!U270</f>
        <v/>
      </c>
    </row>
    <row r="272" customFormat="false" ht="15.75" hidden="false" customHeight="true" outlineLevel="0" collapsed="false">
      <c r="A272" s="74"/>
      <c r="B272" s="123"/>
      <c r="C272" s="123"/>
      <c r="D272" s="123"/>
      <c r="E272" s="123"/>
      <c r="G272" s="144" t="str">
        <f aca="false">'Roshas Attendance'!M271</f>
        <v>Iucii</v>
      </c>
      <c r="H272" s="140" t="e">
        <f aca="false">'Roshas Attendance'!N271</f>
        <v>#NAME?</v>
      </c>
      <c r="I272" s="141" t="str">
        <f aca="false">IF(COUNTIF(D:D,G272)=0,"",COUNTIF(D:D,G272))</f>
        <v/>
      </c>
      <c r="J272" s="142" t="str">
        <f aca="false">IF(SUMIF(B:B,G272,E:E)=0,"",SUMIF(B:B,G272,E:E))</f>
        <v/>
      </c>
      <c r="K272" s="143" t="e">
        <f aca="false">IF(G272="","", xlookup("*"&amp;G272&amp;"*",M:M,M:M,"",2))</f>
        <v>#NAME?</v>
      </c>
      <c r="M272" s="144" t="str">
        <f aca="false">'Roshas Attendance'!S271</f>
        <v/>
      </c>
      <c r="N272" s="145" t="str">
        <f aca="false">IF(M272="","", IF(SUMIF(K:K,M272,J:J)=0,"",SUMIF(K:K,M272,J:J)))</f>
        <v/>
      </c>
      <c r="O272" s="144" t="str">
        <f aca="false">'Roshas Attendance'!U271</f>
        <v/>
      </c>
    </row>
    <row r="273" customFormat="false" ht="15.75" hidden="false" customHeight="true" outlineLevel="0" collapsed="false">
      <c r="A273" s="67"/>
      <c r="B273" s="123"/>
      <c r="C273" s="123"/>
      <c r="D273" s="123"/>
      <c r="E273" s="123"/>
      <c r="G273" s="144" t="str">
        <f aca="false">'Roshas Attendance'!M272</f>
        <v>Iuosifen</v>
      </c>
      <c r="H273" s="140" t="e">
        <f aca="false">'Roshas Attendance'!N272</f>
        <v>#NAME?</v>
      </c>
      <c r="I273" s="141" t="str">
        <f aca="false">IF(COUNTIF(D:D,G273)=0,"",COUNTIF(D:D,G273))</f>
        <v/>
      </c>
      <c r="J273" s="142" t="str">
        <f aca="false">IF(SUMIF(B:B,G273,E:E)=0,"",SUMIF(B:B,G273,E:E))</f>
        <v/>
      </c>
      <c r="K273" s="143" t="e">
        <f aca="false">IF(G273="","", xlookup("*"&amp;G273&amp;"*",M:M,M:M,"",2))</f>
        <v>#NAME?</v>
      </c>
      <c r="M273" s="144" t="str">
        <f aca="false">'Roshas Attendance'!S272</f>
        <v/>
      </c>
      <c r="N273" s="145" t="str">
        <f aca="false">IF(M273="","", IF(SUMIF(K:K,M273,J:J)=0,"",SUMIF(K:K,M273,J:J)))</f>
        <v/>
      </c>
      <c r="O273" s="144" t="str">
        <f aca="false">'Roshas Attendance'!U272</f>
        <v/>
      </c>
    </row>
    <row r="274" customFormat="false" ht="15.75" hidden="false" customHeight="true" outlineLevel="0" collapsed="false">
      <c r="A274" s="74"/>
      <c r="B274" s="123"/>
      <c r="C274" s="123"/>
      <c r="D274" s="123"/>
      <c r="E274" s="123"/>
      <c r="G274" s="144" t="str">
        <f aca="false">'Roshas Attendance'!M273</f>
        <v>Ixar</v>
      </c>
      <c r="H274" s="140" t="e">
        <f aca="false">'Roshas Attendance'!N273</f>
        <v>#NAME?</v>
      </c>
      <c r="I274" s="141" t="str">
        <f aca="false">IF(COUNTIF(D:D,G274)=0,"",COUNTIF(D:D,G274))</f>
        <v/>
      </c>
      <c r="J274" s="142" t="str">
        <f aca="false">IF(SUMIF(B:B,G274,E:E)=0,"",SUMIF(B:B,G274,E:E))</f>
        <v/>
      </c>
      <c r="K274" s="143" t="e">
        <f aca="false">IF(G274="","", xlookup("*"&amp;G274&amp;"*",M:M,M:M,"",2))</f>
        <v>#NAME?</v>
      </c>
      <c r="M274" s="144" t="str">
        <f aca="false">'Roshas Attendance'!S273</f>
        <v/>
      </c>
      <c r="N274" s="145" t="str">
        <f aca="false">IF(M274="","", IF(SUMIF(K:K,M274,J:J)=0,"",SUMIF(K:K,M274,J:J)))</f>
        <v/>
      </c>
      <c r="O274" s="144" t="str">
        <f aca="false">'Roshas Attendance'!U273</f>
        <v/>
      </c>
    </row>
    <row r="275" customFormat="false" ht="15.75" hidden="false" customHeight="true" outlineLevel="0" collapsed="false">
      <c r="A275" s="67"/>
      <c r="B275" s="123"/>
      <c r="C275" s="123"/>
      <c r="D275" s="123"/>
      <c r="E275" s="123"/>
      <c r="G275" s="144" t="str">
        <f aca="false">'Roshas Attendance'!M274</f>
        <v>Janejin</v>
      </c>
      <c r="H275" s="140" t="e">
        <f aca="false">'Roshas Attendance'!N274</f>
        <v>#NAME?</v>
      </c>
      <c r="I275" s="141" t="str">
        <f aca="false">IF(COUNTIF(D:D,G275)=0,"",COUNTIF(D:D,G275))</f>
        <v/>
      </c>
      <c r="J275" s="142" t="str">
        <f aca="false">IF(SUMIF(B:B,G275,E:E)=0,"",SUMIF(B:B,G275,E:E))</f>
        <v/>
      </c>
      <c r="K275" s="143" t="e">
        <f aca="false">IF(G275="","", xlookup("*"&amp;G275&amp;"*",M:M,M:M,"",2))</f>
        <v>#NAME?</v>
      </c>
      <c r="M275" s="144" t="str">
        <f aca="false">'Roshas Attendance'!S274</f>
        <v/>
      </c>
      <c r="N275" s="145" t="str">
        <f aca="false">IF(M275="","", IF(SUMIF(K:K,M275,J:J)=0,"",SUMIF(K:K,M275,J:J)))</f>
        <v/>
      </c>
      <c r="O275" s="144" t="str">
        <f aca="false">'Roshas Attendance'!U274</f>
        <v/>
      </c>
    </row>
    <row r="276" customFormat="false" ht="15.75" hidden="false" customHeight="true" outlineLevel="0" collapsed="false">
      <c r="A276" s="74"/>
      <c r="B276" s="123"/>
      <c r="C276" s="123"/>
      <c r="D276" s="123"/>
      <c r="E276" s="123"/>
      <c r="G276" s="144" t="str">
        <f aca="false">'Roshas Attendance'!M275</f>
        <v>Jbuddha</v>
      </c>
      <c r="H276" s="140" t="e">
        <f aca="false">'Roshas Attendance'!N275</f>
        <v>#NAME?</v>
      </c>
      <c r="I276" s="141" t="str">
        <f aca="false">IF(COUNTIF(D:D,G276)=0,"",COUNTIF(D:D,G276))</f>
        <v/>
      </c>
      <c r="J276" s="142" t="str">
        <f aca="false">IF(SUMIF(B:B,G276,E:E)=0,"",SUMIF(B:B,G276,E:E))</f>
        <v/>
      </c>
      <c r="K276" s="143" t="e">
        <f aca="false">IF(G276="","", xlookup("*"&amp;G276&amp;"*",M:M,M:M,"",2))</f>
        <v>#NAME?</v>
      </c>
      <c r="M276" s="144" t="str">
        <f aca="false">'Roshas Attendance'!S275</f>
        <v/>
      </c>
      <c r="N276" s="145" t="str">
        <f aca="false">IF(M276="","", IF(SUMIF(K:K,M276,J:J)=0,"",SUMIF(K:K,M276,J:J)))</f>
        <v/>
      </c>
      <c r="O276" s="144" t="str">
        <f aca="false">'Roshas Attendance'!U275</f>
        <v/>
      </c>
    </row>
    <row r="277" customFormat="false" ht="15.75" hidden="false" customHeight="true" outlineLevel="0" collapsed="false">
      <c r="A277" s="67"/>
      <c r="B277" s="123"/>
      <c r="C277" s="123"/>
      <c r="D277" s="123"/>
      <c r="E277" s="123"/>
      <c r="G277" s="144" t="str">
        <f aca="false">'Roshas Attendance'!M276</f>
        <v>Jigy</v>
      </c>
      <c r="H277" s="140" t="e">
        <f aca="false">'Roshas Attendance'!N276</f>
        <v>#NAME?</v>
      </c>
      <c r="I277" s="141" t="str">
        <f aca="false">IF(COUNTIF(D:D,G277)=0,"",COUNTIF(D:D,G277))</f>
        <v/>
      </c>
      <c r="J277" s="142" t="str">
        <f aca="false">IF(SUMIF(B:B,G277,E:E)=0,"",SUMIF(B:B,G277,E:E))</f>
        <v/>
      </c>
      <c r="K277" s="143" t="e">
        <f aca="false">IF(G277="","", xlookup("*"&amp;G277&amp;"*",M:M,M:M,"",2))</f>
        <v>#NAME?</v>
      </c>
      <c r="M277" s="144" t="str">
        <f aca="false">'Roshas Attendance'!S276</f>
        <v/>
      </c>
      <c r="N277" s="145" t="str">
        <f aca="false">IF(M277="","", IF(SUMIF(K:K,M277,J:J)=0,"",SUMIF(K:K,M277,J:J)))</f>
        <v/>
      </c>
      <c r="O277" s="144" t="str">
        <f aca="false">'Roshas Attendance'!U276</f>
        <v/>
      </c>
    </row>
    <row r="278" customFormat="false" ht="15.75" hidden="false" customHeight="true" outlineLevel="0" collapsed="false">
      <c r="A278" s="74"/>
      <c r="B278" s="123"/>
      <c r="C278" s="123"/>
      <c r="D278" s="123"/>
      <c r="E278" s="123"/>
      <c r="G278" s="144" t="str">
        <f aca="false">'Roshas Attendance'!M277</f>
        <v>Joeybags</v>
      </c>
      <c r="H278" s="140" t="e">
        <f aca="false">'Roshas Attendance'!N277</f>
        <v>#NAME?</v>
      </c>
      <c r="I278" s="141" t="str">
        <f aca="false">IF(COUNTIF(D:D,G278)=0,"",COUNTIF(D:D,G278))</f>
        <v/>
      </c>
      <c r="J278" s="142" t="str">
        <f aca="false">IF(SUMIF(B:B,G278,E:E)=0,"",SUMIF(B:B,G278,E:E))</f>
        <v/>
      </c>
      <c r="K278" s="143" t="e">
        <f aca="false">IF(G278="","", xlookup("*"&amp;G278&amp;"*",M:M,M:M,"",2))</f>
        <v>#NAME?</v>
      </c>
      <c r="M278" s="144" t="str">
        <f aca="false">'Roshas Attendance'!S277</f>
        <v/>
      </c>
      <c r="N278" s="145" t="str">
        <f aca="false">IF(M278="","", IF(SUMIF(K:K,M278,J:J)=0,"",SUMIF(K:K,M278,J:J)))</f>
        <v/>
      </c>
      <c r="O278" s="144" t="str">
        <f aca="false">'Roshas Attendance'!U277</f>
        <v/>
      </c>
    </row>
    <row r="279" customFormat="false" ht="15.75" hidden="false" customHeight="true" outlineLevel="0" collapsed="false">
      <c r="A279" s="67"/>
      <c r="B279" s="123"/>
      <c r="C279" s="123"/>
      <c r="D279" s="123"/>
      <c r="E279" s="123"/>
      <c r="G279" s="144" t="str">
        <f aca="false">'Roshas Attendance'!M278</f>
        <v>Jolinkok</v>
      </c>
      <c r="H279" s="140" t="e">
        <f aca="false">'Roshas Attendance'!N278</f>
        <v>#NAME?</v>
      </c>
      <c r="I279" s="141" t="str">
        <f aca="false">IF(COUNTIF(D:D,G279)=0,"",COUNTIF(D:D,G279))</f>
        <v/>
      </c>
      <c r="J279" s="142" t="str">
        <f aca="false">IF(SUMIF(B:B,G279,E:E)=0,"",SUMIF(B:B,G279,E:E))</f>
        <v/>
      </c>
      <c r="K279" s="143" t="e">
        <f aca="false">IF(G279="","", xlookup("*"&amp;G279&amp;"*",M:M,M:M,"",2))</f>
        <v>#NAME?</v>
      </c>
      <c r="M279" s="144" t="str">
        <f aca="false">'Roshas Attendance'!S278</f>
        <v/>
      </c>
      <c r="N279" s="145" t="str">
        <f aca="false">IF(M279="","", IF(SUMIF(K:K,M279,J:J)=0,"",SUMIF(K:K,M279,J:J)))</f>
        <v/>
      </c>
      <c r="O279" s="144" t="str">
        <f aca="false">'Roshas Attendance'!U278</f>
        <v/>
      </c>
    </row>
    <row r="280" customFormat="false" ht="15.75" hidden="false" customHeight="true" outlineLevel="0" collapsed="false">
      <c r="A280" s="74"/>
      <c r="B280" s="123"/>
      <c r="C280" s="123"/>
      <c r="D280" s="123"/>
      <c r="E280" s="123"/>
      <c r="G280" s="144" t="str">
        <f aca="false">'Roshas Attendance'!M279</f>
        <v>Jorrak</v>
      </c>
      <c r="H280" s="140" t="e">
        <f aca="false">'Roshas Attendance'!N279</f>
        <v>#NAME?</v>
      </c>
      <c r="I280" s="141" t="str">
        <f aca="false">IF(COUNTIF(D:D,G280)=0,"",COUNTIF(D:D,G280))</f>
        <v/>
      </c>
      <c r="J280" s="142" t="str">
        <f aca="false">IF(SUMIF(B:B,G280,E:E)=0,"",SUMIF(B:B,G280,E:E))</f>
        <v/>
      </c>
      <c r="K280" s="143" t="e">
        <f aca="false">IF(G280="","", xlookup("*"&amp;G280&amp;"*",M:M,M:M,"",2))</f>
        <v>#NAME?</v>
      </c>
      <c r="M280" s="144" t="str">
        <f aca="false">'Roshas Attendance'!S279</f>
        <v/>
      </c>
      <c r="N280" s="145" t="str">
        <f aca="false">IF(M280="","", IF(SUMIF(K:K,M280,J:J)=0,"",SUMIF(K:K,M280,J:J)))</f>
        <v/>
      </c>
      <c r="O280" s="144" t="str">
        <f aca="false">'Roshas Attendance'!U279</f>
        <v/>
      </c>
    </row>
    <row r="281" customFormat="false" ht="15.75" hidden="false" customHeight="true" outlineLevel="0" collapsed="false">
      <c r="A281" s="67"/>
      <c r="B281" s="123"/>
      <c r="C281" s="123"/>
      <c r="D281" s="123"/>
      <c r="E281" s="123"/>
      <c r="G281" s="144" t="str">
        <f aca="false">'Roshas Attendance'!M280</f>
        <v>Joserizal</v>
      </c>
      <c r="H281" s="140" t="e">
        <f aca="false">'Roshas Attendance'!N280</f>
        <v>#NAME?</v>
      </c>
      <c r="I281" s="141" t="str">
        <f aca="false">IF(COUNTIF(D:D,G281)=0,"",COUNTIF(D:D,G281))</f>
        <v/>
      </c>
      <c r="J281" s="142" t="str">
        <f aca="false">IF(SUMIF(B:B,G281,E:E)=0,"",SUMIF(B:B,G281,E:E))</f>
        <v/>
      </c>
      <c r="K281" s="143" t="e">
        <f aca="false">IF(G281="","", xlookup("*"&amp;G281&amp;"*",M:M,M:M,"",2))</f>
        <v>#NAME?</v>
      </c>
      <c r="M281" s="144" t="str">
        <f aca="false">'Roshas Attendance'!S280</f>
        <v/>
      </c>
      <c r="N281" s="145" t="str">
        <f aca="false">IF(M281="","", IF(SUMIF(K:K,M281,J:J)=0,"",SUMIF(K:K,M281,J:J)))</f>
        <v/>
      </c>
      <c r="O281" s="144" t="str">
        <f aca="false">'Roshas Attendance'!U280</f>
        <v/>
      </c>
    </row>
    <row r="282" customFormat="false" ht="15.75" hidden="false" customHeight="true" outlineLevel="0" collapsed="false">
      <c r="A282" s="74"/>
      <c r="B282" s="123"/>
      <c r="C282" s="123"/>
      <c r="D282" s="123"/>
      <c r="E282" s="123"/>
      <c r="G282" s="144" t="str">
        <f aca="false">'Roshas Attendance'!M281</f>
        <v>Kamaltow</v>
      </c>
      <c r="H282" s="140" t="e">
        <f aca="false">'Roshas Attendance'!N281</f>
        <v>#NAME?</v>
      </c>
      <c r="I282" s="141" t="str">
        <f aca="false">IF(COUNTIF(D:D,G282)=0,"",COUNTIF(D:D,G282))</f>
        <v/>
      </c>
      <c r="J282" s="142" t="str">
        <f aca="false">IF(SUMIF(B:B,G282,E:E)=0,"",SUMIF(B:B,G282,E:E))</f>
        <v/>
      </c>
      <c r="K282" s="143" t="e">
        <f aca="false">IF(G282="","", xlookup("*"&amp;G282&amp;"*",M:M,M:M,"",2))</f>
        <v>#NAME?</v>
      </c>
      <c r="M282" s="144" t="str">
        <f aca="false">'Roshas Attendance'!S281</f>
        <v/>
      </c>
      <c r="N282" s="145" t="str">
        <f aca="false">IF(M282="","", IF(SUMIF(K:K,M282,J:J)=0,"",SUMIF(K:K,M282,J:J)))</f>
        <v/>
      </c>
      <c r="O282" s="144" t="str">
        <f aca="false">'Roshas Attendance'!U281</f>
        <v/>
      </c>
    </row>
    <row r="283" customFormat="false" ht="15.75" hidden="false" customHeight="true" outlineLevel="0" collapsed="false">
      <c r="A283" s="67"/>
      <c r="B283" s="123"/>
      <c r="C283" s="123"/>
      <c r="D283" s="123"/>
      <c r="E283" s="123"/>
      <c r="G283" s="144" t="str">
        <f aca="false">'Roshas Attendance'!M282</f>
        <v>Karkash</v>
      </c>
      <c r="H283" s="140" t="e">
        <f aca="false">'Roshas Attendance'!N282</f>
        <v>#NAME?</v>
      </c>
      <c r="I283" s="141" t="str">
        <f aca="false">IF(COUNTIF(D:D,G283)=0,"",COUNTIF(D:D,G283))</f>
        <v/>
      </c>
      <c r="J283" s="142" t="str">
        <f aca="false">IF(SUMIF(B:B,G283,E:E)=0,"",SUMIF(B:B,G283,E:E))</f>
        <v/>
      </c>
      <c r="K283" s="143" t="e">
        <f aca="false">IF(G283="","", xlookup("*"&amp;G283&amp;"*",M:M,M:M,"",2))</f>
        <v>#NAME?</v>
      </c>
      <c r="M283" s="144" t="str">
        <f aca="false">'Roshas Attendance'!S282</f>
        <v/>
      </c>
      <c r="N283" s="145" t="str">
        <f aca="false">IF(M283="","", IF(SUMIF(K:K,M283,J:J)=0,"",SUMIF(K:K,M283,J:J)))</f>
        <v/>
      </c>
      <c r="O283" s="144" t="str">
        <f aca="false">'Roshas Attendance'!U282</f>
        <v/>
      </c>
    </row>
    <row r="284" customFormat="false" ht="15.75" hidden="false" customHeight="true" outlineLevel="0" collapsed="false">
      <c r="A284" s="74"/>
      <c r="B284" s="123"/>
      <c r="C284" s="123"/>
      <c r="D284" s="123"/>
      <c r="E284" s="123"/>
      <c r="G284" s="144" t="str">
        <f aca="false">'Roshas Attendance'!M283</f>
        <v>Kazeem</v>
      </c>
      <c r="H284" s="140" t="e">
        <f aca="false">'Roshas Attendance'!N283</f>
        <v>#NAME?</v>
      </c>
      <c r="I284" s="141" t="str">
        <f aca="false">IF(COUNTIF(D:D,G284)=0,"",COUNTIF(D:D,G284))</f>
        <v/>
      </c>
      <c r="J284" s="142" t="str">
        <f aca="false">IF(SUMIF(B:B,G284,E:E)=0,"",SUMIF(B:B,G284,E:E))</f>
        <v/>
      </c>
      <c r="K284" s="143" t="e">
        <f aca="false">IF(G284="","", xlookup("*"&amp;G284&amp;"*",M:M,M:M,"",2))</f>
        <v>#NAME?</v>
      </c>
      <c r="M284" s="144" t="str">
        <f aca="false">'Roshas Attendance'!S283</f>
        <v/>
      </c>
      <c r="N284" s="145" t="str">
        <f aca="false">IF(M284="","", IF(SUMIF(K:K,M284,J:J)=0,"",SUMIF(K:K,M284,J:J)))</f>
        <v/>
      </c>
      <c r="O284" s="144" t="str">
        <f aca="false">'Roshas Attendance'!U283</f>
        <v/>
      </c>
    </row>
    <row r="285" customFormat="false" ht="15.75" hidden="false" customHeight="true" outlineLevel="0" collapsed="false">
      <c r="A285" s="67"/>
      <c r="B285" s="123"/>
      <c r="C285" s="123"/>
      <c r="D285" s="123"/>
      <c r="E285" s="123"/>
      <c r="G285" s="144" t="str">
        <f aca="false">'Roshas Attendance'!M284</f>
        <v>Keefbeard</v>
      </c>
      <c r="H285" s="140" t="e">
        <f aca="false">'Roshas Attendance'!N284</f>
        <v>#NAME?</v>
      </c>
      <c r="I285" s="141" t="str">
        <f aca="false">IF(COUNTIF(D:D,G285)=0,"",COUNTIF(D:D,G285))</f>
        <v/>
      </c>
      <c r="J285" s="142" t="str">
        <f aca="false">IF(SUMIF(B:B,G285,E:E)=0,"",SUMIF(B:B,G285,E:E))</f>
        <v/>
      </c>
      <c r="K285" s="143" t="e">
        <f aca="false">IF(G285="","", xlookup("*"&amp;G285&amp;"*",M:M,M:M,"",2))</f>
        <v>#NAME?</v>
      </c>
      <c r="M285" s="144" t="str">
        <f aca="false">'Roshas Attendance'!S284</f>
        <v/>
      </c>
      <c r="N285" s="145" t="str">
        <f aca="false">IF(M285="","", IF(SUMIF(K:K,M285,J:J)=0,"",SUMIF(K:K,M285,J:J)))</f>
        <v/>
      </c>
      <c r="O285" s="144" t="str">
        <f aca="false">'Roshas Attendance'!U284</f>
        <v/>
      </c>
    </row>
    <row r="286" customFormat="false" ht="15.75" hidden="false" customHeight="true" outlineLevel="0" collapsed="false">
      <c r="A286" s="74"/>
      <c r="B286" s="123"/>
      <c r="C286" s="123"/>
      <c r="D286" s="123"/>
      <c r="E286" s="123"/>
      <c r="G286" s="144" t="str">
        <f aca="false">'Roshas Attendance'!M285</f>
        <v>Keisterfeast</v>
      </c>
      <c r="H286" s="140" t="e">
        <f aca="false">'Roshas Attendance'!N285</f>
        <v>#NAME?</v>
      </c>
      <c r="I286" s="141" t="str">
        <f aca="false">IF(COUNTIF(D:D,G286)=0,"",COUNTIF(D:D,G286))</f>
        <v/>
      </c>
      <c r="J286" s="142" t="str">
        <f aca="false">IF(SUMIF(B:B,G286,E:E)=0,"",SUMIF(B:B,G286,E:E))</f>
        <v/>
      </c>
      <c r="K286" s="143" t="e">
        <f aca="false">IF(G286="","", xlookup("*"&amp;G286&amp;"*",M:M,M:M,"",2))</f>
        <v>#NAME?</v>
      </c>
      <c r="M286" s="144" t="str">
        <f aca="false">'Roshas Attendance'!S285</f>
        <v/>
      </c>
      <c r="N286" s="145" t="str">
        <f aca="false">IF(M286="","", IF(SUMIF(K:K,M286,J:J)=0,"",SUMIF(K:K,M286,J:J)))</f>
        <v/>
      </c>
      <c r="O286" s="144" t="str">
        <f aca="false">'Roshas Attendance'!U285</f>
        <v/>
      </c>
    </row>
    <row r="287" customFormat="false" ht="15.75" hidden="false" customHeight="true" outlineLevel="0" collapsed="false">
      <c r="A287" s="67"/>
      <c r="B287" s="123"/>
      <c r="C287" s="123"/>
      <c r="D287" s="123"/>
      <c r="E287" s="123"/>
      <c r="G287" s="144" t="str">
        <f aca="false">'Roshas Attendance'!M286</f>
        <v>Kicker</v>
      </c>
      <c r="H287" s="140" t="e">
        <f aca="false">'Roshas Attendance'!N286</f>
        <v>#NAME?</v>
      </c>
      <c r="I287" s="141" t="str">
        <f aca="false">IF(COUNTIF(D:D,G287)=0,"",COUNTIF(D:D,G287))</f>
        <v/>
      </c>
      <c r="J287" s="142" t="str">
        <f aca="false">IF(SUMIF(B:B,G287,E:E)=0,"",SUMIF(B:B,G287,E:E))</f>
        <v/>
      </c>
      <c r="K287" s="151" t="e">
        <f aca="false">IF(G287="","", xlookup("*"&amp;G287&amp;"*",M:M,M:M,"",2))</f>
        <v>#NAME?</v>
      </c>
      <c r="M287" s="144" t="str">
        <f aca="false">'Roshas Attendance'!S286</f>
        <v/>
      </c>
      <c r="N287" s="145" t="str">
        <f aca="false">IF(M287="","", IF(SUMIF(K:K,M287,J:J)=0,"",SUMIF(K:K,M287,J:J)))</f>
        <v/>
      </c>
      <c r="O287" s="144" t="str">
        <f aca="false">'Roshas Attendance'!U286</f>
        <v/>
      </c>
    </row>
    <row r="288" customFormat="false" ht="15.75" hidden="false" customHeight="true" outlineLevel="0" collapsed="false">
      <c r="A288" s="74"/>
      <c r="B288" s="123"/>
      <c r="C288" s="123"/>
      <c r="D288" s="123"/>
      <c r="E288" s="123"/>
      <c r="G288" s="144" t="str">
        <f aca="false">'Roshas Attendance'!M287</f>
        <v>Kickoncd</v>
      </c>
      <c r="H288" s="140" t="e">
        <f aca="false">'Roshas Attendance'!N287</f>
        <v>#NAME?</v>
      </c>
      <c r="I288" s="141" t="str">
        <f aca="false">IF(COUNTIF(D:D,G288)=0,"",COUNTIF(D:D,G288))</f>
        <v/>
      </c>
      <c r="J288" s="142" t="str">
        <f aca="false">IF(SUMIF(B:B,G288,E:E)=0,"",SUMIF(B:B,G288,E:E))</f>
        <v/>
      </c>
      <c r="K288" s="143" t="e">
        <f aca="false">IF(G288="","", xlookup("*"&amp;G288&amp;"*",M:M,M:M,"",2))</f>
        <v>#NAME?</v>
      </c>
      <c r="M288" s="144" t="str">
        <f aca="false">'Roshas Attendance'!S287</f>
        <v/>
      </c>
      <c r="N288" s="145" t="str">
        <f aca="false">IF(M288="","", IF(SUMIF(K:K,M288,J:J)=0,"",SUMIF(K:K,M288,J:J)))</f>
        <v/>
      </c>
      <c r="O288" s="144" t="str">
        <f aca="false">'Roshas Attendance'!U287</f>
        <v/>
      </c>
    </row>
    <row r="289" customFormat="false" ht="15.75" hidden="false" customHeight="true" outlineLevel="0" collapsed="false">
      <c r="A289" s="67"/>
      <c r="B289" s="123"/>
      <c r="C289" s="123"/>
      <c r="D289" s="123"/>
      <c r="E289" s="123"/>
      <c r="G289" s="144" t="str">
        <f aca="false">'Roshas Attendance'!M288</f>
        <v>Killbyproxy</v>
      </c>
      <c r="H289" s="140" t="e">
        <f aca="false">'Roshas Attendance'!N288</f>
        <v>#NAME?</v>
      </c>
      <c r="I289" s="141" t="str">
        <f aca="false">IF(COUNTIF(D:D,G289)=0,"",COUNTIF(D:D,G289))</f>
        <v/>
      </c>
      <c r="J289" s="142" t="str">
        <f aca="false">IF(SUMIF(B:B,G289,E:E)=0,"",SUMIF(B:B,G289,E:E))</f>
        <v/>
      </c>
      <c r="K289" s="143" t="e">
        <f aca="false">IF(G289="","", xlookup("*"&amp;G289&amp;"*",M:M,M:M,"",2))</f>
        <v>#NAME?</v>
      </c>
      <c r="M289" s="144" t="str">
        <f aca="false">'Roshas Attendance'!S288</f>
        <v/>
      </c>
      <c r="N289" s="145" t="str">
        <f aca="false">IF(M289="","", IF(SUMIF(K:K,M289,J:J)=0,"",SUMIF(K:K,M289,J:J)))</f>
        <v/>
      </c>
      <c r="O289" s="144" t="str">
        <f aca="false">'Roshas Attendance'!U288</f>
        <v/>
      </c>
    </row>
    <row r="290" customFormat="false" ht="15.75" hidden="false" customHeight="true" outlineLevel="0" collapsed="false">
      <c r="A290" s="74"/>
      <c r="B290" s="123"/>
      <c r="C290" s="123"/>
      <c r="D290" s="123"/>
      <c r="E290" s="123"/>
      <c r="G290" s="144" t="str">
        <f aca="false">'Roshas Attendance'!M289</f>
        <v>Killfaced</v>
      </c>
      <c r="H290" s="140" t="e">
        <f aca="false">'Roshas Attendance'!N289</f>
        <v>#NAME?</v>
      </c>
      <c r="I290" s="141" t="str">
        <f aca="false">IF(COUNTIF(D:D,G290)=0,"",COUNTIF(D:D,G290))</f>
        <v/>
      </c>
      <c r="J290" s="142" t="str">
        <f aca="false">IF(SUMIF(B:B,G290,E:E)=0,"",SUMIF(B:B,G290,E:E))</f>
        <v/>
      </c>
      <c r="K290" s="143" t="e">
        <f aca="false">IF(G290="","", xlookup("*"&amp;G290&amp;"*",M:M,M:M,"",2))</f>
        <v>#NAME?</v>
      </c>
      <c r="M290" s="144" t="str">
        <f aca="false">'Roshas Attendance'!S289</f>
        <v/>
      </c>
      <c r="N290" s="145" t="str">
        <f aca="false">IF(M290="","", IF(SUMIF(K:K,M290,J:J)=0,"",SUMIF(K:K,M290,J:J)))</f>
        <v/>
      </c>
      <c r="O290" s="144" t="str">
        <f aca="false">'Roshas Attendance'!U289</f>
        <v/>
      </c>
    </row>
    <row r="291" customFormat="false" ht="15.75" hidden="false" customHeight="true" outlineLevel="0" collapsed="false">
      <c r="A291" s="67"/>
      <c r="B291" s="123"/>
      <c r="C291" s="123"/>
      <c r="D291" s="123"/>
      <c r="E291" s="123"/>
      <c r="G291" s="144" t="str">
        <f aca="false">'Roshas Attendance'!M290</f>
        <v>Klorzbok</v>
      </c>
      <c r="H291" s="140" t="e">
        <f aca="false">'Roshas Attendance'!N290</f>
        <v>#NAME?</v>
      </c>
      <c r="I291" s="141" t="str">
        <f aca="false">IF(COUNTIF(D:D,G291)=0,"",COUNTIF(D:D,G291))</f>
        <v/>
      </c>
      <c r="J291" s="142" t="str">
        <f aca="false">IF(SUMIF(B:B,G291,E:E)=0,"",SUMIF(B:B,G291,E:E))</f>
        <v/>
      </c>
      <c r="K291" s="143" t="e">
        <f aca="false">IF(G291="","", xlookup("*"&amp;G291&amp;"*",M:M,M:M,"",2))</f>
        <v>#NAME?</v>
      </c>
      <c r="M291" s="144" t="str">
        <f aca="false">'Roshas Attendance'!S290</f>
        <v/>
      </c>
      <c r="N291" s="145" t="str">
        <f aca="false">IF(M291="","", IF(SUMIF(K:K,M291,J:J)=0,"",SUMIF(K:K,M291,J:J)))</f>
        <v/>
      </c>
      <c r="O291" s="144" t="str">
        <f aca="false">'Roshas Attendance'!U290</f>
        <v/>
      </c>
    </row>
    <row r="292" customFormat="false" ht="15.75" hidden="false" customHeight="true" outlineLevel="0" collapsed="false">
      <c r="A292" s="74"/>
      <c r="B292" s="123"/>
      <c r="C292" s="123"/>
      <c r="D292" s="123"/>
      <c r="E292" s="123"/>
      <c r="G292" s="144" t="str">
        <f aca="false">'Roshas Attendance'!M291</f>
        <v>Klusek</v>
      </c>
      <c r="H292" s="140" t="e">
        <f aca="false">'Roshas Attendance'!N291</f>
        <v>#NAME?</v>
      </c>
      <c r="I292" s="141" t="str">
        <f aca="false">IF(COUNTIF(D:D,G292)=0,"",COUNTIF(D:D,G292))</f>
        <v/>
      </c>
      <c r="J292" s="142" t="str">
        <f aca="false">IF(SUMIF(B:B,G292,E:E)=0,"",SUMIF(B:B,G292,E:E))</f>
        <v/>
      </c>
      <c r="K292" s="143" t="e">
        <f aca="false">IF(G292="","", xlookup("*"&amp;G292&amp;"*",M:M,M:M,"",2))</f>
        <v>#NAME?</v>
      </c>
      <c r="M292" s="144" t="str">
        <f aca="false">'Roshas Attendance'!S291</f>
        <v/>
      </c>
      <c r="N292" s="145" t="str">
        <f aca="false">IF(M292="","", IF(SUMIF(K:K,M292,J:J)=0,"",SUMIF(K:K,M292,J:J)))</f>
        <v/>
      </c>
      <c r="O292" s="144" t="str">
        <f aca="false">'Roshas Attendance'!U291</f>
        <v/>
      </c>
    </row>
    <row r="293" customFormat="false" ht="15.75" hidden="false" customHeight="true" outlineLevel="0" collapsed="false">
      <c r="A293" s="67"/>
      <c r="B293" s="123"/>
      <c r="C293" s="123"/>
      <c r="D293" s="123"/>
      <c r="E293" s="123"/>
      <c r="G293" s="144" t="str">
        <f aca="false">'Roshas Attendance'!M292</f>
        <v>Krawtch</v>
      </c>
      <c r="H293" s="140" t="e">
        <f aca="false">'Roshas Attendance'!N292</f>
        <v>#NAME?</v>
      </c>
      <c r="I293" s="141" t="str">
        <f aca="false">IF(COUNTIF(D:D,G293)=0,"",COUNTIF(D:D,G293))</f>
        <v/>
      </c>
      <c r="J293" s="142" t="str">
        <f aca="false">IF(SUMIF(B:B,G293,E:E)=0,"",SUMIF(B:B,G293,E:E))</f>
        <v/>
      </c>
      <c r="K293" s="143" t="e">
        <f aca="false">IF(G293="","", xlookup("*"&amp;G293&amp;"*",M:M,M:M,"",2))</f>
        <v>#NAME?</v>
      </c>
      <c r="M293" s="144" t="str">
        <f aca="false">'Roshas Attendance'!S292</f>
        <v/>
      </c>
      <c r="N293" s="145" t="str">
        <f aca="false">IF(M293="","", IF(SUMIF(K:K,M293,J:J)=0,"",SUMIF(K:K,M293,J:J)))</f>
        <v/>
      </c>
      <c r="O293" s="144" t="str">
        <f aca="false">'Roshas Attendance'!U292</f>
        <v/>
      </c>
    </row>
    <row r="294" customFormat="false" ht="15.75" hidden="false" customHeight="true" outlineLevel="0" collapsed="false">
      <c r="A294" s="74"/>
      <c r="B294" s="123"/>
      <c r="C294" s="123"/>
      <c r="D294" s="123"/>
      <c r="E294" s="123"/>
      <c r="G294" s="144" t="str">
        <f aca="false">'Roshas Attendance'!M293</f>
        <v>Krs</v>
      </c>
      <c r="H294" s="140" t="e">
        <f aca="false">'Roshas Attendance'!N293</f>
        <v>#NAME?</v>
      </c>
      <c r="I294" s="141" t="str">
        <f aca="false">IF(COUNTIF(D:D,G294)=0,"",COUNTIF(D:D,G294))</f>
        <v/>
      </c>
      <c r="J294" s="142" t="str">
        <f aca="false">IF(SUMIF(B:B,G294,E:E)=0,"",SUMIF(B:B,G294,E:E))</f>
        <v/>
      </c>
      <c r="K294" s="143" t="e">
        <f aca="false">IF(G294="","", xlookup("*"&amp;G294&amp;"*",M:M,M:M,"",2))</f>
        <v>#NAME?</v>
      </c>
      <c r="M294" s="144" t="str">
        <f aca="false">'Roshas Attendance'!S293</f>
        <v/>
      </c>
      <c r="N294" s="145" t="str">
        <f aca="false">IF(M294="","", IF(SUMIF(K:K,M294,J:J)=0,"",SUMIF(K:K,M294,J:J)))</f>
        <v/>
      </c>
      <c r="O294" s="144" t="str">
        <f aca="false">'Roshas Attendance'!U293</f>
        <v/>
      </c>
    </row>
    <row r="295" customFormat="false" ht="15.75" hidden="false" customHeight="true" outlineLevel="0" collapsed="false">
      <c r="A295" s="67"/>
      <c r="B295" s="123"/>
      <c r="C295" s="123"/>
      <c r="D295" s="123"/>
      <c r="E295" s="123"/>
      <c r="G295" s="144" t="str">
        <f aca="false">'Roshas Attendance'!M294</f>
        <v>Krsbank</v>
      </c>
      <c r="H295" s="140" t="e">
        <f aca="false">'Roshas Attendance'!N294</f>
        <v>#NAME?</v>
      </c>
      <c r="I295" s="141" t="str">
        <f aca="false">IF(COUNTIF(D:D,G295)=0,"",COUNTIF(D:D,G295))</f>
        <v/>
      </c>
      <c r="J295" s="142" t="str">
        <f aca="false">IF(SUMIF(B:B,G295,E:E)=0,"",SUMIF(B:B,G295,E:E))</f>
        <v/>
      </c>
      <c r="K295" s="143" t="e">
        <f aca="false">IF(G295="","", xlookup("*"&amp;G295&amp;"*",M:M,M:M,"",2))</f>
        <v>#NAME?</v>
      </c>
      <c r="M295" s="144" t="str">
        <f aca="false">'Roshas Attendance'!S294</f>
        <v/>
      </c>
      <c r="N295" s="145" t="str">
        <f aca="false">IF(M295="","", IF(SUMIF(K:K,M295,J:J)=0,"",SUMIF(K:K,M295,J:J)))</f>
        <v/>
      </c>
      <c r="O295" s="144" t="str">
        <f aca="false">'Roshas Attendance'!U294</f>
        <v/>
      </c>
    </row>
    <row r="296" customFormat="false" ht="15.75" hidden="false" customHeight="true" outlineLevel="0" collapsed="false">
      <c r="A296" s="74"/>
      <c r="B296" s="123"/>
      <c r="C296" s="123"/>
      <c r="D296" s="123"/>
      <c r="E296" s="123"/>
      <c r="G296" s="144" t="str">
        <f aca="false">'Roshas Attendance'!M295</f>
        <v>Kwakunasou</v>
      </c>
      <c r="H296" s="140" t="e">
        <f aca="false">'Roshas Attendance'!N295</f>
        <v>#NAME?</v>
      </c>
      <c r="I296" s="141" t="str">
        <f aca="false">IF(COUNTIF(D:D,G296)=0,"",COUNTIF(D:D,G296))</f>
        <v/>
      </c>
      <c r="J296" s="142" t="str">
        <f aca="false">IF(SUMIF(B:B,G296,E:E)=0,"",SUMIF(B:B,G296,E:E))</f>
        <v/>
      </c>
      <c r="K296" s="143" t="e">
        <f aca="false">IF(G296="","", xlookup("*"&amp;G296&amp;"*",M:M,M:M,"",2))</f>
        <v>#NAME?</v>
      </c>
      <c r="M296" s="144" t="str">
        <f aca="false">'Roshas Attendance'!S295</f>
        <v/>
      </c>
      <c r="N296" s="145" t="str">
        <f aca="false">IF(M296="","", IF(SUMIF(K:K,M296,J:J)=0,"",SUMIF(K:K,M296,J:J)))</f>
        <v/>
      </c>
      <c r="O296" s="144" t="str">
        <f aca="false">'Roshas Attendance'!U295</f>
        <v/>
      </c>
    </row>
    <row r="297" customFormat="false" ht="15.75" hidden="false" customHeight="true" outlineLevel="0" collapsed="false">
      <c r="A297" s="67"/>
      <c r="B297" s="123"/>
      <c r="C297" s="123"/>
      <c r="D297" s="123"/>
      <c r="E297" s="123"/>
      <c r="G297" s="144" t="str">
        <f aca="false">'Roshas Attendance'!M296</f>
        <v>Lahnce</v>
      </c>
      <c r="H297" s="140" t="e">
        <f aca="false">'Roshas Attendance'!N296</f>
        <v>#NAME?</v>
      </c>
      <c r="I297" s="141" t="str">
        <f aca="false">IF(COUNTIF(D:D,G297)=0,"",COUNTIF(D:D,G297))</f>
        <v/>
      </c>
      <c r="J297" s="142" t="str">
        <f aca="false">IF(SUMIF(B:B,G297,E:E)=0,"",SUMIF(B:B,G297,E:E))</f>
        <v/>
      </c>
      <c r="K297" s="143" t="e">
        <f aca="false">IF(G297="","", xlookup("*"&amp;G297&amp;"*",M:M,M:M,"",2))</f>
        <v>#NAME?</v>
      </c>
      <c r="M297" s="144" t="str">
        <f aca="false">'Roshas Attendance'!S296</f>
        <v/>
      </c>
      <c r="N297" s="145" t="str">
        <f aca="false">IF(M297="","", IF(SUMIF(K:K,M297,J:J)=0,"",SUMIF(K:K,M297,J:J)))</f>
        <v/>
      </c>
      <c r="O297" s="144" t="str">
        <f aca="false">'Roshas Attendance'!U296</f>
        <v/>
      </c>
    </row>
    <row r="298" customFormat="false" ht="15.75" hidden="false" customHeight="true" outlineLevel="0" collapsed="false">
      <c r="A298" s="74"/>
      <c r="B298" s="123"/>
      <c r="C298" s="123"/>
      <c r="D298" s="123"/>
      <c r="E298" s="123"/>
      <c r="G298" s="144" t="str">
        <f aca="false">'Roshas Attendance'!M297</f>
        <v>Lamballe</v>
      </c>
      <c r="H298" s="140" t="e">
        <f aca="false">'Roshas Attendance'!N297</f>
        <v>#NAME?</v>
      </c>
      <c r="I298" s="141" t="str">
        <f aca="false">IF(COUNTIF(D:D,G298)=0,"",COUNTIF(D:D,G298))</f>
        <v/>
      </c>
      <c r="J298" s="142" t="str">
        <f aca="false">IF(SUMIF(B:B,G298,E:E)=0,"",SUMIF(B:B,G298,E:E))</f>
        <v/>
      </c>
      <c r="K298" s="143" t="e">
        <f aca="false">IF(G298="","", xlookup("*"&amp;G298&amp;"*",M:M,M:M,"",2))</f>
        <v>#NAME?</v>
      </c>
      <c r="M298" s="144" t="str">
        <f aca="false">'Roshas Attendance'!S297</f>
        <v/>
      </c>
      <c r="N298" s="145" t="str">
        <f aca="false">IF(M298="","", IF(SUMIF(K:K,M298,J:J)=0,"",SUMIF(K:K,M298,J:J)))</f>
        <v/>
      </c>
      <c r="O298" s="144" t="str">
        <f aca="false">'Roshas Attendance'!U297</f>
        <v/>
      </c>
    </row>
    <row r="299" customFormat="false" ht="15.75" hidden="false" customHeight="true" outlineLevel="0" collapsed="false">
      <c r="A299" s="67"/>
      <c r="B299" s="123"/>
      <c r="C299" s="123"/>
      <c r="D299" s="123"/>
      <c r="E299" s="123"/>
      <c r="G299" s="144" t="str">
        <f aca="false">'Roshas Attendance'!M298</f>
        <v>Liangjai</v>
      </c>
      <c r="H299" s="140" t="e">
        <f aca="false">'Roshas Attendance'!N298</f>
        <v>#NAME?</v>
      </c>
      <c r="I299" s="141" t="str">
        <f aca="false">IF(COUNTIF(D:D,G299)=0,"",COUNTIF(D:D,G299))</f>
        <v/>
      </c>
      <c r="J299" s="142" t="str">
        <f aca="false">IF(SUMIF(B:B,G299,E:E)=0,"",SUMIF(B:B,G299,E:E))</f>
        <v/>
      </c>
      <c r="K299" s="143" t="e">
        <f aca="false">IF(G299="","", xlookup("*"&amp;G299&amp;"*",M:M,M:M,"",2))</f>
        <v>#NAME?</v>
      </c>
      <c r="M299" s="144" t="str">
        <f aca="false">'Roshas Attendance'!S298</f>
        <v/>
      </c>
      <c r="N299" s="145" t="str">
        <f aca="false">IF(M299="","", IF(SUMIF(K:K,M299,J:J)=0,"",SUMIF(K:K,M299,J:J)))</f>
        <v/>
      </c>
      <c r="O299" s="144" t="str">
        <f aca="false">'Roshas Attendance'!U298</f>
        <v/>
      </c>
    </row>
    <row r="300" customFormat="false" ht="15.75" hidden="false" customHeight="true" outlineLevel="0" collapsed="false">
      <c r="A300" s="74"/>
      <c r="B300" s="123"/>
      <c r="C300" s="123"/>
      <c r="D300" s="123"/>
      <c r="E300" s="123"/>
      <c r="G300" s="144" t="str">
        <f aca="false">'Roshas Attendance'!M299</f>
        <v>Liltotem</v>
      </c>
      <c r="H300" s="140" t="e">
        <f aca="false">'Roshas Attendance'!N299</f>
        <v>#NAME?</v>
      </c>
      <c r="I300" s="141" t="str">
        <f aca="false">IF(COUNTIF(D:D,G300)=0,"",COUNTIF(D:D,G300))</f>
        <v/>
      </c>
      <c r="J300" s="142" t="str">
        <f aca="false">IF(SUMIF(B:B,G300,E:E)=0,"",SUMIF(B:B,G300,E:E))</f>
        <v/>
      </c>
      <c r="K300" s="143" t="e">
        <f aca="false">IF(G300="","", xlookup("*"&amp;G300&amp;"*",M:M,M:M,"",2))</f>
        <v>#NAME?</v>
      </c>
      <c r="M300" s="144" t="str">
        <f aca="false">'Roshas Attendance'!S299</f>
        <v/>
      </c>
      <c r="N300" s="145" t="str">
        <f aca="false">IF(M300="","", IF(SUMIF(K:K,M300,J:J)=0,"",SUMIF(K:K,M300,J:J)))</f>
        <v/>
      </c>
      <c r="O300" s="144" t="str">
        <f aca="false">'Roshas Attendance'!U299</f>
        <v/>
      </c>
    </row>
    <row r="301" customFormat="false" ht="15.75" hidden="false" customHeight="true" outlineLevel="0" collapsed="false">
      <c r="A301" s="67"/>
      <c r="B301" s="123"/>
      <c r="C301" s="123"/>
      <c r="D301" s="123"/>
      <c r="E301" s="123"/>
      <c r="G301" s="144" t="str">
        <f aca="false">'Roshas Attendance'!M300</f>
        <v>Lisabarov</v>
      </c>
      <c r="H301" s="140" t="e">
        <f aca="false">'Roshas Attendance'!N300</f>
        <v>#NAME?</v>
      </c>
      <c r="I301" s="141" t="str">
        <f aca="false">IF(COUNTIF(D:D,G301)=0,"",COUNTIF(D:D,G301))</f>
        <v/>
      </c>
      <c r="J301" s="142" t="str">
        <f aca="false">IF(SUMIF(B:B,G301,E:E)=0,"",SUMIF(B:B,G301,E:E))</f>
        <v/>
      </c>
      <c r="K301" s="143" t="e">
        <f aca="false">IF(G301="","", xlookup("*"&amp;G301&amp;"*",M:M,M:M,"",2))</f>
        <v>#NAME?</v>
      </c>
      <c r="M301" s="144" t="str">
        <f aca="false">'Roshas Attendance'!S300</f>
        <v/>
      </c>
      <c r="N301" s="145" t="str">
        <f aca="false">IF(M301="","", IF(SUMIF(K:K,M301,J:J)=0,"",SUMIF(K:K,M301,J:J)))</f>
        <v/>
      </c>
      <c r="O301" s="144" t="str">
        <f aca="false">'Roshas Attendance'!U300</f>
        <v/>
      </c>
    </row>
    <row r="302" customFormat="false" ht="15.75" hidden="false" customHeight="true" outlineLevel="0" collapsed="false">
      <c r="A302" s="74"/>
      <c r="B302" s="123"/>
      <c r="C302" s="123"/>
      <c r="D302" s="123"/>
      <c r="E302" s="123"/>
      <c r="G302" s="144" t="str">
        <f aca="false">'Roshas Attendance'!M301</f>
        <v>Liveleak</v>
      </c>
      <c r="H302" s="140" t="e">
        <f aca="false">'Roshas Attendance'!N301</f>
        <v>#NAME?</v>
      </c>
      <c r="I302" s="141" t="str">
        <f aca="false">IF(COUNTIF(D:D,G302)=0,"",COUNTIF(D:D,G302))</f>
        <v/>
      </c>
      <c r="J302" s="142" t="str">
        <f aca="false">IF(SUMIF(B:B,G302,E:E)=0,"",SUMIF(B:B,G302,E:E))</f>
        <v/>
      </c>
      <c r="K302" s="143" t="e">
        <f aca="false">IF(G302="","", xlookup("*"&amp;G302&amp;"*",M:M,M:M,"",2))</f>
        <v>#NAME?</v>
      </c>
      <c r="M302" s="144" t="str">
        <f aca="false">'Roshas Attendance'!S301</f>
        <v/>
      </c>
      <c r="N302" s="145" t="str">
        <f aca="false">IF(M302="","", IF(SUMIF(K:K,M302,J:J)=0,"",SUMIF(K:K,M302,J:J)))</f>
        <v/>
      </c>
      <c r="O302" s="144" t="str">
        <f aca="false">'Roshas Attendance'!U301</f>
        <v/>
      </c>
    </row>
    <row r="303" customFormat="false" ht="15.75" hidden="false" customHeight="true" outlineLevel="0" collapsed="false">
      <c r="A303" s="67"/>
      <c r="B303" s="123"/>
      <c r="C303" s="123"/>
      <c r="D303" s="123"/>
      <c r="E303" s="123"/>
      <c r="G303" s="144" t="str">
        <f aca="false">'Roshas Attendance'!M302</f>
        <v>Lockituptony</v>
      </c>
      <c r="H303" s="140" t="e">
        <f aca="false">'Roshas Attendance'!N302</f>
        <v>#NAME?</v>
      </c>
      <c r="I303" s="141" t="str">
        <f aca="false">IF(COUNTIF(D:D,G303)=0,"",COUNTIF(D:D,G303))</f>
        <v/>
      </c>
      <c r="J303" s="142" t="str">
        <f aca="false">IF(SUMIF(B:B,G303,E:E)=0,"",SUMIF(B:B,G303,E:E))</f>
        <v/>
      </c>
      <c r="K303" s="143" t="e">
        <f aca="false">IF(G303="","", xlookup("*"&amp;G303&amp;"*",M:M,M:M,"",2))</f>
        <v>#NAME?</v>
      </c>
      <c r="M303" s="144" t="str">
        <f aca="false">'Roshas Attendance'!S302</f>
        <v/>
      </c>
      <c r="N303" s="145" t="str">
        <f aca="false">IF(M303="","", IF(SUMIF(K:K,M303,J:J)=0,"",SUMIF(K:K,M303,J:J)))</f>
        <v/>
      </c>
      <c r="O303" s="144" t="str">
        <f aca="false">'Roshas Attendance'!U302</f>
        <v/>
      </c>
    </row>
    <row r="304" customFormat="false" ht="15.75" hidden="false" customHeight="true" outlineLevel="0" collapsed="false">
      <c r="A304" s="74"/>
      <c r="B304" s="123"/>
      <c r="C304" s="123"/>
      <c r="D304" s="123"/>
      <c r="E304" s="123"/>
      <c r="G304" s="144" t="str">
        <f aca="false">'Roshas Attendance'!M303</f>
        <v>Locknbarrel</v>
      </c>
      <c r="H304" s="140" t="e">
        <f aca="false">'Roshas Attendance'!N303</f>
        <v>#NAME?</v>
      </c>
      <c r="I304" s="141" t="str">
        <f aca="false">IF(COUNTIF(D:D,G304)=0,"",COUNTIF(D:D,G304))</f>
        <v/>
      </c>
      <c r="J304" s="142" t="str">
        <f aca="false">IF(SUMIF(B:B,G304,E:E)=0,"",SUMIF(B:B,G304,E:E))</f>
        <v/>
      </c>
      <c r="K304" s="143" t="e">
        <f aca="false">IF(G304="","", xlookup("*"&amp;G304&amp;"*",M:M,M:M,"",2))</f>
        <v>#NAME?</v>
      </c>
      <c r="M304" s="144" t="str">
        <f aca="false">'Roshas Attendance'!S303</f>
        <v/>
      </c>
      <c r="N304" s="145" t="str">
        <f aca="false">IF(M304="","", IF(SUMIF(K:K,M304,J:J)=0,"",SUMIF(K:K,M304,J:J)))</f>
        <v/>
      </c>
      <c r="O304" s="144" t="str">
        <f aca="false">'Roshas Attendance'!U303</f>
        <v/>
      </c>
    </row>
    <row r="305" customFormat="false" ht="15.75" hidden="false" customHeight="true" outlineLevel="0" collapsed="false">
      <c r="A305" s="67"/>
      <c r="B305" s="123"/>
      <c r="C305" s="123"/>
      <c r="D305" s="123"/>
      <c r="E305" s="123"/>
      <c r="G305" s="144" t="str">
        <f aca="false">'Roshas Attendance'!M304</f>
        <v>Lonawa</v>
      </c>
      <c r="H305" s="140" t="e">
        <f aca="false">'Roshas Attendance'!N304</f>
        <v>#NAME?</v>
      </c>
      <c r="I305" s="141" t="str">
        <f aca="false">IF(COUNTIF(D:D,G305)=0,"",COUNTIF(D:D,G305))</f>
        <v/>
      </c>
      <c r="J305" s="142" t="str">
        <f aca="false">IF(SUMIF(B:B,G305,E:E)=0,"",SUMIF(B:B,G305,E:E))</f>
        <v/>
      </c>
      <c r="K305" s="143" t="e">
        <f aca="false">IF(G305="","", xlookup("*"&amp;G305&amp;"*",M:M,M:M,"",2))</f>
        <v>#NAME?</v>
      </c>
      <c r="M305" s="144" t="str">
        <f aca="false">'Roshas Attendance'!S304</f>
        <v/>
      </c>
      <c r="N305" s="145" t="str">
        <f aca="false">IF(M305="","", IF(SUMIF(K:K,M305,J:J)=0,"",SUMIF(K:K,M305,J:J)))</f>
        <v/>
      </c>
      <c r="O305" s="144" t="str">
        <f aca="false">'Roshas Attendance'!U304</f>
        <v/>
      </c>
    </row>
    <row r="306" customFormat="false" ht="15.75" hidden="false" customHeight="true" outlineLevel="0" collapsed="false">
      <c r="A306" s="74"/>
      <c r="B306" s="123"/>
      <c r="C306" s="123"/>
      <c r="D306" s="123"/>
      <c r="E306" s="123"/>
      <c r="G306" s="144" t="str">
        <f aca="false">'Roshas Attendance'!M305</f>
        <v>Ltbei</v>
      </c>
      <c r="H306" s="140" t="e">
        <f aca="false">'Roshas Attendance'!N305</f>
        <v>#NAME?</v>
      </c>
      <c r="I306" s="141" t="str">
        <f aca="false">IF(COUNTIF(D:D,G306)=0,"",COUNTIF(D:D,G306))</f>
        <v/>
      </c>
      <c r="J306" s="142" t="str">
        <f aca="false">IF(SUMIF(B:B,G306,E:E)=0,"",SUMIF(B:B,G306,E:E))</f>
        <v/>
      </c>
      <c r="K306" s="143" t="e">
        <f aca="false">IF(G306="","", xlookup("*"&amp;G306&amp;"*",M:M,M:M,"",2))</f>
        <v>#NAME?</v>
      </c>
      <c r="M306" s="144" t="str">
        <f aca="false">'Roshas Attendance'!S305</f>
        <v/>
      </c>
      <c r="N306" s="145" t="str">
        <f aca="false">IF(M306="","", IF(SUMIF(K:K,M306,J:J)=0,"",SUMIF(K:K,M306,J:J)))</f>
        <v/>
      </c>
      <c r="O306" s="144" t="str">
        <f aca="false">'Roshas Attendance'!U305</f>
        <v/>
      </c>
    </row>
    <row r="307" customFormat="false" ht="15.75" hidden="false" customHeight="true" outlineLevel="0" collapsed="false">
      <c r="A307" s="67"/>
      <c r="B307" s="123"/>
      <c r="C307" s="123"/>
      <c r="D307" s="123"/>
      <c r="E307" s="123"/>
      <c r="G307" s="144" t="str">
        <f aca="false">'Roshas Attendance'!M306</f>
        <v>Ltgei</v>
      </c>
      <c r="H307" s="140" t="e">
        <f aca="false">'Roshas Attendance'!N306</f>
        <v>#NAME?</v>
      </c>
      <c r="I307" s="141" t="str">
        <f aca="false">IF(COUNTIF(D:D,G307)=0,"",COUNTIF(D:D,G307))</f>
        <v/>
      </c>
      <c r="J307" s="142" t="str">
        <f aca="false">IF(SUMIF(B:B,G307,E:E)=0,"",SUMIF(B:B,G307,E:E))</f>
        <v/>
      </c>
      <c r="K307" s="143" t="e">
        <f aca="false">IF(G307="","", xlookup("*"&amp;G307&amp;"*",M:M,M:M,"",2))</f>
        <v>#NAME?</v>
      </c>
      <c r="M307" s="144" t="str">
        <f aca="false">'Roshas Attendance'!S306</f>
        <v/>
      </c>
      <c r="N307" s="145" t="str">
        <f aca="false">IF(M307="","", IF(SUMIF(K:K,M307,J:J)=0,"",SUMIF(K:K,M307,J:J)))</f>
        <v/>
      </c>
      <c r="O307" s="144" t="str">
        <f aca="false">'Roshas Attendance'!U306</f>
        <v/>
      </c>
    </row>
    <row r="308" customFormat="false" ht="15.75" hidden="false" customHeight="true" outlineLevel="0" collapsed="false">
      <c r="A308" s="74"/>
      <c r="B308" s="123"/>
      <c r="C308" s="123"/>
      <c r="D308" s="123"/>
      <c r="E308" s="123"/>
      <c r="G308" s="144" t="str">
        <f aca="false">'Roshas Attendance'!M307</f>
        <v>Lucii</v>
      </c>
      <c r="H308" s="140" t="e">
        <f aca="false">'Roshas Attendance'!N307</f>
        <v>#NAME?</v>
      </c>
      <c r="I308" s="141" t="str">
        <f aca="false">IF(COUNTIF(D:D,G308)=0,"",COUNTIF(D:D,G308))</f>
        <v/>
      </c>
      <c r="J308" s="142" t="str">
        <f aca="false">IF(SUMIF(B:B,G308,E:E)=0,"",SUMIF(B:B,G308,E:E))</f>
        <v/>
      </c>
      <c r="K308" s="143" t="e">
        <f aca="false">IF(G308="","", xlookup("*"&amp;G308&amp;"*",M:M,M:M,"",2))</f>
        <v>#NAME?</v>
      </c>
      <c r="M308" s="144" t="str">
        <f aca="false">'Roshas Attendance'!S307</f>
        <v/>
      </c>
      <c r="N308" s="145" t="str">
        <f aca="false">IF(M308="","", IF(SUMIF(K:K,M308,J:J)=0,"",SUMIF(K:K,M308,J:J)))</f>
        <v/>
      </c>
      <c r="O308" s="144" t="str">
        <f aca="false">'Roshas Attendance'!U307</f>
        <v/>
      </c>
    </row>
    <row r="309" customFormat="false" ht="15.75" hidden="false" customHeight="true" outlineLevel="0" collapsed="false">
      <c r="A309" s="67"/>
      <c r="B309" s="123"/>
      <c r="C309" s="123"/>
      <c r="D309" s="123"/>
      <c r="E309" s="123"/>
      <c r="G309" s="144" t="str">
        <f aca="false">'Roshas Attendance'!M308</f>
        <v>Lunars</v>
      </c>
      <c r="H309" s="140" t="e">
        <f aca="false">'Roshas Attendance'!N308</f>
        <v>#NAME?</v>
      </c>
      <c r="I309" s="141" t="str">
        <f aca="false">IF(COUNTIF(D:D,G309)=0,"",COUNTIF(D:D,G309))</f>
        <v/>
      </c>
      <c r="J309" s="142" t="str">
        <f aca="false">IF(SUMIF(B:B,G309,E:E)=0,"",SUMIF(B:B,G309,E:E))</f>
        <v/>
      </c>
      <c r="K309" s="143" t="e">
        <f aca="false">IF(G309="","", xlookup("*"&amp;G309&amp;"*",M:M,M:M,"",2))</f>
        <v>#NAME?</v>
      </c>
      <c r="M309" s="144" t="str">
        <f aca="false">'Roshas Attendance'!S308</f>
        <v/>
      </c>
      <c r="N309" s="145" t="str">
        <f aca="false">IF(M309="","", IF(SUMIF(K:K,M309,J:J)=0,"",SUMIF(K:K,M309,J:J)))</f>
        <v/>
      </c>
      <c r="O309" s="144" t="str">
        <f aca="false">'Roshas Attendance'!U308</f>
        <v/>
      </c>
    </row>
    <row r="310" customFormat="false" ht="15.75" hidden="false" customHeight="true" outlineLevel="0" collapsed="false">
      <c r="A310" s="74"/>
      <c r="B310" s="123"/>
      <c r="C310" s="123"/>
      <c r="D310" s="123"/>
      <c r="E310" s="123"/>
      <c r="G310" s="144" t="str">
        <f aca="false">'Roshas Attendance'!M309</f>
        <v>Lurple</v>
      </c>
      <c r="H310" s="140" t="e">
        <f aca="false">'Roshas Attendance'!N309</f>
        <v>#NAME?</v>
      </c>
      <c r="I310" s="141" t="str">
        <f aca="false">IF(COUNTIF(D:D,G310)=0,"",COUNTIF(D:D,G310))</f>
        <v/>
      </c>
      <c r="J310" s="142" t="str">
        <f aca="false">IF(SUMIF(B:B,G310,E:E)=0,"",SUMIF(B:B,G310,E:E))</f>
        <v/>
      </c>
      <c r="K310" s="143" t="e">
        <f aca="false">IF(G310="","", xlookup("*"&amp;G310&amp;"*",M:M,M:M,"",2))</f>
        <v>#NAME?</v>
      </c>
      <c r="M310" s="144" t="str">
        <f aca="false">'Roshas Attendance'!S309</f>
        <v/>
      </c>
      <c r="N310" s="145" t="str">
        <f aca="false">IF(M310="","", IF(SUMIF(K:K,M310,J:J)=0,"",SUMIF(K:K,M310,J:J)))</f>
        <v/>
      </c>
      <c r="O310" s="144" t="str">
        <f aca="false">'Roshas Attendance'!U309</f>
        <v/>
      </c>
    </row>
    <row r="311" customFormat="false" ht="15.75" hidden="false" customHeight="true" outlineLevel="0" collapsed="false">
      <c r="A311" s="67"/>
      <c r="B311" s="123"/>
      <c r="C311" s="123"/>
      <c r="D311" s="123"/>
      <c r="E311" s="123"/>
      <c r="G311" s="144" t="str">
        <f aca="false">'Roshas Attendance'!M310</f>
        <v>Lysandrah</v>
      </c>
      <c r="H311" s="140" t="e">
        <f aca="false">'Roshas Attendance'!N310</f>
        <v>#NAME?</v>
      </c>
      <c r="I311" s="141" t="str">
        <f aca="false">IF(COUNTIF(D:D,G311)=0,"",COUNTIF(D:D,G311))</f>
        <v/>
      </c>
      <c r="J311" s="142" t="str">
        <f aca="false">IF(SUMIF(B:B,G311,E:E)=0,"",SUMIF(B:B,G311,E:E))</f>
        <v/>
      </c>
      <c r="K311" s="143" t="e">
        <f aca="false">IF(G311="","", xlookup("*"&amp;G311&amp;"*",M:M,M:M,"",2))</f>
        <v>#NAME?</v>
      </c>
      <c r="M311" s="144" t="str">
        <f aca="false">'Roshas Attendance'!S310</f>
        <v/>
      </c>
      <c r="N311" s="145" t="str">
        <f aca="false">IF(M311="","", IF(SUMIF(K:K,M311,J:J)=0,"",SUMIF(K:K,M311,J:J)))</f>
        <v/>
      </c>
      <c r="O311" s="144" t="str">
        <f aca="false">'Roshas Attendance'!U310</f>
        <v/>
      </c>
    </row>
    <row r="312" customFormat="false" ht="15.75" hidden="false" customHeight="true" outlineLevel="0" collapsed="false">
      <c r="A312" s="74"/>
      <c r="B312" s="123"/>
      <c r="C312" s="123"/>
      <c r="D312" s="123"/>
      <c r="E312" s="123"/>
      <c r="G312" s="144" t="str">
        <f aca="false">'Roshas Attendance'!M311</f>
        <v>Lysandre</v>
      </c>
      <c r="H312" s="140" t="e">
        <f aca="false">'Roshas Attendance'!N311</f>
        <v>#NAME?</v>
      </c>
      <c r="I312" s="141" t="str">
        <f aca="false">IF(COUNTIF(D:D,G312)=0,"",COUNTIF(D:D,G312))</f>
        <v/>
      </c>
      <c r="J312" s="142" t="str">
        <f aca="false">IF(SUMIF(B:B,G312,E:E)=0,"",SUMIF(B:B,G312,E:E))</f>
        <v/>
      </c>
      <c r="K312" s="143" t="e">
        <f aca="false">IF(G312="","", xlookup("*"&amp;G312&amp;"*",M:M,M:M,"",2))</f>
        <v>#NAME?</v>
      </c>
      <c r="M312" s="144" t="str">
        <f aca="false">'Roshas Attendance'!S311</f>
        <v/>
      </c>
      <c r="N312" s="145" t="str">
        <f aca="false">IF(M312="","", IF(SUMIF(K:K,M312,J:J)=0,"",SUMIF(K:K,M312,J:J)))</f>
        <v/>
      </c>
      <c r="O312" s="144" t="str">
        <f aca="false">'Roshas Attendance'!U311</f>
        <v/>
      </c>
    </row>
    <row r="313" customFormat="false" ht="15.75" hidden="false" customHeight="true" outlineLevel="0" collapsed="false">
      <c r="A313" s="67"/>
      <c r="B313" s="123"/>
      <c r="C313" s="123"/>
      <c r="D313" s="123"/>
      <c r="E313" s="123"/>
      <c r="G313" s="144" t="str">
        <f aca="false">'Roshas Attendance'!M312</f>
        <v>Magebei</v>
      </c>
      <c r="H313" s="140" t="e">
        <f aca="false">'Roshas Attendance'!N312</f>
        <v>#NAME?</v>
      </c>
      <c r="I313" s="141" t="str">
        <f aca="false">IF(COUNTIF(D:D,G313)=0,"",COUNTIF(D:D,G313))</f>
        <v/>
      </c>
      <c r="J313" s="142" t="str">
        <f aca="false">IF(SUMIF(B:B,G313,E:E)=0,"",SUMIF(B:B,G313,E:E))</f>
        <v/>
      </c>
      <c r="K313" s="143" t="e">
        <f aca="false">IF(G313="","", xlookup("*"&amp;G313&amp;"*",M:M,M:M,"",2))</f>
        <v>#NAME?</v>
      </c>
      <c r="M313" s="144" t="str">
        <f aca="false">'Roshas Attendance'!S312</f>
        <v/>
      </c>
      <c r="N313" s="145" t="str">
        <f aca="false">IF(M313="","", IF(SUMIF(K:K,M313,J:J)=0,"",SUMIF(K:K,M313,J:J)))</f>
        <v/>
      </c>
      <c r="O313" s="144" t="str">
        <f aca="false">'Roshas Attendance'!U312</f>
        <v/>
      </c>
    </row>
    <row r="314" customFormat="false" ht="15.75" hidden="false" customHeight="true" outlineLevel="0" collapsed="false">
      <c r="A314" s="74"/>
      <c r="B314" s="123"/>
      <c r="C314" s="123"/>
      <c r="D314" s="123"/>
      <c r="E314" s="123"/>
      <c r="G314" s="144" t="str">
        <f aca="false">'Roshas Attendance'!M313</f>
        <v>Magicgoblin</v>
      </c>
      <c r="H314" s="140" t="e">
        <f aca="false">'Roshas Attendance'!N313</f>
        <v>#NAME?</v>
      </c>
      <c r="I314" s="141" t="str">
        <f aca="false">IF(COUNTIF(D:D,G314)=0,"",COUNTIF(D:D,G314))</f>
        <v/>
      </c>
      <c r="J314" s="142" t="str">
        <f aca="false">IF(SUMIF(B:B,G314,E:E)=0,"",SUMIF(B:B,G314,E:E))</f>
        <v/>
      </c>
      <c r="K314" s="143" t="e">
        <f aca="false">IF(G314="","", xlookup("*"&amp;G314&amp;"*",M:M,M:M,"",2))</f>
        <v>#NAME?</v>
      </c>
      <c r="M314" s="144" t="str">
        <f aca="false">'Roshas Attendance'!S313</f>
        <v/>
      </c>
      <c r="N314" s="145" t="str">
        <f aca="false">IF(M314="","", IF(SUMIF(K:K,M314,J:J)=0,"",SUMIF(K:K,M314,J:J)))</f>
        <v/>
      </c>
      <c r="O314" s="144" t="str">
        <f aca="false">'Roshas Attendance'!U313</f>
        <v/>
      </c>
    </row>
    <row r="315" customFormat="false" ht="15.75" hidden="false" customHeight="true" outlineLevel="0" collapsed="false">
      <c r="A315" s="67"/>
      <c r="B315" s="123"/>
      <c r="C315" s="123"/>
      <c r="D315" s="123"/>
      <c r="E315" s="123"/>
      <c r="G315" s="144" t="str">
        <f aca="false">'Roshas Attendance'!M314</f>
        <v>Magichair</v>
      </c>
      <c r="H315" s="140" t="e">
        <f aca="false">'Roshas Attendance'!N314</f>
        <v>#NAME?</v>
      </c>
      <c r="I315" s="141" t="str">
        <f aca="false">IF(COUNTIF(D:D,G315)=0,"",COUNTIF(D:D,G315))</f>
        <v/>
      </c>
      <c r="J315" s="142" t="str">
        <f aca="false">IF(SUMIF(B:B,G315,E:E)=0,"",SUMIF(B:B,G315,E:E))</f>
        <v/>
      </c>
      <c r="K315" s="143" t="e">
        <f aca="false">IF(G315="","", xlookup("*"&amp;G315&amp;"*",M:M,M:M,"",2))</f>
        <v>#NAME?</v>
      </c>
      <c r="M315" s="144" t="str">
        <f aca="false">'Roshas Attendance'!S314</f>
        <v/>
      </c>
      <c r="N315" s="145" t="str">
        <f aca="false">IF(M315="","", IF(SUMIF(K:K,M315,J:J)=0,"",SUMIF(K:K,M315,J:J)))</f>
        <v/>
      </c>
      <c r="O315" s="144" t="str">
        <f aca="false">'Roshas Attendance'!U314</f>
        <v/>
      </c>
    </row>
    <row r="316" customFormat="false" ht="15.75" hidden="false" customHeight="true" outlineLevel="0" collapsed="false">
      <c r="A316" s="74"/>
      <c r="B316" s="123"/>
      <c r="C316" s="123"/>
      <c r="D316" s="123"/>
      <c r="E316" s="123"/>
      <c r="G316" s="144" t="str">
        <f aca="false">'Roshas Attendance'!M315</f>
        <v>Magther</v>
      </c>
      <c r="H316" s="140" t="e">
        <f aca="false">'Roshas Attendance'!N315</f>
        <v>#NAME?</v>
      </c>
      <c r="I316" s="141" t="str">
        <f aca="false">IF(COUNTIF(D:D,G316)=0,"",COUNTIF(D:D,G316))</f>
        <v/>
      </c>
      <c r="J316" s="142" t="str">
        <f aca="false">IF(SUMIF(B:B,G316,E:E)=0,"",SUMIF(B:B,G316,E:E))</f>
        <v/>
      </c>
      <c r="K316" s="143" t="e">
        <f aca="false">IF(G316="","", xlookup("*"&amp;G316&amp;"*",M:M,M:M,"",2))</f>
        <v>#NAME?</v>
      </c>
      <c r="M316" s="144" t="str">
        <f aca="false">'Roshas Attendance'!S315</f>
        <v/>
      </c>
      <c r="N316" s="145" t="str">
        <f aca="false">IF(M316="","", IF(SUMIF(K:K,M316,J:J)=0,"",SUMIF(K:K,M316,J:J)))</f>
        <v/>
      </c>
      <c r="O316" s="144" t="str">
        <f aca="false">'Roshas Attendance'!U315</f>
        <v/>
      </c>
    </row>
    <row r="317" customFormat="false" ht="15.75" hidden="false" customHeight="true" outlineLevel="0" collapsed="false">
      <c r="A317" s="67"/>
      <c r="B317" s="123"/>
      <c r="C317" s="123"/>
      <c r="D317" s="123"/>
      <c r="E317" s="123"/>
      <c r="G317" s="144" t="str">
        <f aca="false">'Roshas Attendance'!M316</f>
        <v>Magtherir</v>
      </c>
      <c r="H317" s="140" t="e">
        <f aca="false">'Roshas Attendance'!N316</f>
        <v>#NAME?</v>
      </c>
      <c r="I317" s="141" t="str">
        <f aca="false">IF(COUNTIF(D:D,G317)=0,"",COUNTIF(D:D,G317))</f>
        <v/>
      </c>
      <c r="J317" s="142" t="str">
        <f aca="false">IF(SUMIF(B:B,G317,E:E)=0,"",SUMIF(B:B,G317,E:E))</f>
        <v/>
      </c>
      <c r="K317" s="143" t="e">
        <f aca="false">IF(G317="","", xlookup("*"&amp;G317&amp;"*",M:M,M:M,"",2))</f>
        <v>#NAME?</v>
      </c>
      <c r="M317" s="144" t="str">
        <f aca="false">'Roshas Attendance'!S316</f>
        <v/>
      </c>
      <c r="N317" s="145" t="str">
        <f aca="false">IF(M317="","", IF(SUMIF(K:K,M317,J:J)=0,"",SUMIF(K:K,M317,J:J)))</f>
        <v/>
      </c>
      <c r="O317" s="144" t="str">
        <f aca="false">'Roshas Attendance'!U316</f>
        <v/>
      </c>
    </row>
    <row r="318" customFormat="false" ht="15.75" hidden="false" customHeight="true" outlineLevel="0" collapsed="false">
      <c r="A318" s="74"/>
      <c r="B318" s="123"/>
      <c r="C318" s="123"/>
      <c r="D318" s="123"/>
      <c r="E318" s="123"/>
      <c r="G318" s="144" t="str">
        <f aca="false">'Roshas Attendance'!M317</f>
        <v>Malacuradora</v>
      </c>
      <c r="H318" s="140" t="e">
        <f aca="false">'Roshas Attendance'!N317</f>
        <v>#NAME?</v>
      </c>
      <c r="I318" s="141" t="str">
        <f aca="false">IF(COUNTIF(D:D,G318)=0,"",COUNTIF(D:D,G318))</f>
        <v/>
      </c>
      <c r="J318" s="142" t="str">
        <f aca="false">IF(SUMIF(B:B,G318,E:E)=0,"",SUMIF(B:B,G318,E:E))</f>
        <v/>
      </c>
      <c r="K318" s="143" t="e">
        <f aca="false">IF(G318="","", xlookup("*"&amp;G318&amp;"*",M:M,M:M,"",2))</f>
        <v>#NAME?</v>
      </c>
      <c r="M318" s="144" t="str">
        <f aca="false">'Roshas Attendance'!S317</f>
        <v/>
      </c>
      <c r="N318" s="145" t="str">
        <f aca="false">IF(M318="","", IF(SUMIF(K:K,M318,J:J)=0,"",SUMIF(K:K,M318,J:J)))</f>
        <v/>
      </c>
      <c r="O318" s="144" t="str">
        <f aca="false">'Roshas Attendance'!U317</f>
        <v/>
      </c>
    </row>
    <row r="319" customFormat="false" ht="15.75" hidden="false" customHeight="true" outlineLevel="0" collapsed="false">
      <c r="A319" s="67"/>
      <c r="B319" s="123"/>
      <c r="C319" s="123"/>
      <c r="D319" s="123"/>
      <c r="E319" s="123"/>
      <c r="G319" s="144" t="str">
        <f aca="false">'Roshas Attendance'!M318</f>
        <v>Malleus</v>
      </c>
      <c r="H319" s="140" t="e">
        <f aca="false">'Roshas Attendance'!N318</f>
        <v>#NAME?</v>
      </c>
      <c r="I319" s="141" t="str">
        <f aca="false">IF(COUNTIF(D:D,G319)=0,"",COUNTIF(D:D,G319))</f>
        <v/>
      </c>
      <c r="J319" s="142" t="str">
        <f aca="false">IF(SUMIF(B:B,G319,E:E)=0,"",SUMIF(B:B,G319,E:E))</f>
        <v/>
      </c>
      <c r="K319" s="143" t="e">
        <f aca="false">IF(G319="","", xlookup("*"&amp;G319&amp;"*",M:M,M:M,"",2))</f>
        <v>#NAME?</v>
      </c>
      <c r="M319" s="144" t="str">
        <f aca="false">'Roshas Attendance'!S318</f>
        <v/>
      </c>
      <c r="N319" s="145" t="str">
        <f aca="false">IF(M319="","", IF(SUMIF(K:K,M319,J:J)=0,"",SUMIF(K:K,M319,J:J)))</f>
        <v/>
      </c>
      <c r="O319" s="144" t="str">
        <f aca="false">'Roshas Attendance'!U318</f>
        <v/>
      </c>
    </row>
    <row r="320" customFormat="false" ht="15.75" hidden="false" customHeight="true" outlineLevel="0" collapsed="false">
      <c r="A320" s="74"/>
      <c r="B320" s="123"/>
      <c r="C320" s="123"/>
      <c r="D320" s="123"/>
      <c r="E320" s="123"/>
      <c r="G320" s="144" t="str">
        <f aca="false">'Roshas Attendance'!M319</f>
        <v>Managirl</v>
      </c>
      <c r="H320" s="140" t="e">
        <f aca="false">'Roshas Attendance'!N319</f>
        <v>#NAME?</v>
      </c>
      <c r="I320" s="141" t="str">
        <f aca="false">IF(COUNTIF(D:D,G320)=0,"",COUNTIF(D:D,G320))</f>
        <v/>
      </c>
      <c r="J320" s="142" t="str">
        <f aca="false">IF(SUMIF(B:B,G320,E:E)=0,"",SUMIF(B:B,G320,E:E))</f>
        <v/>
      </c>
      <c r="K320" s="143" t="e">
        <f aca="false">IF(G320="","", xlookup("*"&amp;G320&amp;"*",M:M,M:M,"",2))</f>
        <v>#NAME?</v>
      </c>
      <c r="M320" s="144" t="str">
        <f aca="false">'Roshas Attendance'!S319</f>
        <v/>
      </c>
      <c r="N320" s="145" t="str">
        <f aca="false">IF(M320="","", IF(SUMIF(K:K,M320,J:J)=0,"",SUMIF(K:K,M320,J:J)))</f>
        <v/>
      </c>
      <c r="O320" s="144" t="str">
        <f aca="false">'Roshas Attendance'!U319</f>
        <v/>
      </c>
    </row>
    <row r="321" customFormat="false" ht="15.75" hidden="false" customHeight="true" outlineLevel="0" collapsed="false">
      <c r="A321" s="67"/>
      <c r="B321" s="123"/>
      <c r="C321" s="123"/>
      <c r="D321" s="123"/>
      <c r="E321" s="123"/>
      <c r="G321" s="144" t="str">
        <f aca="false">'Roshas Attendance'!M320</f>
        <v>Manderlorian</v>
      </c>
      <c r="H321" s="140" t="e">
        <f aca="false">'Roshas Attendance'!N320</f>
        <v>#NAME?</v>
      </c>
      <c r="I321" s="141" t="str">
        <f aca="false">IF(COUNTIF(D:D,G321)=0,"",COUNTIF(D:D,G321))</f>
        <v/>
      </c>
      <c r="J321" s="142" t="str">
        <f aca="false">IF(SUMIF(B:B,G321,E:E)=0,"",SUMIF(B:B,G321,E:E))</f>
        <v/>
      </c>
      <c r="K321" s="143" t="e">
        <f aca="false">IF(G321="","", xlookup("*"&amp;G321&amp;"*",M:M,M:M,"",2))</f>
        <v>#NAME?</v>
      </c>
      <c r="M321" s="144" t="str">
        <f aca="false">'Roshas Attendance'!S320</f>
        <v/>
      </c>
      <c r="N321" s="145" t="str">
        <f aca="false">IF(M321="","", IF(SUMIF(K:K,M321,J:J)=0,"",SUMIF(K:K,M321,J:J)))</f>
        <v/>
      </c>
      <c r="O321" s="144" t="str">
        <f aca="false">'Roshas Attendance'!U320</f>
        <v/>
      </c>
    </row>
    <row r="322" customFormat="false" ht="15.75" hidden="false" customHeight="true" outlineLevel="0" collapsed="false">
      <c r="A322" s="74"/>
      <c r="B322" s="123"/>
      <c r="C322" s="123"/>
      <c r="D322" s="123"/>
      <c r="E322" s="123"/>
      <c r="G322" s="144" t="str">
        <f aca="false">'Roshas Attendance'!M321</f>
        <v>Marseilles</v>
      </c>
      <c r="H322" s="140" t="e">
        <f aca="false">'Roshas Attendance'!N321</f>
        <v>#NAME?</v>
      </c>
      <c r="I322" s="141" t="str">
        <f aca="false">IF(COUNTIF(D:D,G322)=0,"",COUNTIF(D:D,G322))</f>
        <v/>
      </c>
      <c r="J322" s="142" t="str">
        <f aca="false">IF(SUMIF(B:B,G322,E:E)=0,"",SUMIF(B:B,G322,E:E))</f>
        <v/>
      </c>
      <c r="K322" s="143" t="e">
        <f aca="false">IF(G322="","", xlookup("*"&amp;G322&amp;"*",M:M,M:M,"",2))</f>
        <v>#NAME?</v>
      </c>
      <c r="M322" s="144" t="str">
        <f aca="false">'Roshas Attendance'!S321</f>
        <v/>
      </c>
      <c r="N322" s="145" t="str">
        <f aca="false">IF(M322="","", IF(SUMIF(K:K,M322,J:J)=0,"",SUMIF(K:K,M322,J:J)))</f>
        <v/>
      </c>
      <c r="O322" s="144" t="str">
        <f aca="false">'Roshas Attendance'!U321</f>
        <v/>
      </c>
    </row>
    <row r="323" customFormat="false" ht="15.75" hidden="false" customHeight="true" outlineLevel="0" collapsed="false">
      <c r="A323" s="67"/>
      <c r="B323" s="123"/>
      <c r="C323" s="123"/>
      <c r="D323" s="123"/>
      <c r="E323" s="123"/>
      <c r="G323" s="144" t="str">
        <f aca="false">'Roshas Attendance'!M322</f>
        <v>Matsuri</v>
      </c>
      <c r="H323" s="140" t="e">
        <f aca="false">'Roshas Attendance'!N322</f>
        <v>#NAME?</v>
      </c>
      <c r="I323" s="141" t="str">
        <f aca="false">IF(COUNTIF(D:D,G323)=0,"",COUNTIF(D:D,G323))</f>
        <v/>
      </c>
      <c r="J323" s="142" t="str">
        <f aca="false">IF(SUMIF(B:B,G323,E:E)=0,"",SUMIF(B:B,G323,E:E))</f>
        <v/>
      </c>
      <c r="K323" s="143" t="e">
        <f aca="false">IF(G323="","", xlookup("*"&amp;G323&amp;"*",M:M,M:M,"",2))</f>
        <v>#NAME?</v>
      </c>
      <c r="M323" s="144" t="str">
        <f aca="false">'Roshas Attendance'!S322</f>
        <v/>
      </c>
      <c r="N323" s="145" t="str">
        <f aca="false">IF(M323="","", IF(SUMIF(K:K,M323,J:J)=0,"",SUMIF(K:K,M323,J:J)))</f>
        <v/>
      </c>
      <c r="O323" s="144" t="str">
        <f aca="false">'Roshas Attendance'!U322</f>
        <v/>
      </c>
    </row>
    <row r="324" customFormat="false" ht="15.75" hidden="false" customHeight="true" outlineLevel="0" collapsed="false">
      <c r="A324" s="74"/>
      <c r="B324" s="123"/>
      <c r="C324" s="123"/>
      <c r="D324" s="123"/>
      <c r="E324" s="123"/>
      <c r="G324" s="144" t="str">
        <f aca="false">'Roshas Attendance'!M323</f>
        <v>Mcclicker</v>
      </c>
      <c r="H324" s="140" t="e">
        <f aca="false">'Roshas Attendance'!N323</f>
        <v>#NAME?</v>
      </c>
      <c r="I324" s="141" t="str">
        <f aca="false">IF(COUNTIF(D:D,G324)=0,"",COUNTIF(D:D,G324))</f>
        <v/>
      </c>
      <c r="J324" s="142" t="str">
        <f aca="false">IF(SUMIF(B:B,G324,E:E)=0,"",SUMIF(B:B,G324,E:E))</f>
        <v/>
      </c>
      <c r="K324" s="143" t="e">
        <f aca="false">IF(G324="","", xlookup("*"&amp;G324&amp;"*",M:M,M:M,"",2))</f>
        <v>#NAME?</v>
      </c>
      <c r="M324" s="144" t="str">
        <f aca="false">'Roshas Attendance'!S323</f>
        <v/>
      </c>
      <c r="N324" s="145" t="str">
        <f aca="false">IF(M324="","", IF(SUMIF(K:K,M324,J:J)=0,"",SUMIF(K:K,M324,J:J)))</f>
        <v/>
      </c>
      <c r="O324" s="144" t="str">
        <f aca="false">'Roshas Attendance'!U323</f>
        <v/>
      </c>
    </row>
    <row r="325" customFormat="false" ht="15.75" hidden="false" customHeight="true" outlineLevel="0" collapsed="false">
      <c r="A325" s="67"/>
      <c r="B325" s="123"/>
      <c r="C325" s="123"/>
      <c r="D325" s="123"/>
      <c r="E325" s="123"/>
      <c r="G325" s="144" t="str">
        <f aca="false">'Roshas Attendance'!M324</f>
        <v>Mcdanger</v>
      </c>
      <c r="H325" s="140" t="e">
        <f aca="false">'Roshas Attendance'!N324</f>
        <v>#NAME?</v>
      </c>
      <c r="I325" s="141" t="str">
        <f aca="false">IF(COUNTIF(D:D,G325)=0,"",COUNTIF(D:D,G325))</f>
        <v/>
      </c>
      <c r="J325" s="142" t="str">
        <f aca="false">IF(SUMIF(B:B,G325,E:E)=0,"",SUMIF(B:B,G325,E:E))</f>
        <v/>
      </c>
      <c r="K325" s="143" t="e">
        <f aca="false">IF(G325="","", xlookup("*"&amp;G325&amp;"*",M:M,M:M,"",2))</f>
        <v>#NAME?</v>
      </c>
      <c r="M325" s="144" t="str">
        <f aca="false">'Roshas Attendance'!S324</f>
        <v/>
      </c>
      <c r="N325" s="145" t="str">
        <f aca="false">IF(M325="","", IF(SUMIF(K:K,M325,J:J)=0,"",SUMIF(K:K,M325,J:J)))</f>
        <v/>
      </c>
      <c r="O325" s="144" t="str">
        <f aca="false">'Roshas Attendance'!U324</f>
        <v/>
      </c>
    </row>
    <row r="326" customFormat="false" ht="15.75" hidden="false" customHeight="true" outlineLevel="0" collapsed="false">
      <c r="A326" s="74"/>
      <c r="B326" s="123"/>
      <c r="C326" s="123"/>
      <c r="D326" s="123"/>
      <c r="E326" s="123"/>
      <c r="G326" s="144" t="str">
        <f aca="false">'Roshas Attendance'!M325</f>
        <v>Mcsummon</v>
      </c>
      <c r="H326" s="140" t="e">
        <f aca="false">'Roshas Attendance'!N325</f>
        <v>#NAME?</v>
      </c>
      <c r="I326" s="141" t="str">
        <f aca="false">IF(COUNTIF(D:D,G326)=0,"",COUNTIF(D:D,G326))</f>
        <v/>
      </c>
      <c r="J326" s="142" t="str">
        <f aca="false">IF(SUMIF(B:B,G326,E:E)=0,"",SUMIF(B:B,G326,E:E))</f>
        <v/>
      </c>
      <c r="K326" s="143" t="e">
        <f aca="false">IF(G326="","", xlookup("*"&amp;G326&amp;"*",M:M,M:M,"",2))</f>
        <v>#NAME?</v>
      </c>
      <c r="M326" s="144" t="str">
        <f aca="false">'Roshas Attendance'!S325</f>
        <v/>
      </c>
      <c r="N326" s="145" t="str">
        <f aca="false">IF(M326="","", IF(SUMIF(K:K,M326,J:J)=0,"",SUMIF(K:K,M326,J:J)))</f>
        <v/>
      </c>
      <c r="O326" s="144" t="str">
        <f aca="false">'Roshas Attendance'!U325</f>
        <v/>
      </c>
    </row>
    <row r="327" customFormat="false" ht="15.75" hidden="false" customHeight="true" outlineLevel="0" collapsed="false">
      <c r="A327" s="67"/>
      <c r="B327" s="123"/>
      <c r="C327" s="123"/>
      <c r="D327" s="123"/>
      <c r="E327" s="123"/>
      <c r="G327" s="144" t="str">
        <f aca="false">'Roshas Attendance'!M326</f>
        <v>Megaterry</v>
      </c>
      <c r="H327" s="140" t="e">
        <f aca="false">'Roshas Attendance'!N326</f>
        <v>#NAME?</v>
      </c>
      <c r="I327" s="141" t="str">
        <f aca="false">IF(COUNTIF(D:D,G327)=0,"",COUNTIF(D:D,G327))</f>
        <v/>
      </c>
      <c r="J327" s="142" t="str">
        <f aca="false">IF(SUMIF(B:B,G327,E:E)=0,"",SUMIF(B:B,G327,E:E))</f>
        <v/>
      </c>
      <c r="K327" s="143" t="e">
        <f aca="false">IF(G327="","", xlookup("*"&amp;G327&amp;"*",M:M,M:M,"",2))</f>
        <v>#NAME?</v>
      </c>
      <c r="M327" s="144" t="str">
        <f aca="false">'Roshas Attendance'!S326</f>
        <v/>
      </c>
      <c r="N327" s="145" t="str">
        <f aca="false">IF(M327="","", IF(SUMIF(K:K,M327,J:J)=0,"",SUMIF(K:K,M327,J:J)))</f>
        <v/>
      </c>
      <c r="O327" s="144" t="str">
        <f aca="false">'Roshas Attendance'!U326</f>
        <v/>
      </c>
    </row>
    <row r="328" customFormat="false" ht="15.75" hidden="false" customHeight="true" outlineLevel="0" collapsed="false">
      <c r="A328" s="74"/>
      <c r="B328" s="123"/>
      <c r="C328" s="123"/>
      <c r="D328" s="123"/>
      <c r="E328" s="123"/>
      <c r="G328" s="144" t="str">
        <f aca="false">'Roshas Attendance'!M327</f>
        <v>Meq</v>
      </c>
      <c r="H328" s="140" t="e">
        <f aca="false">'Roshas Attendance'!N327</f>
        <v>#NAME?</v>
      </c>
      <c r="I328" s="141" t="str">
        <f aca="false">IF(COUNTIF(D:D,G328)=0,"",COUNTIF(D:D,G328))</f>
        <v/>
      </c>
      <c r="J328" s="142" t="str">
        <f aca="false">IF(SUMIF(B:B,G328,E:E)=0,"",SUMIF(B:B,G328,E:E))</f>
        <v/>
      </c>
      <c r="K328" s="143" t="e">
        <f aca="false">IF(G328="","", xlookup("*"&amp;G328&amp;"*",M:M,M:M,"",2))</f>
        <v>#NAME?</v>
      </c>
      <c r="M328" s="144" t="str">
        <f aca="false">'Roshas Attendance'!S327</f>
        <v/>
      </c>
      <c r="N328" s="145" t="str">
        <f aca="false">IF(M328="","", IF(SUMIF(K:K,M328,J:J)=0,"",SUMIF(K:K,M328,J:J)))</f>
        <v/>
      </c>
      <c r="O328" s="144" t="str">
        <f aca="false">'Roshas Attendance'!U327</f>
        <v/>
      </c>
    </row>
    <row r="329" customFormat="false" ht="15.75" hidden="false" customHeight="true" outlineLevel="0" collapsed="false">
      <c r="A329" s="67"/>
      <c r="B329" s="123"/>
      <c r="C329" s="123"/>
      <c r="D329" s="123"/>
      <c r="E329" s="123"/>
      <c r="G329" s="144" t="str">
        <f aca="false">'Roshas Attendance'!M328</f>
        <v>Mernokh</v>
      </c>
      <c r="H329" s="140" t="e">
        <f aca="false">'Roshas Attendance'!N328</f>
        <v>#NAME?</v>
      </c>
      <c r="I329" s="141" t="str">
        <f aca="false">IF(COUNTIF(D:D,G329)=0,"",COUNTIF(D:D,G329))</f>
        <v/>
      </c>
      <c r="J329" s="142" t="str">
        <f aca="false">IF(SUMIF(B:B,G329,E:E)=0,"",SUMIF(B:B,G329,E:E))</f>
        <v/>
      </c>
      <c r="K329" s="143" t="e">
        <f aca="false">IF(G329="","", xlookup("*"&amp;G329&amp;"*",M:M,M:M,"",2))</f>
        <v>#NAME?</v>
      </c>
      <c r="M329" s="144" t="str">
        <f aca="false">'Roshas Attendance'!S328</f>
        <v/>
      </c>
      <c r="N329" s="145" t="str">
        <f aca="false">IF(M329="","", IF(SUMIF(K:K,M329,J:J)=0,"",SUMIF(K:K,M329,J:J)))</f>
        <v/>
      </c>
      <c r="O329" s="144" t="str">
        <f aca="false">'Roshas Attendance'!U328</f>
        <v/>
      </c>
    </row>
    <row r="330" customFormat="false" ht="15.75" hidden="false" customHeight="true" outlineLevel="0" collapsed="false">
      <c r="A330" s="74"/>
      <c r="B330" s="123"/>
      <c r="C330" s="123"/>
      <c r="D330" s="123"/>
      <c r="E330" s="123"/>
      <c r="G330" s="144" t="str">
        <f aca="false">'Roshas Attendance'!M329</f>
        <v>Metaai</v>
      </c>
      <c r="H330" s="140" t="e">
        <f aca="false">'Roshas Attendance'!N329</f>
        <v>#NAME?</v>
      </c>
      <c r="I330" s="141" t="str">
        <f aca="false">IF(COUNTIF(D:D,G330)=0,"",COUNTIF(D:D,G330))</f>
        <v/>
      </c>
      <c r="J330" s="142" t="str">
        <f aca="false">IF(SUMIF(B:B,G330,E:E)=0,"",SUMIF(B:B,G330,E:E))</f>
        <v/>
      </c>
      <c r="K330" s="143" t="e">
        <f aca="false">IF(G330="","", xlookup("*"&amp;G330&amp;"*",M:M,M:M,"",2))</f>
        <v>#NAME?</v>
      </c>
      <c r="M330" s="144" t="str">
        <f aca="false">'Roshas Attendance'!S329</f>
        <v/>
      </c>
      <c r="N330" s="145" t="str">
        <f aca="false">IF(M330="","", IF(SUMIF(K:K,M330,J:J)=0,"",SUMIF(K:K,M330,J:J)))</f>
        <v/>
      </c>
      <c r="O330" s="144" t="str">
        <f aca="false">'Roshas Attendance'!U329</f>
        <v/>
      </c>
    </row>
    <row r="331" customFormat="false" ht="15.75" hidden="false" customHeight="true" outlineLevel="0" collapsed="false">
      <c r="A331" s="67"/>
      <c r="B331" s="123"/>
      <c r="C331" s="123"/>
      <c r="D331" s="123"/>
      <c r="E331" s="123"/>
      <c r="G331" s="144" t="str">
        <f aca="false">'Roshas Attendance'!M330</f>
        <v>Metalhun</v>
      </c>
      <c r="H331" s="140" t="e">
        <f aca="false">'Roshas Attendance'!N330</f>
        <v>#NAME?</v>
      </c>
      <c r="I331" s="141" t="str">
        <f aca="false">IF(COUNTIF(D:D,G331)=0,"",COUNTIF(D:D,G331))</f>
        <v/>
      </c>
      <c r="J331" s="142" t="str">
        <f aca="false">IF(SUMIF(B:B,G331,E:E)=0,"",SUMIF(B:B,G331,E:E))</f>
        <v/>
      </c>
      <c r="K331" s="143" t="e">
        <f aca="false">IF(G331="","", xlookup("*"&amp;G331&amp;"*",M:M,M:M,"",2))</f>
        <v>#NAME?</v>
      </c>
      <c r="M331" s="144" t="str">
        <f aca="false">'Roshas Attendance'!S330</f>
        <v/>
      </c>
      <c r="N331" s="145" t="str">
        <f aca="false">IF(M331="","", IF(SUMIF(K:K,M331,J:J)=0,"",SUMIF(K:K,M331,J:J)))</f>
        <v/>
      </c>
      <c r="O331" s="144" t="str">
        <f aca="false">'Roshas Attendance'!U330</f>
        <v/>
      </c>
    </row>
    <row r="332" customFormat="false" ht="15.75" hidden="false" customHeight="true" outlineLevel="0" collapsed="false">
      <c r="A332" s="74"/>
      <c r="B332" s="123"/>
      <c r="C332" s="123"/>
      <c r="D332" s="123"/>
      <c r="E332" s="123"/>
      <c r="G332" s="144" t="str">
        <f aca="false">'Roshas Attendance'!M331</f>
        <v>Mfk</v>
      </c>
      <c r="H332" s="140" t="e">
        <f aca="false">'Roshas Attendance'!N331</f>
        <v>#NAME?</v>
      </c>
      <c r="I332" s="141" t="str">
        <f aca="false">IF(COUNTIF(D:D,G332)=0,"",COUNTIF(D:D,G332))</f>
        <v/>
      </c>
      <c r="J332" s="142" t="str">
        <f aca="false">IF(SUMIF(B:B,G332,E:E)=0,"",SUMIF(B:B,G332,E:E))</f>
        <v/>
      </c>
      <c r="K332" s="143" t="e">
        <f aca="false">IF(G332="","", xlookup("*"&amp;G332&amp;"*",M:M,M:M,"",2))</f>
        <v>#NAME?</v>
      </c>
      <c r="M332" s="144" t="str">
        <f aca="false">'Roshas Attendance'!S331</f>
        <v/>
      </c>
      <c r="N332" s="145" t="str">
        <f aca="false">IF(M332="","", IF(SUMIF(K:K,M332,J:J)=0,"",SUMIF(K:K,M332,J:J)))</f>
        <v/>
      </c>
      <c r="O332" s="144" t="str">
        <f aca="false">'Roshas Attendance'!U331</f>
        <v/>
      </c>
    </row>
    <row r="333" customFormat="false" ht="15.75" hidden="false" customHeight="true" outlineLevel="0" collapsed="false">
      <c r="A333" s="67"/>
      <c r="B333" s="123"/>
      <c r="C333" s="123"/>
      <c r="D333" s="123"/>
      <c r="E333" s="123"/>
      <c r="G333" s="144" t="str">
        <f aca="false">'Roshas Attendance'!M332</f>
        <v>Midshipman</v>
      </c>
      <c r="H333" s="140" t="e">
        <f aca="false">'Roshas Attendance'!N332</f>
        <v>#NAME?</v>
      </c>
      <c r="I333" s="141" t="str">
        <f aca="false">IF(COUNTIF(D:D,G333)=0,"",COUNTIF(D:D,G333))</f>
        <v/>
      </c>
      <c r="J333" s="142" t="str">
        <f aca="false">IF(SUMIF(B:B,G333,E:E)=0,"",SUMIF(B:B,G333,E:E))</f>
        <v/>
      </c>
      <c r="K333" s="151" t="e">
        <f aca="false">IF(G333="","", xlookup("*"&amp;G333&amp;"*",M:M,M:M,"",2))</f>
        <v>#NAME?</v>
      </c>
      <c r="M333" s="144" t="str">
        <f aca="false">'Roshas Attendance'!S332</f>
        <v/>
      </c>
      <c r="N333" s="145" t="str">
        <f aca="false">IF(M333="","", IF(SUMIF(K:K,M333,J:J)=0,"",SUMIF(K:K,M333,J:J)))</f>
        <v/>
      </c>
      <c r="O333" s="144" t="str">
        <f aca="false">'Roshas Attendance'!U332</f>
        <v/>
      </c>
    </row>
    <row r="334" customFormat="false" ht="15.75" hidden="false" customHeight="true" outlineLevel="0" collapsed="false">
      <c r="A334" s="74"/>
      <c r="B334" s="123"/>
      <c r="C334" s="123"/>
      <c r="D334" s="123"/>
      <c r="E334" s="123"/>
      <c r="G334" s="144" t="str">
        <f aca="false">'Roshas Attendance'!M333</f>
        <v>Milkymagic</v>
      </c>
      <c r="H334" s="140" t="e">
        <f aca="false">'Roshas Attendance'!N333</f>
        <v>#NAME?</v>
      </c>
      <c r="I334" s="141" t="str">
        <f aca="false">IF(COUNTIF(D:D,G334)=0,"",COUNTIF(D:D,G334))</f>
        <v/>
      </c>
      <c r="J334" s="142" t="str">
        <f aca="false">IF(SUMIF(B:B,G334,E:E)=0,"",SUMIF(B:B,G334,E:E))</f>
        <v/>
      </c>
      <c r="K334" s="143" t="e">
        <f aca="false">IF(G334="","", xlookup("*"&amp;G334&amp;"*",M:M,M:M,"",2))</f>
        <v>#NAME?</v>
      </c>
      <c r="M334" s="144" t="str">
        <f aca="false">'Roshas Attendance'!S333</f>
        <v/>
      </c>
      <c r="N334" s="145" t="str">
        <f aca="false">IF(M334="","", IF(SUMIF(K:K,M334,J:J)=0,"",SUMIF(K:K,M334,J:J)))</f>
        <v/>
      </c>
      <c r="O334" s="144" t="str">
        <f aca="false">'Roshas Attendance'!U333</f>
        <v/>
      </c>
    </row>
    <row r="335" customFormat="false" ht="15.75" hidden="false" customHeight="true" outlineLevel="0" collapsed="false">
      <c r="A335" s="67"/>
      <c r="B335" s="123"/>
      <c r="C335" s="123"/>
      <c r="D335" s="123"/>
      <c r="E335" s="123"/>
      <c r="G335" s="144" t="str">
        <f aca="false">'Roshas Attendance'!M334</f>
        <v>Minataur</v>
      </c>
      <c r="H335" s="140" t="e">
        <f aca="false">'Roshas Attendance'!N334</f>
        <v>#NAME?</v>
      </c>
      <c r="I335" s="141" t="str">
        <f aca="false">IF(COUNTIF(D:D,G335)=0,"",COUNTIF(D:D,G335))</f>
        <v/>
      </c>
      <c r="J335" s="142" t="str">
        <f aca="false">IF(SUMIF(B:B,G335,E:E)=0,"",SUMIF(B:B,G335,E:E))</f>
        <v/>
      </c>
      <c r="K335" s="143" t="e">
        <f aca="false">IF(G335="","", xlookup("*"&amp;G335&amp;"*",M:M,M:M,"",2))</f>
        <v>#NAME?</v>
      </c>
      <c r="M335" s="144" t="str">
        <f aca="false">'Roshas Attendance'!S334</f>
        <v/>
      </c>
      <c r="N335" s="145" t="str">
        <f aca="false">IF(M335="","", IF(SUMIF(K:K,M335,J:J)=0,"",SUMIF(K:K,M335,J:J)))</f>
        <v/>
      </c>
      <c r="O335" s="144" t="str">
        <f aca="false">'Roshas Attendance'!U334</f>
        <v/>
      </c>
    </row>
    <row r="336" customFormat="false" ht="15.75" hidden="false" customHeight="true" outlineLevel="0" collapsed="false">
      <c r="A336" s="74"/>
      <c r="B336" s="123"/>
      <c r="C336" s="123"/>
      <c r="D336" s="123"/>
      <c r="E336" s="123"/>
      <c r="G336" s="144" t="str">
        <f aca="false">'Roshas Attendance'!M335</f>
        <v>Miniongrom</v>
      </c>
      <c r="H336" s="140" t="e">
        <f aca="false">'Roshas Attendance'!N335</f>
        <v>#NAME?</v>
      </c>
      <c r="I336" s="141" t="str">
        <f aca="false">IF(COUNTIF(D:D,G336)=0,"",COUNTIF(D:D,G336))</f>
        <v/>
      </c>
      <c r="J336" s="142" t="str">
        <f aca="false">IF(SUMIF(B:B,G336,E:E)=0,"",SUMIF(B:B,G336,E:E))</f>
        <v/>
      </c>
      <c r="K336" s="143" t="e">
        <f aca="false">IF(G336="","", xlookup("*"&amp;G336&amp;"*",M:M,M:M,"",2))</f>
        <v>#NAME?</v>
      </c>
      <c r="M336" s="144" t="str">
        <f aca="false">'Roshas Attendance'!S335</f>
        <v/>
      </c>
      <c r="N336" s="145" t="str">
        <f aca="false">IF(M336="","", IF(SUMIF(K:K,M336,J:J)=0,"",SUMIF(K:K,M336,J:J)))</f>
        <v/>
      </c>
      <c r="O336" s="144" t="str">
        <f aca="false">'Roshas Attendance'!U335</f>
        <v/>
      </c>
    </row>
    <row r="337" customFormat="false" ht="15.75" hidden="false" customHeight="true" outlineLevel="0" collapsed="false">
      <c r="A337" s="67"/>
      <c r="B337" s="123"/>
      <c r="C337" s="123"/>
      <c r="D337" s="123"/>
      <c r="E337" s="123"/>
      <c r="G337" s="144" t="str">
        <f aca="false">'Roshas Attendance'!M336</f>
        <v>Mishraile</v>
      </c>
      <c r="H337" s="140" t="e">
        <f aca="false">'Roshas Attendance'!N336</f>
        <v>#NAME?</v>
      </c>
      <c r="I337" s="141" t="str">
        <f aca="false">IF(COUNTIF(D:D,G337)=0,"",COUNTIF(D:D,G337))</f>
        <v/>
      </c>
      <c r="J337" s="142" t="str">
        <f aca="false">IF(SUMIF(B:B,G337,E:E)=0,"",SUMIF(B:B,G337,E:E))</f>
        <v/>
      </c>
      <c r="K337" s="143" t="e">
        <f aca="false">IF(G337="","", xlookup("*"&amp;G337&amp;"*",M:M,M:M,"",2))</f>
        <v>#NAME?</v>
      </c>
      <c r="M337" s="144" t="str">
        <f aca="false">'Roshas Attendance'!S336</f>
        <v/>
      </c>
      <c r="N337" s="145" t="str">
        <f aca="false">IF(M337="","", IF(SUMIF(K:K,M337,J:J)=0,"",SUMIF(K:K,M337,J:J)))</f>
        <v/>
      </c>
      <c r="O337" s="144" t="str">
        <f aca="false">'Roshas Attendance'!U336</f>
        <v/>
      </c>
    </row>
    <row r="338" customFormat="false" ht="15.75" hidden="false" customHeight="true" outlineLevel="0" collapsed="false">
      <c r="A338" s="74"/>
      <c r="B338" s="123"/>
      <c r="C338" s="123"/>
      <c r="D338" s="123"/>
      <c r="E338" s="123"/>
      <c r="G338" s="144" t="str">
        <f aca="false">'Roshas Attendance'!M337</f>
        <v>Miura</v>
      </c>
      <c r="H338" s="140" t="e">
        <f aca="false">'Roshas Attendance'!N337</f>
        <v>#NAME?</v>
      </c>
      <c r="I338" s="141" t="str">
        <f aca="false">IF(COUNTIF(D:D,G338)=0,"",COUNTIF(D:D,G338))</f>
        <v/>
      </c>
      <c r="J338" s="142" t="str">
        <f aca="false">IF(SUMIF(B:B,G338,E:E)=0,"",SUMIF(B:B,G338,E:E))</f>
        <v/>
      </c>
      <c r="K338" s="143" t="e">
        <f aca="false">IF(G338="","", xlookup("*"&amp;G338&amp;"*",M:M,M:M,"",2))</f>
        <v>#NAME?</v>
      </c>
      <c r="M338" s="144" t="str">
        <f aca="false">'Roshas Attendance'!S337</f>
        <v/>
      </c>
      <c r="N338" s="145" t="str">
        <f aca="false">IF(M338="","", IF(SUMIF(K:K,M338,J:J)=0,"",SUMIF(K:K,M338,J:J)))</f>
        <v/>
      </c>
      <c r="O338" s="144" t="str">
        <f aca="false">'Roshas Attendance'!U337</f>
        <v/>
      </c>
    </row>
    <row r="339" customFormat="false" ht="15.75" hidden="false" customHeight="true" outlineLevel="0" collapsed="false">
      <c r="A339" s="67"/>
      <c r="B339" s="123"/>
      <c r="C339" s="123"/>
      <c r="D339" s="123"/>
      <c r="E339" s="123"/>
      <c r="G339" s="144" t="str">
        <f aca="false">'Roshas Attendance'!M338</f>
        <v>Moistholes</v>
      </c>
      <c r="H339" s="140" t="e">
        <f aca="false">'Roshas Attendance'!N338</f>
        <v>#NAME?</v>
      </c>
      <c r="I339" s="141" t="str">
        <f aca="false">IF(COUNTIF(D:D,G339)=0,"",COUNTIF(D:D,G339))</f>
        <v/>
      </c>
      <c r="J339" s="142" t="str">
        <f aca="false">IF(SUMIF(B:B,G339,E:E)=0,"",SUMIF(B:B,G339,E:E))</f>
        <v/>
      </c>
      <c r="K339" s="143" t="e">
        <f aca="false">IF(G339="","", xlookup("*"&amp;G339&amp;"*",M:M,M:M,"",2))</f>
        <v>#NAME?</v>
      </c>
      <c r="M339" s="144" t="str">
        <f aca="false">'Roshas Attendance'!S338</f>
        <v/>
      </c>
      <c r="N339" s="145" t="str">
        <f aca="false">IF(M339="","", IF(SUMIF(K:K,M339,J:J)=0,"",SUMIF(K:K,M339,J:J)))</f>
        <v/>
      </c>
      <c r="O339" s="144" t="str">
        <f aca="false">'Roshas Attendance'!U338</f>
        <v/>
      </c>
    </row>
    <row r="340" customFormat="false" ht="15.75" hidden="false" customHeight="true" outlineLevel="0" collapsed="false">
      <c r="A340" s="74"/>
      <c r="B340" s="123"/>
      <c r="C340" s="123"/>
      <c r="D340" s="123"/>
      <c r="E340" s="123"/>
      <c r="G340" s="144" t="str">
        <f aca="false">'Roshas Attendance'!M339</f>
        <v>Mojobei</v>
      </c>
      <c r="H340" s="140" t="e">
        <f aca="false">'Roshas Attendance'!N339</f>
        <v>#NAME?</v>
      </c>
      <c r="I340" s="141" t="str">
        <f aca="false">IF(COUNTIF(D:D,G340)=0,"",COUNTIF(D:D,G340))</f>
        <v/>
      </c>
      <c r="J340" s="142" t="str">
        <f aca="false">IF(SUMIF(B:B,G340,E:E)=0,"",SUMIF(B:B,G340,E:E))</f>
        <v/>
      </c>
      <c r="K340" s="143" t="e">
        <f aca="false">IF(G340="","", xlookup("*"&amp;G340&amp;"*",M:M,M:M,"",2))</f>
        <v>#NAME?</v>
      </c>
      <c r="M340" s="144" t="str">
        <f aca="false">'Roshas Attendance'!S339</f>
        <v/>
      </c>
      <c r="N340" s="145" t="str">
        <f aca="false">IF(M340="","", IF(SUMIF(K:K,M340,J:J)=0,"",SUMIF(K:K,M340,J:J)))</f>
        <v/>
      </c>
      <c r="O340" s="144" t="str">
        <f aca="false">'Roshas Attendance'!U339</f>
        <v/>
      </c>
    </row>
    <row r="341" customFormat="false" ht="15.75" hidden="false" customHeight="true" outlineLevel="0" collapsed="false">
      <c r="A341" s="67"/>
      <c r="B341" s="123"/>
      <c r="C341" s="123"/>
      <c r="D341" s="123"/>
      <c r="E341" s="123"/>
      <c r="G341" s="144" t="str">
        <f aca="false">'Roshas Attendance'!M340</f>
        <v>Moodring</v>
      </c>
      <c r="H341" s="140" t="e">
        <f aca="false">'Roshas Attendance'!N340</f>
        <v>#NAME?</v>
      </c>
      <c r="I341" s="141" t="str">
        <f aca="false">IF(COUNTIF(D:D,G341)=0,"",COUNTIF(D:D,G341))</f>
        <v/>
      </c>
      <c r="J341" s="142" t="str">
        <f aca="false">IF(SUMIF(B:B,G341,E:E)=0,"",SUMIF(B:B,G341,E:E))</f>
        <v/>
      </c>
      <c r="K341" s="143" t="e">
        <f aca="false">IF(G341="","", xlookup("*"&amp;G341&amp;"*",M:M,M:M,"",2))</f>
        <v>#NAME?</v>
      </c>
      <c r="M341" s="144" t="str">
        <f aca="false">'Roshas Attendance'!S340</f>
        <v/>
      </c>
      <c r="N341" s="145" t="str">
        <f aca="false">IF(M341="","", IF(SUMIF(K:K,M341,J:J)=0,"",SUMIF(K:K,M341,J:J)))</f>
        <v/>
      </c>
      <c r="O341" s="144" t="str">
        <f aca="false">'Roshas Attendance'!U340</f>
        <v/>
      </c>
    </row>
    <row r="342" customFormat="false" ht="15.75" hidden="false" customHeight="true" outlineLevel="0" collapsed="false">
      <c r="A342" s="74"/>
      <c r="B342" s="123"/>
      <c r="C342" s="123"/>
      <c r="D342" s="123"/>
      <c r="E342" s="123"/>
      <c r="G342" s="144" t="str">
        <f aca="false">'Roshas Attendance'!M341</f>
        <v>Moodwave</v>
      </c>
      <c r="H342" s="140" t="e">
        <f aca="false">'Roshas Attendance'!N341</f>
        <v>#NAME?</v>
      </c>
      <c r="I342" s="141" t="str">
        <f aca="false">IF(COUNTIF(D:D,G342)=0,"",COUNTIF(D:D,G342))</f>
        <v/>
      </c>
      <c r="J342" s="142" t="str">
        <f aca="false">IF(SUMIF(B:B,G342,E:E)=0,"",SUMIF(B:B,G342,E:E))</f>
        <v/>
      </c>
      <c r="K342" s="143" t="e">
        <f aca="false">IF(G342="","", xlookup("*"&amp;G342&amp;"*",M:M,M:M,"",2))</f>
        <v>#NAME?</v>
      </c>
      <c r="M342" s="144" t="str">
        <f aca="false">'Roshas Attendance'!S341</f>
        <v/>
      </c>
      <c r="N342" s="145" t="str">
        <f aca="false">IF(M342="","", IF(SUMIF(K:K,M342,J:J)=0,"",SUMIF(K:K,M342,J:J)))</f>
        <v/>
      </c>
      <c r="O342" s="144" t="str">
        <f aca="false">'Roshas Attendance'!U341</f>
        <v/>
      </c>
    </row>
    <row r="343" customFormat="false" ht="15.75" hidden="false" customHeight="true" outlineLevel="0" collapsed="false">
      <c r="A343" s="67"/>
      <c r="B343" s="123"/>
      <c r="C343" s="123"/>
      <c r="D343" s="123"/>
      <c r="E343" s="123"/>
      <c r="G343" s="144" t="str">
        <f aca="false">'Roshas Attendance'!M342</f>
        <v>Moohauer</v>
      </c>
      <c r="H343" s="140" t="e">
        <f aca="false">'Roshas Attendance'!N342</f>
        <v>#NAME?</v>
      </c>
      <c r="I343" s="141" t="str">
        <f aca="false">IF(COUNTIF(D:D,G343)=0,"",COUNTIF(D:D,G343))</f>
        <v/>
      </c>
      <c r="J343" s="142" t="str">
        <f aca="false">IF(SUMIF(B:B,G343,E:E)=0,"",SUMIF(B:B,G343,E:E))</f>
        <v/>
      </c>
      <c r="K343" s="143" t="e">
        <f aca="false">IF(G343="","", xlookup("*"&amp;G343&amp;"*",M:M,M:M,"",2))</f>
        <v>#NAME?</v>
      </c>
      <c r="M343" s="144" t="str">
        <f aca="false">'Roshas Attendance'!S342</f>
        <v/>
      </c>
      <c r="N343" s="145" t="str">
        <f aca="false">IF(M343="","", IF(SUMIF(K:K,M343,J:J)=0,"",SUMIF(K:K,M343,J:J)))</f>
        <v/>
      </c>
      <c r="O343" s="144" t="str">
        <f aca="false">'Roshas Attendance'!U342</f>
        <v/>
      </c>
    </row>
    <row r="344" customFormat="false" ht="15.75" hidden="false" customHeight="true" outlineLevel="0" collapsed="false">
      <c r="A344" s="74"/>
      <c r="B344" s="123"/>
      <c r="C344" s="123"/>
      <c r="D344" s="123"/>
      <c r="E344" s="123"/>
      <c r="G344" s="144" t="str">
        <f aca="false">'Roshas Attendance'!M343</f>
        <v>Moolder</v>
      </c>
      <c r="H344" s="140" t="e">
        <f aca="false">'Roshas Attendance'!N343</f>
        <v>#NAME?</v>
      </c>
      <c r="I344" s="141" t="str">
        <f aca="false">IF(COUNTIF(D:D,G344)=0,"",COUNTIF(D:D,G344))</f>
        <v/>
      </c>
      <c r="J344" s="142" t="str">
        <f aca="false">IF(SUMIF(B:B,G344,E:E)=0,"",SUMIF(B:B,G344,E:E))</f>
        <v/>
      </c>
      <c r="K344" s="143" t="e">
        <f aca="false">IF(G344="","", xlookup("*"&amp;G344&amp;"*",M:M,M:M,"",2))</f>
        <v>#NAME?</v>
      </c>
      <c r="M344" s="144" t="str">
        <f aca="false">'Roshas Attendance'!S343</f>
        <v/>
      </c>
      <c r="N344" s="145" t="str">
        <f aca="false">IF(M344="","", IF(SUMIF(K:K,M344,J:J)=0,"",SUMIF(K:K,M344,J:J)))</f>
        <v/>
      </c>
      <c r="O344" s="144" t="str">
        <f aca="false">'Roshas Attendance'!U343</f>
        <v/>
      </c>
    </row>
    <row r="345" customFormat="false" ht="15.75" hidden="false" customHeight="true" outlineLevel="0" collapsed="false">
      <c r="A345" s="67"/>
      <c r="B345" s="123"/>
      <c r="C345" s="123"/>
      <c r="D345" s="123"/>
      <c r="E345" s="123"/>
      <c r="G345" s="144" t="str">
        <f aca="false">'Roshas Attendance'!M344</f>
        <v>Moostic</v>
      </c>
      <c r="H345" s="140" t="e">
        <f aca="false">'Roshas Attendance'!N344</f>
        <v>#NAME?</v>
      </c>
      <c r="I345" s="141" t="str">
        <f aca="false">IF(COUNTIF(D:D,G345)=0,"",COUNTIF(D:D,G345))</f>
        <v/>
      </c>
      <c r="J345" s="142" t="str">
        <f aca="false">IF(SUMIF(B:B,G345,E:E)=0,"",SUMIF(B:B,G345,E:E))</f>
        <v/>
      </c>
      <c r="K345" s="143" t="e">
        <f aca="false">IF(G345="","", xlookup("*"&amp;G345&amp;"*",M:M,M:M,"",2))</f>
        <v>#NAME?</v>
      </c>
      <c r="M345" s="144" t="str">
        <f aca="false">'Roshas Attendance'!S344</f>
        <v/>
      </c>
      <c r="N345" s="145" t="str">
        <f aca="false">IF(M345="","", IF(SUMIF(K:K,M345,J:J)=0,"",SUMIF(K:K,M345,J:J)))</f>
        <v/>
      </c>
      <c r="O345" s="144" t="str">
        <f aca="false">'Roshas Attendance'!U344</f>
        <v/>
      </c>
    </row>
    <row r="346" customFormat="false" ht="15.75" hidden="false" customHeight="true" outlineLevel="0" collapsed="false">
      <c r="A346" s="74"/>
      <c r="B346" s="123"/>
      <c r="C346" s="123"/>
      <c r="D346" s="123"/>
      <c r="E346" s="123"/>
      <c r="G346" s="144" t="str">
        <f aca="false">'Roshas Attendance'!M345</f>
        <v>Moredaughts</v>
      </c>
      <c r="H346" s="140" t="e">
        <f aca="false">'Roshas Attendance'!N345</f>
        <v>#NAME?</v>
      </c>
      <c r="I346" s="141" t="str">
        <f aca="false">IF(COUNTIF(D:D,G346)=0,"",COUNTIF(D:D,G346))</f>
        <v/>
      </c>
      <c r="J346" s="142" t="str">
        <f aca="false">IF(SUMIF(B:B,G346,E:E)=0,"",SUMIF(B:B,G346,E:E))</f>
        <v/>
      </c>
      <c r="K346" s="143" t="e">
        <f aca="false">IF(G346="","", xlookup("*"&amp;G346&amp;"*",M:M,M:M,"",2))</f>
        <v>#NAME?</v>
      </c>
      <c r="M346" s="144" t="str">
        <f aca="false">'Roshas Attendance'!S345</f>
        <v/>
      </c>
      <c r="N346" s="145" t="str">
        <f aca="false">IF(M346="","", IF(SUMIF(K:K,M346,J:J)=0,"",SUMIF(K:K,M346,J:J)))</f>
        <v/>
      </c>
      <c r="O346" s="144" t="str">
        <f aca="false">'Roshas Attendance'!U345</f>
        <v/>
      </c>
    </row>
    <row r="347" customFormat="false" ht="15.75" hidden="false" customHeight="true" outlineLevel="0" collapsed="false">
      <c r="A347" s="67"/>
      <c r="B347" s="123"/>
      <c r="C347" s="123"/>
      <c r="D347" s="123"/>
      <c r="E347" s="123"/>
      <c r="G347" s="144" t="str">
        <f aca="false">'Roshas Attendance'!M346</f>
        <v>Moribund</v>
      </c>
      <c r="H347" s="140" t="e">
        <f aca="false">'Roshas Attendance'!N346</f>
        <v>#NAME?</v>
      </c>
      <c r="I347" s="141" t="str">
        <f aca="false">IF(COUNTIF(D:D,G347)=0,"",COUNTIF(D:D,G347))</f>
        <v/>
      </c>
      <c r="J347" s="142" t="str">
        <f aca="false">IF(SUMIF(B:B,G347,E:E)=0,"",SUMIF(B:B,G347,E:E))</f>
        <v/>
      </c>
      <c r="K347" s="143" t="e">
        <f aca="false">IF(G347="","", xlookup("*"&amp;G347&amp;"*",M:M,M:M,"",2))</f>
        <v>#NAME?</v>
      </c>
      <c r="M347" s="144" t="str">
        <f aca="false">'Roshas Attendance'!S346</f>
        <v/>
      </c>
      <c r="N347" s="145" t="str">
        <f aca="false">IF(M347="","", IF(SUMIF(K:K,M347,J:J)=0,"",SUMIF(K:K,M347,J:J)))</f>
        <v/>
      </c>
      <c r="O347" s="144" t="str">
        <f aca="false">'Roshas Attendance'!U346</f>
        <v/>
      </c>
    </row>
    <row r="348" customFormat="false" ht="15.75" hidden="false" customHeight="true" outlineLevel="0" collapsed="false">
      <c r="A348" s="74"/>
      <c r="B348" s="123"/>
      <c r="C348" s="123"/>
      <c r="D348" s="123"/>
      <c r="E348" s="123"/>
      <c r="G348" s="144" t="str">
        <f aca="false">'Roshas Attendance'!M347</f>
        <v>Mortok</v>
      </c>
      <c r="H348" s="140" t="e">
        <f aca="false">'Roshas Attendance'!N347</f>
        <v>#NAME?</v>
      </c>
      <c r="I348" s="141" t="str">
        <f aca="false">IF(COUNTIF(D:D,G348)=0,"",COUNTIF(D:D,G348))</f>
        <v/>
      </c>
      <c r="J348" s="142" t="str">
        <f aca="false">IF(SUMIF(B:B,G348,E:E)=0,"",SUMIF(B:B,G348,E:E))</f>
        <v/>
      </c>
      <c r="K348" s="143" t="e">
        <f aca="false">IF(G348="","", xlookup("*"&amp;G348&amp;"*",M:M,M:M,"",2))</f>
        <v>#NAME?</v>
      </c>
      <c r="M348" s="144" t="str">
        <f aca="false">'Roshas Attendance'!S347</f>
        <v/>
      </c>
      <c r="N348" s="145" t="str">
        <f aca="false">IF(M348="","", IF(SUMIF(K:K,M348,J:J)=0,"",SUMIF(K:K,M348,J:J)))</f>
        <v/>
      </c>
      <c r="O348" s="144" t="str">
        <f aca="false">'Roshas Attendance'!U347</f>
        <v/>
      </c>
    </row>
    <row r="349" customFormat="false" ht="15.75" hidden="false" customHeight="true" outlineLevel="0" collapsed="false">
      <c r="A349" s="67"/>
      <c r="B349" s="123"/>
      <c r="C349" s="123"/>
      <c r="D349" s="123"/>
      <c r="E349" s="123"/>
      <c r="G349" s="144" t="str">
        <f aca="false">'Roshas Attendance'!M348</f>
        <v>Mozu</v>
      </c>
      <c r="H349" s="140" t="e">
        <f aca="false">'Roshas Attendance'!N348</f>
        <v>#NAME?</v>
      </c>
      <c r="I349" s="141" t="str">
        <f aca="false">IF(COUNTIF(D:D,G349)=0,"",COUNTIF(D:D,G349))</f>
        <v/>
      </c>
      <c r="J349" s="142" t="str">
        <f aca="false">IF(SUMIF(B:B,G349,E:E)=0,"",SUMIF(B:B,G349,E:E))</f>
        <v/>
      </c>
      <c r="K349" s="143" t="e">
        <f aca="false">IF(G349="","", xlookup("*"&amp;G349&amp;"*",M:M,M:M,"",2))</f>
        <v>#NAME?</v>
      </c>
      <c r="M349" s="144" t="str">
        <f aca="false">'Roshas Attendance'!S348</f>
        <v/>
      </c>
      <c r="N349" s="145" t="str">
        <f aca="false">IF(M349="","", IF(SUMIF(K:K,M349,J:J)=0,"",SUMIF(K:K,M349,J:J)))</f>
        <v/>
      </c>
      <c r="O349" s="144" t="str">
        <f aca="false">'Roshas Attendance'!U348</f>
        <v/>
      </c>
    </row>
    <row r="350" customFormat="false" ht="15.75" hidden="false" customHeight="true" outlineLevel="0" collapsed="false">
      <c r="A350" s="74"/>
      <c r="B350" s="123"/>
      <c r="C350" s="123"/>
      <c r="D350" s="123"/>
      <c r="E350" s="123"/>
      <c r="G350" s="144" t="str">
        <f aca="false">'Roshas Attendance'!M349</f>
        <v>Mudbutt</v>
      </c>
      <c r="H350" s="140" t="e">
        <f aca="false">'Roshas Attendance'!N349</f>
        <v>#NAME?</v>
      </c>
      <c r="I350" s="141" t="str">
        <f aca="false">IF(COUNTIF(D:D,G350)=0,"",COUNTIF(D:D,G350))</f>
        <v/>
      </c>
      <c r="J350" s="142" t="str">
        <f aca="false">IF(SUMIF(B:B,G350,E:E)=0,"",SUMIF(B:B,G350,E:E))</f>
        <v/>
      </c>
      <c r="K350" s="143" t="e">
        <f aca="false">IF(G350="","", xlookup("*"&amp;G350&amp;"*",M:M,M:M,"",2))</f>
        <v>#NAME?</v>
      </c>
      <c r="M350" s="144" t="str">
        <f aca="false">'Roshas Attendance'!S349</f>
        <v/>
      </c>
      <c r="N350" s="145" t="str">
        <f aca="false">IF(M350="","", IF(SUMIF(K:K,M350,J:J)=0,"",SUMIF(K:K,M350,J:J)))</f>
        <v/>
      </c>
      <c r="O350" s="144" t="str">
        <f aca="false">'Roshas Attendance'!U349</f>
        <v/>
      </c>
    </row>
    <row r="351" customFormat="false" ht="15.75" hidden="false" customHeight="true" outlineLevel="0" collapsed="false">
      <c r="A351" s="67"/>
      <c r="B351" s="123"/>
      <c r="C351" s="123"/>
      <c r="D351" s="123"/>
      <c r="E351" s="123"/>
      <c r="G351" s="144" t="str">
        <f aca="false">'Roshas Attendance'!M350</f>
        <v>Muddhutter</v>
      </c>
      <c r="H351" s="140" t="e">
        <f aca="false">'Roshas Attendance'!N350</f>
        <v>#NAME?</v>
      </c>
      <c r="I351" s="141" t="str">
        <f aca="false">IF(COUNTIF(D:D,G351)=0,"",COUNTIF(D:D,G351))</f>
        <v/>
      </c>
      <c r="J351" s="142" t="str">
        <f aca="false">IF(SUMIF(B:B,G351,E:E)=0,"",SUMIF(B:B,G351,E:E))</f>
        <v/>
      </c>
      <c r="K351" s="143" t="e">
        <f aca="false">IF(G351="","", xlookup("*"&amp;G351&amp;"*",M:M,M:M,"",2))</f>
        <v>#NAME?</v>
      </c>
      <c r="M351" s="144" t="str">
        <f aca="false">'Roshas Attendance'!S350</f>
        <v/>
      </c>
      <c r="N351" s="145" t="str">
        <f aca="false">IF(M351="","", IF(SUMIF(K:K,M351,J:J)=0,"",SUMIF(K:K,M351,J:J)))</f>
        <v/>
      </c>
      <c r="O351" s="144" t="str">
        <f aca="false">'Roshas Attendance'!U350</f>
        <v/>
      </c>
    </row>
    <row r="352" customFormat="false" ht="15.75" hidden="false" customHeight="true" outlineLevel="0" collapsed="false">
      <c r="A352" s="74"/>
      <c r="B352" s="123"/>
      <c r="C352" s="123"/>
      <c r="D352" s="123"/>
      <c r="E352" s="123"/>
      <c r="G352" s="144" t="str">
        <f aca="false">'Roshas Attendance'!M351</f>
        <v>Mussy</v>
      </c>
      <c r="H352" s="140" t="e">
        <f aca="false">'Roshas Attendance'!N351</f>
        <v>#NAME?</v>
      </c>
      <c r="I352" s="141" t="str">
        <f aca="false">IF(COUNTIF(D:D,G352)=0,"",COUNTIF(D:D,G352))</f>
        <v/>
      </c>
      <c r="J352" s="142" t="str">
        <f aca="false">IF(SUMIF(B:B,G352,E:E)=0,"",SUMIF(B:B,G352,E:E))</f>
        <v/>
      </c>
      <c r="K352" s="143" t="e">
        <f aca="false">IF(G352="","", xlookup("*"&amp;G352&amp;"*",M:M,M:M,"",2))</f>
        <v>#NAME?</v>
      </c>
      <c r="M352" s="144" t="str">
        <f aca="false">'Roshas Attendance'!S351</f>
        <v/>
      </c>
      <c r="N352" s="145" t="str">
        <f aca="false">IF(M352="","", IF(SUMIF(K:K,M352,J:J)=0,"",SUMIF(K:K,M352,J:J)))</f>
        <v/>
      </c>
      <c r="O352" s="144" t="str">
        <f aca="false">'Roshas Attendance'!U351</f>
        <v/>
      </c>
    </row>
    <row r="353" customFormat="false" ht="15.75" hidden="false" customHeight="true" outlineLevel="0" collapsed="false">
      <c r="A353" s="67"/>
      <c r="B353" s="123"/>
      <c r="C353" s="123"/>
      <c r="D353" s="123"/>
      <c r="E353" s="123"/>
      <c r="G353" s="144" t="str">
        <f aca="false">'Roshas Attendance'!M352</f>
        <v>Mythren</v>
      </c>
      <c r="H353" s="140" t="e">
        <f aca="false">'Roshas Attendance'!N352</f>
        <v>#NAME?</v>
      </c>
      <c r="I353" s="141" t="str">
        <f aca="false">IF(COUNTIF(D:D,G353)=0,"",COUNTIF(D:D,G353))</f>
        <v/>
      </c>
      <c r="J353" s="142" t="str">
        <f aca="false">IF(SUMIF(B:B,G353,E:E)=0,"",SUMIF(B:B,G353,E:E))</f>
        <v/>
      </c>
      <c r="K353" s="143" t="e">
        <f aca="false">IF(G353="","", xlookup("*"&amp;G353&amp;"*",M:M,M:M,"",2))</f>
        <v>#NAME?</v>
      </c>
      <c r="M353" s="144" t="str">
        <f aca="false">'Roshas Attendance'!S352</f>
        <v/>
      </c>
      <c r="N353" s="145" t="str">
        <f aca="false">IF(M353="","", IF(SUMIF(K:K,M353,J:J)=0,"",SUMIF(K:K,M353,J:J)))</f>
        <v/>
      </c>
      <c r="O353" s="144" t="str">
        <f aca="false">'Roshas Attendance'!U352</f>
        <v/>
      </c>
    </row>
    <row r="354" customFormat="false" ht="15.75" hidden="false" customHeight="true" outlineLevel="0" collapsed="false">
      <c r="A354" s="74"/>
      <c r="B354" s="123"/>
      <c r="C354" s="123"/>
      <c r="D354" s="123"/>
      <c r="E354" s="123"/>
      <c r="G354" s="144" t="str">
        <f aca="false">'Roshas Attendance'!M353</f>
        <v>Nameisyea</v>
      </c>
      <c r="H354" s="140" t="e">
        <f aca="false">'Roshas Attendance'!N353</f>
        <v>#NAME?</v>
      </c>
      <c r="I354" s="141" t="str">
        <f aca="false">IF(COUNTIF(D:D,G354)=0,"",COUNTIF(D:D,G354))</f>
        <v/>
      </c>
      <c r="J354" s="142" t="str">
        <f aca="false">IF(SUMIF(B:B,G354,E:E)=0,"",SUMIF(B:B,G354,E:E))</f>
        <v/>
      </c>
      <c r="K354" s="143" t="e">
        <f aca="false">IF(G354="","", xlookup("*"&amp;G354&amp;"*",M:M,M:M,"",2))</f>
        <v>#NAME?</v>
      </c>
      <c r="M354" s="144" t="str">
        <f aca="false">'Roshas Attendance'!S353</f>
        <v/>
      </c>
      <c r="N354" s="145" t="str">
        <f aca="false">IF(M354="","", IF(SUMIF(K:K,M354,J:J)=0,"",SUMIF(K:K,M354,J:J)))</f>
        <v/>
      </c>
      <c r="O354" s="144" t="str">
        <f aca="false">'Roshas Attendance'!U353</f>
        <v/>
      </c>
    </row>
    <row r="355" customFormat="false" ht="15.75" hidden="false" customHeight="true" outlineLevel="0" collapsed="false">
      <c r="A355" s="67"/>
      <c r="B355" s="123"/>
      <c r="C355" s="123"/>
      <c r="D355" s="123"/>
      <c r="E355" s="123"/>
      <c r="G355" s="144" t="str">
        <f aca="false">'Roshas Attendance'!M354</f>
        <v>Nanoshock</v>
      </c>
      <c r="H355" s="140" t="e">
        <f aca="false">'Roshas Attendance'!N354</f>
        <v>#NAME?</v>
      </c>
      <c r="I355" s="141" t="str">
        <f aca="false">IF(COUNTIF(D:D,G355)=0,"",COUNTIF(D:D,G355))</f>
        <v/>
      </c>
      <c r="J355" s="142" t="str">
        <f aca="false">IF(SUMIF(B:B,G355,E:E)=0,"",SUMIF(B:B,G355,E:E))</f>
        <v/>
      </c>
      <c r="K355" s="143" t="e">
        <f aca="false">IF(G355="","", xlookup("*"&amp;G355&amp;"*",M:M,M:M,"",2))</f>
        <v>#NAME?</v>
      </c>
      <c r="M355" s="144" t="str">
        <f aca="false">'Roshas Attendance'!S354</f>
        <v/>
      </c>
      <c r="N355" s="145" t="str">
        <f aca="false">IF(M355="","", IF(SUMIF(K:K,M355,J:J)=0,"",SUMIF(K:K,M355,J:J)))</f>
        <v/>
      </c>
      <c r="O355" s="144" t="str">
        <f aca="false">'Roshas Attendance'!U354</f>
        <v/>
      </c>
    </row>
    <row r="356" customFormat="false" ht="15.75" hidden="false" customHeight="true" outlineLevel="0" collapsed="false">
      <c r="A356" s="74"/>
      <c r="B356" s="123"/>
      <c r="C356" s="123"/>
      <c r="D356" s="123"/>
      <c r="E356" s="123"/>
      <c r="G356" s="144" t="str">
        <f aca="false">'Roshas Attendance'!M355</f>
        <v>Napstodeath</v>
      </c>
      <c r="H356" s="140" t="e">
        <f aca="false">'Roshas Attendance'!N355</f>
        <v>#NAME?</v>
      </c>
      <c r="I356" s="141" t="str">
        <f aca="false">IF(COUNTIF(D:D,G356)=0,"",COUNTIF(D:D,G356))</f>
        <v/>
      </c>
      <c r="J356" s="142" t="str">
        <f aca="false">IF(SUMIF(B:B,G356,E:E)=0,"",SUMIF(B:B,G356,E:E))</f>
        <v/>
      </c>
      <c r="K356" s="143" t="e">
        <f aca="false">IF(G356="","", xlookup("*"&amp;G356&amp;"*",M:M,M:M,"",2))</f>
        <v>#NAME?</v>
      </c>
      <c r="M356" s="144" t="str">
        <f aca="false">'Roshas Attendance'!S355</f>
        <v/>
      </c>
      <c r="N356" s="145" t="str">
        <f aca="false">IF(M356="","", IF(SUMIF(K:K,M356,J:J)=0,"",SUMIF(K:K,M356,J:J)))</f>
        <v/>
      </c>
      <c r="O356" s="144" t="str">
        <f aca="false">'Roshas Attendance'!U355</f>
        <v/>
      </c>
    </row>
    <row r="357" customFormat="false" ht="15.75" hidden="false" customHeight="true" outlineLevel="0" collapsed="false">
      <c r="A357" s="67"/>
      <c r="B357" s="123"/>
      <c r="C357" s="123"/>
      <c r="D357" s="123"/>
      <c r="E357" s="123"/>
      <c r="G357" s="144" t="str">
        <f aca="false">'Roshas Attendance'!M356</f>
        <v>Naree</v>
      </c>
      <c r="H357" s="140" t="e">
        <f aca="false">'Roshas Attendance'!N356</f>
        <v>#NAME?</v>
      </c>
      <c r="I357" s="141" t="str">
        <f aca="false">IF(COUNTIF(D:D,G357)=0,"",COUNTIF(D:D,G357))</f>
        <v/>
      </c>
      <c r="J357" s="142" t="str">
        <f aca="false">IF(SUMIF(B:B,G357,E:E)=0,"",SUMIF(B:B,G357,E:E))</f>
        <v/>
      </c>
      <c r="K357" s="143" t="e">
        <f aca="false">IF(G357="","", xlookup("*"&amp;G357&amp;"*",M:M,M:M,"",2))</f>
        <v>#NAME?</v>
      </c>
      <c r="M357" s="144" t="str">
        <f aca="false">'Roshas Attendance'!S356</f>
        <v/>
      </c>
      <c r="N357" s="145" t="str">
        <f aca="false">IF(M357="","", IF(SUMIF(K:K,M357,J:J)=0,"",SUMIF(K:K,M357,J:J)))</f>
        <v/>
      </c>
      <c r="O357" s="144" t="str">
        <f aca="false">'Roshas Attendance'!U356</f>
        <v/>
      </c>
    </row>
    <row r="358" customFormat="false" ht="15.75" hidden="false" customHeight="true" outlineLevel="0" collapsed="false">
      <c r="A358" s="74"/>
      <c r="B358" s="123"/>
      <c r="C358" s="123"/>
      <c r="D358" s="123"/>
      <c r="E358" s="123"/>
      <c r="G358" s="144" t="str">
        <f aca="false">'Roshas Attendance'!M357</f>
        <v>Nelfbuff</v>
      </c>
      <c r="H358" s="140" t="e">
        <f aca="false">'Roshas Attendance'!N357</f>
        <v>#NAME?</v>
      </c>
      <c r="I358" s="141" t="str">
        <f aca="false">IF(COUNTIF(D:D,G358)=0,"",COUNTIF(D:D,G358))</f>
        <v/>
      </c>
      <c r="J358" s="142" t="str">
        <f aca="false">IF(SUMIF(B:B,G358,E:E)=0,"",SUMIF(B:B,G358,E:E))</f>
        <v/>
      </c>
      <c r="K358" s="143" t="e">
        <f aca="false">IF(G358="","", xlookup("*"&amp;G358&amp;"*",M:M,M:M,"",2))</f>
        <v>#NAME?</v>
      </c>
      <c r="M358" s="144" t="str">
        <f aca="false">'Roshas Attendance'!S357</f>
        <v/>
      </c>
      <c r="N358" s="145" t="str">
        <f aca="false">IF(M358="","", IF(SUMIF(K:K,M358,J:J)=0,"",SUMIF(K:K,M358,J:J)))</f>
        <v/>
      </c>
      <c r="O358" s="144" t="str">
        <f aca="false">'Roshas Attendance'!U357</f>
        <v/>
      </c>
    </row>
    <row r="359" customFormat="false" ht="15.75" hidden="false" customHeight="true" outlineLevel="0" collapsed="false">
      <c r="A359" s="67"/>
      <c r="B359" s="123"/>
      <c r="C359" s="123"/>
      <c r="D359" s="123"/>
      <c r="E359" s="123"/>
      <c r="G359" s="144" t="str">
        <f aca="false">'Roshas Attendance'!M358</f>
        <v>Nene</v>
      </c>
      <c r="H359" s="140" t="e">
        <f aca="false">'Roshas Attendance'!N358</f>
        <v>#NAME?</v>
      </c>
      <c r="I359" s="141" t="str">
        <f aca="false">IF(COUNTIF(D:D,G359)=0,"",COUNTIF(D:D,G359))</f>
        <v/>
      </c>
      <c r="J359" s="142" t="str">
        <f aca="false">IF(SUMIF(B:B,G359,E:E)=0,"",SUMIF(B:B,G359,E:E))</f>
        <v/>
      </c>
      <c r="K359" s="143" t="e">
        <f aca="false">IF(G359="","", xlookup("*"&amp;G359&amp;"*",M:M,M:M,"",2))</f>
        <v>#NAME?</v>
      </c>
      <c r="M359" s="144" t="str">
        <f aca="false">'Roshas Attendance'!S358</f>
        <v/>
      </c>
      <c r="N359" s="145" t="str">
        <f aca="false">IF(M359="","", IF(SUMIF(K:K,M359,J:J)=0,"",SUMIF(K:K,M359,J:J)))</f>
        <v/>
      </c>
      <c r="O359" s="144" t="str">
        <f aca="false">'Roshas Attendance'!U358</f>
        <v/>
      </c>
    </row>
    <row r="360" customFormat="false" ht="15.75" hidden="false" customHeight="true" outlineLevel="0" collapsed="false">
      <c r="A360" s="74"/>
      <c r="B360" s="123"/>
      <c r="C360" s="123"/>
      <c r="D360" s="123"/>
      <c r="E360" s="123"/>
      <c r="G360" s="144" t="str">
        <f aca="false">'Roshas Attendance'!M359</f>
        <v>Nicorus</v>
      </c>
      <c r="H360" s="140" t="e">
        <f aca="false">'Roshas Attendance'!N359</f>
        <v>#NAME?</v>
      </c>
      <c r="I360" s="141" t="str">
        <f aca="false">IF(COUNTIF(D:D,G360)=0,"",COUNTIF(D:D,G360))</f>
        <v/>
      </c>
      <c r="J360" s="142" t="str">
        <f aca="false">IF(SUMIF(B:B,G360,E:E)=0,"",SUMIF(B:B,G360,E:E))</f>
        <v/>
      </c>
      <c r="K360" s="143" t="e">
        <f aca="false">IF(G360="","", xlookup("*"&amp;G360&amp;"*",M:M,M:M,"",2))</f>
        <v>#NAME?</v>
      </c>
      <c r="M360" s="144" t="str">
        <f aca="false">'Roshas Attendance'!S359</f>
        <v/>
      </c>
      <c r="N360" s="145" t="str">
        <f aca="false">IF(M360="","", IF(SUMIF(K:K,M360,J:J)=0,"",SUMIF(K:K,M360,J:J)))</f>
        <v/>
      </c>
      <c r="O360" s="144" t="str">
        <f aca="false">'Roshas Attendance'!U359</f>
        <v/>
      </c>
    </row>
    <row r="361" customFormat="false" ht="15.75" hidden="false" customHeight="true" outlineLevel="0" collapsed="false">
      <c r="A361" s="67"/>
      <c r="B361" s="123"/>
      <c r="C361" s="123"/>
      <c r="D361" s="123"/>
      <c r="E361" s="123"/>
      <c r="G361" s="144" t="str">
        <f aca="false">'Roshas Attendance'!M360</f>
        <v>Nicos</v>
      </c>
      <c r="H361" s="140" t="e">
        <f aca="false">'Roshas Attendance'!N360</f>
        <v>#NAME?</v>
      </c>
      <c r="I361" s="141" t="str">
        <f aca="false">IF(COUNTIF(D:D,G361)=0,"",COUNTIF(D:D,G361))</f>
        <v/>
      </c>
      <c r="J361" s="142" t="str">
        <f aca="false">IF(SUMIF(B:B,G361,E:E)=0,"",SUMIF(B:B,G361,E:E))</f>
        <v/>
      </c>
      <c r="K361" s="143" t="e">
        <f aca="false">IF(G361="","", xlookup("*"&amp;G361&amp;"*",M:M,M:M,"",2))</f>
        <v>#NAME?</v>
      </c>
      <c r="M361" s="144" t="str">
        <f aca="false">'Roshas Attendance'!S360</f>
        <v/>
      </c>
      <c r="N361" s="145" t="str">
        <f aca="false">IF(M361="","", IF(SUMIF(K:K,M361,J:J)=0,"",SUMIF(K:K,M361,J:J)))</f>
        <v/>
      </c>
      <c r="O361" s="144" t="str">
        <f aca="false">'Roshas Attendance'!U360</f>
        <v/>
      </c>
    </row>
    <row r="362" customFormat="false" ht="15.75" hidden="false" customHeight="true" outlineLevel="0" collapsed="false">
      <c r="A362" s="74"/>
      <c r="B362" s="123"/>
      <c r="C362" s="123"/>
      <c r="D362" s="123"/>
      <c r="E362" s="123"/>
      <c r="G362" s="144" t="str">
        <f aca="false">'Roshas Attendance'!M361</f>
        <v>Nixisdead</v>
      </c>
      <c r="H362" s="140" t="e">
        <f aca="false">'Roshas Attendance'!N361</f>
        <v>#NAME?</v>
      </c>
      <c r="I362" s="141" t="str">
        <f aca="false">IF(COUNTIF(D:D,G362)=0,"",COUNTIF(D:D,G362))</f>
        <v/>
      </c>
      <c r="J362" s="142" t="str">
        <f aca="false">IF(SUMIF(B:B,G362,E:E)=0,"",SUMIF(B:B,G362,E:E))</f>
        <v/>
      </c>
      <c r="K362" s="143" t="e">
        <f aca="false">IF(G362="","", xlookup("*"&amp;G362&amp;"*",M:M,M:M,"",2))</f>
        <v>#NAME?</v>
      </c>
      <c r="M362" s="144" t="str">
        <f aca="false">'Roshas Attendance'!S361</f>
        <v/>
      </c>
      <c r="N362" s="145" t="str">
        <f aca="false">IF(M362="","", IF(SUMIF(K:K,M362,J:J)=0,"",SUMIF(K:K,M362,J:J)))</f>
        <v/>
      </c>
      <c r="O362" s="144" t="str">
        <f aca="false">'Roshas Attendance'!U361</f>
        <v/>
      </c>
    </row>
    <row r="363" customFormat="false" ht="15.75" hidden="false" customHeight="true" outlineLevel="0" collapsed="false">
      <c r="A363" s="67"/>
      <c r="B363" s="123"/>
      <c r="C363" s="123"/>
      <c r="D363" s="123"/>
      <c r="E363" s="123"/>
      <c r="G363" s="144" t="str">
        <f aca="false">'Roshas Attendance'!M362</f>
        <v>Nixius</v>
      </c>
      <c r="H363" s="140" t="e">
        <f aca="false">'Roshas Attendance'!N362</f>
        <v>#NAME?</v>
      </c>
      <c r="I363" s="141" t="str">
        <f aca="false">IF(COUNTIF(D:D,G363)=0,"",COUNTIF(D:D,G363))</f>
        <v/>
      </c>
      <c r="J363" s="142" t="str">
        <f aca="false">IF(SUMIF(B:B,G363,E:E)=0,"",SUMIF(B:B,G363,E:E))</f>
        <v/>
      </c>
      <c r="K363" s="143" t="e">
        <f aca="false">IF(G363="","", xlookup("*"&amp;G363&amp;"*",M:M,M:M,"",2))</f>
        <v>#NAME?</v>
      </c>
      <c r="M363" s="144" t="str">
        <f aca="false">'Roshas Attendance'!S362</f>
        <v/>
      </c>
      <c r="N363" s="145" t="str">
        <f aca="false">IF(M363="","", IF(SUMIF(K:K,M363,J:J)=0,"",SUMIF(K:K,M363,J:J)))</f>
        <v/>
      </c>
      <c r="O363" s="144" t="str">
        <f aca="false">'Roshas Attendance'!U362</f>
        <v/>
      </c>
    </row>
    <row r="364" customFormat="false" ht="15.75" hidden="false" customHeight="true" outlineLevel="0" collapsed="false">
      <c r="A364" s="74"/>
      <c r="B364" s="123"/>
      <c r="C364" s="123"/>
      <c r="D364" s="123"/>
      <c r="E364" s="123"/>
      <c r="G364" s="144" t="str">
        <f aca="false">'Roshas Attendance'!M363</f>
        <v>Nixiusgg</v>
      </c>
      <c r="H364" s="140" t="e">
        <f aca="false">'Roshas Attendance'!N363</f>
        <v>#NAME?</v>
      </c>
      <c r="I364" s="141" t="str">
        <f aca="false">IF(COUNTIF(D:D,G364)=0,"",COUNTIF(D:D,G364))</f>
        <v/>
      </c>
      <c r="J364" s="142" t="str">
        <f aca="false">IF(SUMIF(B:B,G364,E:E)=0,"",SUMIF(B:B,G364,E:E))</f>
        <v/>
      </c>
      <c r="K364" s="143" t="e">
        <f aca="false">IF(G364="","", xlookup("*"&amp;G364&amp;"*",M:M,M:M,"",2))</f>
        <v>#NAME?</v>
      </c>
      <c r="M364" s="144" t="str">
        <f aca="false">'Roshas Attendance'!S363</f>
        <v/>
      </c>
      <c r="N364" s="145" t="str">
        <f aca="false">IF(M364="","", IF(SUMIF(K:K,M364,J:J)=0,"",SUMIF(K:K,M364,J:J)))</f>
        <v/>
      </c>
      <c r="O364" s="144" t="str">
        <f aca="false">'Roshas Attendance'!U363</f>
        <v/>
      </c>
    </row>
    <row r="365" customFormat="false" ht="15.75" hidden="false" customHeight="true" outlineLevel="0" collapsed="false">
      <c r="A365" s="67"/>
      <c r="B365" s="123"/>
      <c r="C365" s="123"/>
      <c r="D365" s="123"/>
      <c r="E365" s="123"/>
      <c r="G365" s="144" t="str">
        <f aca="false">'Roshas Attendance'!M364</f>
        <v>Noesperanza</v>
      </c>
      <c r="H365" s="140" t="e">
        <f aca="false">'Roshas Attendance'!N364</f>
        <v>#NAME?</v>
      </c>
      <c r="I365" s="141" t="str">
        <f aca="false">IF(COUNTIF(D:D,G365)=0,"",COUNTIF(D:D,G365))</f>
        <v/>
      </c>
      <c r="J365" s="142" t="str">
        <f aca="false">IF(SUMIF(B:B,G365,E:E)=0,"",SUMIF(B:B,G365,E:E))</f>
        <v/>
      </c>
      <c r="K365" s="143" t="e">
        <f aca="false">IF(G365="","", xlookup("*"&amp;G365&amp;"*",M:M,M:M,"",2))</f>
        <v>#NAME?</v>
      </c>
      <c r="M365" s="144" t="str">
        <f aca="false">'Roshas Attendance'!S364</f>
        <v/>
      </c>
      <c r="N365" s="145" t="str">
        <f aca="false">IF(M365="","", IF(SUMIF(K:K,M365,J:J)=0,"",SUMIF(K:K,M365,J:J)))</f>
        <v/>
      </c>
      <c r="O365" s="144" t="str">
        <f aca="false">'Roshas Attendance'!U364</f>
        <v/>
      </c>
    </row>
    <row r="366" customFormat="false" ht="15.75" hidden="false" customHeight="true" outlineLevel="0" collapsed="false">
      <c r="A366" s="74"/>
      <c r="B366" s="123"/>
      <c r="C366" s="123"/>
      <c r="D366" s="123"/>
      <c r="E366" s="123"/>
      <c r="G366" s="144" t="str">
        <f aca="false">'Roshas Attendance'!M365</f>
        <v>Nooire</v>
      </c>
      <c r="H366" s="140" t="e">
        <f aca="false">'Roshas Attendance'!N365</f>
        <v>#NAME?</v>
      </c>
      <c r="I366" s="141" t="str">
        <f aca="false">IF(COUNTIF(D:D,G366)=0,"",COUNTIF(D:D,G366))</f>
        <v/>
      </c>
      <c r="J366" s="142" t="str">
        <f aca="false">IF(SUMIF(B:B,G366,E:E)=0,"",SUMIF(B:B,G366,E:E))</f>
        <v/>
      </c>
      <c r="K366" s="143" t="e">
        <f aca="false">IF(G366="","", xlookup("*"&amp;G366&amp;"*",M:M,M:M,"",2))</f>
        <v>#NAME?</v>
      </c>
      <c r="M366" s="144" t="str">
        <f aca="false">'Roshas Attendance'!S365</f>
        <v/>
      </c>
      <c r="N366" s="145" t="str">
        <f aca="false">IF(M366="","", IF(SUMIF(K:K,M366,J:J)=0,"",SUMIF(K:K,M366,J:J)))</f>
        <v/>
      </c>
      <c r="O366" s="144" t="str">
        <f aca="false">'Roshas Attendance'!U365</f>
        <v/>
      </c>
    </row>
    <row r="367" customFormat="false" ht="15.75" hidden="false" customHeight="true" outlineLevel="0" collapsed="false">
      <c r="A367" s="67"/>
      <c r="B367" s="123"/>
      <c r="C367" s="123"/>
      <c r="D367" s="123"/>
      <c r="E367" s="123"/>
      <c r="G367" s="144" t="str">
        <f aca="false">'Roshas Attendance'!M366</f>
        <v>Nortch</v>
      </c>
      <c r="H367" s="140" t="e">
        <f aca="false">'Roshas Attendance'!N366</f>
        <v>#NAME?</v>
      </c>
      <c r="I367" s="141" t="str">
        <f aca="false">IF(COUNTIF(D:D,G367)=0,"",COUNTIF(D:D,G367))</f>
        <v/>
      </c>
      <c r="J367" s="142" t="str">
        <f aca="false">IF(SUMIF(B:B,G367,E:E)=0,"",SUMIF(B:B,G367,E:E))</f>
        <v/>
      </c>
      <c r="K367" s="143" t="e">
        <f aca="false">IF(G367="","", xlookup("*"&amp;G367&amp;"*",M:M,M:M,"",2))</f>
        <v>#NAME?</v>
      </c>
      <c r="M367" s="144" t="str">
        <f aca="false">'Roshas Attendance'!S366</f>
        <v/>
      </c>
      <c r="N367" s="145" t="str">
        <f aca="false">IF(M367="","", IF(SUMIF(K:K,M367,J:J)=0,"",SUMIF(K:K,M367,J:J)))</f>
        <v/>
      </c>
      <c r="O367" s="144" t="str">
        <f aca="false">'Roshas Attendance'!U366</f>
        <v/>
      </c>
    </row>
    <row r="368" customFormat="false" ht="15.75" hidden="false" customHeight="true" outlineLevel="0" collapsed="false">
      <c r="A368" s="74"/>
      <c r="B368" s="123"/>
      <c r="C368" s="123"/>
      <c r="D368" s="123"/>
      <c r="E368" s="123"/>
      <c r="G368" s="144" t="str">
        <f aca="false">'Roshas Attendance'!M367</f>
        <v>Notmajik</v>
      </c>
      <c r="H368" s="140" t="e">
        <f aca="false">'Roshas Attendance'!N367</f>
        <v>#NAME?</v>
      </c>
      <c r="I368" s="141" t="str">
        <f aca="false">IF(COUNTIF(D:D,G368)=0,"",COUNTIF(D:D,G368))</f>
        <v/>
      </c>
      <c r="J368" s="142" t="str">
        <f aca="false">IF(SUMIF(B:B,G368,E:E)=0,"",SUMIF(B:B,G368,E:E))</f>
        <v/>
      </c>
      <c r="K368" s="143" t="e">
        <f aca="false">IF(G368="","", xlookup("*"&amp;G368&amp;"*",M:M,M:M,"",2))</f>
        <v>#NAME?</v>
      </c>
      <c r="M368" s="144" t="str">
        <f aca="false">'Roshas Attendance'!S367</f>
        <v/>
      </c>
      <c r="N368" s="145" t="str">
        <f aca="false">IF(M368="","", IF(SUMIF(K:K,M368,J:J)=0,"",SUMIF(K:K,M368,J:J)))</f>
        <v/>
      </c>
      <c r="O368" s="144" t="str">
        <f aca="false">'Roshas Attendance'!U367</f>
        <v/>
      </c>
    </row>
    <row r="369" customFormat="false" ht="15.75" hidden="false" customHeight="true" outlineLevel="0" collapsed="false">
      <c r="A369" s="67"/>
      <c r="B369" s="123"/>
      <c r="C369" s="123"/>
      <c r="D369" s="123"/>
      <c r="E369" s="123"/>
      <c r="G369" s="144" t="str">
        <f aca="false">'Roshas Attendance'!M368</f>
        <v>Nubbo</v>
      </c>
      <c r="H369" s="140" t="e">
        <f aca="false">'Roshas Attendance'!N368</f>
        <v>#NAME?</v>
      </c>
      <c r="I369" s="141" t="str">
        <f aca="false">IF(COUNTIF(D:D,G369)=0,"",COUNTIF(D:D,G369))</f>
        <v/>
      </c>
      <c r="J369" s="142" t="str">
        <f aca="false">IF(SUMIF(B:B,G369,E:E)=0,"",SUMIF(B:B,G369,E:E))</f>
        <v/>
      </c>
      <c r="K369" s="143" t="e">
        <f aca="false">IF(G369="","", xlookup("*"&amp;G369&amp;"*",M:M,M:M,"",2))</f>
        <v>#NAME?</v>
      </c>
      <c r="M369" s="144" t="str">
        <f aca="false">'Roshas Attendance'!S368</f>
        <v/>
      </c>
      <c r="N369" s="145" t="str">
        <f aca="false">IF(M369="","", IF(SUMIF(K:K,M369,J:J)=0,"",SUMIF(K:K,M369,J:J)))</f>
        <v/>
      </c>
      <c r="O369" s="144" t="str">
        <f aca="false">'Roshas Attendance'!U368</f>
        <v/>
      </c>
    </row>
    <row r="370" customFormat="false" ht="15.75" hidden="false" customHeight="true" outlineLevel="0" collapsed="false">
      <c r="A370" s="74"/>
      <c r="B370" s="123"/>
      <c r="C370" s="123"/>
      <c r="D370" s="123"/>
      <c r="E370" s="123"/>
      <c r="G370" s="144" t="str">
        <f aca="false">'Roshas Attendance'!M369</f>
        <v>Nubsummoner</v>
      </c>
      <c r="H370" s="140" t="e">
        <f aca="false">'Roshas Attendance'!N369</f>
        <v>#NAME?</v>
      </c>
      <c r="I370" s="141" t="str">
        <f aca="false">IF(COUNTIF(D:D,G370)=0,"",COUNTIF(D:D,G370))</f>
        <v/>
      </c>
      <c r="J370" s="142" t="str">
        <f aca="false">IF(SUMIF(B:B,G370,E:E)=0,"",SUMIF(B:B,G370,E:E))</f>
        <v/>
      </c>
      <c r="K370" s="143" t="e">
        <f aca="false">IF(G370="","", xlookup("*"&amp;G370&amp;"*",M:M,M:M,"",2))</f>
        <v>#NAME?</v>
      </c>
      <c r="M370" s="144" t="str">
        <f aca="false">'Roshas Attendance'!S369</f>
        <v/>
      </c>
      <c r="N370" s="145" t="str">
        <f aca="false">IF(M370="","", IF(SUMIF(K:K,M370,J:J)=0,"",SUMIF(K:K,M370,J:J)))</f>
        <v/>
      </c>
      <c r="O370" s="144" t="str">
        <f aca="false">'Roshas Attendance'!U369</f>
        <v/>
      </c>
    </row>
    <row r="371" customFormat="false" ht="15.75" hidden="false" customHeight="true" outlineLevel="0" collapsed="false">
      <c r="A371" s="67"/>
      <c r="B371" s="123"/>
      <c r="C371" s="123"/>
      <c r="D371" s="123"/>
      <c r="E371" s="123"/>
      <c r="G371" s="144" t="str">
        <f aca="false">'Roshas Attendance'!M370</f>
        <v>Nylartha</v>
      </c>
      <c r="H371" s="140" t="e">
        <f aca="false">'Roshas Attendance'!N370</f>
        <v>#NAME?</v>
      </c>
      <c r="I371" s="141" t="str">
        <f aca="false">IF(COUNTIF(D:D,G371)=0,"",COUNTIF(D:D,G371))</f>
        <v/>
      </c>
      <c r="J371" s="142" t="str">
        <f aca="false">IF(SUMIF(B:B,G371,E:E)=0,"",SUMIF(B:B,G371,E:E))</f>
        <v/>
      </c>
      <c r="K371" s="143" t="e">
        <f aca="false">IF(G371="","", xlookup("*"&amp;G371&amp;"*",M:M,M:M,"",2))</f>
        <v>#NAME?</v>
      </c>
      <c r="M371" s="144" t="str">
        <f aca="false">'Roshas Attendance'!S370</f>
        <v/>
      </c>
      <c r="N371" s="145" t="str">
        <f aca="false">IF(M371="","", IF(SUMIF(K:K,M371,J:J)=0,"",SUMIF(K:K,M371,J:J)))</f>
        <v/>
      </c>
      <c r="O371" s="144" t="str">
        <f aca="false">'Roshas Attendance'!U370</f>
        <v/>
      </c>
    </row>
    <row r="372" customFormat="false" ht="15.75" hidden="false" customHeight="true" outlineLevel="0" collapsed="false">
      <c r="A372" s="74"/>
      <c r="B372" s="123"/>
      <c r="C372" s="123"/>
      <c r="D372" s="123"/>
      <c r="E372" s="123"/>
      <c r="G372" s="144" t="str">
        <f aca="false">'Roshas Attendance'!M371</f>
        <v>Nyxnight</v>
      </c>
      <c r="H372" s="140" t="e">
        <f aca="false">'Roshas Attendance'!N371</f>
        <v>#NAME?</v>
      </c>
      <c r="I372" s="141" t="str">
        <f aca="false">IF(COUNTIF(D:D,G372)=0,"",COUNTIF(D:D,G372))</f>
        <v/>
      </c>
      <c r="J372" s="142" t="str">
        <f aca="false">IF(SUMIF(B:B,G372,E:E)=0,"",SUMIF(B:B,G372,E:E))</f>
        <v/>
      </c>
      <c r="K372" s="143" t="e">
        <f aca="false">IF(G372="","", xlookup("*"&amp;G372&amp;"*",M:M,M:M,"",2))</f>
        <v>#NAME?</v>
      </c>
      <c r="M372" s="144" t="str">
        <f aca="false">'Roshas Attendance'!S371</f>
        <v/>
      </c>
      <c r="N372" s="145" t="str">
        <f aca="false">IF(M372="","", IF(SUMIF(K:K,M372,J:J)=0,"",SUMIF(K:K,M372,J:J)))</f>
        <v/>
      </c>
      <c r="O372" s="144" t="str">
        <f aca="false">'Roshas Attendance'!U371</f>
        <v/>
      </c>
    </row>
    <row r="373" customFormat="false" ht="15.75" hidden="false" customHeight="true" outlineLevel="0" collapsed="false">
      <c r="A373" s="67"/>
      <c r="B373" s="123"/>
      <c r="C373" s="123"/>
      <c r="D373" s="123"/>
      <c r="E373" s="123"/>
      <c r="G373" s="144" t="str">
        <f aca="false">'Roshas Attendance'!M372</f>
        <v>Oilykeys</v>
      </c>
      <c r="H373" s="140" t="e">
        <f aca="false">'Roshas Attendance'!N372</f>
        <v>#NAME?</v>
      </c>
      <c r="I373" s="141" t="str">
        <f aca="false">IF(COUNTIF(D:D,G373)=0,"",COUNTIF(D:D,G373))</f>
        <v/>
      </c>
      <c r="J373" s="142" t="str">
        <f aca="false">IF(SUMIF(B:B,G373,E:E)=0,"",SUMIF(B:B,G373,E:E))</f>
        <v/>
      </c>
      <c r="K373" s="143" t="e">
        <f aca="false">IF(G373="","", xlookup("*"&amp;G373&amp;"*",M:M,M:M,"",2))</f>
        <v>#NAME?</v>
      </c>
      <c r="M373" s="144" t="str">
        <f aca="false">'Roshas Attendance'!S372</f>
        <v/>
      </c>
      <c r="N373" s="145" t="str">
        <f aca="false">IF(M373="","", IF(SUMIF(K:K,M373,J:J)=0,"",SUMIF(K:K,M373,J:J)))</f>
        <v/>
      </c>
      <c r="O373" s="144" t="str">
        <f aca="false">'Roshas Attendance'!U372</f>
        <v/>
      </c>
    </row>
    <row r="374" customFormat="false" ht="15.75" hidden="false" customHeight="true" outlineLevel="0" collapsed="false">
      <c r="A374" s="74"/>
      <c r="B374" s="123"/>
      <c r="C374" s="123"/>
      <c r="D374" s="123"/>
      <c r="E374" s="123"/>
      <c r="G374" s="144" t="str">
        <f aca="false">'Roshas Attendance'!M373</f>
        <v>Okayu</v>
      </c>
      <c r="H374" s="140" t="e">
        <f aca="false">'Roshas Attendance'!N373</f>
        <v>#NAME?</v>
      </c>
      <c r="I374" s="141" t="str">
        <f aca="false">IF(COUNTIF(D:D,G374)=0,"",COUNTIF(D:D,G374))</f>
        <v/>
      </c>
      <c r="J374" s="142" t="str">
        <f aca="false">IF(SUMIF(B:B,G374,E:E)=0,"",SUMIF(B:B,G374,E:E))</f>
        <v/>
      </c>
      <c r="K374" s="143" t="e">
        <f aca="false">IF(G374="","", xlookup("*"&amp;G374&amp;"*",M:M,M:M,"",2))</f>
        <v>#NAME?</v>
      </c>
      <c r="M374" s="144" t="str">
        <f aca="false">'Roshas Attendance'!S373</f>
        <v/>
      </c>
      <c r="N374" s="145" t="str">
        <f aca="false">IF(M374="","", IF(SUMIF(K:K,M374,J:J)=0,"",SUMIF(K:K,M374,J:J)))</f>
        <v/>
      </c>
      <c r="O374" s="144" t="str">
        <f aca="false">'Roshas Attendance'!U373</f>
        <v/>
      </c>
    </row>
    <row r="375" customFormat="false" ht="15.75" hidden="false" customHeight="true" outlineLevel="0" collapsed="false">
      <c r="A375" s="67"/>
      <c r="B375" s="123"/>
      <c r="C375" s="123"/>
      <c r="D375" s="123"/>
      <c r="E375" s="123"/>
      <c r="G375" s="144" t="str">
        <f aca="false">'Roshas Attendance'!M374</f>
        <v>Olipoli</v>
      </c>
      <c r="H375" s="140" t="e">
        <f aca="false">'Roshas Attendance'!N374</f>
        <v>#NAME?</v>
      </c>
      <c r="I375" s="141" t="str">
        <f aca="false">IF(COUNTIF(D:D,G375)=0,"",COUNTIF(D:D,G375))</f>
        <v/>
      </c>
      <c r="J375" s="142" t="str">
        <f aca="false">IF(SUMIF(B:B,G375,E:E)=0,"",SUMIF(B:B,G375,E:E))</f>
        <v/>
      </c>
      <c r="K375" s="143" t="e">
        <f aca="false">IF(G375="","", xlookup("*"&amp;G375&amp;"*",M:M,M:M,"",2))</f>
        <v>#NAME?</v>
      </c>
      <c r="M375" s="144" t="str">
        <f aca="false">'Roshas Attendance'!S374</f>
        <v/>
      </c>
      <c r="N375" s="145" t="str">
        <f aca="false">IF(M375="","", IF(SUMIF(K:K,M375,J:J)=0,"",SUMIF(K:K,M375,J:J)))</f>
        <v/>
      </c>
      <c r="O375" s="144" t="str">
        <f aca="false">'Roshas Attendance'!U374</f>
        <v/>
      </c>
    </row>
    <row r="376" customFormat="false" ht="15.75" hidden="false" customHeight="true" outlineLevel="0" collapsed="false">
      <c r="A376" s="74"/>
      <c r="B376" s="123"/>
      <c r="C376" s="123"/>
      <c r="D376" s="123"/>
      <c r="E376" s="123"/>
      <c r="G376" s="144" t="str">
        <f aca="false">'Roshas Attendance'!M375</f>
        <v>Oneechann</v>
      </c>
      <c r="H376" s="140" t="e">
        <f aca="false">'Roshas Attendance'!N375</f>
        <v>#NAME?</v>
      </c>
      <c r="I376" s="141" t="str">
        <f aca="false">IF(COUNTIF(D:D,G376)=0,"",COUNTIF(D:D,G376))</f>
        <v/>
      </c>
      <c r="J376" s="142" t="str">
        <f aca="false">IF(SUMIF(B:B,G376,E:E)=0,"",SUMIF(B:B,G376,E:E))</f>
        <v/>
      </c>
      <c r="K376" s="151" t="e">
        <f aca="false">IF(G376="","", xlookup("*"&amp;G376&amp;"*",M:M,M:M,"",2))</f>
        <v>#NAME?</v>
      </c>
      <c r="M376" s="144" t="str">
        <f aca="false">'Roshas Attendance'!S375</f>
        <v/>
      </c>
      <c r="N376" s="145" t="str">
        <f aca="false">IF(M376="","", IF(SUMIF(K:K,M376,J:J)=0,"",SUMIF(K:K,M376,J:J)))</f>
        <v/>
      </c>
      <c r="O376" s="144" t="str">
        <f aca="false">'Roshas Attendance'!U375</f>
        <v/>
      </c>
    </row>
    <row r="377" customFormat="false" ht="15.75" hidden="false" customHeight="true" outlineLevel="0" collapsed="false">
      <c r="A377" s="67"/>
      <c r="B377" s="123"/>
      <c r="C377" s="123"/>
      <c r="D377" s="123"/>
      <c r="E377" s="123"/>
      <c r="G377" s="144" t="str">
        <f aca="false">'Roshas Attendance'!M376</f>
        <v>Onejob</v>
      </c>
      <c r="H377" s="140" t="e">
        <f aca="false">'Roshas Attendance'!N376</f>
        <v>#NAME?</v>
      </c>
      <c r="I377" s="141" t="str">
        <f aca="false">IF(COUNTIF(D:D,G377)=0,"",COUNTIF(D:D,G377))</f>
        <v/>
      </c>
      <c r="J377" s="142" t="str">
        <f aca="false">IF(SUMIF(B:B,G377,E:E)=0,"",SUMIF(B:B,G377,E:E))</f>
        <v/>
      </c>
      <c r="K377" s="143" t="e">
        <f aca="false">IF(G377="","", xlookup("*"&amp;G377&amp;"*",M:M,M:M,"",2))</f>
        <v>#NAME?</v>
      </c>
      <c r="M377" s="144" t="str">
        <f aca="false">'Roshas Attendance'!S376</f>
        <v/>
      </c>
      <c r="N377" s="145" t="str">
        <f aca="false">IF(M377="","", IF(SUMIF(K:K,M377,J:J)=0,"",SUMIF(K:K,M377,J:J)))</f>
        <v/>
      </c>
      <c r="O377" s="144" t="str">
        <f aca="false">'Roshas Attendance'!U376</f>
        <v/>
      </c>
    </row>
    <row r="378" customFormat="false" ht="15.75" hidden="false" customHeight="true" outlineLevel="0" collapsed="false">
      <c r="A378" s="74"/>
      <c r="B378" s="123"/>
      <c r="C378" s="123"/>
      <c r="D378" s="123"/>
      <c r="E378" s="123"/>
      <c r="G378" s="144" t="str">
        <f aca="false">'Roshas Attendance'!M377</f>
        <v>Orangeleader</v>
      </c>
      <c r="H378" s="140" t="e">
        <f aca="false">'Roshas Attendance'!N377</f>
        <v>#NAME?</v>
      </c>
      <c r="I378" s="141" t="str">
        <f aca="false">IF(COUNTIF(D:D,G378)=0,"",COUNTIF(D:D,G378))</f>
        <v/>
      </c>
      <c r="J378" s="142" t="str">
        <f aca="false">IF(SUMIF(B:B,G378,E:E)=0,"",SUMIF(B:B,G378,E:E))</f>
        <v/>
      </c>
      <c r="K378" s="143" t="e">
        <f aca="false">IF(G378="","", xlookup("*"&amp;G378&amp;"*",M:M,M:M,"",2))</f>
        <v>#NAME?</v>
      </c>
      <c r="M378" s="144" t="str">
        <f aca="false">'Roshas Attendance'!S377</f>
        <v/>
      </c>
      <c r="N378" s="145" t="str">
        <f aca="false">IF(M378="","", IF(SUMIF(K:K,M378,J:J)=0,"",SUMIF(K:K,M378,J:J)))</f>
        <v/>
      </c>
      <c r="O378" s="144" t="str">
        <f aca="false">'Roshas Attendance'!U377</f>
        <v/>
      </c>
    </row>
    <row r="379" customFormat="false" ht="15.75" hidden="false" customHeight="true" outlineLevel="0" collapsed="false">
      <c r="A379" s="67"/>
      <c r="B379" s="123"/>
      <c r="C379" s="123"/>
      <c r="D379" s="123"/>
      <c r="E379" s="123"/>
      <c r="G379" s="144" t="str">
        <f aca="false">'Roshas Attendance'!M378</f>
        <v>Orcbuff</v>
      </c>
      <c r="H379" s="140" t="e">
        <f aca="false">'Roshas Attendance'!N378</f>
        <v>#NAME?</v>
      </c>
      <c r="I379" s="141" t="str">
        <f aca="false">IF(COUNTIF(D:D,G379)=0,"",COUNTIF(D:D,G379))</f>
        <v/>
      </c>
      <c r="J379" s="142" t="str">
        <f aca="false">IF(SUMIF(B:B,G379,E:E)=0,"",SUMIF(B:B,G379,E:E))</f>
        <v/>
      </c>
      <c r="K379" s="143" t="e">
        <f aca="false">IF(G379="","", xlookup("*"&amp;G379&amp;"*",M:M,M:M,"",2))</f>
        <v>#NAME?</v>
      </c>
      <c r="M379" s="144" t="str">
        <f aca="false">'Roshas Attendance'!S378</f>
        <v/>
      </c>
      <c r="N379" s="145" t="str">
        <f aca="false">IF(M379="","", IF(SUMIF(K:K,M379,J:J)=0,"",SUMIF(K:K,M379,J:J)))</f>
        <v/>
      </c>
      <c r="O379" s="144" t="str">
        <f aca="false">'Roshas Attendance'!U378</f>
        <v/>
      </c>
    </row>
    <row r="380" customFormat="false" ht="15.75" hidden="false" customHeight="true" outlineLevel="0" collapsed="false">
      <c r="A380" s="74"/>
      <c r="B380" s="123"/>
      <c r="C380" s="123"/>
      <c r="D380" s="123"/>
      <c r="E380" s="123"/>
      <c r="G380" s="144" t="str">
        <f aca="false">'Roshas Attendance'!M379</f>
        <v>Orgawth</v>
      </c>
      <c r="H380" s="140" t="e">
        <f aca="false">'Roshas Attendance'!N379</f>
        <v>#NAME?</v>
      </c>
      <c r="I380" s="141" t="str">
        <f aca="false">IF(COUNTIF(D:D,G380)=0,"",COUNTIF(D:D,G380))</f>
        <v/>
      </c>
      <c r="J380" s="142" t="str">
        <f aca="false">IF(SUMIF(B:B,G380,E:E)=0,"",SUMIF(B:B,G380,E:E))</f>
        <v/>
      </c>
      <c r="K380" s="143" t="e">
        <f aca="false">IF(G380="","", xlookup("*"&amp;G380&amp;"*",M:M,M:M,"",2))</f>
        <v>#NAME?</v>
      </c>
      <c r="M380" s="144" t="str">
        <f aca="false">'Roshas Attendance'!S379</f>
        <v/>
      </c>
      <c r="N380" s="145" t="str">
        <f aca="false">IF(M380="","", IF(SUMIF(K:K,M380,J:J)=0,"",SUMIF(K:K,M380,J:J)))</f>
        <v/>
      </c>
      <c r="O380" s="144" t="str">
        <f aca="false">'Roshas Attendance'!U379</f>
        <v/>
      </c>
    </row>
    <row r="381" customFormat="false" ht="15.75" hidden="false" customHeight="true" outlineLevel="0" collapsed="false">
      <c r="A381" s="67"/>
      <c r="B381" s="123"/>
      <c r="C381" s="123"/>
      <c r="D381" s="123"/>
      <c r="E381" s="123"/>
      <c r="G381" s="144" t="str">
        <f aca="false">'Roshas Attendance'!M380</f>
        <v>Orq</v>
      </c>
      <c r="H381" s="140" t="e">
        <f aca="false">'Roshas Attendance'!N380</f>
        <v>#NAME?</v>
      </c>
      <c r="I381" s="141" t="str">
        <f aca="false">IF(COUNTIF(D:D,G381)=0,"",COUNTIF(D:D,G381))</f>
        <v/>
      </c>
      <c r="J381" s="142" t="str">
        <f aca="false">IF(SUMIF(B:B,G381,E:E)=0,"",SUMIF(B:B,G381,E:E))</f>
        <v/>
      </c>
      <c r="K381" s="143" t="e">
        <f aca="false">IF(G381="","", xlookup("*"&amp;G381&amp;"*",M:M,M:M,"",2))</f>
        <v>#NAME?</v>
      </c>
      <c r="M381" s="144" t="str">
        <f aca="false">'Roshas Attendance'!S380</f>
        <v/>
      </c>
      <c r="N381" s="145" t="str">
        <f aca="false">IF(M381="","", IF(SUMIF(K:K,M381,J:J)=0,"",SUMIF(K:K,M381,J:J)))</f>
        <v/>
      </c>
      <c r="O381" s="144" t="str">
        <f aca="false">'Roshas Attendance'!U380</f>
        <v/>
      </c>
    </row>
    <row r="382" customFormat="false" ht="15.75" hidden="false" customHeight="true" outlineLevel="0" collapsed="false">
      <c r="A382" s="74"/>
      <c r="B382" s="123"/>
      <c r="C382" s="123"/>
      <c r="D382" s="123"/>
      <c r="E382" s="123"/>
      <c r="G382" s="144" t="str">
        <f aca="false">'Roshas Attendance'!M381</f>
        <v>Osnihcy</v>
      </c>
      <c r="H382" s="140" t="e">
        <f aca="false">'Roshas Attendance'!N381</f>
        <v>#NAME?</v>
      </c>
      <c r="I382" s="141" t="str">
        <f aca="false">IF(COUNTIF(D:D,G382)=0,"",COUNTIF(D:D,G382))</f>
        <v/>
      </c>
      <c r="J382" s="142" t="str">
        <f aca="false">IF(SUMIF(B:B,G382,E:E)=0,"",SUMIF(B:B,G382,E:E))</f>
        <v/>
      </c>
      <c r="K382" s="143" t="e">
        <f aca="false">IF(G382="","", xlookup("*"&amp;G382&amp;"*",M:M,M:M,"",2))</f>
        <v>#NAME?</v>
      </c>
      <c r="M382" s="144" t="str">
        <f aca="false">'Roshas Attendance'!S381</f>
        <v/>
      </c>
      <c r="N382" s="145" t="str">
        <f aca="false">IF(M382="","", IF(SUMIF(K:K,M382,J:J)=0,"",SUMIF(K:K,M382,J:J)))</f>
        <v/>
      </c>
      <c r="O382" s="144" t="str">
        <f aca="false">'Roshas Attendance'!U381</f>
        <v/>
      </c>
    </row>
    <row r="383" customFormat="false" ht="15.75" hidden="false" customHeight="true" outlineLevel="0" collapsed="false">
      <c r="A383" s="67"/>
      <c r="B383" s="123"/>
      <c r="C383" s="123"/>
      <c r="D383" s="123"/>
      <c r="E383" s="123"/>
      <c r="G383" s="144" t="str">
        <f aca="false">'Roshas Attendance'!M382</f>
        <v>Paladynk</v>
      </c>
      <c r="H383" s="140" t="e">
        <f aca="false">'Roshas Attendance'!N382</f>
        <v>#NAME?</v>
      </c>
      <c r="I383" s="141" t="str">
        <f aca="false">IF(COUNTIF(D:D,G383)=0,"",COUNTIF(D:D,G383))</f>
        <v/>
      </c>
      <c r="J383" s="142" t="str">
        <f aca="false">IF(SUMIF(B:B,G383,E:E)=0,"",SUMIF(B:B,G383,E:E))</f>
        <v/>
      </c>
      <c r="K383" s="143" t="e">
        <f aca="false">IF(G383="","", xlookup("*"&amp;G383&amp;"*",M:M,M:M,"",2))</f>
        <v>#NAME?</v>
      </c>
      <c r="M383" s="144" t="str">
        <f aca="false">'Roshas Attendance'!S382</f>
        <v/>
      </c>
      <c r="N383" s="145" t="str">
        <f aca="false">IF(M383="","", IF(SUMIF(K:K,M383,J:J)=0,"",SUMIF(K:K,M383,J:J)))</f>
        <v/>
      </c>
      <c r="O383" s="144" t="str">
        <f aca="false">'Roshas Attendance'!U382</f>
        <v/>
      </c>
    </row>
    <row r="384" customFormat="false" ht="15.75" hidden="false" customHeight="true" outlineLevel="0" collapsed="false">
      <c r="A384" s="74"/>
      <c r="B384" s="123"/>
      <c r="C384" s="123"/>
      <c r="D384" s="123"/>
      <c r="E384" s="123"/>
      <c r="G384" s="144" t="str">
        <f aca="false">'Roshas Attendance'!M383</f>
        <v>Pastille</v>
      </c>
      <c r="H384" s="140" t="e">
        <f aca="false">'Roshas Attendance'!N383</f>
        <v>#NAME?</v>
      </c>
      <c r="I384" s="141" t="str">
        <f aca="false">IF(COUNTIF(D:D,G384)=0,"",COUNTIF(D:D,G384))</f>
        <v/>
      </c>
      <c r="J384" s="142" t="str">
        <f aca="false">IF(SUMIF(B:B,G384,E:E)=0,"",SUMIF(B:B,G384,E:E))</f>
        <v/>
      </c>
      <c r="K384" s="143" t="e">
        <f aca="false">IF(G384="","", xlookup("*"&amp;G384&amp;"*",M:M,M:M,"",2))</f>
        <v>#NAME?</v>
      </c>
      <c r="M384" s="144" t="str">
        <f aca="false">'Roshas Attendance'!S383</f>
        <v/>
      </c>
      <c r="N384" s="145" t="str">
        <f aca="false">IF(M384="","", IF(SUMIF(K:K,M384,J:J)=0,"",SUMIF(K:K,M384,J:J)))</f>
        <v/>
      </c>
      <c r="O384" s="144" t="str">
        <f aca="false">'Roshas Attendance'!U383</f>
        <v/>
      </c>
    </row>
    <row r="385" customFormat="false" ht="15.75" hidden="false" customHeight="true" outlineLevel="0" collapsed="false">
      <c r="A385" s="67"/>
      <c r="B385" s="123"/>
      <c r="C385" s="123"/>
      <c r="D385" s="123"/>
      <c r="E385" s="123"/>
      <c r="G385" s="144" t="str">
        <f aca="false">'Roshas Attendance'!M384</f>
        <v>Pawmo</v>
      </c>
      <c r="H385" s="140" t="e">
        <f aca="false">'Roshas Attendance'!N384</f>
        <v>#NAME?</v>
      </c>
      <c r="I385" s="141" t="str">
        <f aca="false">IF(COUNTIF(D:D,G385)=0,"",COUNTIF(D:D,G385))</f>
        <v/>
      </c>
      <c r="J385" s="142" t="str">
        <f aca="false">IF(SUMIF(B:B,G385,E:E)=0,"",SUMIF(B:B,G385,E:E))</f>
        <v/>
      </c>
      <c r="K385" s="143" t="e">
        <f aca="false">IF(G385="","", xlookup("*"&amp;G385&amp;"*",M:M,M:M,"",2))</f>
        <v>#NAME?</v>
      </c>
      <c r="M385" s="144" t="str">
        <f aca="false">'Roshas Attendance'!S384</f>
        <v/>
      </c>
      <c r="N385" s="145" t="str">
        <f aca="false">IF(M385="","", IF(SUMIF(K:K,M385,J:J)=0,"",SUMIF(K:K,M385,J:J)))</f>
        <v/>
      </c>
      <c r="O385" s="144" t="str">
        <f aca="false">'Roshas Attendance'!U384</f>
        <v/>
      </c>
    </row>
    <row r="386" customFormat="false" ht="15.75" hidden="false" customHeight="true" outlineLevel="0" collapsed="false">
      <c r="A386" s="74"/>
      <c r="B386" s="123"/>
      <c r="C386" s="123"/>
      <c r="D386" s="123"/>
      <c r="E386" s="123"/>
      <c r="G386" s="144" t="str">
        <f aca="false">'Roshas Attendance'!M385</f>
        <v>Pchoon</v>
      </c>
      <c r="H386" s="140" t="e">
        <f aca="false">'Roshas Attendance'!N385</f>
        <v>#NAME?</v>
      </c>
      <c r="I386" s="141" t="str">
        <f aca="false">IF(COUNTIF(D:D,G386)=0,"",COUNTIF(D:D,G386))</f>
        <v/>
      </c>
      <c r="J386" s="142" t="str">
        <f aca="false">IF(SUMIF(B:B,G386,E:E)=0,"",SUMIF(B:B,G386,E:E))</f>
        <v/>
      </c>
      <c r="K386" s="143" t="e">
        <f aca="false">IF(G386="","", xlookup("*"&amp;G386&amp;"*",M:M,M:M,"",2))</f>
        <v>#NAME?</v>
      </c>
      <c r="M386" s="144" t="str">
        <f aca="false">'Roshas Attendance'!S385</f>
        <v/>
      </c>
      <c r="N386" s="145" t="str">
        <f aca="false">IF(M386="","", IF(SUMIF(K:K,M386,J:J)=0,"",SUMIF(K:K,M386,J:J)))</f>
        <v/>
      </c>
      <c r="O386" s="144" t="str">
        <f aca="false">'Roshas Attendance'!U385</f>
        <v/>
      </c>
    </row>
    <row r="387" customFormat="false" ht="15.75" hidden="false" customHeight="true" outlineLevel="0" collapsed="false">
      <c r="A387" s="67"/>
      <c r="B387" s="123"/>
      <c r="C387" s="123"/>
      <c r="D387" s="123"/>
      <c r="E387" s="123"/>
      <c r="G387" s="144" t="str">
        <f aca="false">'Roshas Attendance'!M386</f>
        <v>Peculium</v>
      </c>
      <c r="H387" s="140" t="e">
        <f aca="false">'Roshas Attendance'!N386</f>
        <v>#NAME?</v>
      </c>
      <c r="I387" s="141" t="str">
        <f aca="false">IF(COUNTIF(D:D,G387)=0,"",COUNTIF(D:D,G387))</f>
        <v/>
      </c>
      <c r="J387" s="142" t="str">
        <f aca="false">IF(SUMIF(B:B,G387,E:E)=0,"",SUMIF(B:B,G387,E:E))</f>
        <v/>
      </c>
      <c r="K387" s="143" t="e">
        <f aca="false">IF(G387="","", xlookup("*"&amp;G387&amp;"*",M:M,M:M,"",2))</f>
        <v>#NAME?</v>
      </c>
      <c r="M387" s="144" t="str">
        <f aca="false">'Roshas Attendance'!S386</f>
        <v/>
      </c>
      <c r="N387" s="145" t="str">
        <f aca="false">IF(M387="","", IF(SUMIF(K:K,M387,J:J)=0,"",SUMIF(K:K,M387,J:J)))</f>
        <v/>
      </c>
      <c r="O387" s="144" t="str">
        <f aca="false">'Roshas Attendance'!U386</f>
        <v/>
      </c>
    </row>
    <row r="388" customFormat="false" ht="15.75" hidden="false" customHeight="true" outlineLevel="0" collapsed="false">
      <c r="A388" s="74"/>
      <c r="B388" s="123"/>
      <c r="C388" s="123"/>
      <c r="D388" s="123"/>
      <c r="E388" s="123"/>
      <c r="G388" s="144" t="str">
        <f aca="false">'Roshas Attendance'!M387</f>
        <v>Pekora</v>
      </c>
      <c r="H388" s="140" t="e">
        <f aca="false">'Roshas Attendance'!N387</f>
        <v>#NAME?</v>
      </c>
      <c r="I388" s="141" t="str">
        <f aca="false">IF(COUNTIF(D:D,G388)=0,"",COUNTIF(D:D,G388))</f>
        <v/>
      </c>
      <c r="J388" s="142" t="str">
        <f aca="false">IF(SUMIF(B:B,G388,E:E)=0,"",SUMIF(B:B,G388,E:E))</f>
        <v/>
      </c>
      <c r="K388" s="143" t="e">
        <f aca="false">IF(G388="","", xlookup("*"&amp;G388&amp;"*",M:M,M:M,"",2))</f>
        <v>#NAME?</v>
      </c>
      <c r="M388" s="144" t="str">
        <f aca="false">'Roshas Attendance'!S387</f>
        <v/>
      </c>
      <c r="N388" s="145" t="str">
        <f aca="false">IF(M388="","", IF(SUMIF(K:K,M388,J:J)=0,"",SUMIF(K:K,M388,J:J)))</f>
        <v/>
      </c>
      <c r="O388" s="144" t="str">
        <f aca="false">'Roshas Attendance'!U387</f>
        <v/>
      </c>
    </row>
    <row r="389" customFormat="false" ht="15.75" hidden="false" customHeight="true" outlineLevel="0" collapsed="false">
      <c r="A389" s="67"/>
      <c r="B389" s="123"/>
      <c r="C389" s="123"/>
      <c r="D389" s="123"/>
      <c r="E389" s="123"/>
      <c r="G389" s="144" t="str">
        <f aca="false">'Roshas Attendance'!M388</f>
        <v>Permanence</v>
      </c>
      <c r="H389" s="140" t="e">
        <f aca="false">'Roshas Attendance'!N388</f>
        <v>#NAME?</v>
      </c>
      <c r="I389" s="141" t="str">
        <f aca="false">IF(COUNTIF(D:D,G389)=0,"",COUNTIF(D:D,G389))</f>
        <v/>
      </c>
      <c r="J389" s="142" t="str">
        <f aca="false">IF(SUMIF(B:B,G389,E:E)=0,"",SUMIF(B:B,G389,E:E))</f>
        <v/>
      </c>
      <c r="K389" s="143" t="e">
        <f aca="false">IF(G389="","", xlookup("*"&amp;G389&amp;"*",M:M,M:M,"",2))</f>
        <v>#NAME?</v>
      </c>
      <c r="M389" s="144" t="str">
        <f aca="false">'Roshas Attendance'!S388</f>
        <v/>
      </c>
      <c r="N389" s="145" t="str">
        <f aca="false">IF(M389="","", IF(SUMIF(K:K,M389,J:J)=0,"",SUMIF(K:K,M389,J:J)))</f>
        <v/>
      </c>
      <c r="O389" s="144" t="str">
        <f aca="false">'Roshas Attendance'!U388</f>
        <v/>
      </c>
    </row>
    <row r="390" customFormat="false" ht="15.75" hidden="false" customHeight="true" outlineLevel="0" collapsed="false">
      <c r="A390" s="74"/>
      <c r="B390" s="123"/>
      <c r="C390" s="123"/>
      <c r="D390" s="123"/>
      <c r="E390" s="123"/>
      <c r="G390" s="144" t="str">
        <f aca="false">'Roshas Attendance'!M389</f>
        <v>Petesehut</v>
      </c>
      <c r="H390" s="140" t="e">
        <f aca="false">'Roshas Attendance'!N389</f>
        <v>#NAME?</v>
      </c>
      <c r="I390" s="141" t="str">
        <f aca="false">IF(COUNTIF(D:D,G390)=0,"",COUNTIF(D:D,G390))</f>
        <v/>
      </c>
      <c r="J390" s="142" t="str">
        <f aca="false">IF(SUMIF(B:B,G390,E:E)=0,"",SUMIF(B:B,G390,E:E))</f>
        <v/>
      </c>
      <c r="K390" s="143" t="e">
        <f aca="false">IF(G390="","", xlookup("*"&amp;G390&amp;"*",M:M,M:M,"",2))</f>
        <v>#NAME?</v>
      </c>
      <c r="M390" s="144" t="str">
        <f aca="false">'Roshas Attendance'!S389</f>
        <v/>
      </c>
      <c r="N390" s="145" t="str">
        <f aca="false">IF(M390="","", IF(SUMIF(K:K,M390,J:J)=0,"",SUMIF(K:K,M390,J:J)))</f>
        <v/>
      </c>
      <c r="O390" s="144" t="str">
        <f aca="false">'Roshas Attendance'!U389</f>
        <v/>
      </c>
    </row>
    <row r="391" customFormat="false" ht="15.75" hidden="false" customHeight="true" outlineLevel="0" collapsed="false">
      <c r="A391" s="67"/>
      <c r="B391" s="123"/>
      <c r="C391" s="123"/>
      <c r="D391" s="123"/>
      <c r="E391" s="123"/>
      <c r="G391" s="144" t="str">
        <f aca="false">'Roshas Attendance'!M390</f>
        <v>Pewpewkachew</v>
      </c>
      <c r="H391" s="140" t="e">
        <f aca="false">'Roshas Attendance'!N390</f>
        <v>#NAME?</v>
      </c>
      <c r="I391" s="141" t="str">
        <f aca="false">IF(COUNTIF(D:D,G391)=0,"",COUNTIF(D:D,G391))</f>
        <v/>
      </c>
      <c r="J391" s="142" t="str">
        <f aca="false">IF(SUMIF(B:B,G391,E:E)=0,"",SUMIF(B:B,G391,E:E))</f>
        <v/>
      </c>
      <c r="K391" s="143" t="e">
        <f aca="false">IF(G391="","", xlookup("*"&amp;G391&amp;"*",M:M,M:M,"",2))</f>
        <v>#NAME?</v>
      </c>
      <c r="M391" s="144" t="str">
        <f aca="false">'Roshas Attendance'!S390</f>
        <v/>
      </c>
      <c r="N391" s="145" t="str">
        <f aca="false">IF(M391="","", IF(SUMIF(K:K,M391,J:J)=0,"",SUMIF(K:K,M391,J:J)))</f>
        <v/>
      </c>
      <c r="O391" s="144" t="str">
        <f aca="false">'Roshas Attendance'!U390</f>
        <v/>
      </c>
    </row>
    <row r="392" customFormat="false" ht="15.75" hidden="false" customHeight="true" outlineLevel="0" collapsed="false">
      <c r="A392" s="74"/>
      <c r="B392" s="123"/>
      <c r="C392" s="123"/>
      <c r="D392" s="123"/>
      <c r="E392" s="123"/>
      <c r="G392" s="144" t="str">
        <f aca="false">'Roshas Attendance'!M391</f>
        <v>Phanie</v>
      </c>
      <c r="H392" s="140" t="e">
        <f aca="false">'Roshas Attendance'!N391</f>
        <v>#NAME?</v>
      </c>
      <c r="I392" s="141" t="str">
        <f aca="false">IF(COUNTIF(D:D,G392)=0,"",COUNTIF(D:D,G392))</f>
        <v/>
      </c>
      <c r="J392" s="142" t="str">
        <f aca="false">IF(SUMIF(B:B,G392,E:E)=0,"",SUMIF(B:B,G392,E:E))</f>
        <v/>
      </c>
      <c r="K392" s="143" t="e">
        <f aca="false">IF(G392="","", xlookup("*"&amp;G392&amp;"*",M:M,M:M,"",2))</f>
        <v>#NAME?</v>
      </c>
      <c r="M392" s="144" t="str">
        <f aca="false">'Roshas Attendance'!S391</f>
        <v/>
      </c>
      <c r="N392" s="145" t="str">
        <f aca="false">IF(M392="","", IF(SUMIF(K:K,M392,J:J)=0,"",SUMIF(K:K,M392,J:J)))</f>
        <v/>
      </c>
      <c r="O392" s="144" t="str">
        <f aca="false">'Roshas Attendance'!U391</f>
        <v/>
      </c>
    </row>
    <row r="393" customFormat="false" ht="15.75" hidden="false" customHeight="true" outlineLevel="0" collapsed="false">
      <c r="A393" s="67"/>
      <c r="B393" s="123"/>
      <c r="C393" s="123"/>
      <c r="D393" s="123"/>
      <c r="E393" s="123"/>
      <c r="G393" s="144" t="str">
        <f aca="false">'Roshas Attendance'!M392</f>
        <v>Phatdoinks</v>
      </c>
      <c r="H393" s="140" t="e">
        <f aca="false">'Roshas Attendance'!N392</f>
        <v>#NAME?</v>
      </c>
      <c r="I393" s="141" t="str">
        <f aca="false">IF(COUNTIF(D:D,G393)=0,"",COUNTIF(D:D,G393))</f>
        <v/>
      </c>
      <c r="J393" s="142" t="str">
        <f aca="false">IF(SUMIF(B:B,G393,E:E)=0,"",SUMIF(B:B,G393,E:E))</f>
        <v/>
      </c>
      <c r="K393" s="143" t="e">
        <f aca="false">IF(G393="","", xlookup("*"&amp;G393&amp;"*",M:M,M:M,"",2))</f>
        <v>#NAME?</v>
      </c>
      <c r="M393" s="144" t="str">
        <f aca="false">'Roshas Attendance'!S392</f>
        <v/>
      </c>
      <c r="N393" s="145" t="str">
        <f aca="false">IF(M393="","", IF(SUMIF(K:K,M393,J:J)=0,"",SUMIF(K:K,M393,J:J)))</f>
        <v/>
      </c>
      <c r="O393" s="144" t="str">
        <f aca="false">'Roshas Attendance'!U392</f>
        <v/>
      </c>
    </row>
    <row r="394" customFormat="false" ht="15.75" hidden="false" customHeight="true" outlineLevel="0" collapsed="false">
      <c r="A394" s="74"/>
      <c r="B394" s="123"/>
      <c r="C394" s="123"/>
      <c r="D394" s="123"/>
      <c r="E394" s="123"/>
      <c r="G394" s="144" t="str">
        <f aca="false">'Roshas Attendance'!M393</f>
        <v>Phocuz</v>
      </c>
      <c r="H394" s="140" t="e">
        <f aca="false">'Roshas Attendance'!N393</f>
        <v>#NAME?</v>
      </c>
      <c r="I394" s="141" t="str">
        <f aca="false">IF(COUNTIF(D:D,G394)=0,"",COUNTIF(D:D,G394))</f>
        <v/>
      </c>
      <c r="J394" s="142" t="str">
        <f aca="false">IF(SUMIF(B:B,G394,E:E)=0,"",SUMIF(B:B,G394,E:E))</f>
        <v/>
      </c>
      <c r="K394" s="143" t="e">
        <f aca="false">IF(G394="","", xlookup("*"&amp;G394&amp;"*",M:M,M:M,"",2))</f>
        <v>#NAME?</v>
      </c>
      <c r="M394" s="144" t="str">
        <f aca="false">'Roshas Attendance'!S393</f>
        <v/>
      </c>
      <c r="N394" s="145" t="str">
        <f aca="false">IF(M394="","", IF(SUMIF(K:K,M394,J:J)=0,"",SUMIF(K:K,M394,J:J)))</f>
        <v/>
      </c>
      <c r="O394" s="144" t="str">
        <f aca="false">'Roshas Attendance'!U393</f>
        <v/>
      </c>
    </row>
    <row r="395" customFormat="false" ht="15.75" hidden="false" customHeight="true" outlineLevel="0" collapsed="false">
      <c r="A395" s="67"/>
      <c r="B395" s="123"/>
      <c r="C395" s="123"/>
      <c r="D395" s="123"/>
      <c r="E395" s="123"/>
      <c r="G395" s="144" t="str">
        <f aca="false">'Roshas Attendance'!M394</f>
        <v>Phrostbolt</v>
      </c>
      <c r="H395" s="140" t="e">
        <f aca="false">'Roshas Attendance'!N394</f>
        <v>#NAME?</v>
      </c>
      <c r="I395" s="141" t="str">
        <f aca="false">IF(COUNTIF(D:D,G395)=0,"",COUNTIF(D:D,G395))</f>
        <v/>
      </c>
      <c r="J395" s="142" t="str">
        <f aca="false">IF(SUMIF(B:B,G395,E:E)=0,"",SUMIF(B:B,G395,E:E))</f>
        <v/>
      </c>
      <c r="K395" s="143" t="e">
        <f aca="false">IF(G395="","", xlookup("*"&amp;G395&amp;"*",M:M,M:M,"",2))</f>
        <v>#NAME?</v>
      </c>
      <c r="M395" s="144" t="str">
        <f aca="false">'Roshas Attendance'!S394</f>
        <v/>
      </c>
      <c r="N395" s="145" t="str">
        <f aca="false">IF(M395="","", IF(SUMIF(K:K,M395,J:J)=0,"",SUMIF(K:K,M395,J:J)))</f>
        <v/>
      </c>
      <c r="O395" s="144" t="str">
        <f aca="false">'Roshas Attendance'!U394</f>
        <v/>
      </c>
    </row>
    <row r="396" customFormat="false" ht="15.75" hidden="false" customHeight="true" outlineLevel="0" collapsed="false">
      <c r="A396" s="74"/>
      <c r="B396" s="123"/>
      <c r="C396" s="123"/>
      <c r="D396" s="123"/>
      <c r="E396" s="123"/>
      <c r="G396" s="144" t="str">
        <f aca="false">'Roshas Attendance'!M395</f>
        <v>Piment</v>
      </c>
      <c r="H396" s="140" t="e">
        <f aca="false">'Roshas Attendance'!N395</f>
        <v>#NAME?</v>
      </c>
      <c r="I396" s="141" t="str">
        <f aca="false">IF(COUNTIF(D:D,G396)=0,"",COUNTIF(D:D,G396))</f>
        <v/>
      </c>
      <c r="J396" s="142" t="str">
        <f aca="false">IF(SUMIF(B:B,G396,E:E)=0,"",SUMIF(B:B,G396,E:E))</f>
        <v/>
      </c>
      <c r="K396" s="143" t="e">
        <f aca="false">IF(G396="","", xlookup("*"&amp;G396&amp;"*",M:M,M:M,"",2))</f>
        <v>#NAME?</v>
      </c>
      <c r="M396" s="144" t="str">
        <f aca="false">'Roshas Attendance'!S395</f>
        <v/>
      </c>
      <c r="N396" s="145" t="str">
        <f aca="false">IF(M396="","", IF(SUMIF(K:K,M396,J:J)=0,"",SUMIF(K:K,M396,J:J)))</f>
        <v/>
      </c>
      <c r="O396" s="144" t="str">
        <f aca="false">'Roshas Attendance'!U395</f>
        <v/>
      </c>
    </row>
    <row r="397" customFormat="false" ht="15.75" hidden="false" customHeight="true" outlineLevel="0" collapsed="false">
      <c r="A397" s="67"/>
      <c r="B397" s="123"/>
      <c r="C397" s="123"/>
      <c r="D397" s="123"/>
      <c r="E397" s="123"/>
      <c r="G397" s="144" t="str">
        <f aca="false">'Roshas Attendance'!M396</f>
        <v>Pippeli</v>
      </c>
      <c r="H397" s="140" t="e">
        <f aca="false">'Roshas Attendance'!N396</f>
        <v>#NAME?</v>
      </c>
      <c r="I397" s="141" t="str">
        <f aca="false">IF(COUNTIF(D:D,G397)=0,"",COUNTIF(D:D,G397))</f>
        <v/>
      </c>
      <c r="J397" s="142" t="str">
        <f aca="false">IF(SUMIF(B:B,G397,E:E)=0,"",SUMIF(B:B,G397,E:E))</f>
        <v/>
      </c>
      <c r="K397" s="143" t="e">
        <f aca="false">IF(G397="","", xlookup("*"&amp;G397&amp;"*",M:M,M:M,"",2))</f>
        <v>#NAME?</v>
      </c>
      <c r="M397" s="144" t="str">
        <f aca="false">'Roshas Attendance'!S396</f>
        <v/>
      </c>
      <c r="N397" s="145" t="str">
        <f aca="false">IF(M397="","", IF(SUMIF(K:K,M397,J:J)=0,"",SUMIF(K:K,M397,J:J)))</f>
        <v/>
      </c>
      <c r="O397" s="144" t="str">
        <f aca="false">'Roshas Attendance'!U396</f>
        <v/>
      </c>
    </row>
    <row r="398" customFormat="false" ht="15.75" hidden="false" customHeight="true" outlineLevel="0" collapsed="false">
      <c r="A398" s="74"/>
      <c r="B398" s="123"/>
      <c r="C398" s="123"/>
      <c r="D398" s="123"/>
      <c r="E398" s="123"/>
      <c r="G398" s="144" t="str">
        <f aca="false">'Roshas Attendance'!M397</f>
        <v>Pipsyboy</v>
      </c>
      <c r="H398" s="140" t="e">
        <f aca="false">'Roshas Attendance'!N397</f>
        <v>#NAME?</v>
      </c>
      <c r="I398" s="141" t="str">
        <f aca="false">IF(COUNTIF(D:D,G398)=0,"",COUNTIF(D:D,G398))</f>
        <v/>
      </c>
      <c r="J398" s="142" t="str">
        <f aca="false">IF(SUMIF(B:B,G398,E:E)=0,"",SUMIF(B:B,G398,E:E))</f>
        <v/>
      </c>
      <c r="K398" s="143" t="e">
        <f aca="false">IF(G398="","", xlookup("*"&amp;G398&amp;"*",M:M,M:M,"",2))</f>
        <v>#NAME?</v>
      </c>
      <c r="M398" s="144" t="str">
        <f aca="false">'Roshas Attendance'!S397</f>
        <v/>
      </c>
      <c r="N398" s="145" t="str">
        <f aca="false">IF(M398="","", IF(SUMIF(K:K,M398,J:J)=0,"",SUMIF(K:K,M398,J:J)))</f>
        <v/>
      </c>
      <c r="O398" s="144" t="str">
        <f aca="false">'Roshas Attendance'!U397</f>
        <v/>
      </c>
    </row>
    <row r="399" customFormat="false" ht="15.75" hidden="false" customHeight="true" outlineLevel="0" collapsed="false">
      <c r="A399" s="67"/>
      <c r="B399" s="123"/>
      <c r="C399" s="123"/>
      <c r="D399" s="123"/>
      <c r="E399" s="123"/>
      <c r="G399" s="144" t="str">
        <f aca="false">'Roshas Attendance'!M398</f>
        <v>Pistacio</v>
      </c>
      <c r="H399" s="140" t="e">
        <f aca="false">'Roshas Attendance'!N398</f>
        <v>#NAME?</v>
      </c>
      <c r="I399" s="141" t="str">
        <f aca="false">IF(COUNTIF(D:D,G399)=0,"",COUNTIF(D:D,G399))</f>
        <v/>
      </c>
      <c r="J399" s="142" t="str">
        <f aca="false">IF(SUMIF(B:B,G399,E:E)=0,"",SUMIF(B:B,G399,E:E))</f>
        <v/>
      </c>
      <c r="K399" s="143" t="e">
        <f aca="false">IF(G399="","", xlookup("*"&amp;G399&amp;"*",M:M,M:M,"",2))</f>
        <v>#NAME?</v>
      </c>
      <c r="M399" s="144" t="str">
        <f aca="false">'Roshas Attendance'!S398</f>
        <v/>
      </c>
      <c r="N399" s="145" t="str">
        <f aca="false">IF(M399="","", IF(SUMIF(K:K,M399,J:J)=0,"",SUMIF(K:K,M399,J:J)))</f>
        <v/>
      </c>
      <c r="O399" s="144" t="str">
        <f aca="false">'Roshas Attendance'!U398</f>
        <v/>
      </c>
    </row>
    <row r="400" customFormat="false" ht="15.75" hidden="false" customHeight="true" outlineLevel="0" collapsed="false">
      <c r="A400" s="74"/>
      <c r="B400" s="123"/>
      <c r="C400" s="123"/>
      <c r="D400" s="123"/>
      <c r="E400" s="123"/>
      <c r="G400" s="144" t="str">
        <f aca="false">'Roshas Attendance'!M399</f>
        <v>Pizzamann</v>
      </c>
      <c r="H400" s="140" t="e">
        <f aca="false">'Roshas Attendance'!N399</f>
        <v>#NAME?</v>
      </c>
      <c r="I400" s="141" t="str">
        <f aca="false">IF(COUNTIF(D:D,G400)=0,"",COUNTIF(D:D,G400))</f>
        <v/>
      </c>
      <c r="J400" s="142" t="str">
        <f aca="false">IF(SUMIF(B:B,G400,E:E)=0,"",SUMIF(B:B,G400,E:E))</f>
        <v/>
      </c>
      <c r="K400" s="143" t="e">
        <f aca="false">IF(G400="","", xlookup("*"&amp;G400&amp;"*",M:M,M:M,"",2))</f>
        <v>#NAME?</v>
      </c>
      <c r="M400" s="144" t="str">
        <f aca="false">'Roshas Attendance'!S399</f>
        <v/>
      </c>
      <c r="N400" s="145" t="str">
        <f aca="false">IF(M400="","", IF(SUMIF(K:K,M400,J:J)=0,"",SUMIF(K:K,M400,J:J)))</f>
        <v/>
      </c>
      <c r="O400" s="144" t="str">
        <f aca="false">'Roshas Attendance'!U399</f>
        <v/>
      </c>
    </row>
    <row r="401" customFormat="false" ht="15.75" hidden="false" customHeight="true" outlineLevel="0" collapsed="false">
      <c r="A401" s="67"/>
      <c r="B401" s="123"/>
      <c r="C401" s="123"/>
      <c r="D401" s="123"/>
      <c r="E401" s="123"/>
      <c r="G401" s="144" t="str">
        <f aca="false">'Roshas Attendance'!M400</f>
        <v>Poetaytoe</v>
      </c>
      <c r="H401" s="140" t="e">
        <f aca="false">'Roshas Attendance'!N400</f>
        <v>#NAME?</v>
      </c>
      <c r="I401" s="141" t="str">
        <f aca="false">IF(COUNTIF(D:D,G401)=0,"",COUNTIF(D:D,G401))</f>
        <v/>
      </c>
      <c r="J401" s="142" t="str">
        <f aca="false">IF(SUMIF(B:B,G401,E:E)=0,"",SUMIF(B:B,G401,E:E))</f>
        <v/>
      </c>
      <c r="K401" s="143" t="e">
        <f aca="false">IF(G401="","", xlookup("*"&amp;G401&amp;"*",M:M,M:M,"",2))</f>
        <v>#NAME?</v>
      </c>
      <c r="M401" s="144" t="str">
        <f aca="false">'Roshas Attendance'!S400</f>
        <v/>
      </c>
      <c r="N401" s="145" t="str">
        <f aca="false">IF(M401="","", IF(SUMIF(K:K,M401,J:J)=0,"",SUMIF(K:K,M401,J:J)))</f>
        <v/>
      </c>
      <c r="O401" s="144" t="str">
        <f aca="false">'Roshas Attendance'!U400</f>
        <v/>
      </c>
    </row>
    <row r="402" customFormat="false" ht="15.75" hidden="false" customHeight="true" outlineLevel="0" collapsed="false">
      <c r="A402" s="74"/>
      <c r="B402" s="123"/>
      <c r="C402" s="123"/>
      <c r="D402" s="123"/>
      <c r="E402" s="123"/>
      <c r="G402" s="144" t="str">
        <f aca="false">'Roshas Attendance'!M401</f>
        <v>Pomfy</v>
      </c>
      <c r="H402" s="140" t="e">
        <f aca="false">'Roshas Attendance'!N401</f>
        <v>#NAME?</v>
      </c>
      <c r="I402" s="141" t="str">
        <f aca="false">IF(COUNTIF(D:D,G402)=0,"",COUNTIF(D:D,G402))</f>
        <v/>
      </c>
      <c r="J402" s="142" t="str">
        <f aca="false">IF(SUMIF(B:B,G402,E:E)=0,"",SUMIF(B:B,G402,E:E))</f>
        <v/>
      </c>
      <c r="K402" s="143" t="e">
        <f aca="false">IF(G402="","", xlookup("*"&amp;G402&amp;"*",M:M,M:M,"",2))</f>
        <v>#NAME?</v>
      </c>
      <c r="M402" s="144" t="str">
        <f aca="false">'Roshas Attendance'!S401</f>
        <v/>
      </c>
      <c r="N402" s="145" t="str">
        <f aca="false">IF(M402="","", IF(SUMIF(K:K,M402,J:J)=0,"",SUMIF(K:K,M402,J:J)))</f>
        <v/>
      </c>
      <c r="O402" s="144" t="str">
        <f aca="false">'Roshas Attendance'!U401</f>
        <v/>
      </c>
    </row>
    <row r="403" customFormat="false" ht="15.75" hidden="false" customHeight="true" outlineLevel="0" collapsed="false">
      <c r="A403" s="67"/>
      <c r="B403" s="123"/>
      <c r="C403" s="123"/>
      <c r="D403" s="123"/>
      <c r="E403" s="123"/>
      <c r="G403" s="144" t="str">
        <f aca="false">'Roshas Attendance'!M402</f>
        <v>Pooksta</v>
      </c>
      <c r="H403" s="140" t="e">
        <f aca="false">'Roshas Attendance'!N402</f>
        <v>#NAME?</v>
      </c>
      <c r="I403" s="141" t="str">
        <f aca="false">IF(COUNTIF(D:D,G403)=0,"",COUNTIF(D:D,G403))</f>
        <v/>
      </c>
      <c r="J403" s="142" t="str">
        <f aca="false">IF(SUMIF(B:B,G403,E:E)=0,"",SUMIF(B:B,G403,E:E))</f>
        <v/>
      </c>
      <c r="K403" s="143" t="e">
        <f aca="false">IF(G403="","", xlookup("*"&amp;G403&amp;"*",M:M,M:M,"",2))</f>
        <v>#NAME?</v>
      </c>
      <c r="M403" s="144" t="str">
        <f aca="false">'Roshas Attendance'!S402</f>
        <v/>
      </c>
      <c r="N403" s="145" t="str">
        <f aca="false">IF(M403="","", IF(SUMIF(K:K,M403,J:J)=0,"",SUMIF(K:K,M403,J:J)))</f>
        <v/>
      </c>
      <c r="O403" s="144" t="str">
        <f aca="false">'Roshas Attendance'!U402</f>
        <v/>
      </c>
    </row>
    <row r="404" customFormat="false" ht="15.75" hidden="false" customHeight="true" outlineLevel="0" collapsed="false">
      <c r="A404" s="74"/>
      <c r="B404" s="123"/>
      <c r="C404" s="123"/>
      <c r="D404" s="123"/>
      <c r="E404" s="123"/>
      <c r="G404" s="144" t="str">
        <f aca="false">'Roshas Attendance'!M403</f>
        <v>Pooney</v>
      </c>
      <c r="H404" s="140" t="e">
        <f aca="false">'Roshas Attendance'!N403</f>
        <v>#NAME?</v>
      </c>
      <c r="I404" s="141" t="str">
        <f aca="false">IF(COUNTIF(D:D,G404)=0,"",COUNTIF(D:D,G404))</f>
        <v/>
      </c>
      <c r="J404" s="142" t="str">
        <f aca="false">IF(SUMIF(B:B,G404,E:E)=0,"",SUMIF(B:B,G404,E:E))</f>
        <v/>
      </c>
      <c r="K404" s="143" t="e">
        <f aca="false">IF(G404="","", xlookup("*"&amp;G404&amp;"*",M:M,M:M,"",2))</f>
        <v>#NAME?</v>
      </c>
      <c r="M404" s="144" t="str">
        <f aca="false">'Roshas Attendance'!S403</f>
        <v/>
      </c>
      <c r="N404" s="145" t="str">
        <f aca="false">IF(M404="","", IF(SUMIF(K:K,M404,J:J)=0,"",SUMIF(K:K,M404,J:J)))</f>
        <v/>
      </c>
      <c r="O404" s="144" t="str">
        <f aca="false">'Roshas Attendance'!U403</f>
        <v/>
      </c>
    </row>
    <row r="405" customFormat="false" ht="15.75" hidden="false" customHeight="true" outlineLevel="0" collapsed="false">
      <c r="A405" s="67"/>
      <c r="B405" s="123"/>
      <c r="C405" s="123"/>
      <c r="D405" s="123"/>
      <c r="E405" s="123"/>
      <c r="G405" s="144" t="str">
        <f aca="false">'Roshas Attendance'!M404</f>
        <v>Popcontrol</v>
      </c>
      <c r="H405" s="140" t="e">
        <f aca="false">'Roshas Attendance'!N404</f>
        <v>#NAME?</v>
      </c>
      <c r="I405" s="141" t="str">
        <f aca="false">IF(COUNTIF(D:D,G405)=0,"",COUNTIF(D:D,G405))</f>
        <v/>
      </c>
      <c r="J405" s="142" t="str">
        <f aca="false">IF(SUMIF(B:B,G405,E:E)=0,"",SUMIF(B:B,G405,E:E))</f>
        <v/>
      </c>
      <c r="K405" s="143" t="e">
        <f aca="false">IF(G405="","", xlookup("*"&amp;G405&amp;"*",M:M,M:M,"",2))</f>
        <v>#NAME?</v>
      </c>
      <c r="M405" s="144" t="str">
        <f aca="false">'Roshas Attendance'!S404</f>
        <v/>
      </c>
      <c r="N405" s="145" t="str">
        <f aca="false">IF(M405="","", IF(SUMIF(K:K,M405,J:J)=0,"",SUMIF(K:K,M405,J:J)))</f>
        <v/>
      </c>
      <c r="O405" s="144" t="str">
        <f aca="false">'Roshas Attendance'!U404</f>
        <v/>
      </c>
    </row>
    <row r="406" customFormat="false" ht="15.75" hidden="false" customHeight="true" outlineLevel="0" collapsed="false">
      <c r="A406" s="74"/>
      <c r="B406" s="123"/>
      <c r="C406" s="123"/>
      <c r="D406" s="123"/>
      <c r="E406" s="123"/>
      <c r="G406" s="144" t="str">
        <f aca="false">'Roshas Attendance'!M405</f>
        <v>Portaltez</v>
      </c>
      <c r="H406" s="140" t="e">
        <f aca="false">'Roshas Attendance'!N405</f>
        <v>#NAME?</v>
      </c>
      <c r="I406" s="141" t="str">
        <f aca="false">IF(COUNTIF(D:D,G406)=0,"",COUNTIF(D:D,G406))</f>
        <v/>
      </c>
      <c r="J406" s="142" t="str">
        <f aca="false">IF(SUMIF(B:B,G406,E:E)=0,"",SUMIF(B:B,G406,E:E))</f>
        <v/>
      </c>
      <c r="K406" s="143" t="e">
        <f aca="false">IF(G406="","", xlookup("*"&amp;G406&amp;"*",M:M,M:M,"",2))</f>
        <v>#NAME?</v>
      </c>
      <c r="M406" s="144" t="str">
        <f aca="false">'Roshas Attendance'!S405</f>
        <v/>
      </c>
      <c r="N406" s="145" t="str">
        <f aca="false">IF(M406="","", IF(SUMIF(K:K,M406,J:J)=0,"",SUMIF(K:K,M406,J:J)))</f>
        <v/>
      </c>
      <c r="O406" s="144" t="str">
        <f aca="false">'Roshas Attendance'!U405</f>
        <v/>
      </c>
    </row>
    <row r="407" customFormat="false" ht="15.75" hidden="false" customHeight="true" outlineLevel="0" collapsed="false">
      <c r="A407" s="67"/>
      <c r="B407" s="123"/>
      <c r="C407" s="123"/>
      <c r="D407" s="123"/>
      <c r="E407" s="123"/>
      <c r="G407" s="144" t="str">
        <f aca="false">'Roshas Attendance'!M406</f>
        <v>Portmachine</v>
      </c>
      <c r="H407" s="140" t="e">
        <f aca="false">'Roshas Attendance'!N406</f>
        <v>#NAME?</v>
      </c>
      <c r="I407" s="141" t="str">
        <f aca="false">IF(COUNTIF(D:D,G407)=0,"",COUNTIF(D:D,G407))</f>
        <v/>
      </c>
      <c r="J407" s="142" t="str">
        <f aca="false">IF(SUMIF(B:B,G407,E:E)=0,"",SUMIF(B:B,G407,E:E))</f>
        <v/>
      </c>
      <c r="K407" s="143" t="e">
        <f aca="false">IF(G407="","", xlookup("*"&amp;G407&amp;"*",M:M,M:M,"",2))</f>
        <v>#NAME?</v>
      </c>
      <c r="M407" s="144" t="str">
        <f aca="false">'Roshas Attendance'!S406</f>
        <v/>
      </c>
      <c r="N407" s="145" t="str">
        <f aca="false">IF(M407="","", IF(SUMIF(K:K,M407,J:J)=0,"",SUMIF(K:K,M407,J:J)))</f>
        <v/>
      </c>
      <c r="O407" s="144" t="str">
        <f aca="false">'Roshas Attendance'!U406</f>
        <v/>
      </c>
    </row>
    <row r="408" customFormat="false" ht="15.75" hidden="false" customHeight="true" outlineLevel="0" collapsed="false">
      <c r="A408" s="74"/>
      <c r="B408" s="123"/>
      <c r="C408" s="123"/>
      <c r="D408" s="123"/>
      <c r="E408" s="123"/>
      <c r="G408" s="144" t="str">
        <f aca="false">'Roshas Attendance'!M407</f>
        <v>Potatobread</v>
      </c>
      <c r="H408" s="140" t="e">
        <f aca="false">'Roshas Attendance'!N407</f>
        <v>#NAME?</v>
      </c>
      <c r="I408" s="141" t="str">
        <f aca="false">IF(COUNTIF(D:D,G408)=0,"",COUNTIF(D:D,G408))</f>
        <v/>
      </c>
      <c r="J408" s="142" t="str">
        <f aca="false">IF(SUMIF(B:B,G408,E:E)=0,"",SUMIF(B:B,G408,E:E))</f>
        <v/>
      </c>
      <c r="K408" s="143" t="e">
        <f aca="false">IF(G408="","", xlookup("*"&amp;G408&amp;"*",M:M,M:M,"",2))</f>
        <v>#NAME?</v>
      </c>
      <c r="M408" s="144" t="str">
        <f aca="false">'Roshas Attendance'!S407</f>
        <v/>
      </c>
      <c r="N408" s="145" t="str">
        <f aca="false">IF(M408="","", IF(SUMIF(K:K,M408,J:J)=0,"",SUMIF(K:K,M408,J:J)))</f>
        <v/>
      </c>
      <c r="O408" s="144" t="str">
        <f aca="false">'Roshas Attendance'!U407</f>
        <v/>
      </c>
    </row>
    <row r="409" customFormat="false" ht="15.75" hidden="false" customHeight="true" outlineLevel="0" collapsed="false">
      <c r="A409" s="67"/>
      <c r="B409" s="123"/>
      <c r="C409" s="123"/>
      <c r="D409" s="123"/>
      <c r="E409" s="123"/>
      <c r="G409" s="144" t="str">
        <f aca="false">'Roshas Attendance'!M408</f>
        <v>Primegestalt</v>
      </c>
      <c r="H409" s="140" t="e">
        <f aca="false">'Roshas Attendance'!N408</f>
        <v>#NAME?</v>
      </c>
      <c r="I409" s="141" t="str">
        <f aca="false">IF(COUNTIF(D:D,G409)=0,"",COUNTIF(D:D,G409))</f>
        <v/>
      </c>
      <c r="J409" s="142" t="str">
        <f aca="false">IF(SUMIF(B:B,G409,E:E)=0,"",SUMIF(B:B,G409,E:E))</f>
        <v/>
      </c>
      <c r="K409" s="143" t="e">
        <f aca="false">IF(G409="","", xlookup("*"&amp;G409&amp;"*",M:M,M:M,"",2))</f>
        <v>#NAME?</v>
      </c>
      <c r="M409" s="144" t="str">
        <f aca="false">'Roshas Attendance'!S408</f>
        <v/>
      </c>
      <c r="N409" s="145" t="str">
        <f aca="false">IF(M409="","", IF(SUMIF(K:K,M409,J:J)=0,"",SUMIF(K:K,M409,J:J)))</f>
        <v/>
      </c>
      <c r="O409" s="144" t="str">
        <f aca="false">'Roshas Attendance'!U408</f>
        <v/>
      </c>
    </row>
    <row r="410" customFormat="false" ht="15.75" hidden="false" customHeight="true" outlineLevel="0" collapsed="false">
      <c r="A410" s="74"/>
      <c r="B410" s="123"/>
      <c r="C410" s="123"/>
      <c r="D410" s="123"/>
      <c r="E410" s="123"/>
      <c r="G410" s="144" t="str">
        <f aca="false">'Roshas Attendance'!M409</f>
        <v>Privilege</v>
      </c>
      <c r="H410" s="140" t="e">
        <f aca="false">'Roshas Attendance'!N409</f>
        <v>#NAME?</v>
      </c>
      <c r="I410" s="141" t="str">
        <f aca="false">IF(COUNTIF(D:D,G410)=0,"",COUNTIF(D:D,G410))</f>
        <v/>
      </c>
      <c r="J410" s="142" t="str">
        <f aca="false">IF(SUMIF(B:B,G410,E:E)=0,"",SUMIF(B:B,G410,E:E))</f>
        <v/>
      </c>
      <c r="K410" s="143" t="e">
        <f aca="false">IF(G410="","", xlookup("*"&amp;G410&amp;"*",M:M,M:M,"",2))</f>
        <v>#NAME?</v>
      </c>
      <c r="M410" s="144" t="str">
        <f aca="false">'Roshas Attendance'!S409</f>
        <v/>
      </c>
      <c r="N410" s="145" t="str">
        <f aca="false">IF(M410="","", IF(SUMIF(K:K,M410,J:J)=0,"",SUMIF(K:K,M410,J:J)))</f>
        <v/>
      </c>
      <c r="O410" s="144" t="str">
        <f aca="false">'Roshas Attendance'!U409</f>
        <v/>
      </c>
    </row>
    <row r="411" customFormat="false" ht="15.75" hidden="false" customHeight="true" outlineLevel="0" collapsed="false">
      <c r="A411" s="67"/>
      <c r="B411" s="123"/>
      <c r="C411" s="123"/>
      <c r="D411" s="123"/>
      <c r="E411" s="123"/>
      <c r="G411" s="144" t="str">
        <f aca="false">'Roshas Attendance'!M410</f>
        <v>Progresson</v>
      </c>
      <c r="H411" s="140" t="e">
        <f aca="false">'Roshas Attendance'!N410</f>
        <v>#NAME?</v>
      </c>
      <c r="I411" s="141" t="str">
        <f aca="false">IF(COUNTIF(D:D,G411)=0,"",COUNTIF(D:D,G411))</f>
        <v/>
      </c>
      <c r="J411" s="142" t="str">
        <f aca="false">IF(SUMIF(B:B,G411,E:E)=0,"",SUMIF(B:B,G411,E:E))</f>
        <v/>
      </c>
      <c r="K411" s="143" t="e">
        <f aca="false">IF(G411="","", xlookup("*"&amp;G411&amp;"*",M:M,M:M,"",2))</f>
        <v>#NAME?</v>
      </c>
      <c r="M411" s="144" t="str">
        <f aca="false">'Roshas Attendance'!S410</f>
        <v/>
      </c>
      <c r="N411" s="145" t="str">
        <f aca="false">IF(M411="","", IF(SUMIF(K:K,M411,J:J)=0,"",SUMIF(K:K,M411,J:J)))</f>
        <v/>
      </c>
      <c r="O411" s="144" t="str">
        <f aca="false">'Roshas Attendance'!U410</f>
        <v/>
      </c>
    </row>
    <row r="412" customFormat="false" ht="15.75" hidden="false" customHeight="true" outlineLevel="0" collapsed="false">
      <c r="A412" s="74"/>
      <c r="B412" s="123"/>
      <c r="C412" s="123"/>
      <c r="D412" s="123"/>
      <c r="E412" s="123"/>
      <c r="G412" s="144" t="str">
        <f aca="false">'Roshas Attendance'!M411</f>
        <v>Promey</v>
      </c>
      <c r="H412" s="140" t="e">
        <f aca="false">'Roshas Attendance'!N411</f>
        <v>#NAME?</v>
      </c>
      <c r="I412" s="141" t="str">
        <f aca="false">IF(COUNTIF(D:D,G412)=0,"",COUNTIF(D:D,G412))</f>
        <v/>
      </c>
      <c r="J412" s="142" t="str">
        <f aca="false">IF(SUMIF(B:B,G412,E:E)=0,"",SUMIF(B:B,G412,E:E))</f>
        <v/>
      </c>
      <c r="K412" s="143" t="e">
        <f aca="false">IF(G412="","", xlookup("*"&amp;G412&amp;"*",M:M,M:M,"",2))</f>
        <v>#NAME?</v>
      </c>
      <c r="M412" s="144" t="str">
        <f aca="false">'Roshas Attendance'!S411</f>
        <v/>
      </c>
      <c r="N412" s="145" t="str">
        <f aca="false">IF(M412="","", IF(SUMIF(K:K,M412,J:J)=0,"",SUMIF(K:K,M412,J:J)))</f>
        <v/>
      </c>
      <c r="O412" s="144" t="str">
        <f aca="false">'Roshas Attendance'!U411</f>
        <v/>
      </c>
    </row>
    <row r="413" customFormat="false" ht="15.75" hidden="false" customHeight="true" outlineLevel="0" collapsed="false">
      <c r="A413" s="67"/>
      <c r="B413" s="123"/>
      <c r="C413" s="123"/>
      <c r="D413" s="123"/>
      <c r="E413" s="123"/>
      <c r="G413" s="144" t="str">
        <f aca="false">'Roshas Attendance'!M412</f>
        <v>Promie</v>
      </c>
      <c r="H413" s="140" t="e">
        <f aca="false">'Roshas Attendance'!N412</f>
        <v>#NAME?</v>
      </c>
      <c r="I413" s="141" t="str">
        <f aca="false">IF(COUNTIF(D:D,G413)=0,"",COUNTIF(D:D,G413))</f>
        <v/>
      </c>
      <c r="J413" s="142" t="str">
        <f aca="false">IF(SUMIF(B:B,G413,E:E)=0,"",SUMIF(B:B,G413,E:E))</f>
        <v/>
      </c>
      <c r="K413" s="143" t="e">
        <f aca="false">IF(G413="","", xlookup("*"&amp;G413&amp;"*",M:M,M:M,"",2))</f>
        <v>#NAME?</v>
      </c>
      <c r="M413" s="144" t="str">
        <f aca="false">'Roshas Attendance'!S412</f>
        <v/>
      </c>
      <c r="N413" s="145" t="str">
        <f aca="false">IF(M413="","", IF(SUMIF(K:K,M413,J:J)=0,"",SUMIF(K:K,M413,J:J)))</f>
        <v/>
      </c>
      <c r="O413" s="144" t="str">
        <f aca="false">'Roshas Attendance'!U412</f>
        <v/>
      </c>
    </row>
    <row r="414" customFormat="false" ht="15.75" hidden="false" customHeight="true" outlineLevel="0" collapsed="false">
      <c r="A414" s="74"/>
      <c r="B414" s="123"/>
      <c r="C414" s="123"/>
      <c r="D414" s="123"/>
      <c r="E414" s="123"/>
      <c r="G414" s="144" t="str">
        <f aca="false">'Roshas Attendance'!M413</f>
        <v>Psiweaver</v>
      </c>
      <c r="H414" s="140" t="e">
        <f aca="false">'Roshas Attendance'!N413</f>
        <v>#NAME?</v>
      </c>
      <c r="I414" s="141" t="str">
        <f aca="false">IF(COUNTIF(D:D,G414)=0,"",COUNTIF(D:D,G414))</f>
        <v/>
      </c>
      <c r="J414" s="142" t="str">
        <f aca="false">IF(SUMIF(B:B,G414,E:E)=0,"",SUMIF(B:B,G414,E:E))</f>
        <v/>
      </c>
      <c r="K414" s="143" t="e">
        <f aca="false">IF(G414="","", xlookup("*"&amp;G414&amp;"*",M:M,M:M,"",2))</f>
        <v>#NAME?</v>
      </c>
      <c r="M414" s="144" t="str">
        <f aca="false">'Roshas Attendance'!S413</f>
        <v/>
      </c>
      <c r="N414" s="145" t="str">
        <f aca="false">IF(M414="","", IF(SUMIF(K:K,M414,J:J)=0,"",SUMIF(K:K,M414,J:J)))</f>
        <v/>
      </c>
      <c r="O414" s="144" t="str">
        <f aca="false">'Roshas Attendance'!U413</f>
        <v/>
      </c>
    </row>
    <row r="415" customFormat="false" ht="15.75" hidden="false" customHeight="true" outlineLevel="0" collapsed="false">
      <c r="A415" s="67"/>
      <c r="B415" s="123"/>
      <c r="C415" s="123"/>
      <c r="D415" s="123"/>
      <c r="E415" s="123"/>
      <c r="G415" s="144" t="str">
        <f aca="false">'Roshas Attendance'!M414</f>
        <v>Pumpkinseed</v>
      </c>
      <c r="H415" s="140" t="e">
        <f aca="false">'Roshas Attendance'!N414</f>
        <v>#NAME?</v>
      </c>
      <c r="I415" s="141" t="str">
        <f aca="false">IF(COUNTIF(D:D,G415)=0,"",COUNTIF(D:D,G415))</f>
        <v/>
      </c>
      <c r="J415" s="142" t="str">
        <f aca="false">IF(SUMIF(B:B,G415,E:E)=0,"",SUMIF(B:B,G415,E:E))</f>
        <v/>
      </c>
      <c r="K415" s="143" t="e">
        <f aca="false">IF(G415="","", xlookup("*"&amp;G415&amp;"*",M:M,M:M,"",2))</f>
        <v>#NAME?</v>
      </c>
      <c r="M415" s="144" t="str">
        <f aca="false">'Roshas Attendance'!S414</f>
        <v/>
      </c>
      <c r="N415" s="145" t="str">
        <f aca="false">IF(M415="","", IF(SUMIF(K:K,M415,J:J)=0,"",SUMIF(K:K,M415,J:J)))</f>
        <v/>
      </c>
      <c r="O415" s="144" t="str">
        <f aca="false">'Roshas Attendance'!U414</f>
        <v/>
      </c>
    </row>
    <row r="416" customFormat="false" ht="15.75" hidden="false" customHeight="true" outlineLevel="0" collapsed="false">
      <c r="A416" s="74"/>
      <c r="B416" s="123"/>
      <c r="C416" s="123"/>
      <c r="D416" s="123"/>
      <c r="E416" s="123"/>
      <c r="G416" s="144" t="str">
        <f aca="false">'Roshas Attendance'!M415</f>
        <v>Puppytheif</v>
      </c>
      <c r="H416" s="140" t="e">
        <f aca="false">'Roshas Attendance'!N415</f>
        <v>#NAME?</v>
      </c>
      <c r="I416" s="141" t="str">
        <f aca="false">IF(COUNTIF(D:D,G416)=0,"",COUNTIF(D:D,G416))</f>
        <v/>
      </c>
      <c r="J416" s="142" t="str">
        <f aca="false">IF(SUMIF(B:B,G416,E:E)=0,"",SUMIF(B:B,G416,E:E))</f>
        <v/>
      </c>
      <c r="K416" s="143" t="e">
        <f aca="false">IF(G416="","", xlookup("*"&amp;G416&amp;"*",M:M,M:M,"",2))</f>
        <v>#NAME?</v>
      </c>
      <c r="M416" s="144" t="str">
        <f aca="false">'Roshas Attendance'!S415</f>
        <v/>
      </c>
      <c r="N416" s="145" t="str">
        <f aca="false">IF(M416="","", IF(SUMIF(K:K,M416,J:J)=0,"",SUMIF(K:K,M416,J:J)))</f>
        <v/>
      </c>
      <c r="O416" s="144" t="str">
        <f aca="false">'Roshas Attendance'!U415</f>
        <v/>
      </c>
    </row>
    <row r="417" customFormat="false" ht="15.75" hidden="false" customHeight="true" outlineLevel="0" collapsed="false">
      <c r="A417" s="67"/>
      <c r="B417" s="123"/>
      <c r="C417" s="123"/>
      <c r="D417" s="123"/>
      <c r="E417" s="123"/>
      <c r="G417" s="144" t="str">
        <f aca="false">'Roshas Attendance'!M416</f>
        <v>Purdy</v>
      </c>
      <c r="H417" s="140" t="e">
        <f aca="false">'Roshas Attendance'!N416</f>
        <v>#NAME?</v>
      </c>
      <c r="I417" s="141" t="str">
        <f aca="false">IF(COUNTIF(D:D,G417)=0,"",COUNTIF(D:D,G417))</f>
        <v/>
      </c>
      <c r="J417" s="142" t="str">
        <f aca="false">IF(SUMIF(B:B,G417,E:E)=0,"",SUMIF(B:B,G417,E:E))</f>
        <v/>
      </c>
      <c r="K417" s="143" t="e">
        <f aca="false">IF(G417="","", xlookup("*"&amp;G417&amp;"*",M:M,M:M,"",2))</f>
        <v>#NAME?</v>
      </c>
      <c r="M417" s="144" t="str">
        <f aca="false">'Roshas Attendance'!S416</f>
        <v/>
      </c>
      <c r="N417" s="145" t="str">
        <f aca="false">IF(M417="","", IF(SUMIF(K:K,M417,J:J)=0,"",SUMIF(K:K,M417,J:J)))</f>
        <v/>
      </c>
      <c r="O417" s="144" t="str">
        <f aca="false">'Roshas Attendance'!U416</f>
        <v/>
      </c>
    </row>
    <row r="418" customFormat="false" ht="15.75" hidden="false" customHeight="true" outlineLevel="0" collapsed="false">
      <c r="A418" s="74"/>
      <c r="B418" s="123"/>
      <c r="C418" s="123"/>
      <c r="D418" s="123"/>
      <c r="E418" s="123"/>
      <c r="G418" s="144" t="str">
        <f aca="false">'Roshas Attendance'!M417</f>
        <v>Pwrwrdgoon</v>
      </c>
      <c r="H418" s="140" t="e">
        <f aca="false">'Roshas Attendance'!N417</f>
        <v>#NAME?</v>
      </c>
      <c r="I418" s="141" t="str">
        <f aca="false">IF(COUNTIF(D:D,G418)=0,"",COUNTIF(D:D,G418))</f>
        <v/>
      </c>
      <c r="J418" s="142" t="str">
        <f aca="false">IF(SUMIF(B:B,G418,E:E)=0,"",SUMIF(B:B,G418,E:E))</f>
        <v/>
      </c>
      <c r="K418" s="143" t="e">
        <f aca="false">IF(G418="","", xlookup("*"&amp;G418&amp;"*",M:M,M:M,"",2))</f>
        <v>#NAME?</v>
      </c>
      <c r="M418" s="144" t="str">
        <f aca="false">'Roshas Attendance'!S417</f>
        <v/>
      </c>
      <c r="N418" s="145" t="str">
        <f aca="false">IF(M418="","", IF(SUMIF(K:K,M418,J:J)=0,"",SUMIF(K:K,M418,J:J)))</f>
        <v/>
      </c>
      <c r="O418" s="144" t="str">
        <f aca="false">'Roshas Attendance'!U417</f>
        <v/>
      </c>
    </row>
    <row r="419" customFormat="false" ht="15.75" hidden="false" customHeight="true" outlineLevel="0" collapsed="false">
      <c r="A419" s="67"/>
      <c r="B419" s="123"/>
      <c r="C419" s="123"/>
      <c r="D419" s="123"/>
      <c r="E419" s="123"/>
      <c r="G419" s="144" t="str">
        <f aca="false">'Roshas Attendance'!M418</f>
        <v>Qilbie</v>
      </c>
      <c r="H419" s="140" t="e">
        <f aca="false">'Roshas Attendance'!N418</f>
        <v>#NAME?</v>
      </c>
      <c r="I419" s="141" t="str">
        <f aca="false">IF(COUNTIF(D:D,G419)=0,"",COUNTIF(D:D,G419))</f>
        <v/>
      </c>
      <c r="J419" s="142" t="str">
        <f aca="false">IF(SUMIF(B:B,G419,E:E)=0,"",SUMIF(B:B,G419,E:E))</f>
        <v/>
      </c>
      <c r="K419" s="143" t="e">
        <f aca="false">IF(G419="","", xlookup("*"&amp;G419&amp;"*",M:M,M:M,"",2))</f>
        <v>#NAME?</v>
      </c>
      <c r="M419" s="144" t="str">
        <f aca="false">'Roshas Attendance'!S418</f>
        <v/>
      </c>
      <c r="N419" s="145" t="str">
        <f aca="false">IF(M419="","", IF(SUMIF(K:K,M419,J:J)=0,"",SUMIF(K:K,M419,J:J)))</f>
        <v/>
      </c>
      <c r="O419" s="144" t="str">
        <f aca="false">'Roshas Attendance'!U418</f>
        <v/>
      </c>
    </row>
    <row r="420" customFormat="false" ht="15.75" hidden="false" customHeight="true" outlineLevel="0" collapsed="false">
      <c r="A420" s="74"/>
      <c r="B420" s="123"/>
      <c r="C420" s="123"/>
      <c r="D420" s="123"/>
      <c r="E420" s="123"/>
      <c r="G420" s="144" t="str">
        <f aca="false">'Roshas Attendance'!M419</f>
        <v>Quipz</v>
      </c>
      <c r="H420" s="140" t="e">
        <f aca="false">'Roshas Attendance'!N419</f>
        <v>#NAME?</v>
      </c>
      <c r="I420" s="141" t="str">
        <f aca="false">IF(COUNTIF(D:D,G420)=0,"",COUNTIF(D:D,G420))</f>
        <v/>
      </c>
      <c r="J420" s="142" t="str">
        <f aca="false">IF(SUMIF(B:B,G420,E:E)=0,"",SUMIF(B:B,G420,E:E))</f>
        <v/>
      </c>
      <c r="K420" s="143" t="e">
        <f aca="false">IF(G420="","", xlookup("*"&amp;G420&amp;"*",M:M,M:M,"",2))</f>
        <v>#NAME?</v>
      </c>
      <c r="M420" s="144" t="str">
        <f aca="false">'Roshas Attendance'!S419</f>
        <v/>
      </c>
      <c r="N420" s="145" t="str">
        <f aca="false">IF(M420="","", IF(SUMIF(K:K,M420,J:J)=0,"",SUMIF(K:K,M420,J:J)))</f>
        <v/>
      </c>
      <c r="O420" s="144" t="str">
        <f aca="false">'Roshas Attendance'!U419</f>
        <v/>
      </c>
    </row>
    <row r="421" customFormat="false" ht="15.75" hidden="false" customHeight="true" outlineLevel="0" collapsed="false">
      <c r="A421" s="67"/>
      <c r="B421" s="123"/>
      <c r="C421" s="123"/>
      <c r="D421" s="123"/>
      <c r="E421" s="123"/>
      <c r="G421" s="144" t="str">
        <f aca="false">'Roshas Attendance'!M420</f>
        <v>Quivertimber</v>
      </c>
      <c r="H421" s="140" t="e">
        <f aca="false">'Roshas Attendance'!N420</f>
        <v>#NAME?</v>
      </c>
      <c r="I421" s="141" t="str">
        <f aca="false">IF(COUNTIF(D:D,G421)=0,"",COUNTIF(D:D,G421))</f>
        <v/>
      </c>
      <c r="J421" s="142" t="str">
        <f aca="false">IF(SUMIF(B:B,G421,E:E)=0,"",SUMIF(B:B,G421,E:E))</f>
        <v/>
      </c>
      <c r="K421" s="143" t="e">
        <f aca="false">IF(G421="","", xlookup("*"&amp;G421&amp;"*",M:M,M:M,"",2))</f>
        <v>#NAME?</v>
      </c>
      <c r="M421" s="144" t="str">
        <f aca="false">'Roshas Attendance'!S420</f>
        <v/>
      </c>
      <c r="N421" s="145" t="str">
        <f aca="false">IF(M421="","", IF(SUMIF(K:K,M421,J:J)=0,"",SUMIF(K:K,M421,J:J)))</f>
        <v/>
      </c>
      <c r="O421" s="144" t="str">
        <f aca="false">'Roshas Attendance'!U420</f>
        <v/>
      </c>
    </row>
    <row r="422" customFormat="false" ht="15.75" hidden="false" customHeight="true" outlineLevel="0" collapsed="false">
      <c r="A422" s="74"/>
      <c r="B422" s="123"/>
      <c r="C422" s="123"/>
      <c r="D422" s="123"/>
      <c r="E422" s="123"/>
      <c r="G422" s="144" t="str">
        <f aca="false">'Roshas Attendance'!M421</f>
        <v>Quivryn</v>
      </c>
      <c r="H422" s="140" t="e">
        <f aca="false">'Roshas Attendance'!N421</f>
        <v>#NAME?</v>
      </c>
      <c r="I422" s="141" t="str">
        <f aca="false">IF(COUNTIF(D:D,G422)=0,"",COUNTIF(D:D,G422))</f>
        <v/>
      </c>
      <c r="J422" s="142" t="str">
        <f aca="false">IF(SUMIF(B:B,G422,E:E)=0,"",SUMIF(B:B,G422,E:E))</f>
        <v/>
      </c>
      <c r="K422" s="143" t="e">
        <f aca="false">IF(G422="","", xlookup("*"&amp;G422&amp;"*",M:M,M:M,"",2))</f>
        <v>#NAME?</v>
      </c>
      <c r="M422" s="144" t="str">
        <f aca="false">'Roshas Attendance'!S421</f>
        <v/>
      </c>
      <c r="N422" s="145" t="str">
        <f aca="false">IF(M422="","", IF(SUMIF(K:K,M422,J:J)=0,"",SUMIF(K:K,M422,J:J)))</f>
        <v/>
      </c>
      <c r="O422" s="144" t="str">
        <f aca="false">'Roshas Attendance'!U421</f>
        <v/>
      </c>
    </row>
    <row r="423" customFormat="false" ht="15.75" hidden="false" customHeight="true" outlineLevel="0" collapsed="false">
      <c r="A423" s="67"/>
      <c r="B423" s="123"/>
      <c r="C423" s="123"/>
      <c r="D423" s="123"/>
      <c r="E423" s="123"/>
      <c r="G423" s="144" t="str">
        <f aca="false">'Roshas Attendance'!M422</f>
        <v>Raidlock</v>
      </c>
      <c r="H423" s="140" t="e">
        <f aca="false">'Roshas Attendance'!N422</f>
        <v>#NAME?</v>
      </c>
      <c r="I423" s="141" t="str">
        <f aca="false">IF(COUNTIF(D:D,G423)=0,"",COUNTIF(D:D,G423))</f>
        <v/>
      </c>
      <c r="J423" s="142" t="str">
        <f aca="false">IF(SUMIF(B:B,G423,E:E)=0,"",SUMIF(B:B,G423,E:E))</f>
        <v/>
      </c>
      <c r="K423" s="143" t="e">
        <f aca="false">IF(G423="","", xlookup("*"&amp;G423&amp;"*",M:M,M:M,"",2))</f>
        <v>#NAME?</v>
      </c>
      <c r="M423" s="144" t="str">
        <f aca="false">'Roshas Attendance'!S422</f>
        <v/>
      </c>
      <c r="N423" s="145" t="str">
        <f aca="false">IF(M423="","", IF(SUMIF(K:K,M423,J:J)=0,"",SUMIF(K:K,M423,J:J)))</f>
        <v/>
      </c>
      <c r="O423" s="144" t="str">
        <f aca="false">'Roshas Attendance'!U422</f>
        <v/>
      </c>
    </row>
    <row r="424" customFormat="false" ht="15.75" hidden="false" customHeight="true" outlineLevel="0" collapsed="false">
      <c r="A424" s="74"/>
      <c r="B424" s="123"/>
      <c r="C424" s="123"/>
      <c r="D424" s="123"/>
      <c r="E424" s="123"/>
      <c r="G424" s="144" t="str">
        <f aca="false">'Roshas Attendance'!M423</f>
        <v>Rakks</v>
      </c>
      <c r="H424" s="140" t="e">
        <f aca="false">'Roshas Attendance'!N423</f>
        <v>#NAME?</v>
      </c>
      <c r="I424" s="141" t="str">
        <f aca="false">IF(COUNTIF(D:D,G424)=0,"",COUNTIF(D:D,G424))</f>
        <v/>
      </c>
      <c r="J424" s="142" t="str">
        <f aca="false">IF(SUMIF(B:B,G424,E:E)=0,"",SUMIF(B:B,G424,E:E))</f>
        <v/>
      </c>
      <c r="K424" s="151" t="e">
        <f aca="false">IF(G424="","", xlookup("*"&amp;G424&amp;"*",M:M,M:M,"",2))</f>
        <v>#NAME?</v>
      </c>
      <c r="M424" s="144" t="str">
        <f aca="false">'Roshas Attendance'!S423</f>
        <v/>
      </c>
      <c r="N424" s="145" t="str">
        <f aca="false">IF(M424="","", IF(SUMIF(K:K,M424,J:J)=0,"",SUMIF(K:K,M424,J:J)))</f>
        <v/>
      </c>
      <c r="O424" s="144" t="str">
        <f aca="false">'Roshas Attendance'!U423</f>
        <v/>
      </c>
    </row>
    <row r="425" customFormat="false" ht="15.75" hidden="false" customHeight="true" outlineLevel="0" collapsed="false">
      <c r="A425" s="67"/>
      <c r="B425" s="123"/>
      <c r="C425" s="123"/>
      <c r="D425" s="123"/>
      <c r="E425" s="123"/>
      <c r="G425" s="144" t="str">
        <f aca="false">'Roshas Attendance'!M424</f>
        <v>Randomhero</v>
      </c>
      <c r="H425" s="140" t="e">
        <f aca="false">'Roshas Attendance'!N424</f>
        <v>#NAME?</v>
      </c>
      <c r="I425" s="141" t="str">
        <f aca="false">IF(COUNTIF(D:D,G425)=0,"",COUNTIF(D:D,G425))</f>
        <v/>
      </c>
      <c r="J425" s="142" t="str">
        <f aca="false">IF(SUMIF(B:B,G425,E:E)=0,"",SUMIF(B:B,G425,E:E))</f>
        <v/>
      </c>
      <c r="K425" s="143" t="e">
        <f aca="false">IF(G425="","", xlookup("*"&amp;G425&amp;"*",M:M,M:M,"",2))</f>
        <v>#NAME?</v>
      </c>
      <c r="M425" s="144" t="str">
        <f aca="false">'Roshas Attendance'!S424</f>
        <v/>
      </c>
      <c r="N425" s="145" t="str">
        <f aca="false">IF(M425="","", IF(SUMIF(K:K,M425,J:J)=0,"",SUMIF(K:K,M425,J:J)))</f>
        <v/>
      </c>
      <c r="O425" s="144" t="str">
        <f aca="false">'Roshas Attendance'!U424</f>
        <v/>
      </c>
    </row>
    <row r="426" customFormat="false" ht="15.75" hidden="false" customHeight="true" outlineLevel="0" collapsed="false">
      <c r="A426" s="74"/>
      <c r="B426" s="123"/>
      <c r="C426" s="123"/>
      <c r="D426" s="123"/>
      <c r="E426" s="123"/>
      <c r="G426" s="144" t="str">
        <f aca="false">'Roshas Attendance'!M425</f>
        <v>Rasdread</v>
      </c>
      <c r="H426" s="140" t="e">
        <f aca="false">'Roshas Attendance'!N425</f>
        <v>#NAME?</v>
      </c>
      <c r="I426" s="141" t="str">
        <f aca="false">IF(COUNTIF(D:D,G426)=0,"",COUNTIF(D:D,G426))</f>
        <v/>
      </c>
      <c r="J426" s="142" t="str">
        <f aca="false">IF(SUMIF(B:B,G426,E:E)=0,"",SUMIF(B:B,G426,E:E))</f>
        <v/>
      </c>
      <c r="K426" s="143" t="e">
        <f aca="false">IF(G426="","", xlookup("*"&amp;G426&amp;"*",M:M,M:M,"",2))</f>
        <v>#NAME?</v>
      </c>
      <c r="M426" s="144" t="str">
        <f aca="false">'Roshas Attendance'!S425</f>
        <v/>
      </c>
      <c r="N426" s="145" t="str">
        <f aca="false">IF(M426="","", IF(SUMIF(K:K,M426,J:J)=0,"",SUMIF(K:K,M426,J:J)))</f>
        <v/>
      </c>
      <c r="O426" s="144" t="str">
        <f aca="false">'Roshas Attendance'!U425</f>
        <v/>
      </c>
    </row>
    <row r="427" customFormat="false" ht="15.75" hidden="false" customHeight="true" outlineLevel="0" collapsed="false">
      <c r="A427" s="67"/>
      <c r="B427" s="123"/>
      <c r="C427" s="123"/>
      <c r="D427" s="123"/>
      <c r="E427" s="123"/>
      <c r="G427" s="144" t="str">
        <f aca="false">'Roshas Attendance'!M426</f>
        <v>Rashadi</v>
      </c>
      <c r="H427" s="140" t="e">
        <f aca="false">'Roshas Attendance'!N426</f>
        <v>#NAME?</v>
      </c>
      <c r="I427" s="141" t="str">
        <f aca="false">IF(COUNTIF(D:D,G427)=0,"",COUNTIF(D:D,G427))</f>
        <v/>
      </c>
      <c r="J427" s="142" t="str">
        <f aca="false">IF(SUMIF(B:B,G427,E:E)=0,"",SUMIF(B:B,G427,E:E))</f>
        <v/>
      </c>
      <c r="K427" s="143" t="e">
        <f aca="false">IF(G427="","", xlookup("*"&amp;G427&amp;"*",M:M,M:M,"",2))</f>
        <v>#NAME?</v>
      </c>
      <c r="M427" s="144" t="str">
        <f aca="false">'Roshas Attendance'!S426</f>
        <v/>
      </c>
      <c r="N427" s="145" t="str">
        <f aca="false">IF(M427="","", IF(SUMIF(K:K,M427,J:J)=0,"",SUMIF(K:K,M427,J:J)))</f>
        <v/>
      </c>
      <c r="O427" s="144" t="str">
        <f aca="false">'Roshas Attendance'!U426</f>
        <v/>
      </c>
    </row>
    <row r="428" customFormat="false" ht="15.75" hidden="false" customHeight="true" outlineLevel="0" collapsed="false">
      <c r="A428" s="74"/>
      <c r="B428" s="123"/>
      <c r="C428" s="123"/>
      <c r="D428" s="123"/>
      <c r="E428" s="123"/>
      <c r="G428" s="144" t="str">
        <f aca="false">'Roshas Attendance'!M427</f>
        <v>Raskolnikova</v>
      </c>
      <c r="H428" s="140" t="e">
        <f aca="false">'Roshas Attendance'!N427</f>
        <v>#NAME?</v>
      </c>
      <c r="I428" s="141" t="str">
        <f aca="false">IF(COUNTIF(D:D,G428)=0,"",COUNTIF(D:D,G428))</f>
        <v/>
      </c>
      <c r="J428" s="142" t="str">
        <f aca="false">IF(SUMIF(B:B,G428,E:E)=0,"",SUMIF(B:B,G428,E:E))</f>
        <v/>
      </c>
      <c r="K428" s="151" t="e">
        <f aca="false">IF(G428="","", xlookup("*"&amp;G428&amp;"*",M:M,M:M,"",2))</f>
        <v>#NAME?</v>
      </c>
      <c r="M428" s="144" t="str">
        <f aca="false">'Roshas Attendance'!S427</f>
        <v/>
      </c>
      <c r="N428" s="145" t="str">
        <f aca="false">IF(M428="","", IF(SUMIF(K:K,M428,J:J)=0,"",SUMIF(K:K,M428,J:J)))</f>
        <v/>
      </c>
      <c r="O428" s="144" t="str">
        <f aca="false">'Roshas Attendance'!U427</f>
        <v/>
      </c>
    </row>
    <row r="429" customFormat="false" ht="15.75" hidden="false" customHeight="true" outlineLevel="0" collapsed="false">
      <c r="A429" s="67"/>
      <c r="B429" s="123"/>
      <c r="C429" s="123"/>
      <c r="D429" s="123"/>
      <c r="E429" s="123"/>
      <c r="G429" s="144" t="str">
        <f aca="false">'Roshas Attendance'!M428</f>
        <v>Redempt</v>
      </c>
      <c r="H429" s="140" t="e">
        <f aca="false">'Roshas Attendance'!N428</f>
        <v>#NAME?</v>
      </c>
      <c r="I429" s="141" t="str">
        <f aca="false">IF(COUNTIF(D:D,G429)=0,"",COUNTIF(D:D,G429))</f>
        <v/>
      </c>
      <c r="J429" s="142" t="str">
        <f aca="false">IF(SUMIF(B:B,G429,E:E)=0,"",SUMIF(B:B,G429,E:E))</f>
        <v/>
      </c>
      <c r="K429" s="143" t="e">
        <f aca="false">IF(G429="","", xlookup("*"&amp;G429&amp;"*",M:M,M:M,"",2))</f>
        <v>#NAME?</v>
      </c>
      <c r="M429" s="144" t="str">
        <f aca="false">'Roshas Attendance'!S428</f>
        <v/>
      </c>
      <c r="N429" s="145" t="str">
        <f aca="false">IF(M429="","", IF(SUMIF(K:K,M429,J:J)=0,"",SUMIF(K:K,M429,J:J)))</f>
        <v/>
      </c>
      <c r="O429" s="144" t="str">
        <f aca="false">'Roshas Attendance'!U428</f>
        <v/>
      </c>
    </row>
    <row r="430" customFormat="false" ht="15.75" hidden="false" customHeight="true" outlineLevel="0" collapsed="false">
      <c r="A430" s="74"/>
      <c r="B430" s="123"/>
      <c r="C430" s="123"/>
      <c r="D430" s="123"/>
      <c r="E430" s="123"/>
      <c r="G430" s="144" t="str">
        <f aca="false">'Roshas Attendance'!M429</f>
        <v>Rejuvbobb</v>
      </c>
      <c r="H430" s="140" t="e">
        <f aca="false">'Roshas Attendance'!N429</f>
        <v>#NAME?</v>
      </c>
      <c r="I430" s="141" t="str">
        <f aca="false">IF(COUNTIF(D:D,G430)=0,"",COUNTIF(D:D,G430))</f>
        <v/>
      </c>
      <c r="J430" s="142" t="str">
        <f aca="false">IF(SUMIF(B:B,G430,E:E)=0,"",SUMIF(B:B,G430,E:E))</f>
        <v/>
      </c>
      <c r="K430" s="143" t="e">
        <f aca="false">IF(G430="","", xlookup("*"&amp;G430&amp;"*",M:M,M:M,"",2))</f>
        <v>#NAME?</v>
      </c>
      <c r="M430" s="144" t="str">
        <f aca="false">'Roshas Attendance'!S429</f>
        <v/>
      </c>
      <c r="N430" s="145" t="str">
        <f aca="false">IF(M430="","", IF(SUMIF(K:K,M430,J:J)=0,"",SUMIF(K:K,M430,J:J)))</f>
        <v/>
      </c>
      <c r="O430" s="144" t="str">
        <f aca="false">'Roshas Attendance'!U429</f>
        <v/>
      </c>
    </row>
    <row r="431" customFormat="false" ht="15.75" hidden="false" customHeight="true" outlineLevel="0" collapsed="false">
      <c r="A431" s="67"/>
      <c r="B431" s="123"/>
      <c r="C431" s="123"/>
      <c r="D431" s="123"/>
      <c r="E431" s="123"/>
      <c r="G431" s="144" t="str">
        <f aca="false">'Roshas Attendance'!M430</f>
        <v>Resgonewrong</v>
      </c>
      <c r="H431" s="140" t="e">
        <f aca="false">'Roshas Attendance'!N430</f>
        <v>#NAME?</v>
      </c>
      <c r="I431" s="141" t="str">
        <f aca="false">IF(COUNTIF(D:D,G431)=0,"",COUNTIF(D:D,G431))</f>
        <v/>
      </c>
      <c r="J431" s="142" t="str">
        <f aca="false">IF(SUMIF(B:B,G431,E:E)=0,"",SUMIF(B:B,G431,E:E))</f>
        <v/>
      </c>
      <c r="K431" s="143" t="e">
        <f aca="false">IF(G431="","", xlookup("*"&amp;G431&amp;"*",M:M,M:M,"",2))</f>
        <v>#NAME?</v>
      </c>
      <c r="M431" s="144" t="str">
        <f aca="false">'Roshas Attendance'!S430</f>
        <v/>
      </c>
      <c r="N431" s="145" t="str">
        <f aca="false">IF(M431="","", IF(SUMIF(K:K,M431,J:J)=0,"",SUMIF(K:K,M431,J:J)))</f>
        <v/>
      </c>
      <c r="O431" s="144" t="str">
        <f aca="false">'Roshas Attendance'!U430</f>
        <v/>
      </c>
    </row>
    <row r="432" customFormat="false" ht="15.75" hidden="false" customHeight="true" outlineLevel="0" collapsed="false">
      <c r="A432" s="74"/>
      <c r="B432" s="123"/>
      <c r="C432" s="123"/>
      <c r="D432" s="123"/>
      <c r="E432" s="123"/>
      <c r="G432" s="144" t="str">
        <f aca="false">'Roshas Attendance'!M431</f>
        <v>Reyu</v>
      </c>
      <c r="H432" s="140" t="e">
        <f aca="false">'Roshas Attendance'!N431</f>
        <v>#NAME?</v>
      </c>
      <c r="I432" s="141" t="str">
        <f aca="false">IF(COUNTIF(D:D,G432)=0,"",COUNTIF(D:D,G432))</f>
        <v/>
      </c>
      <c r="J432" s="142" t="str">
        <f aca="false">IF(SUMIF(B:B,G432,E:E)=0,"",SUMIF(B:B,G432,E:E))</f>
        <v/>
      </c>
      <c r="K432" s="143" t="e">
        <f aca="false">IF(G432="","", xlookup("*"&amp;G432&amp;"*",M:M,M:M,"",2))</f>
        <v>#NAME?</v>
      </c>
      <c r="M432" s="144" t="str">
        <f aca="false">'Roshas Attendance'!S431</f>
        <v/>
      </c>
      <c r="N432" s="145" t="str">
        <f aca="false">IF(M432="","", IF(SUMIF(K:K,M432,J:J)=0,"",SUMIF(K:K,M432,J:J)))</f>
        <v/>
      </c>
      <c r="O432" s="144" t="str">
        <f aca="false">'Roshas Attendance'!U431</f>
        <v/>
      </c>
    </row>
    <row r="433" customFormat="false" ht="15.75" hidden="false" customHeight="true" outlineLevel="0" collapsed="false">
      <c r="A433" s="67"/>
      <c r="B433" s="123"/>
      <c r="C433" s="123"/>
      <c r="D433" s="123"/>
      <c r="E433" s="123"/>
      <c r="G433" s="144" t="str">
        <f aca="false">'Roshas Attendance'!M432</f>
        <v>Rickygofast</v>
      </c>
      <c r="H433" s="140" t="e">
        <f aca="false">'Roshas Attendance'!N432</f>
        <v>#NAME?</v>
      </c>
      <c r="I433" s="141" t="str">
        <f aca="false">IF(COUNTIF(D:D,G433)=0,"",COUNTIF(D:D,G433))</f>
        <v/>
      </c>
      <c r="J433" s="142" t="str">
        <f aca="false">IF(SUMIF(B:B,G433,E:E)=0,"",SUMIF(B:B,G433,E:E))</f>
        <v/>
      </c>
      <c r="K433" s="143" t="e">
        <f aca="false">IF(G433="","", xlookup("*"&amp;G433&amp;"*",M:M,M:M,"",2))</f>
        <v>#NAME?</v>
      </c>
      <c r="M433" s="144" t="str">
        <f aca="false">'Roshas Attendance'!S432</f>
        <v/>
      </c>
      <c r="N433" s="145" t="str">
        <f aca="false">IF(M433="","", IF(SUMIF(K:K,M433,J:J)=0,"",SUMIF(K:K,M433,J:J)))</f>
        <v/>
      </c>
      <c r="O433" s="144" t="str">
        <f aca="false">'Roshas Attendance'!U432</f>
        <v/>
      </c>
    </row>
    <row r="434" customFormat="false" ht="15.75" hidden="false" customHeight="true" outlineLevel="0" collapsed="false">
      <c r="A434" s="74"/>
      <c r="B434" s="123"/>
      <c r="C434" s="123"/>
      <c r="D434" s="123"/>
      <c r="E434" s="123"/>
      <c r="G434" s="144" t="str">
        <f aca="false">'Roshas Attendance'!M433</f>
        <v>Rimmey</v>
      </c>
      <c r="H434" s="140" t="e">
        <f aca="false">'Roshas Attendance'!N433</f>
        <v>#NAME?</v>
      </c>
      <c r="I434" s="141" t="str">
        <f aca="false">IF(COUNTIF(D:D,G434)=0,"",COUNTIF(D:D,G434))</f>
        <v/>
      </c>
      <c r="J434" s="142" t="str">
        <f aca="false">IF(SUMIF(B:B,G434,E:E)=0,"",SUMIF(B:B,G434,E:E))</f>
        <v/>
      </c>
      <c r="K434" s="143" t="e">
        <f aca="false">IF(G434="","", xlookup("*"&amp;G434&amp;"*",M:M,M:M,"",2))</f>
        <v>#NAME?</v>
      </c>
      <c r="M434" s="144" t="str">
        <f aca="false">'Roshas Attendance'!S433</f>
        <v/>
      </c>
      <c r="N434" s="145" t="str">
        <f aca="false">IF(M434="","", IF(SUMIF(K:K,M434,J:J)=0,"",SUMIF(K:K,M434,J:J)))</f>
        <v/>
      </c>
      <c r="O434" s="144" t="str">
        <f aca="false">'Roshas Attendance'!U433</f>
        <v/>
      </c>
    </row>
    <row r="435" customFormat="false" ht="15.75" hidden="false" customHeight="true" outlineLevel="0" collapsed="false">
      <c r="A435" s="67"/>
      <c r="B435" s="123"/>
      <c r="C435" s="123"/>
      <c r="D435" s="123"/>
      <c r="E435" s="123"/>
      <c r="G435" s="144" t="str">
        <f aca="false">'Roshas Attendance'!M434</f>
        <v>Robertbones</v>
      </c>
      <c r="H435" s="140" t="e">
        <f aca="false">'Roshas Attendance'!N434</f>
        <v>#NAME?</v>
      </c>
      <c r="I435" s="141" t="str">
        <f aca="false">IF(COUNTIF(D:D,G435)=0,"",COUNTIF(D:D,G435))</f>
        <v/>
      </c>
      <c r="J435" s="142" t="str">
        <f aca="false">IF(SUMIF(B:B,G435,E:E)=0,"",SUMIF(B:B,G435,E:E))</f>
        <v/>
      </c>
      <c r="K435" s="143" t="e">
        <f aca="false">IF(G435="","", xlookup("*"&amp;G435&amp;"*",M:M,M:M,"",2))</f>
        <v>#NAME?</v>
      </c>
      <c r="M435" s="144" t="str">
        <f aca="false">'Roshas Attendance'!S434</f>
        <v/>
      </c>
      <c r="N435" s="145" t="str">
        <f aca="false">IF(M435="","", IF(SUMIF(K:K,M435,J:J)=0,"",SUMIF(K:K,M435,J:J)))</f>
        <v/>
      </c>
      <c r="O435" s="144" t="str">
        <f aca="false">'Roshas Attendance'!U434</f>
        <v/>
      </c>
    </row>
    <row r="436" customFormat="false" ht="15.75" hidden="false" customHeight="true" outlineLevel="0" collapsed="false">
      <c r="A436" s="74"/>
      <c r="B436" s="123"/>
      <c r="C436" s="123"/>
      <c r="D436" s="123"/>
      <c r="E436" s="123"/>
      <c r="G436" s="144" t="str">
        <f aca="false">'Roshas Attendance'!M435</f>
        <v>Rocloc</v>
      </c>
      <c r="H436" s="140" t="e">
        <f aca="false">'Roshas Attendance'!N435</f>
        <v>#NAME?</v>
      </c>
      <c r="I436" s="141" t="str">
        <f aca="false">IF(COUNTIF(D:D,G436)=0,"",COUNTIF(D:D,G436))</f>
        <v/>
      </c>
      <c r="J436" s="142" t="str">
        <f aca="false">IF(SUMIF(B:B,G436,E:E)=0,"",SUMIF(B:B,G436,E:E))</f>
        <v/>
      </c>
      <c r="K436" s="143" t="e">
        <f aca="false">IF(G436="","", xlookup("*"&amp;G436&amp;"*",M:M,M:M,"",2))</f>
        <v>#NAME?</v>
      </c>
      <c r="M436" s="144" t="str">
        <f aca="false">'Roshas Attendance'!S435</f>
        <v/>
      </c>
      <c r="N436" s="145" t="str">
        <f aca="false">IF(M436="","", IF(SUMIF(K:K,M436,J:J)=0,"",SUMIF(K:K,M436,J:J)))</f>
        <v/>
      </c>
      <c r="O436" s="144" t="str">
        <f aca="false">'Roshas Attendance'!U435</f>
        <v/>
      </c>
    </row>
    <row r="437" customFormat="false" ht="15.75" hidden="false" customHeight="true" outlineLevel="0" collapsed="false">
      <c r="A437" s="67"/>
      <c r="B437" s="123"/>
      <c r="C437" s="123"/>
      <c r="D437" s="123"/>
      <c r="E437" s="123"/>
      <c r="G437" s="144" t="str">
        <f aca="false">'Roshas Attendance'!M436</f>
        <v>Rocshas</v>
      </c>
      <c r="H437" s="140" t="e">
        <f aca="false">'Roshas Attendance'!N436</f>
        <v>#NAME?</v>
      </c>
      <c r="I437" s="141" t="str">
        <f aca="false">IF(COUNTIF(D:D,G437)=0,"",COUNTIF(D:D,G437))</f>
        <v/>
      </c>
      <c r="J437" s="142" t="str">
        <f aca="false">IF(SUMIF(B:B,G437,E:E)=0,"",SUMIF(B:B,G437,E:E))</f>
        <v/>
      </c>
      <c r="K437" s="143" t="e">
        <f aca="false">IF(G437="","", xlookup("*"&amp;G437&amp;"*",M:M,M:M,"",2))</f>
        <v>#NAME?</v>
      </c>
      <c r="M437" s="144" t="str">
        <f aca="false">'Roshas Attendance'!S436</f>
        <v/>
      </c>
      <c r="N437" s="145" t="str">
        <f aca="false">IF(M437="","", IF(SUMIF(K:K,M437,J:J)=0,"",SUMIF(K:K,M437,J:J)))</f>
        <v/>
      </c>
      <c r="O437" s="144" t="str">
        <f aca="false">'Roshas Attendance'!U436</f>
        <v/>
      </c>
    </row>
    <row r="438" customFormat="false" ht="15.75" hidden="false" customHeight="true" outlineLevel="0" collapsed="false">
      <c r="A438" s="74"/>
      <c r="B438" s="123"/>
      <c r="C438" s="123"/>
      <c r="D438" s="123"/>
      <c r="E438" s="123"/>
      <c r="G438" s="144" t="str">
        <f aca="false">'Roshas Attendance'!M437</f>
        <v>Roflan</v>
      </c>
      <c r="H438" s="140" t="e">
        <f aca="false">'Roshas Attendance'!N437</f>
        <v>#NAME?</v>
      </c>
      <c r="I438" s="141" t="str">
        <f aca="false">IF(COUNTIF(D:D,G438)=0,"",COUNTIF(D:D,G438))</f>
        <v/>
      </c>
      <c r="J438" s="142" t="str">
        <f aca="false">IF(SUMIF(B:B,G438,E:E)=0,"",SUMIF(B:B,G438,E:E))</f>
        <v/>
      </c>
      <c r="K438" s="143" t="e">
        <f aca="false">IF(G438="","", xlookup("*"&amp;G438&amp;"*",M:M,M:M,"",2))</f>
        <v>#NAME?</v>
      </c>
      <c r="M438" s="144" t="str">
        <f aca="false">'Roshas Attendance'!S437</f>
        <v/>
      </c>
      <c r="N438" s="145" t="str">
        <f aca="false">IF(M438="","", IF(SUMIF(K:K,M438,J:J)=0,"",SUMIF(K:K,M438,J:J)))</f>
        <v/>
      </c>
      <c r="O438" s="144" t="str">
        <f aca="false">'Roshas Attendance'!U437</f>
        <v/>
      </c>
    </row>
    <row r="439" customFormat="false" ht="15.75" hidden="false" customHeight="true" outlineLevel="0" collapsed="false">
      <c r="A439" s="67"/>
      <c r="B439" s="123"/>
      <c r="C439" s="123"/>
      <c r="D439" s="123"/>
      <c r="E439" s="123"/>
      <c r="G439" s="144" t="str">
        <f aca="false">'Roshas Attendance'!M438</f>
        <v>Rollcoal</v>
      </c>
      <c r="H439" s="140" t="e">
        <f aca="false">'Roshas Attendance'!N438</f>
        <v>#NAME?</v>
      </c>
      <c r="I439" s="141" t="str">
        <f aca="false">IF(COUNTIF(D:D,G439)=0,"",COUNTIF(D:D,G439))</f>
        <v/>
      </c>
      <c r="J439" s="142" t="str">
        <f aca="false">IF(SUMIF(B:B,G439,E:E)=0,"",SUMIF(B:B,G439,E:E))</f>
        <v/>
      </c>
      <c r="K439" s="143" t="e">
        <f aca="false">IF(G439="","", xlookup("*"&amp;G439&amp;"*",M:M,M:M,"",2))</f>
        <v>#NAME?</v>
      </c>
      <c r="M439" s="144" t="str">
        <f aca="false">'Roshas Attendance'!S438</f>
        <v/>
      </c>
      <c r="N439" s="145" t="str">
        <f aca="false">IF(M439="","", IF(SUMIF(K:K,M439,J:J)=0,"",SUMIF(K:K,M439,J:J)))</f>
        <v/>
      </c>
      <c r="O439" s="144" t="str">
        <f aca="false">'Roshas Attendance'!U438</f>
        <v/>
      </c>
    </row>
    <row r="440" customFormat="false" ht="15.75" hidden="false" customHeight="true" outlineLevel="0" collapsed="false">
      <c r="A440" s="74"/>
      <c r="B440" s="123"/>
      <c r="C440" s="123"/>
      <c r="D440" s="123"/>
      <c r="E440" s="123"/>
      <c r="G440" s="144" t="str">
        <f aca="false">'Roshas Attendance'!M439</f>
        <v>Roneth</v>
      </c>
      <c r="H440" s="140" t="e">
        <f aca="false">'Roshas Attendance'!N439</f>
        <v>#NAME?</v>
      </c>
      <c r="I440" s="141" t="str">
        <f aca="false">IF(COUNTIF(D:D,G440)=0,"",COUNTIF(D:D,G440))</f>
        <v/>
      </c>
      <c r="J440" s="142" t="str">
        <f aca="false">IF(SUMIF(B:B,G440,E:E)=0,"",SUMIF(B:B,G440,E:E))</f>
        <v/>
      </c>
      <c r="K440" s="143" t="e">
        <f aca="false">IF(G440="","", xlookup("*"&amp;G440&amp;"*",M:M,M:M,"",2))</f>
        <v>#NAME?</v>
      </c>
      <c r="M440" s="144" t="str">
        <f aca="false">'Roshas Attendance'!S439</f>
        <v/>
      </c>
      <c r="N440" s="145" t="str">
        <f aca="false">IF(M440="","", IF(SUMIF(K:K,M440,J:J)=0,"",SUMIF(K:K,M440,J:J)))</f>
        <v/>
      </c>
      <c r="O440" s="144" t="str">
        <f aca="false">'Roshas Attendance'!U439</f>
        <v/>
      </c>
    </row>
    <row r="441" customFormat="false" ht="15.75" hidden="false" customHeight="true" outlineLevel="0" collapsed="false">
      <c r="A441" s="67"/>
      <c r="B441" s="123"/>
      <c r="C441" s="123"/>
      <c r="D441" s="123"/>
      <c r="E441" s="123"/>
      <c r="G441" s="144" t="str">
        <f aca="false">'Roshas Attendance'!M440</f>
        <v>Roshas</v>
      </c>
      <c r="H441" s="140" t="e">
        <f aca="false">'Roshas Attendance'!N440</f>
        <v>#NAME?</v>
      </c>
      <c r="I441" s="141" t="str">
        <f aca="false">IF(COUNTIF(D:D,G441)=0,"",COUNTIF(D:D,G441))</f>
        <v/>
      </c>
      <c r="J441" s="142" t="str">
        <f aca="false">IF(SUMIF(B:B,G441,E:E)=0,"",SUMIF(B:B,G441,E:E))</f>
        <v/>
      </c>
      <c r="K441" s="143" t="e">
        <f aca="false">IF(G441="","", xlookup("*"&amp;G441&amp;"*",M:M,M:M,"",2))</f>
        <v>#NAME?</v>
      </c>
      <c r="M441" s="144" t="str">
        <f aca="false">'Roshas Attendance'!S440</f>
        <v/>
      </c>
      <c r="N441" s="145" t="str">
        <f aca="false">IF(M441="","", IF(SUMIF(K:K,M441,J:J)=0,"",SUMIF(K:K,M441,J:J)))</f>
        <v/>
      </c>
      <c r="O441" s="144" t="str">
        <f aca="false">'Roshas Attendance'!U440</f>
        <v/>
      </c>
    </row>
    <row r="442" customFormat="false" ht="15.75" hidden="false" customHeight="true" outlineLevel="0" collapsed="false">
      <c r="A442" s="74"/>
      <c r="B442" s="123"/>
      <c r="C442" s="123"/>
      <c r="D442" s="123"/>
      <c r="E442" s="123"/>
      <c r="G442" s="144" t="str">
        <f aca="false">'Roshas Attendance'!M441</f>
        <v>Rosheem</v>
      </c>
      <c r="H442" s="140" t="e">
        <f aca="false">'Roshas Attendance'!N441</f>
        <v>#NAME?</v>
      </c>
      <c r="I442" s="141" t="str">
        <f aca="false">IF(COUNTIF(D:D,G442)=0,"",COUNTIF(D:D,G442))</f>
        <v/>
      </c>
      <c r="J442" s="142" t="str">
        <f aca="false">IF(SUMIF(B:B,G442,E:E)=0,"",SUMIF(B:B,G442,E:E))</f>
        <v/>
      </c>
      <c r="K442" s="143" t="e">
        <f aca="false">IF(G442="","", xlookup("*"&amp;G442&amp;"*",M:M,M:M,"",2))</f>
        <v>#NAME?</v>
      </c>
      <c r="M442" s="144" t="str">
        <f aca="false">'Roshas Attendance'!S441</f>
        <v/>
      </c>
      <c r="N442" s="145" t="str">
        <f aca="false">IF(M442="","", IF(SUMIF(K:K,M442,J:J)=0,"",SUMIF(K:K,M442,J:J)))</f>
        <v/>
      </c>
      <c r="O442" s="144" t="str">
        <f aca="false">'Roshas Attendance'!U441</f>
        <v/>
      </c>
    </row>
    <row r="443" customFormat="false" ht="15.75" hidden="false" customHeight="true" outlineLevel="0" collapsed="false">
      <c r="A443" s="67"/>
      <c r="B443" s="123"/>
      <c r="C443" s="123"/>
      <c r="D443" s="123"/>
      <c r="E443" s="123"/>
      <c r="G443" s="144" t="str">
        <f aca="false">'Roshas Attendance'!M442</f>
        <v>Rottendaddy</v>
      </c>
      <c r="H443" s="140" t="e">
        <f aca="false">'Roshas Attendance'!N442</f>
        <v>#NAME?</v>
      </c>
      <c r="I443" s="141" t="str">
        <f aca="false">IF(COUNTIF(D:D,G443)=0,"",COUNTIF(D:D,G443))</f>
        <v/>
      </c>
      <c r="J443" s="142" t="str">
        <f aca="false">IF(SUMIF(B:B,G443,E:E)=0,"",SUMIF(B:B,G443,E:E))</f>
        <v/>
      </c>
      <c r="K443" s="143" t="e">
        <f aca="false">IF(G443="","", xlookup("*"&amp;G443&amp;"*",M:M,M:M,"",2))</f>
        <v>#NAME?</v>
      </c>
      <c r="M443" s="144" t="str">
        <f aca="false">'Roshas Attendance'!S442</f>
        <v/>
      </c>
      <c r="N443" s="145" t="str">
        <f aca="false">IF(M443="","", IF(SUMIF(K:K,M443,J:J)=0,"",SUMIF(K:K,M443,J:J)))</f>
        <v/>
      </c>
      <c r="O443" s="144" t="str">
        <f aca="false">'Roshas Attendance'!U442</f>
        <v/>
      </c>
    </row>
    <row r="444" customFormat="false" ht="15.75" hidden="false" customHeight="true" outlineLevel="0" collapsed="false">
      <c r="A444" s="74"/>
      <c r="B444" s="123"/>
      <c r="C444" s="123"/>
      <c r="D444" s="123"/>
      <c r="E444" s="123"/>
      <c r="G444" s="144" t="str">
        <f aca="false">'Roshas Attendance'!M443</f>
        <v>Roxxen</v>
      </c>
      <c r="H444" s="140" t="e">
        <f aca="false">'Roshas Attendance'!N443</f>
        <v>#NAME?</v>
      </c>
      <c r="I444" s="141" t="str">
        <f aca="false">IF(COUNTIF(D:D,G444)=0,"",COUNTIF(D:D,G444))</f>
        <v/>
      </c>
      <c r="J444" s="142" t="str">
        <f aca="false">IF(SUMIF(B:B,G444,E:E)=0,"",SUMIF(B:B,G444,E:E))</f>
        <v/>
      </c>
      <c r="K444" s="143" t="e">
        <f aca="false">IF(G444="","", xlookup("*"&amp;G444&amp;"*",M:M,M:M,"",2))</f>
        <v>#NAME?</v>
      </c>
      <c r="M444" s="144" t="str">
        <f aca="false">'Roshas Attendance'!S443</f>
        <v/>
      </c>
      <c r="N444" s="145" t="str">
        <f aca="false">IF(M444="","", IF(SUMIF(K:K,M444,J:J)=0,"",SUMIF(K:K,M444,J:J)))</f>
        <v/>
      </c>
      <c r="O444" s="144" t="str">
        <f aca="false">'Roshas Attendance'!U443</f>
        <v/>
      </c>
    </row>
    <row r="445" customFormat="false" ht="15.75" hidden="false" customHeight="true" outlineLevel="0" collapsed="false">
      <c r="A445" s="67"/>
      <c r="B445" s="123"/>
      <c r="C445" s="123"/>
      <c r="D445" s="123"/>
      <c r="E445" s="123"/>
      <c r="G445" s="144" t="str">
        <f aca="false">'Roshas Attendance'!M444</f>
        <v>Rsk</v>
      </c>
      <c r="H445" s="140" t="e">
        <f aca="false">'Roshas Attendance'!N444</f>
        <v>#NAME?</v>
      </c>
      <c r="I445" s="141" t="str">
        <f aca="false">IF(COUNTIF(D:D,G445)=0,"",COUNTIF(D:D,G445))</f>
        <v/>
      </c>
      <c r="J445" s="142" t="str">
        <f aca="false">IF(SUMIF(B:B,G445,E:E)=0,"",SUMIF(B:B,G445,E:E))</f>
        <v/>
      </c>
      <c r="K445" s="143" t="e">
        <f aca="false">IF(G445="","", xlookup("*"&amp;G445&amp;"*",M:M,M:M,"",2))</f>
        <v>#NAME?</v>
      </c>
      <c r="M445" s="144" t="str">
        <f aca="false">'Roshas Attendance'!S444</f>
        <v/>
      </c>
      <c r="N445" s="145" t="str">
        <f aca="false">IF(M445="","", IF(SUMIF(K:K,M445,J:J)=0,"",SUMIF(K:K,M445,J:J)))</f>
        <v/>
      </c>
      <c r="O445" s="144" t="str">
        <f aca="false">'Roshas Attendance'!U444</f>
        <v/>
      </c>
    </row>
    <row r="446" customFormat="false" ht="15.75" hidden="false" customHeight="true" outlineLevel="0" collapsed="false">
      <c r="A446" s="74"/>
      <c r="B446" s="123"/>
      <c r="C446" s="123"/>
      <c r="D446" s="123"/>
      <c r="E446" s="123"/>
      <c r="G446" s="144" t="str">
        <f aca="false">'Roshas Attendance'!M445</f>
        <v>Rukachan</v>
      </c>
      <c r="H446" s="140" t="e">
        <f aca="false">'Roshas Attendance'!N445</f>
        <v>#NAME?</v>
      </c>
      <c r="I446" s="141" t="str">
        <f aca="false">IF(COUNTIF(D:D,G446)=0,"",COUNTIF(D:D,G446))</f>
        <v/>
      </c>
      <c r="J446" s="142" t="str">
        <f aca="false">IF(SUMIF(B:B,G446,E:E)=0,"",SUMIF(B:B,G446,E:E))</f>
        <v/>
      </c>
      <c r="K446" s="143" t="e">
        <f aca="false">IF(G446="","", xlookup("*"&amp;G446&amp;"*",M:M,M:M,"",2))</f>
        <v>#NAME?</v>
      </c>
      <c r="M446" s="144" t="str">
        <f aca="false">'Roshas Attendance'!S445</f>
        <v/>
      </c>
      <c r="N446" s="145" t="str">
        <f aca="false">IF(M446="","", IF(SUMIF(K:K,M446,J:J)=0,"",SUMIF(K:K,M446,J:J)))</f>
        <v/>
      </c>
      <c r="O446" s="144" t="str">
        <f aca="false">'Roshas Attendance'!U445</f>
        <v/>
      </c>
    </row>
    <row r="447" customFormat="false" ht="15.75" hidden="false" customHeight="true" outlineLevel="0" collapsed="false">
      <c r="A447" s="67"/>
      <c r="B447" s="123"/>
      <c r="C447" s="123"/>
      <c r="D447" s="123"/>
      <c r="E447" s="123"/>
      <c r="G447" s="144" t="str">
        <f aca="false">'Roshas Attendance'!M446</f>
        <v>Rzainp</v>
      </c>
      <c r="H447" s="140" t="e">
        <f aca="false">'Roshas Attendance'!N446</f>
        <v>#NAME?</v>
      </c>
      <c r="I447" s="141" t="str">
        <f aca="false">IF(COUNTIF(D:D,G447)=0,"",COUNTIF(D:D,G447))</f>
        <v/>
      </c>
      <c r="J447" s="142" t="str">
        <f aca="false">IF(SUMIF(B:B,G447,E:E)=0,"",SUMIF(B:B,G447,E:E))</f>
        <v/>
      </c>
      <c r="K447" s="143" t="e">
        <f aca="false">IF(G447="","", xlookup("*"&amp;G447&amp;"*",M:M,M:M,"",2))</f>
        <v>#NAME?</v>
      </c>
      <c r="M447" s="144" t="str">
        <f aca="false">'Roshas Attendance'!S446</f>
        <v/>
      </c>
      <c r="N447" s="145" t="str">
        <f aca="false">IF(M447="","", IF(SUMIF(K:K,M447,J:J)=0,"",SUMIF(K:K,M447,J:J)))</f>
        <v/>
      </c>
      <c r="O447" s="144" t="str">
        <f aca="false">'Roshas Attendance'!U446</f>
        <v/>
      </c>
    </row>
    <row r="448" customFormat="false" ht="15.75" hidden="false" customHeight="true" outlineLevel="0" collapsed="false">
      <c r="A448" s="74"/>
      <c r="B448" s="123"/>
      <c r="C448" s="123"/>
      <c r="D448" s="123"/>
      <c r="E448" s="123"/>
      <c r="G448" s="144" t="str">
        <f aca="false">'Roshas Attendance'!M447</f>
        <v>Salvatus</v>
      </c>
      <c r="H448" s="140" t="e">
        <f aca="false">'Roshas Attendance'!N447</f>
        <v>#NAME?</v>
      </c>
      <c r="I448" s="141" t="str">
        <f aca="false">IF(COUNTIF(D:D,G448)=0,"",COUNTIF(D:D,G448))</f>
        <v/>
      </c>
      <c r="J448" s="142" t="str">
        <f aca="false">IF(SUMIF(B:B,G448,E:E)=0,"",SUMIF(B:B,G448,E:E))</f>
        <v/>
      </c>
      <c r="K448" s="143" t="e">
        <f aca="false">IF(G448="","", xlookup("*"&amp;G448&amp;"*",M:M,M:M,"",2))</f>
        <v>#NAME?</v>
      </c>
      <c r="M448" s="144" t="str">
        <f aca="false">'Roshas Attendance'!S447</f>
        <v/>
      </c>
      <c r="N448" s="145" t="str">
        <f aca="false">IF(M448="","", IF(SUMIF(K:K,M448,J:J)=0,"",SUMIF(K:K,M448,J:J)))</f>
        <v/>
      </c>
      <c r="O448" s="144" t="str">
        <f aca="false">'Roshas Attendance'!U447</f>
        <v/>
      </c>
    </row>
    <row r="449" customFormat="false" ht="15.75" hidden="false" customHeight="true" outlineLevel="0" collapsed="false">
      <c r="A449" s="67"/>
      <c r="B449" s="123"/>
      <c r="C449" s="123"/>
      <c r="D449" s="123"/>
      <c r="E449" s="123"/>
      <c r="G449" s="144" t="str">
        <f aca="false">'Roshas Attendance'!M448</f>
        <v>Sanoj</v>
      </c>
      <c r="H449" s="140" t="e">
        <f aca="false">'Roshas Attendance'!N448</f>
        <v>#NAME?</v>
      </c>
      <c r="I449" s="141" t="str">
        <f aca="false">IF(COUNTIF(D:D,G449)=0,"",COUNTIF(D:D,G449))</f>
        <v/>
      </c>
      <c r="J449" s="142" t="str">
        <f aca="false">IF(SUMIF(B:B,G449,E:E)=0,"",SUMIF(B:B,G449,E:E))</f>
        <v/>
      </c>
      <c r="K449" s="143" t="e">
        <f aca="false">IF(G449="","", xlookup("*"&amp;G449&amp;"*",M:M,M:M,"",2))</f>
        <v>#NAME?</v>
      </c>
      <c r="M449" s="144" t="str">
        <f aca="false">'Roshas Attendance'!S448</f>
        <v/>
      </c>
      <c r="N449" s="145" t="str">
        <f aca="false">IF(M449="","", IF(SUMIF(K:K,M449,J:J)=0,"",SUMIF(K:K,M449,J:J)))</f>
        <v/>
      </c>
      <c r="O449" s="144" t="str">
        <f aca="false">'Roshas Attendance'!U448</f>
        <v/>
      </c>
    </row>
    <row r="450" customFormat="false" ht="15.75" hidden="false" customHeight="true" outlineLevel="0" collapsed="false">
      <c r="A450" s="74"/>
      <c r="B450" s="123"/>
      <c r="C450" s="123"/>
      <c r="D450" s="123"/>
      <c r="E450" s="123"/>
      <c r="G450" s="144" t="str">
        <f aca="false">'Roshas Attendance'!M449</f>
        <v>Scko</v>
      </c>
      <c r="H450" s="140" t="e">
        <f aca="false">'Roshas Attendance'!N449</f>
        <v>#NAME?</v>
      </c>
      <c r="I450" s="141" t="str">
        <f aca="false">IF(COUNTIF(D:D,G450)=0,"",COUNTIF(D:D,G450))</f>
        <v/>
      </c>
      <c r="J450" s="142" t="str">
        <f aca="false">IF(SUMIF(B:B,G450,E:E)=0,"",SUMIF(B:B,G450,E:E))</f>
        <v/>
      </c>
      <c r="K450" s="143" t="e">
        <f aca="false">IF(G450="","", xlookup("*"&amp;G450&amp;"*",M:M,M:M,"",2))</f>
        <v>#NAME?</v>
      </c>
      <c r="M450" s="144" t="str">
        <f aca="false">'Roshas Attendance'!S449</f>
        <v/>
      </c>
      <c r="N450" s="145" t="str">
        <f aca="false">IF(M450="","", IF(SUMIF(K:K,M450,J:J)=0,"",SUMIF(K:K,M450,J:J)))</f>
        <v/>
      </c>
      <c r="O450" s="144" t="str">
        <f aca="false">'Roshas Attendance'!U449</f>
        <v/>
      </c>
    </row>
    <row r="451" customFormat="false" ht="15.75" hidden="false" customHeight="true" outlineLevel="0" collapsed="false">
      <c r="A451" s="67"/>
      <c r="B451" s="123"/>
      <c r="C451" s="123"/>
      <c r="D451" s="123"/>
      <c r="E451" s="123"/>
      <c r="G451" s="144" t="str">
        <f aca="false">'Roshas Attendance'!M450</f>
        <v>Sckomode</v>
      </c>
      <c r="H451" s="140" t="e">
        <f aca="false">'Roshas Attendance'!N450</f>
        <v>#NAME?</v>
      </c>
      <c r="I451" s="141" t="str">
        <f aca="false">IF(COUNTIF(D:D,G451)=0,"",COUNTIF(D:D,G451))</f>
        <v/>
      </c>
      <c r="J451" s="142" t="str">
        <f aca="false">IF(SUMIF(B:B,G451,E:E)=0,"",SUMIF(B:B,G451,E:E))</f>
        <v/>
      </c>
      <c r="K451" s="143" t="e">
        <f aca="false">IF(G451="","", xlookup("*"&amp;G451&amp;"*",M:M,M:M,"",2))</f>
        <v>#NAME?</v>
      </c>
      <c r="M451" s="144" t="str">
        <f aca="false">'Roshas Attendance'!S450</f>
        <v/>
      </c>
      <c r="N451" s="145" t="str">
        <f aca="false">IF(M451="","", IF(SUMIF(K:K,M451,J:J)=0,"",SUMIF(K:K,M451,J:J)))</f>
        <v/>
      </c>
      <c r="O451" s="144" t="str">
        <f aca="false">'Roshas Attendance'!U450</f>
        <v/>
      </c>
    </row>
    <row r="452" customFormat="false" ht="15.75" hidden="false" customHeight="true" outlineLevel="0" collapsed="false">
      <c r="A452" s="74"/>
      <c r="B452" s="123"/>
      <c r="C452" s="123"/>
      <c r="D452" s="123"/>
      <c r="E452" s="123"/>
      <c r="G452" s="144" t="str">
        <f aca="false">'Roshas Attendance'!M451</f>
        <v>Scrambles</v>
      </c>
      <c r="H452" s="140" t="e">
        <f aca="false">'Roshas Attendance'!N451</f>
        <v>#NAME?</v>
      </c>
      <c r="I452" s="141" t="str">
        <f aca="false">IF(COUNTIF(D:D,G452)=0,"",COUNTIF(D:D,G452))</f>
        <v/>
      </c>
      <c r="J452" s="142" t="str">
        <f aca="false">IF(SUMIF(B:B,G452,E:E)=0,"",SUMIF(B:B,G452,E:E))</f>
        <v/>
      </c>
      <c r="K452" s="143" t="e">
        <f aca="false">IF(G452="","", xlookup("*"&amp;G452&amp;"*",M:M,M:M,"",2))</f>
        <v>#NAME?</v>
      </c>
      <c r="M452" s="144" t="str">
        <f aca="false">'Roshas Attendance'!S451</f>
        <v/>
      </c>
      <c r="N452" s="145" t="str">
        <f aca="false">IF(M452="","", IF(SUMIF(K:K,M452,J:J)=0,"",SUMIF(K:K,M452,J:J)))</f>
        <v/>
      </c>
      <c r="O452" s="144" t="str">
        <f aca="false">'Roshas Attendance'!U451</f>
        <v/>
      </c>
    </row>
    <row r="453" customFormat="false" ht="15.75" hidden="false" customHeight="true" outlineLevel="0" collapsed="false">
      <c r="A453" s="67"/>
      <c r="B453" s="123"/>
      <c r="C453" s="123"/>
      <c r="D453" s="123"/>
      <c r="E453" s="123"/>
      <c r="G453" s="144" t="str">
        <f aca="false">'Roshas Attendance'!M452</f>
        <v>Scrodo</v>
      </c>
      <c r="H453" s="140" t="e">
        <f aca="false">'Roshas Attendance'!N452</f>
        <v>#NAME?</v>
      </c>
      <c r="I453" s="141" t="str">
        <f aca="false">IF(COUNTIF(D:D,G453)=0,"",COUNTIF(D:D,G453))</f>
        <v/>
      </c>
      <c r="J453" s="142" t="str">
        <f aca="false">IF(SUMIF(B:B,G453,E:E)=0,"",SUMIF(B:B,G453,E:E))</f>
        <v/>
      </c>
      <c r="K453" s="143" t="e">
        <f aca="false">IF(G453="","", xlookup("*"&amp;G453&amp;"*",M:M,M:M,"",2))</f>
        <v>#NAME?</v>
      </c>
      <c r="M453" s="144" t="str">
        <f aca="false">'Roshas Attendance'!S452</f>
        <v/>
      </c>
      <c r="N453" s="145" t="str">
        <f aca="false">IF(M453="","", IF(SUMIF(K:K,M453,J:J)=0,"",SUMIF(K:K,M453,J:J)))</f>
        <v/>
      </c>
      <c r="O453" s="144" t="str">
        <f aca="false">'Roshas Attendance'!U452</f>
        <v/>
      </c>
    </row>
    <row r="454" customFormat="false" ht="15.75" hidden="false" customHeight="true" outlineLevel="0" collapsed="false">
      <c r="A454" s="74"/>
      <c r="B454" s="123"/>
      <c r="C454" s="123"/>
      <c r="D454" s="123"/>
      <c r="E454" s="123"/>
      <c r="G454" s="144" t="str">
        <f aca="false">'Roshas Attendance'!M453</f>
        <v>Sealofgoonin</v>
      </c>
      <c r="H454" s="140" t="e">
        <f aca="false">'Roshas Attendance'!N453</f>
        <v>#NAME?</v>
      </c>
      <c r="I454" s="141" t="str">
        <f aca="false">IF(COUNTIF(D:D,G454)=0,"",COUNTIF(D:D,G454))</f>
        <v/>
      </c>
      <c r="J454" s="142" t="str">
        <f aca="false">IF(SUMIF(B:B,G454,E:E)=0,"",SUMIF(B:B,G454,E:E))</f>
        <v/>
      </c>
      <c r="K454" s="143" t="e">
        <f aca="false">IF(G454="","", xlookup("*"&amp;G454&amp;"*",M:M,M:M,"",2))</f>
        <v>#NAME?</v>
      </c>
      <c r="M454" s="144" t="str">
        <f aca="false">'Roshas Attendance'!S453</f>
        <v/>
      </c>
      <c r="N454" s="145" t="str">
        <f aca="false">IF(M454="","", IF(SUMIF(K:K,M454,J:J)=0,"",SUMIF(K:K,M454,J:J)))</f>
        <v/>
      </c>
      <c r="O454" s="144" t="str">
        <f aca="false">'Roshas Attendance'!U453</f>
        <v/>
      </c>
    </row>
    <row r="455" customFormat="false" ht="15.75" hidden="false" customHeight="true" outlineLevel="0" collapsed="false">
      <c r="A455" s="67"/>
      <c r="B455" s="123"/>
      <c r="C455" s="123"/>
      <c r="D455" s="123"/>
      <c r="E455" s="123"/>
      <c r="G455" s="144" t="str">
        <f aca="false">'Roshas Attendance'!M454</f>
        <v>Secretlevel</v>
      </c>
      <c r="H455" s="140" t="e">
        <f aca="false">'Roshas Attendance'!N454</f>
        <v>#NAME?</v>
      </c>
      <c r="I455" s="141" t="str">
        <f aca="false">IF(COUNTIF(D:D,G455)=0,"",COUNTIF(D:D,G455))</f>
        <v/>
      </c>
      <c r="J455" s="142" t="str">
        <f aca="false">IF(SUMIF(B:B,G455,E:E)=0,"",SUMIF(B:B,G455,E:E))</f>
        <v/>
      </c>
      <c r="K455" s="143" t="e">
        <f aca="false">IF(G455="","", xlookup("*"&amp;G455&amp;"*",M:M,M:M,"",2))</f>
        <v>#NAME?</v>
      </c>
      <c r="M455" s="144" t="str">
        <f aca="false">'Roshas Attendance'!S454</f>
        <v/>
      </c>
      <c r="N455" s="145" t="str">
        <f aca="false">IF(M455="","", IF(SUMIF(K:K,M455,J:J)=0,"",SUMIF(K:K,M455,J:J)))</f>
        <v/>
      </c>
      <c r="O455" s="144" t="str">
        <f aca="false">'Roshas Attendance'!U454</f>
        <v/>
      </c>
    </row>
    <row r="456" customFormat="false" ht="15.75" hidden="false" customHeight="true" outlineLevel="0" collapsed="false">
      <c r="A456" s="74"/>
      <c r="B456" s="123"/>
      <c r="C456" s="123"/>
      <c r="D456" s="123"/>
      <c r="E456" s="123"/>
      <c r="G456" s="144" t="str">
        <f aca="false">'Roshas Attendance'!M455</f>
        <v>Seleneshine</v>
      </c>
      <c r="H456" s="140" t="e">
        <f aca="false">'Roshas Attendance'!N455</f>
        <v>#NAME?</v>
      </c>
      <c r="I456" s="141" t="str">
        <f aca="false">IF(COUNTIF(D:D,G456)=0,"",COUNTIF(D:D,G456))</f>
        <v/>
      </c>
      <c r="J456" s="142" t="str">
        <f aca="false">IF(SUMIF(B:B,G456,E:E)=0,"",SUMIF(B:B,G456,E:E))</f>
        <v/>
      </c>
      <c r="K456" s="143" t="e">
        <f aca="false">IF(G456="","", xlookup("*"&amp;G456&amp;"*",M:M,M:M,"",2))</f>
        <v>#NAME?</v>
      </c>
      <c r="M456" s="144" t="str">
        <f aca="false">'Roshas Attendance'!S455</f>
        <v/>
      </c>
      <c r="N456" s="145" t="str">
        <f aca="false">IF(M456="","", IF(SUMIF(K:K,M456,J:J)=0,"",SUMIF(K:K,M456,J:J)))</f>
        <v/>
      </c>
      <c r="O456" s="144" t="str">
        <f aca="false">'Roshas Attendance'!U455</f>
        <v/>
      </c>
    </row>
    <row r="457" customFormat="false" ht="15.75" hidden="false" customHeight="true" outlineLevel="0" collapsed="false">
      <c r="A457" s="67"/>
      <c r="B457" s="123"/>
      <c r="C457" s="123"/>
      <c r="D457" s="123"/>
      <c r="E457" s="123"/>
      <c r="G457" s="144" t="str">
        <f aca="false">'Roshas Attendance'!M456</f>
        <v>Selenewind</v>
      </c>
      <c r="H457" s="140" t="e">
        <f aca="false">'Roshas Attendance'!N456</f>
        <v>#NAME?</v>
      </c>
      <c r="I457" s="141" t="str">
        <f aca="false">IF(COUNTIF(D:D,G457)=0,"",COUNTIF(D:D,G457))</f>
        <v/>
      </c>
      <c r="J457" s="142" t="str">
        <f aca="false">IF(SUMIF(B:B,G457,E:E)=0,"",SUMIF(B:B,G457,E:E))</f>
        <v/>
      </c>
      <c r="K457" s="143" t="e">
        <f aca="false">IF(G457="","", xlookup("*"&amp;G457&amp;"*",M:M,M:M,"",2))</f>
        <v>#NAME?</v>
      </c>
      <c r="M457" s="144" t="str">
        <f aca="false">'Roshas Attendance'!S456</f>
        <v/>
      </c>
      <c r="N457" s="145" t="str">
        <f aca="false">IF(M457="","", IF(SUMIF(K:K,M457,J:J)=0,"",SUMIF(K:K,M457,J:J)))</f>
        <v/>
      </c>
      <c r="O457" s="144" t="str">
        <f aca="false">'Roshas Attendance'!U456</f>
        <v/>
      </c>
    </row>
    <row r="458" customFormat="false" ht="15.75" hidden="false" customHeight="true" outlineLevel="0" collapsed="false">
      <c r="A458" s="74"/>
      <c r="B458" s="123"/>
      <c r="C458" s="123"/>
      <c r="D458" s="123"/>
      <c r="E458" s="123"/>
      <c r="G458" s="144" t="str">
        <f aca="false">'Roshas Attendance'!M457</f>
        <v>Senjogahara</v>
      </c>
      <c r="H458" s="140" t="e">
        <f aca="false">'Roshas Attendance'!N457</f>
        <v>#NAME?</v>
      </c>
      <c r="I458" s="141" t="str">
        <f aca="false">IF(COUNTIF(D:D,G458)=0,"",COUNTIF(D:D,G458))</f>
        <v/>
      </c>
      <c r="J458" s="142" t="str">
        <f aca="false">IF(SUMIF(B:B,G458,E:E)=0,"",SUMIF(B:B,G458,E:E))</f>
        <v/>
      </c>
      <c r="K458" s="143" t="e">
        <f aca="false">IF(G458="","", xlookup("*"&amp;G458&amp;"*",M:M,M:M,"",2))</f>
        <v>#NAME?</v>
      </c>
      <c r="M458" s="144" t="str">
        <f aca="false">'Roshas Attendance'!S457</f>
        <v/>
      </c>
      <c r="N458" s="145" t="str">
        <f aca="false">IF(M458="","", IF(SUMIF(K:K,M458,J:J)=0,"",SUMIF(K:K,M458,J:J)))</f>
        <v/>
      </c>
      <c r="O458" s="144" t="str">
        <f aca="false">'Roshas Attendance'!U457</f>
        <v/>
      </c>
    </row>
    <row r="459" customFormat="false" ht="15.75" hidden="false" customHeight="true" outlineLevel="0" collapsed="false">
      <c r="A459" s="67"/>
      <c r="B459" s="123"/>
      <c r="C459" s="123"/>
      <c r="D459" s="123"/>
      <c r="E459" s="123"/>
      <c r="G459" s="144" t="str">
        <f aca="false">'Roshas Attendance'!M458</f>
        <v>Serragard</v>
      </c>
      <c r="H459" s="140" t="e">
        <f aca="false">'Roshas Attendance'!N458</f>
        <v>#NAME?</v>
      </c>
      <c r="I459" s="141" t="str">
        <f aca="false">IF(COUNTIF(D:D,G459)=0,"",COUNTIF(D:D,G459))</f>
        <v/>
      </c>
      <c r="J459" s="142" t="str">
        <f aca="false">IF(SUMIF(B:B,G459,E:E)=0,"",SUMIF(B:B,G459,E:E))</f>
        <v/>
      </c>
      <c r="K459" s="143" t="e">
        <f aca="false">IF(G459="","", xlookup("*"&amp;G459&amp;"*",M:M,M:M,"",2))</f>
        <v>#NAME?</v>
      </c>
      <c r="M459" s="144" t="str">
        <f aca="false">'Roshas Attendance'!S458</f>
        <v/>
      </c>
      <c r="N459" s="145" t="str">
        <f aca="false">IF(M459="","", IF(SUMIF(K:K,M459,J:J)=0,"",SUMIF(K:K,M459,J:J)))</f>
        <v/>
      </c>
      <c r="O459" s="144" t="str">
        <f aca="false">'Roshas Attendance'!U458</f>
        <v/>
      </c>
    </row>
    <row r="460" customFormat="false" ht="15.75" hidden="false" customHeight="true" outlineLevel="0" collapsed="false">
      <c r="A460" s="74"/>
      <c r="B460" s="123"/>
      <c r="C460" s="123"/>
      <c r="D460" s="123"/>
      <c r="E460" s="123"/>
      <c r="G460" s="144" t="str">
        <f aca="false">'Roshas Attendance'!M459</f>
        <v>Servator</v>
      </c>
      <c r="H460" s="140" t="e">
        <f aca="false">'Roshas Attendance'!N459</f>
        <v>#NAME?</v>
      </c>
      <c r="I460" s="141" t="str">
        <f aca="false">IF(COUNTIF(D:D,G460)=0,"",COUNTIF(D:D,G460))</f>
        <v/>
      </c>
      <c r="J460" s="142" t="str">
        <f aca="false">IF(SUMIF(B:B,G460,E:E)=0,"",SUMIF(B:B,G460,E:E))</f>
        <v/>
      </c>
      <c r="K460" s="143" t="e">
        <f aca="false">IF(G460="","", xlookup("*"&amp;G460&amp;"*",M:M,M:M,"",2))</f>
        <v>#NAME?</v>
      </c>
      <c r="M460" s="144" t="str">
        <f aca="false">'Roshas Attendance'!S459</f>
        <v/>
      </c>
      <c r="N460" s="145" t="str">
        <f aca="false">IF(M460="","", IF(SUMIF(K:K,M460,J:J)=0,"",SUMIF(K:K,M460,J:J)))</f>
        <v/>
      </c>
      <c r="O460" s="144" t="str">
        <f aca="false">'Roshas Attendance'!U459</f>
        <v/>
      </c>
    </row>
    <row r="461" customFormat="false" ht="15.75" hidden="false" customHeight="true" outlineLevel="0" collapsed="false">
      <c r="A461" s="67"/>
      <c r="B461" s="123"/>
      <c r="C461" s="123"/>
      <c r="D461" s="123"/>
      <c r="E461" s="123"/>
      <c r="G461" s="144" t="str">
        <f aca="false">'Roshas Attendance'!M460</f>
        <v>Sfgiants</v>
      </c>
      <c r="H461" s="140" t="e">
        <f aca="false">'Roshas Attendance'!N460</f>
        <v>#NAME?</v>
      </c>
      <c r="I461" s="141" t="str">
        <f aca="false">IF(COUNTIF(D:D,G461)=0,"",COUNTIF(D:D,G461))</f>
        <v/>
      </c>
      <c r="J461" s="142" t="n">
        <f aca="false">IF(SUMIF(B:B,G461,E:E)=0,"",SUMIF(B:B,G461,E:E))</f>
        <v>17</v>
      </c>
      <c r="K461" s="143" t="e">
        <f aca="false">IF(G461="","", xlookup("*"&amp;G461&amp;"*",M:M,M:M,"",2))</f>
        <v>#NAME?</v>
      </c>
      <c r="M461" s="144" t="str">
        <f aca="false">'Roshas Attendance'!S460</f>
        <v/>
      </c>
      <c r="N461" s="145" t="str">
        <f aca="false">IF(M461="","", IF(SUMIF(K:K,M461,J:J)=0,"",SUMIF(K:K,M461,J:J)))</f>
        <v/>
      </c>
      <c r="O461" s="144" t="str">
        <f aca="false">'Roshas Attendance'!U460</f>
        <v/>
      </c>
    </row>
    <row r="462" customFormat="false" ht="15.75" hidden="false" customHeight="true" outlineLevel="0" collapsed="false">
      <c r="A462" s="74"/>
      <c r="B462" s="123"/>
      <c r="C462" s="123"/>
      <c r="D462" s="123"/>
      <c r="E462" s="123"/>
      <c r="G462" s="144" t="str">
        <f aca="false">'Roshas Attendance'!M461</f>
        <v>Shafaqat</v>
      </c>
      <c r="H462" s="140" t="e">
        <f aca="false">'Roshas Attendance'!N461</f>
        <v>#NAME?</v>
      </c>
      <c r="I462" s="141" t="str">
        <f aca="false">IF(COUNTIF(D:D,G462)=0,"",COUNTIF(D:D,G462))</f>
        <v/>
      </c>
      <c r="J462" s="142" t="str">
        <f aca="false">IF(SUMIF(B:B,G462,E:E)=0,"",SUMIF(B:B,G462,E:E))</f>
        <v/>
      </c>
      <c r="K462" s="143" t="e">
        <f aca="false">IF(G462="","", xlookup("*"&amp;G462&amp;"*",M:M,M:M,"",2))</f>
        <v>#NAME?</v>
      </c>
      <c r="M462" s="144" t="str">
        <f aca="false">'Roshas Attendance'!S461</f>
        <v/>
      </c>
      <c r="N462" s="145" t="str">
        <f aca="false">IF(M462="","", IF(SUMIF(K:K,M462,J:J)=0,"",SUMIF(K:K,M462,J:J)))</f>
        <v/>
      </c>
      <c r="O462" s="144" t="str">
        <f aca="false">'Roshas Attendance'!U461</f>
        <v/>
      </c>
    </row>
    <row r="463" customFormat="false" ht="15.75" hidden="false" customHeight="true" outlineLevel="0" collapsed="false">
      <c r="A463" s="67"/>
      <c r="B463" s="123"/>
      <c r="C463" s="123"/>
      <c r="D463" s="123"/>
      <c r="E463" s="123"/>
      <c r="G463" s="144" t="str">
        <f aca="false">'Roshas Attendance'!M462</f>
        <v>Shankie</v>
      </c>
      <c r="H463" s="140" t="e">
        <f aca="false">'Roshas Attendance'!N462</f>
        <v>#NAME?</v>
      </c>
      <c r="I463" s="141" t="str">
        <f aca="false">IF(COUNTIF(D:D,G463)=0,"",COUNTIF(D:D,G463))</f>
        <v/>
      </c>
      <c r="J463" s="142" t="str">
        <f aca="false">IF(SUMIF(B:B,G463,E:E)=0,"",SUMIF(B:B,G463,E:E))</f>
        <v/>
      </c>
      <c r="K463" s="143" t="e">
        <f aca="false">IF(G463="","", xlookup("*"&amp;G463&amp;"*",M:M,M:M,"",2))</f>
        <v>#NAME?</v>
      </c>
      <c r="M463" s="144" t="str">
        <f aca="false">'Roshas Attendance'!S462</f>
        <v/>
      </c>
      <c r="N463" s="145" t="str">
        <f aca="false">IF(M463="","", IF(SUMIF(K:K,M463,J:J)=0,"",SUMIF(K:K,M463,J:J)))</f>
        <v/>
      </c>
      <c r="O463" s="144" t="str">
        <f aca="false">'Roshas Attendance'!U462</f>
        <v/>
      </c>
    </row>
    <row r="464" customFormat="false" ht="15.75" hidden="false" customHeight="true" outlineLevel="0" collapsed="false">
      <c r="A464" s="74"/>
      <c r="B464" s="123"/>
      <c r="C464" s="123"/>
      <c r="D464" s="123"/>
      <c r="E464" s="123"/>
      <c r="G464" s="144" t="str">
        <f aca="false">'Roshas Attendance'!M463</f>
        <v>Sharkblood</v>
      </c>
      <c r="H464" s="140" t="e">
        <f aca="false">'Roshas Attendance'!N463</f>
        <v>#NAME?</v>
      </c>
      <c r="I464" s="141" t="str">
        <f aca="false">IF(COUNTIF(D:D,G464)=0,"",COUNTIF(D:D,G464))</f>
        <v/>
      </c>
      <c r="J464" s="142" t="str">
        <f aca="false">IF(SUMIF(B:B,G464,E:E)=0,"",SUMIF(B:B,G464,E:E))</f>
        <v/>
      </c>
      <c r="K464" s="143" t="e">
        <f aca="false">IF(G464="","", xlookup("*"&amp;G464&amp;"*",M:M,M:M,"",2))</f>
        <v>#NAME?</v>
      </c>
      <c r="M464" s="144" t="str">
        <f aca="false">'Roshas Attendance'!S463</f>
        <v/>
      </c>
      <c r="N464" s="145" t="str">
        <f aca="false">IF(M464="","", IF(SUMIF(K:K,M464,J:J)=0,"",SUMIF(K:K,M464,J:J)))</f>
        <v/>
      </c>
      <c r="O464" s="144" t="str">
        <f aca="false">'Roshas Attendance'!U463</f>
        <v/>
      </c>
    </row>
    <row r="465" customFormat="false" ht="15.75" hidden="false" customHeight="true" outlineLevel="0" collapsed="false">
      <c r="A465" s="67"/>
      <c r="B465" s="123"/>
      <c r="C465" s="123"/>
      <c r="D465" s="123"/>
      <c r="E465" s="123"/>
      <c r="G465" s="144" t="str">
        <f aca="false">'Roshas Attendance'!M464</f>
        <v>Sharkdog</v>
      </c>
      <c r="H465" s="140" t="e">
        <f aca="false">'Roshas Attendance'!N464</f>
        <v>#NAME?</v>
      </c>
      <c r="I465" s="141" t="str">
        <f aca="false">IF(COUNTIF(D:D,G465)=0,"",COUNTIF(D:D,G465))</f>
        <v/>
      </c>
      <c r="J465" s="142" t="n">
        <f aca="false">IF(SUMIF(B:B,G465,E:E)=0,"",SUMIF(B:B,G465,E:E))</f>
        <v>11</v>
      </c>
      <c r="K465" s="143" t="e">
        <f aca="false">IF(G465="","", xlookup("*"&amp;G465&amp;"*",M:M,M:M,"",2))</f>
        <v>#NAME?</v>
      </c>
      <c r="M465" s="144" t="str">
        <f aca="false">'Roshas Attendance'!S464</f>
        <v/>
      </c>
      <c r="N465" s="145" t="str">
        <f aca="false">IF(M465="","", IF(SUMIF(K:K,M465,J:J)=0,"",SUMIF(K:K,M465,J:J)))</f>
        <v/>
      </c>
      <c r="O465" s="144" t="str">
        <f aca="false">'Roshas Attendance'!U464</f>
        <v/>
      </c>
    </row>
    <row r="466" customFormat="false" ht="15.75" hidden="false" customHeight="true" outlineLevel="0" collapsed="false">
      <c r="A466" s="74"/>
      <c r="B466" s="123"/>
      <c r="C466" s="123"/>
      <c r="D466" s="123"/>
      <c r="E466" s="123"/>
      <c r="G466" s="144" t="str">
        <f aca="false">'Roshas Attendance'!M465</f>
        <v>Shazringo</v>
      </c>
      <c r="H466" s="140" t="e">
        <f aca="false">'Roshas Attendance'!N465</f>
        <v>#NAME?</v>
      </c>
      <c r="I466" s="141" t="str">
        <f aca="false">IF(COUNTIF(D:D,G466)=0,"",COUNTIF(D:D,G466))</f>
        <v/>
      </c>
      <c r="J466" s="142" t="str">
        <f aca="false">IF(SUMIF(B:B,G466,E:E)=0,"",SUMIF(B:B,G466,E:E))</f>
        <v/>
      </c>
      <c r="K466" s="143" t="e">
        <f aca="false">IF(G466="","", xlookup("*"&amp;G466&amp;"*",M:M,M:M,"",2))</f>
        <v>#NAME?</v>
      </c>
      <c r="M466" s="144" t="str">
        <f aca="false">'Roshas Attendance'!S465</f>
        <v/>
      </c>
      <c r="N466" s="145" t="str">
        <f aca="false">IF(M466="","", IF(SUMIF(K:K,M466,J:J)=0,"",SUMIF(K:K,M466,J:J)))</f>
        <v/>
      </c>
      <c r="O466" s="144" t="str">
        <f aca="false">'Roshas Attendance'!U465</f>
        <v/>
      </c>
    </row>
    <row r="467" customFormat="false" ht="15.75" hidden="false" customHeight="true" outlineLevel="0" collapsed="false">
      <c r="A467" s="67"/>
      <c r="B467" s="123"/>
      <c r="C467" s="123"/>
      <c r="D467" s="123"/>
      <c r="E467" s="123"/>
      <c r="G467" s="144" t="str">
        <f aca="false">'Roshas Attendance'!M466</f>
        <v>Sheald</v>
      </c>
      <c r="H467" s="140" t="e">
        <f aca="false">'Roshas Attendance'!N466</f>
        <v>#NAME?</v>
      </c>
      <c r="I467" s="141" t="str">
        <f aca="false">IF(COUNTIF(D:D,G467)=0,"",COUNTIF(D:D,G467))</f>
        <v/>
      </c>
      <c r="J467" s="142" t="str">
        <f aca="false">IF(SUMIF(B:B,G467,E:E)=0,"",SUMIF(B:B,G467,E:E))</f>
        <v/>
      </c>
      <c r="K467" s="143" t="e">
        <f aca="false">IF(G467="","", xlookup("*"&amp;G467&amp;"*",M:M,M:M,"",2))</f>
        <v>#NAME?</v>
      </c>
      <c r="M467" s="144" t="str">
        <f aca="false">'Roshas Attendance'!S466</f>
        <v/>
      </c>
      <c r="N467" s="145" t="str">
        <f aca="false">IF(M467="","", IF(SUMIF(K:K,M467,J:J)=0,"",SUMIF(K:K,M467,J:J)))</f>
        <v/>
      </c>
      <c r="O467" s="144" t="str">
        <f aca="false">'Roshas Attendance'!U466</f>
        <v/>
      </c>
    </row>
    <row r="468" customFormat="false" ht="15.75" hidden="false" customHeight="true" outlineLevel="0" collapsed="false">
      <c r="A468" s="74"/>
      <c r="B468" s="123"/>
      <c r="C468" s="123"/>
      <c r="D468" s="123"/>
      <c r="E468" s="123"/>
      <c r="G468" s="144" t="str">
        <f aca="false">'Roshas Attendance'!M467</f>
        <v>Sheepstar</v>
      </c>
      <c r="H468" s="140" t="e">
        <f aca="false">'Roshas Attendance'!N467</f>
        <v>#NAME?</v>
      </c>
      <c r="I468" s="141" t="str">
        <f aca="false">IF(COUNTIF(D:D,G468)=0,"",COUNTIF(D:D,G468))</f>
        <v/>
      </c>
      <c r="J468" s="142" t="str">
        <f aca="false">IF(SUMIF(B:B,G468,E:E)=0,"",SUMIF(B:B,G468,E:E))</f>
        <v/>
      </c>
      <c r="K468" s="143" t="e">
        <f aca="false">IF(G468="","", xlookup("*"&amp;G468&amp;"*",M:M,M:M,"",2))</f>
        <v>#NAME?</v>
      </c>
      <c r="M468" s="144" t="str">
        <f aca="false">'Roshas Attendance'!S467</f>
        <v/>
      </c>
      <c r="N468" s="145" t="str">
        <f aca="false">IF(M468="","", IF(SUMIF(K:K,M468,J:J)=0,"",SUMIF(K:K,M468,J:J)))</f>
        <v/>
      </c>
      <c r="O468" s="144" t="str">
        <f aca="false">'Roshas Attendance'!U467</f>
        <v/>
      </c>
    </row>
    <row r="469" customFormat="false" ht="15.75" hidden="false" customHeight="true" outlineLevel="0" collapsed="false">
      <c r="A469" s="67"/>
      <c r="B469" s="123"/>
      <c r="C469" s="123"/>
      <c r="D469" s="123"/>
      <c r="E469" s="123"/>
      <c r="G469" s="144" t="str">
        <f aca="false">'Roshas Attendance'!M468</f>
        <v>Shehim</v>
      </c>
      <c r="H469" s="140" t="e">
        <f aca="false">'Roshas Attendance'!N468</f>
        <v>#NAME?</v>
      </c>
      <c r="I469" s="141" t="str">
        <f aca="false">IF(COUNTIF(D:D,G469)=0,"",COUNTIF(D:D,G469))</f>
        <v/>
      </c>
      <c r="J469" s="142" t="str">
        <f aca="false">IF(SUMIF(B:B,G469,E:E)=0,"",SUMIF(B:B,G469,E:E))</f>
        <v/>
      </c>
      <c r="K469" s="143" t="e">
        <f aca="false">IF(G469="","", xlookup("*"&amp;G469&amp;"*",M:M,M:M,"",2))</f>
        <v>#NAME?</v>
      </c>
      <c r="M469" s="144" t="str">
        <f aca="false">'Roshas Attendance'!S468</f>
        <v/>
      </c>
      <c r="N469" s="145" t="str">
        <f aca="false">IF(M469="","", IF(SUMIF(K:K,M469,J:J)=0,"",SUMIF(K:K,M469,J:J)))</f>
        <v/>
      </c>
      <c r="O469" s="144" t="str">
        <f aca="false">'Roshas Attendance'!U468</f>
        <v/>
      </c>
    </row>
    <row r="470" customFormat="false" ht="15.75" hidden="false" customHeight="true" outlineLevel="0" collapsed="false">
      <c r="A470" s="74"/>
      <c r="B470" s="123"/>
      <c r="C470" s="123"/>
      <c r="D470" s="123"/>
      <c r="E470" s="123"/>
      <c r="G470" s="144" t="str">
        <f aca="false">'Roshas Attendance'!M469</f>
        <v>Shinylight</v>
      </c>
      <c r="H470" s="140" t="e">
        <f aca="false">'Roshas Attendance'!N469</f>
        <v>#NAME?</v>
      </c>
      <c r="I470" s="141" t="str">
        <f aca="false">IF(COUNTIF(D:D,G470)=0,"",COUNTIF(D:D,G470))</f>
        <v/>
      </c>
      <c r="J470" s="142" t="str">
        <f aca="false">IF(SUMIF(B:B,G470,E:E)=0,"",SUMIF(B:B,G470,E:E))</f>
        <v/>
      </c>
      <c r="K470" s="143" t="e">
        <f aca="false">IF(G470="","", xlookup("*"&amp;G470&amp;"*",M:M,M:M,"",2))</f>
        <v>#NAME?</v>
      </c>
      <c r="M470" s="144" t="str">
        <f aca="false">'Roshas Attendance'!S469</f>
        <v/>
      </c>
      <c r="N470" s="145" t="str">
        <f aca="false">IF(M470="","", IF(SUMIF(K:K,M470,J:J)=0,"",SUMIF(K:K,M470,J:J)))</f>
        <v/>
      </c>
      <c r="O470" s="144" t="str">
        <f aca="false">'Roshas Attendance'!U469</f>
        <v/>
      </c>
    </row>
    <row r="471" customFormat="false" ht="15.75" hidden="false" customHeight="true" outlineLevel="0" collapsed="false">
      <c r="A471" s="67"/>
      <c r="B471" s="123"/>
      <c r="C471" s="123"/>
      <c r="D471" s="123"/>
      <c r="E471" s="123"/>
      <c r="G471" s="144" t="str">
        <f aca="false">'Roshas Attendance'!M470</f>
        <v>Shmegmatron</v>
      </c>
      <c r="H471" s="140" t="e">
        <f aca="false">'Roshas Attendance'!N470</f>
        <v>#NAME?</v>
      </c>
      <c r="I471" s="141" t="str">
        <f aca="false">IF(COUNTIF(D:D,G471)=0,"",COUNTIF(D:D,G471))</f>
        <v/>
      </c>
      <c r="J471" s="142" t="str">
        <f aca="false">IF(SUMIF(B:B,G471,E:E)=0,"",SUMIF(B:B,G471,E:E))</f>
        <v/>
      </c>
      <c r="K471" s="143" t="e">
        <f aca="false">IF(G471="","", xlookup("*"&amp;G471&amp;"*",M:M,M:M,"",2))</f>
        <v>#NAME?</v>
      </c>
      <c r="M471" s="144" t="str">
        <f aca="false">'Roshas Attendance'!S470</f>
        <v/>
      </c>
      <c r="N471" s="145" t="str">
        <f aca="false">IF(M471="","", IF(SUMIF(K:K,M471,J:J)=0,"",SUMIF(K:K,M471,J:J)))</f>
        <v/>
      </c>
      <c r="O471" s="144" t="str">
        <f aca="false">'Roshas Attendance'!U470</f>
        <v/>
      </c>
    </row>
    <row r="472" customFormat="false" ht="15.75" hidden="false" customHeight="true" outlineLevel="0" collapsed="false">
      <c r="A472" s="74"/>
      <c r="B472" s="123"/>
      <c r="C472" s="123"/>
      <c r="D472" s="123"/>
      <c r="E472" s="123"/>
      <c r="G472" s="144" t="str">
        <f aca="false">'Roshas Attendance'!M471</f>
        <v>Shmynk</v>
      </c>
      <c r="H472" s="140" t="e">
        <f aca="false">'Roshas Attendance'!N471</f>
        <v>#NAME?</v>
      </c>
      <c r="I472" s="141" t="str">
        <f aca="false">IF(COUNTIF(D:D,G472)=0,"",COUNTIF(D:D,G472))</f>
        <v/>
      </c>
      <c r="J472" s="142" t="str">
        <f aca="false">IF(SUMIF(B:B,G472,E:E)=0,"",SUMIF(B:B,G472,E:E))</f>
        <v/>
      </c>
      <c r="K472" s="143" t="e">
        <f aca="false">IF(G472="","", xlookup("*"&amp;G472&amp;"*",M:M,M:M,"",2))</f>
        <v>#NAME?</v>
      </c>
      <c r="M472" s="144" t="str">
        <f aca="false">'Roshas Attendance'!S471</f>
        <v/>
      </c>
      <c r="N472" s="145" t="str">
        <f aca="false">IF(M472="","", IF(SUMIF(K:K,M472,J:J)=0,"",SUMIF(K:K,M472,J:J)))</f>
        <v/>
      </c>
      <c r="O472" s="144" t="str">
        <f aca="false">'Roshas Attendance'!U471</f>
        <v/>
      </c>
    </row>
    <row r="473" customFormat="false" ht="15.75" hidden="false" customHeight="true" outlineLevel="0" collapsed="false">
      <c r="A473" s="67"/>
      <c r="B473" s="123"/>
      <c r="C473" s="123"/>
      <c r="D473" s="123"/>
      <c r="E473" s="123"/>
      <c r="G473" s="144" t="str">
        <f aca="false">'Roshas Attendance'!M472</f>
        <v>Shockakahn</v>
      </c>
      <c r="H473" s="140" t="e">
        <f aca="false">'Roshas Attendance'!N472</f>
        <v>#NAME?</v>
      </c>
      <c r="I473" s="141" t="str">
        <f aca="false">IF(COUNTIF(D:D,G473)=0,"",COUNTIF(D:D,G473))</f>
        <v/>
      </c>
      <c r="J473" s="142" t="str">
        <f aca="false">IF(SUMIF(B:B,G473,E:E)=0,"",SUMIF(B:B,G473,E:E))</f>
        <v/>
      </c>
      <c r="K473" s="143" t="e">
        <f aca="false">IF(G473="","", xlookup("*"&amp;G473&amp;"*",M:M,M:M,"",2))</f>
        <v>#NAME?</v>
      </c>
      <c r="M473" s="144" t="str">
        <f aca="false">'Roshas Attendance'!S472</f>
        <v/>
      </c>
      <c r="N473" s="145" t="str">
        <f aca="false">IF(M473="","", IF(SUMIF(K:K,M473,J:J)=0,"",SUMIF(K:K,M473,J:J)))</f>
        <v/>
      </c>
      <c r="O473" s="144" t="str">
        <f aca="false">'Roshas Attendance'!U472</f>
        <v/>
      </c>
    </row>
    <row r="474" customFormat="false" ht="15.75" hidden="false" customHeight="true" outlineLevel="0" collapsed="false">
      <c r="A474" s="74"/>
      <c r="B474" s="123"/>
      <c r="C474" s="123"/>
      <c r="D474" s="123"/>
      <c r="E474" s="123"/>
      <c r="G474" s="144" t="str">
        <f aca="false">'Roshas Attendance'!M473</f>
        <v>Shocknbarrel</v>
      </c>
      <c r="H474" s="140" t="e">
        <f aca="false">'Roshas Attendance'!N473</f>
        <v>#NAME?</v>
      </c>
      <c r="I474" s="141" t="str">
        <f aca="false">IF(COUNTIF(D:D,G474)=0,"",COUNTIF(D:D,G474))</f>
        <v/>
      </c>
      <c r="J474" s="142" t="str">
        <f aca="false">IF(SUMIF(B:B,G474,E:E)=0,"",SUMIF(B:B,G474,E:E))</f>
        <v/>
      </c>
      <c r="K474" s="143" t="e">
        <f aca="false">IF(G474="","", xlookup("*"&amp;G474&amp;"*",M:M,M:M,"",2))</f>
        <v>#NAME?</v>
      </c>
      <c r="M474" s="144" t="str">
        <f aca="false">'Roshas Attendance'!S473</f>
        <v/>
      </c>
      <c r="N474" s="145" t="str">
        <f aca="false">IF(M474="","", IF(SUMIF(K:K,M474,J:J)=0,"",SUMIF(K:K,M474,J:J)))</f>
        <v/>
      </c>
      <c r="O474" s="144" t="str">
        <f aca="false">'Roshas Attendance'!U473</f>
        <v/>
      </c>
    </row>
    <row r="475" customFormat="false" ht="15.75" hidden="false" customHeight="true" outlineLevel="0" collapsed="false">
      <c r="A475" s="67"/>
      <c r="B475" s="123"/>
      <c r="C475" s="123"/>
      <c r="D475" s="123"/>
      <c r="E475" s="123"/>
      <c r="G475" s="144" t="str">
        <f aca="false">'Roshas Attendance'!M474</f>
        <v>Shoothings</v>
      </c>
      <c r="H475" s="140" t="e">
        <f aca="false">'Roshas Attendance'!N474</f>
        <v>#NAME?</v>
      </c>
      <c r="I475" s="141" t="str">
        <f aca="false">IF(COUNTIF(D:D,G475)=0,"",COUNTIF(D:D,G475))</f>
        <v/>
      </c>
      <c r="J475" s="142" t="n">
        <f aca="false">IF(SUMIF(B:B,G475,E:E)=0,"",SUMIF(B:B,G475,E:E))</f>
        <v>11</v>
      </c>
      <c r="K475" s="143" t="e">
        <f aca="false">IF(G475="","", xlookup("*"&amp;G475&amp;"*",M:M,M:M,"",2))</f>
        <v>#NAME?</v>
      </c>
      <c r="M475" s="144" t="str">
        <f aca="false">'Roshas Attendance'!S474</f>
        <v/>
      </c>
      <c r="N475" s="145" t="str">
        <f aca="false">IF(M475="","", IF(SUMIF(K:K,M475,J:J)=0,"",SUMIF(K:K,M475,J:J)))</f>
        <v/>
      </c>
      <c r="O475" s="144" t="str">
        <f aca="false">'Roshas Attendance'!U474</f>
        <v/>
      </c>
    </row>
    <row r="476" customFormat="false" ht="15.75" hidden="false" customHeight="true" outlineLevel="0" collapsed="false">
      <c r="A476" s="74"/>
      <c r="B476" s="123"/>
      <c r="C476" s="123"/>
      <c r="D476" s="123"/>
      <c r="E476" s="123"/>
      <c r="G476" s="144" t="str">
        <f aca="false">'Roshas Attendance'!M475</f>
        <v>Shortngirthy</v>
      </c>
      <c r="H476" s="140" t="e">
        <f aca="false">'Roshas Attendance'!N475</f>
        <v>#NAME?</v>
      </c>
      <c r="I476" s="141" t="str">
        <f aca="false">IF(COUNTIF(D:D,G476)=0,"",COUNTIF(D:D,G476))</f>
        <v/>
      </c>
      <c r="J476" s="142" t="str">
        <f aca="false">IF(SUMIF(B:B,G476,E:E)=0,"",SUMIF(B:B,G476,E:E))</f>
        <v/>
      </c>
      <c r="K476" s="143" t="e">
        <f aca="false">IF(G476="","", xlookup("*"&amp;G476&amp;"*",M:M,M:M,"",2))</f>
        <v>#NAME?</v>
      </c>
      <c r="M476" s="144" t="str">
        <f aca="false">'Roshas Attendance'!S475</f>
        <v/>
      </c>
      <c r="N476" s="145" t="str">
        <f aca="false">IF(M476="","", IF(SUMIF(K:K,M476,J:J)=0,"",SUMIF(K:K,M476,J:J)))</f>
        <v/>
      </c>
      <c r="O476" s="144" t="str">
        <f aca="false">'Roshas Attendance'!U475</f>
        <v/>
      </c>
    </row>
    <row r="477" customFormat="false" ht="15.75" hidden="false" customHeight="true" outlineLevel="0" collapsed="false">
      <c r="A477" s="67"/>
      <c r="B477" s="123"/>
      <c r="C477" s="123"/>
      <c r="D477" s="123"/>
      <c r="E477" s="123"/>
      <c r="G477" s="144" t="str">
        <f aca="false">'Roshas Attendance'!M476</f>
        <v>Sick</v>
      </c>
      <c r="H477" s="140" t="e">
        <f aca="false">'Roshas Attendance'!N476</f>
        <v>#NAME?</v>
      </c>
      <c r="I477" s="141" t="str">
        <f aca="false">IF(COUNTIF(D:D,G477)=0,"",COUNTIF(D:D,G477))</f>
        <v/>
      </c>
      <c r="J477" s="142" t="str">
        <f aca="false">IF(SUMIF(B:B,G477,E:E)=0,"",SUMIF(B:B,G477,E:E))</f>
        <v/>
      </c>
      <c r="K477" s="143" t="e">
        <f aca="false">IF(G477="","", xlookup("*"&amp;G477&amp;"*",M:M,M:M,"",2))</f>
        <v>#NAME?</v>
      </c>
      <c r="M477" s="144" t="str">
        <f aca="false">'Roshas Attendance'!S476</f>
        <v/>
      </c>
      <c r="N477" s="145" t="str">
        <f aca="false">IF(M477="","", IF(SUMIF(K:K,M477,J:J)=0,"",SUMIF(K:K,M477,J:J)))</f>
        <v/>
      </c>
      <c r="O477" s="144" t="str">
        <f aca="false">'Roshas Attendance'!U476</f>
        <v/>
      </c>
    </row>
    <row r="478" customFormat="false" ht="15.75" hidden="false" customHeight="true" outlineLevel="0" collapsed="false">
      <c r="A478" s="74"/>
      <c r="B478" s="123"/>
      <c r="C478" s="123"/>
      <c r="D478" s="123"/>
      <c r="E478" s="123"/>
      <c r="G478" s="144" t="str">
        <f aca="false">'Roshas Attendance'!M477</f>
        <v>Sigarette</v>
      </c>
      <c r="H478" s="140" t="e">
        <f aca="false">'Roshas Attendance'!N477</f>
        <v>#NAME?</v>
      </c>
      <c r="I478" s="141" t="str">
        <f aca="false">IF(COUNTIF(D:D,G478)=0,"",COUNTIF(D:D,G478))</f>
        <v/>
      </c>
      <c r="J478" s="142" t="str">
        <f aca="false">IF(SUMIF(B:B,G478,E:E)=0,"",SUMIF(B:B,G478,E:E))</f>
        <v/>
      </c>
      <c r="K478" s="143" t="e">
        <f aca="false">IF(G478="","", xlookup("*"&amp;G478&amp;"*",M:M,M:M,"",2))</f>
        <v>#NAME?</v>
      </c>
      <c r="M478" s="144" t="str">
        <f aca="false">'Roshas Attendance'!S477</f>
        <v/>
      </c>
      <c r="N478" s="145" t="str">
        <f aca="false">IF(M478="","", IF(SUMIF(K:K,M478,J:J)=0,"",SUMIF(K:K,M478,J:J)))</f>
        <v/>
      </c>
      <c r="O478" s="144" t="str">
        <f aca="false">'Roshas Attendance'!U477</f>
        <v/>
      </c>
    </row>
    <row r="479" customFormat="false" ht="15.75" hidden="false" customHeight="true" outlineLevel="0" collapsed="false">
      <c r="A479" s="67"/>
      <c r="B479" s="123"/>
      <c r="C479" s="123"/>
      <c r="D479" s="123"/>
      <c r="E479" s="123"/>
      <c r="G479" s="144" t="str">
        <f aca="false">'Roshas Attendance'!M478</f>
        <v>Sigsummons</v>
      </c>
      <c r="H479" s="140" t="e">
        <f aca="false">'Roshas Attendance'!N478</f>
        <v>#NAME?</v>
      </c>
      <c r="I479" s="141" t="str">
        <f aca="false">IF(COUNTIF(D:D,G479)=0,"",COUNTIF(D:D,G479))</f>
        <v/>
      </c>
      <c r="J479" s="142" t="str">
        <f aca="false">IF(SUMIF(B:B,G479,E:E)=0,"",SUMIF(B:B,G479,E:E))</f>
        <v/>
      </c>
      <c r="K479" s="143" t="e">
        <f aca="false">IF(G479="","", xlookup("*"&amp;G479&amp;"*",M:M,M:M,"",2))</f>
        <v>#NAME?</v>
      </c>
      <c r="M479" s="144" t="str">
        <f aca="false">'Roshas Attendance'!S478</f>
        <v/>
      </c>
      <c r="N479" s="145" t="str">
        <f aca="false">IF(M479="","", IF(SUMIF(K:K,M479,J:J)=0,"",SUMIF(K:K,M479,J:J)))</f>
        <v/>
      </c>
      <c r="O479" s="144" t="str">
        <f aca="false">'Roshas Attendance'!U478</f>
        <v/>
      </c>
    </row>
    <row r="480" customFormat="false" ht="15.75" hidden="false" customHeight="true" outlineLevel="0" collapsed="false">
      <c r="A480" s="74"/>
      <c r="B480" s="123"/>
      <c r="C480" s="123"/>
      <c r="D480" s="123"/>
      <c r="E480" s="123"/>
      <c r="G480" s="144" t="str">
        <f aca="false">'Roshas Attendance'!M479</f>
        <v>Skarb</v>
      </c>
      <c r="H480" s="140" t="e">
        <f aca="false">'Roshas Attendance'!N479</f>
        <v>#NAME?</v>
      </c>
      <c r="I480" s="141" t="str">
        <f aca="false">IF(COUNTIF(D:D,G480)=0,"",COUNTIF(D:D,G480))</f>
        <v/>
      </c>
      <c r="J480" s="142" t="str">
        <f aca="false">IF(SUMIF(B:B,G480,E:E)=0,"",SUMIF(B:B,G480,E:E))</f>
        <v/>
      </c>
      <c r="K480" s="143" t="e">
        <f aca="false">IF(G480="","", xlookup("*"&amp;G480&amp;"*",M:M,M:M,"",2))</f>
        <v>#NAME?</v>
      </c>
      <c r="M480" s="144" t="str">
        <f aca="false">'Roshas Attendance'!S479</f>
        <v/>
      </c>
      <c r="N480" s="145" t="str">
        <f aca="false">IF(M480="","", IF(SUMIF(K:K,M480,J:J)=0,"",SUMIF(K:K,M480,J:J)))</f>
        <v/>
      </c>
      <c r="O480" s="144" t="str">
        <f aca="false">'Roshas Attendance'!U479</f>
        <v/>
      </c>
    </row>
    <row r="481" customFormat="false" ht="15.75" hidden="false" customHeight="true" outlineLevel="0" collapsed="false">
      <c r="A481" s="67"/>
      <c r="B481" s="123"/>
      <c r="C481" s="123"/>
      <c r="D481" s="123"/>
      <c r="E481" s="123"/>
      <c r="G481" s="144" t="str">
        <f aca="false">'Roshas Attendance'!M480</f>
        <v>Snoof</v>
      </c>
      <c r="H481" s="140" t="e">
        <f aca="false">'Roshas Attendance'!N480</f>
        <v>#NAME?</v>
      </c>
      <c r="I481" s="141" t="str">
        <f aca="false">IF(COUNTIF(D:D,G481)=0,"",COUNTIF(D:D,G481))</f>
        <v/>
      </c>
      <c r="J481" s="142" t="str">
        <f aca="false">IF(SUMIF(B:B,G481,E:E)=0,"",SUMIF(B:B,G481,E:E))</f>
        <v/>
      </c>
      <c r="K481" s="143" t="e">
        <f aca="false">IF(G481="","", xlookup("*"&amp;G481&amp;"*",M:M,M:M,"",2))</f>
        <v>#NAME?</v>
      </c>
      <c r="M481" s="144" t="str">
        <f aca="false">'Roshas Attendance'!S480</f>
        <v/>
      </c>
      <c r="N481" s="145" t="str">
        <f aca="false">IF(M481="","", IF(SUMIF(K:K,M481,J:J)=0,"",SUMIF(K:K,M481,J:J)))</f>
        <v/>
      </c>
      <c r="O481" s="144" t="str">
        <f aca="false">'Roshas Attendance'!U480</f>
        <v/>
      </c>
    </row>
    <row r="482" customFormat="false" ht="15.75" hidden="false" customHeight="true" outlineLevel="0" collapsed="false">
      <c r="A482" s="74"/>
      <c r="B482" s="123"/>
      <c r="C482" s="123"/>
      <c r="D482" s="123"/>
      <c r="E482" s="123"/>
      <c r="G482" s="144" t="str">
        <f aca="false">'Roshas Attendance'!M481</f>
        <v>Snugsterr</v>
      </c>
      <c r="H482" s="140" t="e">
        <f aca="false">'Roshas Attendance'!N481</f>
        <v>#NAME?</v>
      </c>
      <c r="I482" s="141" t="str">
        <f aca="false">IF(COUNTIF(D:D,G482)=0,"",COUNTIF(D:D,G482))</f>
        <v/>
      </c>
      <c r="J482" s="142" t="str">
        <f aca="false">IF(SUMIF(B:B,G482,E:E)=0,"",SUMIF(B:B,G482,E:E))</f>
        <v/>
      </c>
      <c r="K482" s="143" t="e">
        <f aca="false">IF(G482="","", xlookup("*"&amp;G482&amp;"*",M:M,M:M,"",2))</f>
        <v>#NAME?</v>
      </c>
      <c r="M482" s="144" t="str">
        <f aca="false">'Roshas Attendance'!S481</f>
        <v/>
      </c>
      <c r="N482" s="145" t="str">
        <f aca="false">IF(M482="","", IF(SUMIF(K:K,M482,J:J)=0,"",SUMIF(K:K,M482,J:J)))</f>
        <v/>
      </c>
      <c r="O482" s="144" t="str">
        <f aca="false">'Roshas Attendance'!U481</f>
        <v/>
      </c>
    </row>
    <row r="483" customFormat="false" ht="15.75" hidden="false" customHeight="true" outlineLevel="0" collapsed="false">
      <c r="A483" s="67"/>
      <c r="B483" s="123"/>
      <c r="C483" s="123"/>
      <c r="D483" s="123"/>
      <c r="E483" s="123"/>
      <c r="G483" s="144" t="str">
        <f aca="false">'Roshas Attendance'!M482</f>
        <v>Solloist</v>
      </c>
      <c r="H483" s="140" t="e">
        <f aca="false">'Roshas Attendance'!N482</f>
        <v>#NAME?</v>
      </c>
      <c r="I483" s="141" t="str">
        <f aca="false">IF(COUNTIF(D:D,G483)=0,"",COUNTIF(D:D,G483))</f>
        <v/>
      </c>
      <c r="J483" s="142" t="str">
        <f aca="false">IF(SUMIF(B:B,G483,E:E)=0,"",SUMIF(B:B,G483,E:E))</f>
        <v/>
      </c>
      <c r="K483" s="143" t="e">
        <f aca="false">IF(G483="","", xlookup("*"&amp;G483&amp;"*",M:M,M:M,"",2))</f>
        <v>#NAME?</v>
      </c>
      <c r="M483" s="144" t="str">
        <f aca="false">'Roshas Attendance'!S482</f>
        <v/>
      </c>
      <c r="N483" s="145" t="str">
        <f aca="false">IF(M483="","", IF(SUMIF(K:K,M483,J:J)=0,"",SUMIF(K:K,M483,J:J)))</f>
        <v/>
      </c>
      <c r="O483" s="144" t="str">
        <f aca="false">'Roshas Attendance'!U482</f>
        <v/>
      </c>
    </row>
    <row r="484" customFormat="false" ht="15.75" hidden="false" customHeight="true" outlineLevel="0" collapsed="false">
      <c r="A484" s="74"/>
      <c r="B484" s="123"/>
      <c r="C484" s="123"/>
      <c r="D484" s="123"/>
      <c r="E484" s="123"/>
      <c r="G484" s="144" t="str">
        <f aca="false">'Roshas Attendance'!M483</f>
        <v>Spellgaze</v>
      </c>
      <c r="H484" s="140" t="e">
        <f aca="false">'Roshas Attendance'!N483</f>
        <v>#NAME?</v>
      </c>
      <c r="I484" s="141" t="str">
        <f aca="false">IF(COUNTIF(D:D,G484)=0,"",COUNTIF(D:D,G484))</f>
        <v/>
      </c>
      <c r="J484" s="142" t="str">
        <f aca="false">IF(SUMIF(B:B,G484,E:E)=0,"",SUMIF(B:B,G484,E:E))</f>
        <v/>
      </c>
      <c r="K484" s="143" t="e">
        <f aca="false">IF(G484="","", xlookup("*"&amp;G484&amp;"*",M:M,M:M,"",2))</f>
        <v>#NAME?</v>
      </c>
      <c r="M484" s="144" t="str">
        <f aca="false">'Roshas Attendance'!S483</f>
        <v/>
      </c>
      <c r="N484" s="145" t="str">
        <f aca="false">IF(M484="","", IF(SUMIF(K:K,M484,J:J)=0,"",SUMIF(K:K,M484,J:J)))</f>
        <v/>
      </c>
      <c r="O484" s="144" t="str">
        <f aca="false">'Roshas Attendance'!U483</f>
        <v/>
      </c>
    </row>
    <row r="485" customFormat="false" ht="15.75" hidden="false" customHeight="true" outlineLevel="0" collapsed="false">
      <c r="A485" s="67"/>
      <c r="B485" s="123"/>
      <c r="C485" s="123"/>
      <c r="D485" s="123"/>
      <c r="E485" s="123"/>
      <c r="G485" s="144" t="str">
        <f aca="false">'Roshas Attendance'!M484</f>
        <v>Squadbank</v>
      </c>
      <c r="H485" s="140" t="e">
        <f aca="false">'Roshas Attendance'!N484</f>
        <v>#NAME?</v>
      </c>
      <c r="I485" s="141" t="str">
        <f aca="false">IF(COUNTIF(D:D,G485)=0,"",COUNTIF(D:D,G485))</f>
        <v/>
      </c>
      <c r="J485" s="142" t="str">
        <f aca="false">IF(SUMIF(B:B,G485,E:E)=0,"",SUMIF(B:B,G485,E:E))</f>
        <v/>
      </c>
      <c r="K485" s="143" t="e">
        <f aca="false">IF(G485="","", xlookup("*"&amp;G485&amp;"*",M:M,M:M,"",2))</f>
        <v>#NAME?</v>
      </c>
      <c r="M485" s="144" t="str">
        <f aca="false">'Roshas Attendance'!S484</f>
        <v/>
      </c>
      <c r="N485" s="145" t="str">
        <f aca="false">IF(M485="","", IF(SUMIF(K:K,M485,J:J)=0,"",SUMIF(K:K,M485,J:J)))</f>
        <v/>
      </c>
      <c r="O485" s="144" t="str">
        <f aca="false">'Roshas Attendance'!U484</f>
        <v/>
      </c>
    </row>
    <row r="486" customFormat="false" ht="15.75" hidden="false" customHeight="true" outlineLevel="0" collapsed="false">
      <c r="A486" s="74"/>
      <c r="B486" s="123"/>
      <c r="C486" s="123"/>
      <c r="D486" s="123"/>
      <c r="E486" s="123"/>
      <c r="G486" s="144" t="str">
        <f aca="false">'Roshas Attendance'!M485</f>
        <v>Squadchants</v>
      </c>
      <c r="H486" s="140" t="e">
        <f aca="false">'Roshas Attendance'!N485</f>
        <v>#NAME?</v>
      </c>
      <c r="I486" s="141" t="str">
        <f aca="false">IF(COUNTIF(D:D,G486)=0,"",COUNTIF(D:D,G486))</f>
        <v/>
      </c>
      <c r="J486" s="142" t="str">
        <f aca="false">IF(SUMIF(B:B,G486,E:E)=0,"",SUMIF(B:B,G486,E:E))</f>
        <v/>
      </c>
      <c r="K486" s="143" t="e">
        <f aca="false">IF(G486="","", xlookup("*"&amp;G486&amp;"*",M:M,M:M,"",2))</f>
        <v>#NAME?</v>
      </c>
      <c r="M486" s="144" t="str">
        <f aca="false">'Roshas Attendance'!S485</f>
        <v/>
      </c>
      <c r="N486" s="145" t="str">
        <f aca="false">IF(M486="","", IF(SUMIF(K:K,M486,J:J)=0,"",SUMIF(K:K,M486,J:J)))</f>
        <v/>
      </c>
      <c r="O486" s="144" t="str">
        <f aca="false">'Roshas Attendance'!U485</f>
        <v/>
      </c>
    </row>
    <row r="487" customFormat="false" ht="15.75" hidden="false" customHeight="true" outlineLevel="0" collapsed="false">
      <c r="A487" s="67"/>
      <c r="B487" s="123"/>
      <c r="C487" s="123"/>
      <c r="D487" s="123"/>
      <c r="E487" s="123"/>
      <c r="G487" s="144" t="str">
        <f aca="false">'Roshas Attendance'!M486</f>
        <v>Squadchats</v>
      </c>
      <c r="H487" s="140" t="e">
        <f aca="false">'Roshas Attendance'!N486</f>
        <v>#NAME?</v>
      </c>
      <c r="I487" s="141" t="str">
        <f aca="false">IF(COUNTIF(D:D,G487)=0,"",COUNTIF(D:D,G487))</f>
        <v/>
      </c>
      <c r="J487" s="142" t="str">
        <f aca="false">IF(SUMIF(B:B,G487,E:E)=0,"",SUMIF(B:B,G487,E:E))</f>
        <v/>
      </c>
      <c r="K487" s="143" t="e">
        <f aca="false">IF(G487="","", xlookup("*"&amp;G487&amp;"*",M:M,M:M,"",2))</f>
        <v>#NAME?</v>
      </c>
      <c r="M487" s="144" t="str">
        <f aca="false">'Roshas Attendance'!S486</f>
        <v/>
      </c>
      <c r="N487" s="145" t="str">
        <f aca="false">IF(M487="","", IF(SUMIF(K:K,M487,J:J)=0,"",SUMIF(K:K,M487,J:J)))</f>
        <v/>
      </c>
      <c r="O487" s="144" t="str">
        <f aca="false">'Roshas Attendance'!U486</f>
        <v/>
      </c>
    </row>
    <row r="488" customFormat="false" ht="15.75" hidden="false" customHeight="true" outlineLevel="0" collapsed="false">
      <c r="A488" s="74"/>
      <c r="B488" s="123"/>
      <c r="C488" s="123"/>
      <c r="D488" s="123"/>
      <c r="E488" s="123"/>
      <c r="G488" s="144" t="str">
        <f aca="false">'Roshas Attendance'!M487</f>
        <v>Squadgear</v>
      </c>
      <c r="H488" s="140" t="e">
        <f aca="false">'Roshas Attendance'!N487</f>
        <v>#NAME?</v>
      </c>
      <c r="I488" s="141" t="str">
        <f aca="false">IF(COUNTIF(D:D,G488)=0,"",COUNTIF(D:D,G488))</f>
        <v/>
      </c>
      <c r="J488" s="142" t="str">
        <f aca="false">IF(SUMIF(B:B,G488,E:E)=0,"",SUMIF(B:B,G488,E:E))</f>
        <v/>
      </c>
      <c r="K488" s="143" t="e">
        <f aca="false">IF(G488="","", xlookup("*"&amp;G488&amp;"*",M:M,M:M,"",2))</f>
        <v>#NAME?</v>
      </c>
      <c r="M488" s="144" t="str">
        <f aca="false">'Roshas Attendance'!S487</f>
        <v/>
      </c>
      <c r="N488" s="145" t="str">
        <f aca="false">IF(M488="","", IF(SUMIF(K:K,M488,J:J)=0,"",SUMIF(K:K,M488,J:J)))</f>
        <v/>
      </c>
      <c r="O488" s="144" t="str">
        <f aca="false">'Roshas Attendance'!U487</f>
        <v/>
      </c>
    </row>
    <row r="489" customFormat="false" ht="15.75" hidden="false" customHeight="true" outlineLevel="0" collapsed="false">
      <c r="A489" s="67"/>
      <c r="B489" s="123"/>
      <c r="C489" s="123"/>
      <c r="D489" s="123"/>
      <c r="E489" s="123"/>
      <c r="G489" s="144" t="str">
        <f aca="false">'Roshas Attendance'!M488</f>
        <v>Squadieclaws</v>
      </c>
      <c r="H489" s="140" t="e">
        <f aca="false">'Roshas Attendance'!N488</f>
        <v>#NAME?</v>
      </c>
      <c r="I489" s="141" t="str">
        <f aca="false">IF(COUNTIF(D:D,G489)=0,"",COUNTIF(D:D,G489))</f>
        <v/>
      </c>
      <c r="J489" s="142" t="str">
        <f aca="false">IF(SUMIF(B:B,G489,E:E)=0,"",SUMIF(B:B,G489,E:E))</f>
        <v/>
      </c>
      <c r="K489" s="143" t="e">
        <f aca="false">IF(G489="","", xlookup("*"&amp;G489&amp;"*",M:M,M:M,"",2))</f>
        <v>#NAME?</v>
      </c>
      <c r="M489" s="144" t="str">
        <f aca="false">'Roshas Attendance'!S488</f>
        <v/>
      </c>
      <c r="N489" s="145" t="str">
        <f aca="false">IF(M489="","", IF(SUMIF(K:K,M489,J:J)=0,"",SUMIF(K:K,M489,J:J)))</f>
        <v/>
      </c>
      <c r="O489" s="144" t="str">
        <f aca="false">'Roshas Attendance'!U488</f>
        <v/>
      </c>
    </row>
    <row r="490" customFormat="false" ht="15.75" hidden="false" customHeight="true" outlineLevel="0" collapsed="false">
      <c r="A490" s="74"/>
      <c r="B490" s="123"/>
      <c r="C490" s="123"/>
      <c r="D490" s="123"/>
      <c r="E490" s="123"/>
      <c r="G490" s="144" t="str">
        <f aca="false">'Roshas Attendance'!M489</f>
        <v>Squadmaths</v>
      </c>
      <c r="H490" s="140" t="e">
        <f aca="false">'Roshas Attendance'!N489</f>
        <v>#NAME?</v>
      </c>
      <c r="I490" s="141" t="str">
        <f aca="false">IF(COUNTIF(D:D,G490)=0,"",COUNTIF(D:D,G490))</f>
        <v/>
      </c>
      <c r="J490" s="142" t="str">
        <f aca="false">IF(SUMIF(B:B,G490,E:E)=0,"",SUMIF(B:B,G490,E:E))</f>
        <v/>
      </c>
      <c r="K490" s="143" t="e">
        <f aca="false">IF(G490="","", xlookup("*"&amp;G490&amp;"*",M:M,M:M,"",2))</f>
        <v>#NAME?</v>
      </c>
      <c r="M490" s="144" t="str">
        <f aca="false">'Roshas Attendance'!S489</f>
        <v/>
      </c>
      <c r="N490" s="145" t="str">
        <f aca="false">IF(M490="","", IF(SUMIF(K:K,M490,J:J)=0,"",SUMIF(K:K,M490,J:J)))</f>
        <v/>
      </c>
      <c r="O490" s="144" t="str">
        <f aca="false">'Roshas Attendance'!U489</f>
        <v/>
      </c>
    </row>
    <row r="491" customFormat="false" ht="15.75" hidden="false" customHeight="true" outlineLevel="0" collapsed="false">
      <c r="A491" s="67"/>
      <c r="B491" s="123"/>
      <c r="C491" s="123"/>
      <c r="D491" s="123"/>
      <c r="E491" s="123"/>
      <c r="G491" s="144" t="str">
        <f aca="false">'Roshas Attendance'!M490</f>
        <v>Squadpothree</v>
      </c>
      <c r="H491" s="140" t="e">
        <f aca="false">'Roshas Attendance'!N490</f>
        <v>#NAME?</v>
      </c>
      <c r="I491" s="141" t="str">
        <f aca="false">IF(COUNTIF(D:D,G491)=0,"",COUNTIF(D:D,G491))</f>
        <v/>
      </c>
      <c r="J491" s="142" t="str">
        <f aca="false">IF(SUMIF(B:B,G491,E:E)=0,"",SUMIF(B:B,G491,E:E))</f>
        <v/>
      </c>
      <c r="K491" s="143" t="e">
        <f aca="false">IF(G491="","", xlookup("*"&amp;G491&amp;"*",M:M,M:M,"",2))</f>
        <v>#NAME?</v>
      </c>
      <c r="M491" s="144" t="str">
        <f aca="false">'Roshas Attendance'!S490</f>
        <v/>
      </c>
      <c r="N491" s="145" t="str">
        <f aca="false">IF(M491="","", IF(SUMIF(K:K,M491,J:J)=0,"",SUMIF(K:K,M491,J:J)))</f>
        <v/>
      </c>
      <c r="O491" s="144" t="str">
        <f aca="false">'Roshas Attendance'!U490</f>
        <v/>
      </c>
    </row>
    <row r="492" customFormat="false" ht="15.75" hidden="false" customHeight="true" outlineLevel="0" collapsed="false">
      <c r="A492" s="74"/>
      <c r="B492" s="123"/>
      <c r="C492" s="123"/>
      <c r="D492" s="123"/>
      <c r="E492" s="123"/>
      <c r="G492" s="144" t="str">
        <f aca="false">'Roshas Attendance'!M491</f>
        <v>Squadpots</v>
      </c>
      <c r="H492" s="140" t="e">
        <f aca="false">'Roshas Attendance'!N491</f>
        <v>#NAME?</v>
      </c>
      <c r="I492" s="141" t="str">
        <f aca="false">IF(COUNTIF(D:D,G492)=0,"",COUNTIF(D:D,G492))</f>
        <v/>
      </c>
      <c r="J492" s="142" t="str">
        <f aca="false">IF(SUMIF(B:B,G492,E:E)=0,"",SUMIF(B:B,G492,E:E))</f>
        <v/>
      </c>
      <c r="K492" s="143" t="e">
        <f aca="false">IF(G492="","", xlookup("*"&amp;G492&amp;"*",M:M,M:M,"",2))</f>
        <v>#NAME?</v>
      </c>
      <c r="M492" s="144" t="str">
        <f aca="false">'Roshas Attendance'!S491</f>
        <v/>
      </c>
      <c r="N492" s="145" t="str">
        <f aca="false">IF(M492="","", IF(SUMIF(K:K,M492,J:J)=0,"",SUMIF(K:K,M492,J:J)))</f>
        <v/>
      </c>
      <c r="O492" s="144" t="str">
        <f aca="false">'Roshas Attendance'!U491</f>
        <v/>
      </c>
    </row>
    <row r="493" customFormat="false" ht="15.75" hidden="false" customHeight="true" outlineLevel="0" collapsed="false">
      <c r="A493" s="67"/>
      <c r="B493" s="123"/>
      <c r="C493" s="123"/>
      <c r="D493" s="123"/>
      <c r="E493" s="123"/>
      <c r="G493" s="144" t="str">
        <f aca="false">'Roshas Attendance'!M492</f>
        <v>Squadpotstwo</v>
      </c>
      <c r="H493" s="140" t="e">
        <f aca="false">'Roshas Attendance'!N492</f>
        <v>#NAME?</v>
      </c>
      <c r="I493" s="141" t="str">
        <f aca="false">IF(COUNTIF(D:D,G493)=0,"",COUNTIF(D:D,G493))</f>
        <v/>
      </c>
      <c r="J493" s="142" t="str">
        <f aca="false">IF(SUMIF(B:B,G493,E:E)=0,"",SUMIF(B:B,G493,E:E))</f>
        <v/>
      </c>
      <c r="K493" s="143" t="e">
        <f aca="false">IF(G493="","", xlookup("*"&amp;G493&amp;"*",M:M,M:M,"",2))</f>
        <v>#NAME?</v>
      </c>
      <c r="M493" s="144" t="str">
        <f aca="false">'Roshas Attendance'!S492</f>
        <v/>
      </c>
      <c r="N493" s="145" t="str">
        <f aca="false">IF(M493="","", IF(SUMIF(K:K,M493,J:J)=0,"",SUMIF(K:K,M493,J:J)))</f>
        <v/>
      </c>
      <c r="O493" s="144" t="str">
        <f aca="false">'Roshas Attendance'!U492</f>
        <v/>
      </c>
    </row>
    <row r="494" customFormat="false" ht="15.75" hidden="false" customHeight="true" outlineLevel="0" collapsed="false">
      <c r="A494" s="74"/>
      <c r="B494" s="123"/>
      <c r="C494" s="123"/>
      <c r="D494" s="123"/>
      <c r="E494" s="123"/>
      <c r="G494" s="144" t="str">
        <f aca="false">'Roshas Attendance'!M493</f>
        <v>Squadreads</v>
      </c>
      <c r="H494" s="140" t="e">
        <f aca="false">'Roshas Attendance'!N493</f>
        <v>#NAME?</v>
      </c>
      <c r="I494" s="141" t="str">
        <f aca="false">IF(COUNTIF(D:D,G494)=0,"",COUNTIF(D:D,G494))</f>
        <v/>
      </c>
      <c r="J494" s="142" t="str">
        <f aca="false">IF(SUMIF(B:B,G494,E:E)=0,"",SUMIF(B:B,G494,E:E))</f>
        <v/>
      </c>
      <c r="K494" s="143" t="e">
        <f aca="false">IF(G494="","", xlookup("*"&amp;G494&amp;"*",M:M,M:M,"",2))</f>
        <v>#NAME?</v>
      </c>
      <c r="M494" s="144" t="str">
        <f aca="false">'Roshas Attendance'!S493</f>
        <v/>
      </c>
      <c r="N494" s="145" t="str">
        <f aca="false">IF(M494="","", IF(SUMIF(K:K,M494,J:J)=0,"",SUMIF(K:K,M494,J:J)))</f>
        <v/>
      </c>
      <c r="O494" s="144" t="str">
        <f aca="false">'Roshas Attendance'!U493</f>
        <v/>
      </c>
    </row>
    <row r="495" customFormat="false" ht="15.75" hidden="false" customHeight="true" outlineLevel="0" collapsed="false">
      <c r="A495" s="67"/>
      <c r="B495" s="123"/>
      <c r="C495" s="123"/>
      <c r="D495" s="123"/>
      <c r="E495" s="123"/>
      <c r="G495" s="144" t="str">
        <f aca="false">'Roshas Attendance'!M494</f>
        <v>Srk</v>
      </c>
      <c r="H495" s="140" t="e">
        <f aca="false">'Roshas Attendance'!N494</f>
        <v>#NAME?</v>
      </c>
      <c r="I495" s="141" t="str">
        <f aca="false">IF(COUNTIF(D:D,G495)=0,"",COUNTIF(D:D,G495))</f>
        <v/>
      </c>
      <c r="J495" s="142" t="str">
        <f aca="false">IF(SUMIF(B:B,G495,E:E)=0,"",SUMIF(B:B,G495,E:E))</f>
        <v/>
      </c>
      <c r="K495" s="143" t="e">
        <f aca="false">IF(G495="","", xlookup("*"&amp;G495&amp;"*",M:M,M:M,"",2))</f>
        <v>#NAME?</v>
      </c>
      <c r="M495" s="144" t="str">
        <f aca="false">'Roshas Attendance'!S494</f>
        <v/>
      </c>
      <c r="N495" s="145" t="str">
        <f aca="false">IF(M495="","", IF(SUMIF(K:K,M495,J:J)=0,"",SUMIF(K:K,M495,J:J)))</f>
        <v/>
      </c>
      <c r="O495" s="144" t="str">
        <f aca="false">'Roshas Attendance'!U494</f>
        <v/>
      </c>
    </row>
    <row r="496" customFormat="false" ht="15.75" hidden="false" customHeight="true" outlineLevel="0" collapsed="false">
      <c r="A496" s="74"/>
      <c r="B496" s="123"/>
      <c r="C496" s="123"/>
      <c r="D496" s="123"/>
      <c r="E496" s="123"/>
      <c r="G496" s="144" t="str">
        <f aca="false">'Roshas Attendance'!M495</f>
        <v>Srynosummons</v>
      </c>
      <c r="H496" s="140" t="e">
        <f aca="false">'Roshas Attendance'!N495</f>
        <v>#NAME?</v>
      </c>
      <c r="I496" s="141" t="str">
        <f aca="false">IF(COUNTIF(D:D,G496)=0,"",COUNTIF(D:D,G496))</f>
        <v/>
      </c>
      <c r="J496" s="142" t="str">
        <f aca="false">IF(SUMIF(B:B,G496,E:E)=0,"",SUMIF(B:B,G496,E:E))</f>
        <v/>
      </c>
      <c r="K496" s="143" t="e">
        <f aca="false">IF(G496="","", xlookup("*"&amp;G496&amp;"*",M:M,M:M,"",2))</f>
        <v>#NAME?</v>
      </c>
      <c r="M496" s="144" t="str">
        <f aca="false">'Roshas Attendance'!S495</f>
        <v/>
      </c>
      <c r="N496" s="145" t="str">
        <f aca="false">IF(M496="","", IF(SUMIF(K:K,M496,J:J)=0,"",SUMIF(K:K,M496,J:J)))</f>
        <v/>
      </c>
      <c r="O496" s="144" t="str">
        <f aca="false">'Roshas Attendance'!U495</f>
        <v/>
      </c>
    </row>
    <row r="497" customFormat="false" ht="15.75" hidden="false" customHeight="true" outlineLevel="0" collapsed="false">
      <c r="A497" s="67"/>
      <c r="B497" s="123"/>
      <c r="C497" s="123"/>
      <c r="D497" s="123"/>
      <c r="E497" s="123"/>
      <c r="G497" s="144" t="str">
        <f aca="false">'Roshas Attendance'!M496</f>
        <v>Starwood</v>
      </c>
      <c r="H497" s="140" t="e">
        <f aca="false">'Roshas Attendance'!N496</f>
        <v>#NAME?</v>
      </c>
      <c r="I497" s="141" t="str">
        <f aca="false">IF(COUNTIF(D:D,G497)=0,"",COUNTIF(D:D,G497))</f>
        <v/>
      </c>
      <c r="J497" s="142" t="str">
        <f aca="false">IF(SUMIF(B:B,G497,E:E)=0,"",SUMIF(B:B,G497,E:E))</f>
        <v/>
      </c>
      <c r="K497" s="143" t="e">
        <f aca="false">IF(G497="","", xlookup("*"&amp;G497&amp;"*",M:M,M:M,"",2))</f>
        <v>#NAME?</v>
      </c>
      <c r="M497" s="144" t="str">
        <f aca="false">'Roshas Attendance'!S496</f>
        <v/>
      </c>
      <c r="N497" s="145" t="str">
        <f aca="false">IF(M497="","", IF(SUMIF(K:K,M497,J:J)=0,"",SUMIF(K:K,M497,J:J)))</f>
        <v/>
      </c>
      <c r="O497" s="144" t="str">
        <f aca="false">'Roshas Attendance'!U496</f>
        <v/>
      </c>
    </row>
    <row r="498" customFormat="false" ht="15.75" hidden="false" customHeight="true" outlineLevel="0" collapsed="false">
      <c r="A498" s="74"/>
      <c r="B498" s="123"/>
      <c r="C498" s="123"/>
      <c r="D498" s="123"/>
      <c r="E498" s="123"/>
      <c r="G498" s="144" t="str">
        <f aca="false">'Roshas Attendance'!M497</f>
        <v>Steppriest</v>
      </c>
      <c r="H498" s="140" t="e">
        <f aca="false">'Roshas Attendance'!N497</f>
        <v>#NAME?</v>
      </c>
      <c r="I498" s="141" t="str">
        <f aca="false">IF(COUNTIF(D:D,G498)=0,"",COUNTIF(D:D,G498))</f>
        <v/>
      </c>
      <c r="J498" s="142" t="str">
        <f aca="false">IF(SUMIF(B:B,G498,E:E)=0,"",SUMIF(B:B,G498,E:E))</f>
        <v/>
      </c>
      <c r="K498" s="143" t="e">
        <f aca="false">IF(G498="","", xlookup("*"&amp;G498&amp;"*",M:M,M:M,"",2))</f>
        <v>#NAME?</v>
      </c>
      <c r="M498" s="144" t="str">
        <f aca="false">'Roshas Attendance'!S497</f>
        <v/>
      </c>
      <c r="N498" s="145" t="str">
        <f aca="false">IF(M498="","", IF(SUMIF(K:K,M498,J:J)=0,"",SUMIF(K:K,M498,J:J)))</f>
        <v/>
      </c>
      <c r="O498" s="144" t="str">
        <f aca="false">'Roshas Attendance'!U497</f>
        <v/>
      </c>
    </row>
    <row r="499" customFormat="false" ht="15.75" hidden="false" customHeight="true" outlineLevel="0" collapsed="false">
      <c r="A499" s="67"/>
      <c r="B499" s="123"/>
      <c r="C499" s="123"/>
      <c r="D499" s="123"/>
      <c r="E499" s="123"/>
      <c r="G499" s="144" t="str">
        <f aca="false">'Roshas Attendance'!M498</f>
        <v>Stillboxxy</v>
      </c>
      <c r="H499" s="140" t="e">
        <f aca="false">'Roshas Attendance'!N498</f>
        <v>#NAME?</v>
      </c>
      <c r="I499" s="141" t="str">
        <f aca="false">IF(COUNTIF(D:D,G499)=0,"",COUNTIF(D:D,G499))</f>
        <v/>
      </c>
      <c r="J499" s="142" t="str">
        <f aca="false">IF(SUMIF(B:B,G499,E:E)=0,"",SUMIF(B:B,G499,E:E))</f>
        <v/>
      </c>
      <c r="K499" s="143" t="e">
        <f aca="false">IF(G499="","", xlookup("*"&amp;G499&amp;"*",M:M,M:M,"",2))</f>
        <v>#NAME?</v>
      </c>
      <c r="M499" s="144" t="str">
        <f aca="false">'Roshas Attendance'!S498</f>
        <v/>
      </c>
      <c r="N499" s="145" t="str">
        <f aca="false">IF(M499="","", IF(SUMIF(K:K,M499,J:J)=0,"",SUMIF(K:K,M499,J:J)))</f>
        <v/>
      </c>
      <c r="O499" s="144" t="str">
        <f aca="false">'Roshas Attendance'!U498</f>
        <v/>
      </c>
    </row>
    <row r="500" customFormat="false" ht="15.75" hidden="false" customHeight="true" outlineLevel="0" collapsed="false">
      <c r="A500" s="74"/>
      <c r="B500" s="123"/>
      <c r="C500" s="123"/>
      <c r="D500" s="123"/>
      <c r="E500" s="123"/>
      <c r="G500" s="144" t="str">
        <f aca="false">'Roshas Attendance'!M499</f>
        <v>Stillsweeney</v>
      </c>
      <c r="H500" s="140" t="e">
        <f aca="false">'Roshas Attendance'!N499</f>
        <v>#NAME?</v>
      </c>
      <c r="I500" s="141" t="str">
        <f aca="false">IF(COUNTIF(D:D,G500)=0,"",COUNTIF(D:D,G500))</f>
        <v/>
      </c>
      <c r="J500" s="142" t="str">
        <f aca="false">IF(SUMIF(B:B,G500,E:E)=0,"",SUMIF(B:B,G500,E:E))</f>
        <v/>
      </c>
      <c r="K500" s="143" t="e">
        <f aca="false">IF(G500="","", xlookup("*"&amp;G500&amp;"*",M:M,M:M,"",2))</f>
        <v>#NAME?</v>
      </c>
      <c r="M500" s="144" t="str">
        <f aca="false">'Roshas Attendance'!S499</f>
        <v/>
      </c>
      <c r="N500" s="145" t="str">
        <f aca="false">IF(M500="","", IF(SUMIF(K:K,M500,J:J)=0,"",SUMIF(K:K,M500,J:J)))</f>
        <v/>
      </c>
      <c r="O500" s="144" t="str">
        <f aca="false">'Roshas Attendance'!U499</f>
        <v/>
      </c>
    </row>
    <row r="501" customFormat="false" ht="15.75" hidden="false" customHeight="true" outlineLevel="0" collapsed="false">
      <c r="A501" s="67"/>
      <c r="B501" s="123"/>
      <c r="C501" s="123"/>
      <c r="D501" s="123"/>
      <c r="E501" s="123"/>
      <c r="G501" s="144" t="str">
        <f aca="false">'Roshas Attendance'!M500</f>
        <v>Stony</v>
      </c>
      <c r="H501" s="140" t="e">
        <f aca="false">'Roshas Attendance'!N500</f>
        <v>#NAME?</v>
      </c>
      <c r="I501" s="141" t="str">
        <f aca="false">IF(COUNTIF(D:D,G501)=0,"",COUNTIF(D:D,G501))</f>
        <v/>
      </c>
      <c r="J501" s="142" t="str">
        <f aca="false">IF(SUMIF(B:B,G501,E:E)=0,"",SUMIF(B:B,G501,E:E))</f>
        <v/>
      </c>
      <c r="K501" s="143" t="e">
        <f aca="false">IF(G501="","", xlookup("*"&amp;G501&amp;"*",M:M,M:M,"",2))</f>
        <v>#NAME?</v>
      </c>
      <c r="M501" s="144" t="str">
        <f aca="false">'Roshas Attendance'!S500</f>
        <v/>
      </c>
      <c r="N501" s="145" t="str">
        <f aca="false">IF(M501="","", IF(SUMIF(K:K,M501,J:J)=0,"",SUMIF(K:K,M501,J:J)))</f>
        <v/>
      </c>
      <c r="O501" s="144" t="str">
        <f aca="false">'Roshas Attendance'!U500</f>
        <v/>
      </c>
    </row>
    <row r="502" customFormat="false" ht="15.75" hidden="false" customHeight="true" outlineLevel="0" collapsed="false">
      <c r="A502" s="74"/>
      <c r="B502" s="123"/>
      <c r="C502" s="123"/>
      <c r="D502" s="123"/>
      <c r="E502" s="123"/>
      <c r="G502" s="144" t="str">
        <f aca="false">'Roshas Attendance'!M501</f>
        <v>Stoutvigor</v>
      </c>
      <c r="H502" s="140" t="e">
        <f aca="false">'Roshas Attendance'!N501</f>
        <v>#NAME?</v>
      </c>
      <c r="I502" s="141" t="str">
        <f aca="false">IF(COUNTIF(D:D,G502)=0,"",COUNTIF(D:D,G502))</f>
        <v/>
      </c>
      <c r="J502" s="142" t="str">
        <f aca="false">IF(SUMIF(B:B,G502,E:E)=0,"",SUMIF(B:B,G502,E:E))</f>
        <v/>
      </c>
      <c r="K502" s="143" t="e">
        <f aca="false">IF(G502="","", xlookup("*"&amp;G502&amp;"*",M:M,M:M,"",2))</f>
        <v>#NAME?</v>
      </c>
      <c r="M502" s="144" t="str">
        <f aca="false">'Roshas Attendance'!S501</f>
        <v/>
      </c>
      <c r="N502" s="145" t="str">
        <f aca="false">IF(M502="","", IF(SUMIF(K:K,M502,J:J)=0,"",SUMIF(K:K,M502,J:J)))</f>
        <v/>
      </c>
      <c r="O502" s="144" t="str">
        <f aca="false">'Roshas Attendance'!U501</f>
        <v/>
      </c>
    </row>
    <row r="503" customFormat="false" ht="15.75" hidden="false" customHeight="true" outlineLevel="0" collapsed="false">
      <c r="A503" s="67"/>
      <c r="B503" s="123"/>
      <c r="C503" s="123"/>
      <c r="D503" s="123"/>
      <c r="E503" s="123"/>
      <c r="G503" s="144" t="str">
        <f aca="false">'Roshas Attendance'!M502</f>
        <v>Subaru</v>
      </c>
      <c r="H503" s="140" t="e">
        <f aca="false">'Roshas Attendance'!N502</f>
        <v>#NAME?</v>
      </c>
      <c r="I503" s="141" t="str">
        <f aca="false">IF(COUNTIF(D:D,G503)=0,"",COUNTIF(D:D,G503))</f>
        <v/>
      </c>
      <c r="J503" s="142" t="str">
        <f aca="false">IF(SUMIF(B:B,G503,E:E)=0,"",SUMIF(B:B,G503,E:E))</f>
        <v/>
      </c>
      <c r="K503" s="143" t="e">
        <f aca="false">IF(G503="","", xlookup("*"&amp;G503&amp;"*",M:M,M:M,"",2))</f>
        <v>#NAME?</v>
      </c>
      <c r="M503" s="144" t="str">
        <f aca="false">'Roshas Attendance'!S502</f>
        <v/>
      </c>
      <c r="N503" s="145" t="str">
        <f aca="false">IF(M503="","", IF(SUMIF(K:K,M503,J:J)=0,"",SUMIF(K:K,M503,J:J)))</f>
        <v/>
      </c>
      <c r="O503" s="144" t="str">
        <f aca="false">'Roshas Attendance'!U502</f>
        <v/>
      </c>
    </row>
    <row r="504" customFormat="false" ht="15.75" hidden="false" customHeight="true" outlineLevel="0" collapsed="false">
      <c r="A504" s="74"/>
      <c r="B504" s="123"/>
      <c r="C504" s="123"/>
      <c r="D504" s="123"/>
      <c r="E504" s="123"/>
      <c r="G504" s="144" t="str">
        <f aca="false">'Roshas Attendance'!M503</f>
        <v>Sundru</v>
      </c>
      <c r="H504" s="140" t="e">
        <f aca="false">'Roshas Attendance'!N503</f>
        <v>#NAME?</v>
      </c>
      <c r="I504" s="141" t="str">
        <f aca="false">IF(COUNTIF(D:D,G504)=0,"",COUNTIF(D:D,G504))</f>
        <v/>
      </c>
      <c r="J504" s="142" t="str">
        <f aca="false">IF(SUMIF(B:B,G504,E:E)=0,"",SUMIF(B:B,G504,E:E))</f>
        <v/>
      </c>
      <c r="K504" s="143" t="e">
        <f aca="false">IF(G504="","", xlookup("*"&amp;G504&amp;"*",M:M,M:M,"",2))</f>
        <v>#NAME?</v>
      </c>
      <c r="M504" s="144" t="str">
        <f aca="false">'Roshas Attendance'!S503</f>
        <v/>
      </c>
      <c r="N504" s="145" t="str">
        <f aca="false">IF(M504="","", IF(SUMIF(K:K,M504,J:J)=0,"",SUMIF(K:K,M504,J:J)))</f>
        <v/>
      </c>
      <c r="O504" s="144" t="str">
        <f aca="false">'Roshas Attendance'!U503</f>
        <v/>
      </c>
    </row>
    <row r="505" customFormat="false" ht="15.75" hidden="false" customHeight="true" outlineLevel="0" collapsed="false">
      <c r="A505" s="67"/>
      <c r="B505" s="123"/>
      <c r="C505" s="123"/>
      <c r="D505" s="123"/>
      <c r="E505" s="123"/>
      <c r="G505" s="144" t="str">
        <f aca="false">'Roshas Attendance'!M504</f>
        <v>Suntzu</v>
      </c>
      <c r="H505" s="140" t="e">
        <f aca="false">'Roshas Attendance'!N504</f>
        <v>#NAME?</v>
      </c>
      <c r="I505" s="141" t="str">
        <f aca="false">IF(COUNTIF(D:D,G505)=0,"",COUNTIF(D:D,G505))</f>
        <v/>
      </c>
      <c r="J505" s="142" t="str">
        <f aca="false">IF(SUMIF(B:B,G505,E:E)=0,"",SUMIF(B:B,G505,E:E))</f>
        <v/>
      </c>
      <c r="K505" s="143" t="e">
        <f aca="false">IF(G505="","", xlookup("*"&amp;G505&amp;"*",M:M,M:M,"",2))</f>
        <v>#NAME?</v>
      </c>
      <c r="M505" s="144" t="str">
        <f aca="false">'Roshas Attendance'!S504</f>
        <v/>
      </c>
      <c r="N505" s="145" t="str">
        <f aca="false">IF(M505="","", IF(SUMIF(K:K,M505,J:J)=0,"",SUMIF(K:K,M505,J:J)))</f>
        <v/>
      </c>
      <c r="O505" s="144" t="str">
        <f aca="false">'Roshas Attendance'!U504</f>
        <v/>
      </c>
    </row>
    <row r="506" customFormat="false" ht="15.75" hidden="false" customHeight="true" outlineLevel="0" collapsed="false">
      <c r="A506" s="74"/>
      <c r="B506" s="123"/>
      <c r="C506" s="123"/>
      <c r="D506" s="123"/>
      <c r="E506" s="123"/>
      <c r="G506" s="144" t="str">
        <f aca="false">'Roshas Attendance'!M505</f>
        <v>Svg</v>
      </c>
      <c r="H506" s="140" t="e">
        <f aca="false">'Roshas Attendance'!N505</f>
        <v>#NAME?</v>
      </c>
      <c r="I506" s="141" t="str">
        <f aca="false">IF(COUNTIF(D:D,G506)=0,"",COUNTIF(D:D,G506))</f>
        <v/>
      </c>
      <c r="J506" s="142" t="str">
        <f aca="false">IF(SUMIF(B:B,G506,E:E)=0,"",SUMIF(B:B,G506,E:E))</f>
        <v/>
      </c>
      <c r="K506" s="143" t="e">
        <f aca="false">IF(G506="","", xlookup("*"&amp;G506&amp;"*",M:M,M:M,"",2))</f>
        <v>#NAME?</v>
      </c>
      <c r="M506" s="144" t="str">
        <f aca="false">'Roshas Attendance'!S505</f>
        <v/>
      </c>
      <c r="N506" s="145" t="str">
        <f aca="false">IF(M506="","", IF(SUMIF(K:K,M506,J:J)=0,"",SUMIF(K:K,M506,J:J)))</f>
        <v/>
      </c>
      <c r="O506" s="144" t="str">
        <f aca="false">'Roshas Attendance'!U505</f>
        <v/>
      </c>
    </row>
    <row r="507" customFormat="false" ht="15.75" hidden="false" customHeight="true" outlineLevel="0" collapsed="false">
      <c r="A507" s="67"/>
      <c r="B507" s="123"/>
      <c r="C507" s="123"/>
      <c r="D507" s="123"/>
      <c r="E507" s="123"/>
      <c r="G507" s="144" t="str">
        <f aca="false">'Roshas Attendance'!M506</f>
        <v>Sweeneybuss</v>
      </c>
      <c r="H507" s="140" t="e">
        <f aca="false">'Roshas Attendance'!N506</f>
        <v>#NAME?</v>
      </c>
      <c r="I507" s="141" t="str">
        <f aca="false">IF(COUNTIF(D:D,G507)=0,"",COUNTIF(D:D,G507))</f>
        <v/>
      </c>
      <c r="J507" s="142" t="str">
        <f aca="false">IF(SUMIF(B:B,G507,E:E)=0,"",SUMIF(B:B,G507,E:E))</f>
        <v/>
      </c>
      <c r="K507" s="143" t="e">
        <f aca="false">IF(G507="","", xlookup("*"&amp;G507&amp;"*",M:M,M:M,"",2))</f>
        <v>#NAME?</v>
      </c>
      <c r="M507" s="144" t="str">
        <f aca="false">'Roshas Attendance'!S506</f>
        <v/>
      </c>
      <c r="N507" s="145" t="str">
        <f aca="false">IF(M507="","", IF(SUMIF(K:K,M507,J:J)=0,"",SUMIF(K:K,M507,J:J)))</f>
        <v/>
      </c>
      <c r="O507" s="144" t="str">
        <f aca="false">'Roshas Attendance'!U506</f>
        <v/>
      </c>
    </row>
    <row r="508" customFormat="false" ht="15.75" hidden="false" customHeight="true" outlineLevel="0" collapsed="false">
      <c r="A508" s="74"/>
      <c r="B508" s="123"/>
      <c r="C508" s="123"/>
      <c r="D508" s="123"/>
      <c r="E508" s="123"/>
      <c r="G508" s="144" t="str">
        <f aca="false">'Roshas Attendance'!M507</f>
        <v>Swishersweet</v>
      </c>
      <c r="H508" s="140" t="e">
        <f aca="false">'Roshas Attendance'!N507</f>
        <v>#NAME?</v>
      </c>
      <c r="I508" s="141" t="str">
        <f aca="false">IF(COUNTIF(D:D,G508)=0,"",COUNTIF(D:D,G508))</f>
        <v/>
      </c>
      <c r="J508" s="142" t="str">
        <f aca="false">IF(SUMIF(B:B,G508,E:E)=0,"",SUMIF(B:B,G508,E:E))</f>
        <v/>
      </c>
      <c r="K508" s="143" t="e">
        <f aca="false">IF(G508="","", xlookup("*"&amp;G508&amp;"*",M:M,M:M,"",2))</f>
        <v>#NAME?</v>
      </c>
      <c r="M508" s="144" t="str">
        <f aca="false">'Roshas Attendance'!S507</f>
        <v/>
      </c>
      <c r="N508" s="145" t="str">
        <f aca="false">IF(M508="","", IF(SUMIF(K:K,M508,J:J)=0,"",SUMIF(K:K,M508,J:J)))</f>
        <v/>
      </c>
      <c r="O508" s="144" t="str">
        <f aca="false">'Roshas Attendance'!U507</f>
        <v/>
      </c>
    </row>
    <row r="509" customFormat="false" ht="15.75" hidden="false" customHeight="true" outlineLevel="0" collapsed="false">
      <c r="A509" s="67"/>
      <c r="B509" s="123"/>
      <c r="C509" s="123"/>
      <c r="D509" s="123"/>
      <c r="E509" s="123"/>
      <c r="G509" s="144" t="str">
        <f aca="false">'Roshas Attendance'!M508</f>
        <v>Swoledaddywf</v>
      </c>
      <c r="H509" s="140" t="e">
        <f aca="false">'Roshas Attendance'!N508</f>
        <v>#NAME?</v>
      </c>
      <c r="I509" s="141" t="str">
        <f aca="false">IF(COUNTIF(D:D,G509)=0,"",COUNTIF(D:D,G509))</f>
        <v/>
      </c>
      <c r="J509" s="142" t="str">
        <f aca="false">IF(SUMIF(B:B,G509,E:E)=0,"",SUMIF(B:B,G509,E:E))</f>
        <v/>
      </c>
      <c r="K509" s="143" t="e">
        <f aca="false">IF(G509="","", xlookup("*"&amp;G509&amp;"*",M:M,M:M,"",2))</f>
        <v>#NAME?</v>
      </c>
      <c r="M509" s="144" t="str">
        <f aca="false">'Roshas Attendance'!S508</f>
        <v/>
      </c>
      <c r="N509" s="145" t="str">
        <f aca="false">IF(M509="","", IF(SUMIF(K:K,M509,J:J)=0,"",SUMIF(K:K,M509,J:J)))</f>
        <v/>
      </c>
      <c r="O509" s="144" t="str">
        <f aca="false">'Roshas Attendance'!U508</f>
        <v/>
      </c>
    </row>
    <row r="510" customFormat="false" ht="15.75" hidden="false" customHeight="true" outlineLevel="0" collapsed="false">
      <c r="A510" s="74"/>
      <c r="B510" s="123"/>
      <c r="C510" s="123"/>
      <c r="D510" s="123"/>
      <c r="E510" s="123"/>
      <c r="G510" s="144" t="str">
        <f aca="false">'Roshas Attendance'!M509</f>
        <v>Sysx</v>
      </c>
      <c r="H510" s="140" t="e">
        <f aca="false">'Roshas Attendance'!N509</f>
        <v>#NAME?</v>
      </c>
      <c r="I510" s="141" t="str">
        <f aca="false">IF(COUNTIF(D:D,G510)=0,"",COUNTIF(D:D,G510))</f>
        <v/>
      </c>
      <c r="J510" s="142" t="str">
        <f aca="false">IF(SUMIF(B:B,G510,E:E)=0,"",SUMIF(B:B,G510,E:E))</f>
        <v/>
      </c>
      <c r="K510" s="143" t="e">
        <f aca="false">IF(G510="","", xlookup("*"&amp;G510&amp;"*",M:M,M:M,"",2))</f>
        <v>#NAME?</v>
      </c>
      <c r="M510" s="144" t="str">
        <f aca="false">'Roshas Attendance'!S509</f>
        <v/>
      </c>
      <c r="N510" s="145" t="str">
        <f aca="false">IF(M510="","", IF(SUMIF(K:K,M510,J:J)=0,"",SUMIF(K:K,M510,J:J)))</f>
        <v/>
      </c>
      <c r="O510" s="144" t="str">
        <f aca="false">'Roshas Attendance'!U509</f>
        <v/>
      </c>
    </row>
    <row r="511" customFormat="false" ht="15.75" hidden="false" customHeight="true" outlineLevel="0" collapsed="false">
      <c r="A511" s="67"/>
      <c r="B511" s="123"/>
      <c r="C511" s="123"/>
      <c r="D511" s="123"/>
      <c r="E511" s="123"/>
      <c r="G511" s="144" t="str">
        <f aca="false">'Roshas Attendance'!M510</f>
        <v>Talandra</v>
      </c>
      <c r="H511" s="140" t="e">
        <f aca="false">'Roshas Attendance'!N510</f>
        <v>#NAME?</v>
      </c>
      <c r="I511" s="141" t="str">
        <f aca="false">IF(COUNTIF(D:D,G511)=0,"",COUNTIF(D:D,G511))</f>
        <v/>
      </c>
      <c r="J511" s="142" t="str">
        <f aca="false">IF(SUMIF(B:B,G511,E:E)=0,"",SUMIF(B:B,G511,E:E))</f>
        <v/>
      </c>
      <c r="K511" s="143" t="e">
        <f aca="false">IF(G511="","", xlookup("*"&amp;G511&amp;"*",M:M,M:M,"",2))</f>
        <v>#NAME?</v>
      </c>
      <c r="M511" s="144" t="str">
        <f aca="false">'Roshas Attendance'!S510</f>
        <v/>
      </c>
      <c r="N511" s="145" t="str">
        <f aca="false">IF(M511="","", IF(SUMIF(K:K,M511,J:J)=0,"",SUMIF(K:K,M511,J:J)))</f>
        <v/>
      </c>
      <c r="O511" s="144" t="str">
        <f aca="false">'Roshas Attendance'!U510</f>
        <v/>
      </c>
    </row>
    <row r="512" customFormat="false" ht="15.75" hidden="false" customHeight="true" outlineLevel="0" collapsed="false">
      <c r="A512" s="74"/>
      <c r="B512" s="123"/>
      <c r="C512" s="123"/>
      <c r="D512" s="123"/>
      <c r="E512" s="123"/>
      <c r="G512" s="144" t="str">
        <f aca="false">'Roshas Attendance'!M511</f>
        <v>Tapincheeks</v>
      </c>
      <c r="H512" s="140" t="e">
        <f aca="false">'Roshas Attendance'!N511</f>
        <v>#NAME?</v>
      </c>
      <c r="I512" s="141" t="str">
        <f aca="false">IF(COUNTIF(D:D,G512)=0,"",COUNTIF(D:D,G512))</f>
        <v/>
      </c>
      <c r="J512" s="142" t="str">
        <f aca="false">IF(SUMIF(B:B,G512,E:E)=0,"",SUMIF(B:B,G512,E:E))</f>
        <v/>
      </c>
      <c r="K512" s="143" t="e">
        <f aca="false">IF(G512="","", xlookup("*"&amp;G512&amp;"*",M:M,M:M,"",2))</f>
        <v>#NAME?</v>
      </c>
      <c r="M512" s="144" t="str">
        <f aca="false">'Roshas Attendance'!S511</f>
        <v/>
      </c>
      <c r="N512" s="145" t="str">
        <f aca="false">IF(M512="","", IF(SUMIF(K:K,M512,J:J)=0,"",SUMIF(K:K,M512,J:J)))</f>
        <v/>
      </c>
      <c r="O512" s="144" t="str">
        <f aca="false">'Roshas Attendance'!U511</f>
        <v/>
      </c>
    </row>
    <row r="513" customFormat="false" ht="15.75" hidden="false" customHeight="true" outlineLevel="0" collapsed="false">
      <c r="A513" s="67"/>
      <c r="B513" s="123"/>
      <c r="C513" s="123"/>
      <c r="D513" s="123"/>
      <c r="E513" s="123"/>
      <c r="G513" s="144" t="str">
        <f aca="false">'Roshas Attendance'!M512</f>
        <v>Targarian</v>
      </c>
      <c r="H513" s="140" t="e">
        <f aca="false">'Roshas Attendance'!N512</f>
        <v>#NAME?</v>
      </c>
      <c r="I513" s="141" t="str">
        <f aca="false">IF(COUNTIF(D:D,G513)=0,"",COUNTIF(D:D,G513))</f>
        <v/>
      </c>
      <c r="J513" s="142" t="str">
        <f aca="false">IF(SUMIF(B:B,G513,E:E)=0,"",SUMIF(B:B,G513,E:E))</f>
        <v/>
      </c>
      <c r="K513" s="143" t="e">
        <f aca="false">IF(G513="","", xlookup("*"&amp;G513&amp;"*",M:M,M:M,"",2))</f>
        <v>#NAME?</v>
      </c>
      <c r="M513" s="144" t="str">
        <f aca="false">'Roshas Attendance'!S512</f>
        <v/>
      </c>
      <c r="N513" s="145" t="str">
        <f aca="false">IF(M513="","", IF(SUMIF(K:K,M513,J:J)=0,"",SUMIF(K:K,M513,J:J)))</f>
        <v/>
      </c>
      <c r="O513" s="144" t="str">
        <f aca="false">'Roshas Attendance'!U512</f>
        <v/>
      </c>
    </row>
    <row r="514" customFormat="false" ht="15.75" hidden="false" customHeight="true" outlineLevel="0" collapsed="false">
      <c r="A514" s="74"/>
      <c r="B514" s="123"/>
      <c r="C514" s="123"/>
      <c r="D514" s="123"/>
      <c r="E514" s="123"/>
      <c r="G514" s="144" t="str">
        <f aca="false">'Roshas Attendance'!M513</f>
        <v>Tdot</v>
      </c>
      <c r="H514" s="140" t="e">
        <f aca="false">'Roshas Attendance'!N513</f>
        <v>#NAME?</v>
      </c>
      <c r="I514" s="141" t="str">
        <f aca="false">IF(COUNTIF(D:D,G514)=0,"",COUNTIF(D:D,G514))</f>
        <v/>
      </c>
      <c r="J514" s="142" t="str">
        <f aca="false">IF(SUMIF(B:B,G514,E:E)=0,"",SUMIF(B:B,G514,E:E))</f>
        <v/>
      </c>
      <c r="K514" s="143" t="e">
        <f aca="false">IF(G514="","", xlookup("*"&amp;G514&amp;"*",M:M,M:M,"",2))</f>
        <v>#NAME?</v>
      </c>
      <c r="M514" s="144" t="str">
        <f aca="false">'Roshas Attendance'!S513</f>
        <v/>
      </c>
      <c r="N514" s="145" t="str">
        <f aca="false">IF(M514="","", IF(SUMIF(K:K,M514,J:J)=0,"",SUMIF(K:K,M514,J:J)))</f>
        <v/>
      </c>
      <c r="O514" s="144" t="str">
        <f aca="false">'Roshas Attendance'!U513</f>
        <v/>
      </c>
    </row>
    <row r="515" customFormat="false" ht="15.75" hidden="false" customHeight="true" outlineLevel="0" collapsed="false">
      <c r="A515" s="67"/>
      <c r="B515" s="123"/>
      <c r="C515" s="123"/>
      <c r="D515" s="123"/>
      <c r="E515" s="123"/>
      <c r="G515" s="144" t="str">
        <f aca="false">'Roshas Attendance'!M514</f>
        <v>Tehee</v>
      </c>
      <c r="H515" s="140" t="e">
        <f aca="false">'Roshas Attendance'!N514</f>
        <v>#NAME?</v>
      </c>
      <c r="I515" s="141" t="str">
        <f aca="false">IF(COUNTIF(D:D,G515)=0,"",COUNTIF(D:D,G515))</f>
        <v/>
      </c>
      <c r="J515" s="142" t="str">
        <f aca="false">IF(SUMIF(B:B,G515,E:E)=0,"",SUMIF(B:B,G515,E:E))</f>
        <v/>
      </c>
      <c r="K515" s="151" t="e">
        <f aca="false">IF(G515="","", xlookup("*"&amp;G515&amp;"*",M:M,M:M,"",2))</f>
        <v>#NAME?</v>
      </c>
      <c r="M515" s="144" t="str">
        <f aca="false">'Roshas Attendance'!S514</f>
        <v/>
      </c>
      <c r="N515" s="145" t="str">
        <f aca="false">IF(M515="","", IF(SUMIF(K:K,M515,J:J)=0,"",SUMIF(K:K,M515,J:J)))</f>
        <v/>
      </c>
      <c r="O515" s="144" t="str">
        <f aca="false">'Roshas Attendance'!U514</f>
        <v/>
      </c>
    </row>
    <row r="516" customFormat="false" ht="15.75" hidden="false" customHeight="true" outlineLevel="0" collapsed="false">
      <c r="A516" s="74"/>
      <c r="B516" s="123"/>
      <c r="C516" s="123"/>
      <c r="D516" s="123"/>
      <c r="E516" s="123"/>
      <c r="G516" s="144" t="str">
        <f aca="false">'Roshas Attendance'!M515</f>
        <v>Tenkz</v>
      </c>
      <c r="H516" s="140" t="e">
        <f aca="false">'Roshas Attendance'!N515</f>
        <v>#NAME?</v>
      </c>
      <c r="I516" s="141" t="str">
        <f aca="false">IF(COUNTIF(D:D,G516)=0,"",COUNTIF(D:D,G516))</f>
        <v/>
      </c>
      <c r="J516" s="142" t="str">
        <f aca="false">IF(SUMIF(B:B,G516,E:E)=0,"",SUMIF(B:B,G516,E:E))</f>
        <v/>
      </c>
      <c r="K516" s="143" t="e">
        <f aca="false">IF(G516="","", xlookup("*"&amp;G516&amp;"*",M:M,M:M,"",2))</f>
        <v>#NAME?</v>
      </c>
      <c r="M516" s="144" t="str">
        <f aca="false">'Roshas Attendance'!S515</f>
        <v/>
      </c>
      <c r="N516" s="145" t="str">
        <f aca="false">IF(M516="","", IF(SUMIF(K:K,M516,J:J)=0,"",SUMIF(K:K,M516,J:J)))</f>
        <v/>
      </c>
      <c r="O516" s="144" t="str">
        <f aca="false">'Roshas Attendance'!U515</f>
        <v/>
      </c>
    </row>
    <row r="517" customFormat="false" ht="15.75" hidden="false" customHeight="true" outlineLevel="0" collapsed="false">
      <c r="A517" s="67"/>
      <c r="B517" s="123"/>
      <c r="C517" s="123"/>
      <c r="D517" s="123"/>
      <c r="E517" s="123"/>
      <c r="G517" s="144" t="str">
        <f aca="false">'Roshas Attendance'!M516</f>
        <v>Thanidy</v>
      </c>
      <c r="H517" s="140" t="e">
        <f aca="false">'Roshas Attendance'!N516</f>
        <v>#NAME?</v>
      </c>
      <c r="I517" s="141" t="str">
        <f aca="false">IF(COUNTIF(D:D,G517)=0,"",COUNTIF(D:D,G517))</f>
        <v/>
      </c>
      <c r="J517" s="142" t="str">
        <f aca="false">IF(SUMIF(B:B,G517,E:E)=0,"",SUMIF(B:B,G517,E:E))</f>
        <v/>
      </c>
      <c r="K517" s="143" t="e">
        <f aca="false">IF(G517="","", xlookup("*"&amp;G517&amp;"*",M:M,M:M,"",2))</f>
        <v>#NAME?</v>
      </c>
      <c r="M517" s="144" t="str">
        <f aca="false">'Roshas Attendance'!S516</f>
        <v/>
      </c>
      <c r="N517" s="145" t="str">
        <f aca="false">IF(M517="","", IF(SUMIF(K:K,M517,J:J)=0,"",SUMIF(K:K,M517,J:J)))</f>
        <v/>
      </c>
      <c r="O517" s="144" t="str">
        <f aca="false">'Roshas Attendance'!U516</f>
        <v/>
      </c>
    </row>
    <row r="518" customFormat="false" ht="15.75" hidden="false" customHeight="true" outlineLevel="0" collapsed="false">
      <c r="A518" s="74"/>
      <c r="B518" s="123"/>
      <c r="C518" s="123"/>
      <c r="D518" s="123"/>
      <c r="E518" s="123"/>
      <c r="G518" s="144" t="str">
        <f aca="false">'Roshas Attendance'!M517</f>
        <v>Theeoden</v>
      </c>
      <c r="H518" s="140" t="e">
        <f aca="false">'Roshas Attendance'!N517</f>
        <v>#NAME?</v>
      </c>
      <c r="I518" s="141" t="str">
        <f aca="false">IF(COUNTIF(D:D,G518)=0,"",COUNTIF(D:D,G518))</f>
        <v/>
      </c>
      <c r="J518" s="142" t="str">
        <f aca="false">IF(SUMIF(B:B,G518,E:E)=0,"",SUMIF(B:B,G518,E:E))</f>
        <v/>
      </c>
      <c r="K518" s="143" t="e">
        <f aca="false">IF(G518="","", xlookup("*"&amp;G518&amp;"*",M:M,M:M,"",2))</f>
        <v>#NAME?</v>
      </c>
      <c r="M518" s="144" t="str">
        <f aca="false">'Roshas Attendance'!S517</f>
        <v/>
      </c>
      <c r="N518" s="145" t="str">
        <f aca="false">IF(M518="","", IF(SUMIF(K:K,M518,J:J)=0,"",SUMIF(K:K,M518,J:J)))</f>
        <v/>
      </c>
      <c r="O518" s="144" t="str">
        <f aca="false">'Roshas Attendance'!U517</f>
        <v/>
      </c>
    </row>
    <row r="519" customFormat="false" ht="15.75" hidden="false" customHeight="true" outlineLevel="0" collapsed="false">
      <c r="A519" s="67"/>
      <c r="B519" s="123"/>
      <c r="C519" s="123"/>
      <c r="D519" s="123"/>
      <c r="E519" s="123"/>
      <c r="G519" s="144" t="str">
        <f aca="false">'Roshas Attendance'!M518</f>
        <v>Thewhiteman</v>
      </c>
      <c r="H519" s="140" t="e">
        <f aca="false">'Roshas Attendance'!N518</f>
        <v>#NAME?</v>
      </c>
      <c r="I519" s="141" t="str">
        <f aca="false">IF(COUNTIF(D:D,G519)=0,"",COUNTIF(D:D,G519))</f>
        <v/>
      </c>
      <c r="J519" s="142" t="str">
        <f aca="false">IF(SUMIF(B:B,G519,E:E)=0,"",SUMIF(B:B,G519,E:E))</f>
        <v/>
      </c>
      <c r="K519" s="143" t="e">
        <f aca="false">IF(G519="","", xlookup("*"&amp;G519&amp;"*",M:M,M:M,"",2))</f>
        <v>#NAME?</v>
      </c>
      <c r="M519" s="144" t="str">
        <f aca="false">'Roshas Attendance'!S518</f>
        <v/>
      </c>
      <c r="N519" s="145" t="str">
        <f aca="false">IF(M519="","", IF(SUMIF(K:K,M519,J:J)=0,"",SUMIF(K:K,M519,J:J)))</f>
        <v/>
      </c>
      <c r="O519" s="144" t="str">
        <f aca="false">'Roshas Attendance'!U518</f>
        <v/>
      </c>
    </row>
    <row r="520" customFormat="false" ht="15.75" hidden="false" customHeight="true" outlineLevel="0" collapsed="false">
      <c r="A520" s="74"/>
      <c r="B520" s="123"/>
      <c r="C520" s="123"/>
      <c r="D520" s="123"/>
      <c r="E520" s="123"/>
      <c r="G520" s="144" t="str">
        <f aca="false">'Roshas Attendance'!M519</f>
        <v>Thicktony</v>
      </c>
      <c r="H520" s="140" t="e">
        <f aca="false">'Roshas Attendance'!N519</f>
        <v>#NAME?</v>
      </c>
      <c r="I520" s="141" t="str">
        <f aca="false">IF(COUNTIF(D:D,G520)=0,"",COUNTIF(D:D,G520))</f>
        <v/>
      </c>
      <c r="J520" s="142" t="str">
        <f aca="false">IF(SUMIF(B:B,G520,E:E)=0,"",SUMIF(B:B,G520,E:E))</f>
        <v/>
      </c>
      <c r="K520" s="143" t="e">
        <f aca="false">IF(G520="","", xlookup("*"&amp;G520&amp;"*",M:M,M:M,"",2))</f>
        <v>#NAME?</v>
      </c>
      <c r="M520" s="144" t="str">
        <f aca="false">'Roshas Attendance'!S519</f>
        <v/>
      </c>
      <c r="N520" s="145" t="str">
        <f aca="false">IF(M520="","", IF(SUMIF(K:K,M520,J:J)=0,"",SUMIF(K:K,M520,J:J)))</f>
        <v/>
      </c>
      <c r="O520" s="144" t="str">
        <f aca="false">'Roshas Attendance'!U519</f>
        <v/>
      </c>
    </row>
    <row r="521" customFormat="false" ht="15.75" hidden="false" customHeight="true" outlineLevel="0" collapsed="false">
      <c r="A521" s="67"/>
      <c r="B521" s="123"/>
      <c r="C521" s="123"/>
      <c r="D521" s="123"/>
      <c r="E521" s="123"/>
      <c r="G521" s="144" t="str">
        <f aca="false">'Roshas Attendance'!M520</f>
        <v>Thoare</v>
      </c>
      <c r="H521" s="140" t="e">
        <f aca="false">'Roshas Attendance'!N520</f>
        <v>#NAME?</v>
      </c>
      <c r="I521" s="141" t="str">
        <f aca="false">IF(COUNTIF(D:D,G521)=0,"",COUNTIF(D:D,G521))</f>
        <v/>
      </c>
      <c r="J521" s="142" t="str">
        <f aca="false">IF(SUMIF(B:B,G521,E:E)=0,"",SUMIF(B:B,G521,E:E))</f>
        <v/>
      </c>
      <c r="K521" s="143" t="e">
        <f aca="false">IF(G521="","", xlookup("*"&amp;G521&amp;"*",M:M,M:M,"",2))</f>
        <v>#NAME?</v>
      </c>
      <c r="M521" s="144" t="str">
        <f aca="false">'Roshas Attendance'!S520</f>
        <v/>
      </c>
      <c r="N521" s="145" t="str">
        <f aca="false">IF(M521="","", IF(SUMIF(K:K,M521,J:J)=0,"",SUMIF(K:K,M521,J:J)))</f>
        <v/>
      </c>
      <c r="O521" s="144" t="str">
        <f aca="false">'Roshas Attendance'!U520</f>
        <v/>
      </c>
    </row>
    <row r="522" customFormat="false" ht="15.75" hidden="false" customHeight="true" outlineLevel="0" collapsed="false">
      <c r="A522" s="74"/>
      <c r="B522" s="123"/>
      <c r="C522" s="123"/>
      <c r="D522" s="123"/>
      <c r="E522" s="123"/>
      <c r="G522" s="144" t="str">
        <f aca="false">'Roshas Attendance'!M521</f>
        <v>Thrasymachus</v>
      </c>
      <c r="H522" s="140" t="e">
        <f aca="false">'Roshas Attendance'!N521</f>
        <v>#NAME?</v>
      </c>
      <c r="I522" s="141" t="str">
        <f aca="false">IF(COUNTIF(D:D,G522)=0,"",COUNTIF(D:D,G522))</f>
        <v/>
      </c>
      <c r="J522" s="142" t="str">
        <f aca="false">IF(SUMIF(B:B,G522,E:E)=0,"",SUMIF(B:B,G522,E:E))</f>
        <v/>
      </c>
      <c r="K522" s="143" t="e">
        <f aca="false">IF(G522="","", xlookup("*"&amp;G522&amp;"*",M:M,M:M,"",2))</f>
        <v>#NAME?</v>
      </c>
      <c r="M522" s="144" t="str">
        <f aca="false">'Roshas Attendance'!S521</f>
        <v/>
      </c>
      <c r="N522" s="145" t="str">
        <f aca="false">IF(M522="","", IF(SUMIF(K:K,M522,J:J)=0,"",SUMIF(K:K,M522,J:J)))</f>
        <v/>
      </c>
      <c r="O522" s="144" t="str">
        <f aca="false">'Roshas Attendance'!U521</f>
        <v/>
      </c>
    </row>
    <row r="523" customFormat="false" ht="15.75" hidden="false" customHeight="true" outlineLevel="0" collapsed="false">
      <c r="A523" s="67"/>
      <c r="B523" s="123"/>
      <c r="C523" s="123"/>
      <c r="D523" s="123"/>
      <c r="E523" s="123"/>
      <c r="G523" s="144" t="str">
        <f aca="false">'Roshas Attendance'!M522</f>
        <v>Threenaree</v>
      </c>
      <c r="H523" s="140" t="e">
        <f aca="false">'Roshas Attendance'!N522</f>
        <v>#NAME?</v>
      </c>
      <c r="I523" s="141" t="str">
        <f aca="false">IF(COUNTIF(D:D,G523)=0,"",COUNTIF(D:D,G523))</f>
        <v/>
      </c>
      <c r="J523" s="142" t="str">
        <f aca="false">IF(SUMIF(B:B,G523,E:E)=0,"",SUMIF(B:B,G523,E:E))</f>
        <v/>
      </c>
      <c r="K523" s="143" t="e">
        <f aca="false">IF(G523="","", xlookup("*"&amp;G523&amp;"*",M:M,M:M,"",2))</f>
        <v>#NAME?</v>
      </c>
      <c r="M523" s="144" t="str">
        <f aca="false">'Roshas Attendance'!S522</f>
        <v/>
      </c>
      <c r="N523" s="145" t="str">
        <f aca="false">IF(M523="","", IF(SUMIF(K:K,M523,J:J)=0,"",SUMIF(K:K,M523,J:J)))</f>
        <v/>
      </c>
      <c r="O523" s="144" t="str">
        <f aca="false">'Roshas Attendance'!U522</f>
        <v/>
      </c>
    </row>
    <row r="524" customFormat="false" ht="15.75" hidden="false" customHeight="true" outlineLevel="0" collapsed="false">
      <c r="A524" s="74"/>
      <c r="B524" s="123"/>
      <c r="C524" s="123"/>
      <c r="D524" s="123"/>
      <c r="E524" s="123"/>
      <c r="G524" s="144" t="str">
        <f aca="false">'Roshas Attendance'!M523</f>
        <v>Thwackk</v>
      </c>
      <c r="H524" s="140" t="e">
        <f aca="false">'Roshas Attendance'!N523</f>
        <v>#NAME?</v>
      </c>
      <c r="I524" s="141" t="str">
        <f aca="false">IF(COUNTIF(D:D,G524)=0,"",COUNTIF(D:D,G524))</f>
        <v/>
      </c>
      <c r="J524" s="142" t="str">
        <f aca="false">IF(SUMIF(B:B,G524,E:E)=0,"",SUMIF(B:B,G524,E:E))</f>
        <v/>
      </c>
      <c r="K524" s="143" t="e">
        <f aca="false">IF(G524="","", xlookup("*"&amp;G524&amp;"*",M:M,M:M,"",2))</f>
        <v>#NAME?</v>
      </c>
      <c r="M524" s="144" t="str">
        <f aca="false">'Roshas Attendance'!S523</f>
        <v/>
      </c>
      <c r="N524" s="145" t="str">
        <f aca="false">IF(M524="","", IF(SUMIF(K:K,M524,J:J)=0,"",SUMIF(K:K,M524,J:J)))</f>
        <v/>
      </c>
      <c r="O524" s="144" t="str">
        <f aca="false">'Roshas Attendance'!U523</f>
        <v/>
      </c>
    </row>
    <row r="525" customFormat="false" ht="15.75" hidden="false" customHeight="true" outlineLevel="0" collapsed="false">
      <c r="A525" s="67"/>
      <c r="B525" s="123"/>
      <c r="C525" s="123"/>
      <c r="D525" s="123"/>
      <c r="E525" s="123"/>
      <c r="G525" s="144" t="str">
        <f aca="false">'Roshas Attendance'!M524</f>
        <v>Tibirion</v>
      </c>
      <c r="H525" s="140" t="e">
        <f aca="false">'Roshas Attendance'!N524</f>
        <v>#NAME?</v>
      </c>
      <c r="I525" s="141" t="str">
        <f aca="false">IF(COUNTIF(D:D,G525)=0,"",COUNTIF(D:D,G525))</f>
        <v/>
      </c>
      <c r="J525" s="142" t="str">
        <f aca="false">IF(SUMIF(B:B,G525,E:E)=0,"",SUMIF(B:B,G525,E:E))</f>
        <v/>
      </c>
      <c r="K525" s="143" t="e">
        <f aca="false">IF(G525="","", xlookup("*"&amp;G525&amp;"*",M:M,M:M,"",2))</f>
        <v>#NAME?</v>
      </c>
      <c r="M525" s="144" t="str">
        <f aca="false">'Roshas Attendance'!S524</f>
        <v/>
      </c>
      <c r="N525" s="145" t="str">
        <f aca="false">IF(M525="","", IF(SUMIF(K:K,M525,J:J)=0,"",SUMIF(K:K,M525,J:J)))</f>
        <v/>
      </c>
      <c r="O525" s="144" t="str">
        <f aca="false">'Roshas Attendance'!U524</f>
        <v/>
      </c>
    </row>
    <row r="526" customFormat="false" ht="15.75" hidden="false" customHeight="true" outlineLevel="0" collapsed="false">
      <c r="A526" s="74"/>
      <c r="B526" s="123"/>
      <c r="C526" s="123"/>
      <c r="D526" s="123"/>
      <c r="E526" s="123"/>
      <c r="G526" s="144" t="str">
        <f aca="false">'Roshas Attendance'!M525</f>
        <v>Tierial</v>
      </c>
      <c r="H526" s="140" t="e">
        <f aca="false">'Roshas Attendance'!N525</f>
        <v>#NAME?</v>
      </c>
      <c r="I526" s="141" t="str">
        <f aca="false">IF(COUNTIF(D:D,G526)=0,"",COUNTIF(D:D,G526))</f>
        <v/>
      </c>
      <c r="J526" s="142" t="str">
        <f aca="false">IF(SUMIF(B:B,G526,E:E)=0,"",SUMIF(B:B,G526,E:E))</f>
        <v/>
      </c>
      <c r="K526" s="143" t="e">
        <f aca="false">IF(G526="","", xlookup("*"&amp;G526&amp;"*",M:M,M:M,"",2))</f>
        <v>#NAME?</v>
      </c>
      <c r="M526" s="144" t="str">
        <f aca="false">'Roshas Attendance'!S525</f>
        <v/>
      </c>
      <c r="N526" s="145" t="str">
        <f aca="false">IF(M526="","", IF(SUMIF(K:K,M526,J:J)=0,"",SUMIF(K:K,M526,J:J)))</f>
        <v/>
      </c>
      <c r="O526" s="144" t="str">
        <f aca="false">'Roshas Attendance'!U525</f>
        <v/>
      </c>
    </row>
    <row r="527" customFormat="false" ht="15.75" hidden="false" customHeight="true" outlineLevel="0" collapsed="false">
      <c r="A527" s="67"/>
      <c r="B527" s="123"/>
      <c r="C527" s="123"/>
      <c r="D527" s="123"/>
      <c r="E527" s="123"/>
      <c r="G527" s="144" t="str">
        <f aca="false">'Roshas Attendance'!M526</f>
        <v>Tierion</v>
      </c>
      <c r="H527" s="140" t="e">
        <f aca="false">'Roshas Attendance'!N526</f>
        <v>#NAME?</v>
      </c>
      <c r="I527" s="141" t="str">
        <f aca="false">IF(COUNTIF(D:D,G527)=0,"",COUNTIF(D:D,G527))</f>
        <v/>
      </c>
      <c r="J527" s="142" t="str">
        <f aca="false">IF(SUMIF(B:B,G527,E:E)=0,"",SUMIF(B:B,G527,E:E))</f>
        <v/>
      </c>
      <c r="K527" s="143" t="e">
        <f aca="false">IF(G527="","", xlookup("*"&amp;G527&amp;"*",M:M,M:M,"",2))</f>
        <v>#NAME?</v>
      </c>
      <c r="M527" s="144" t="str">
        <f aca="false">'Roshas Attendance'!S526</f>
        <v/>
      </c>
      <c r="N527" s="145" t="str">
        <f aca="false">IF(M527="","", IF(SUMIF(K:K,M527,J:J)=0,"",SUMIF(K:K,M527,J:J)))</f>
        <v/>
      </c>
      <c r="O527" s="144" t="str">
        <f aca="false">'Roshas Attendance'!U526</f>
        <v/>
      </c>
    </row>
    <row r="528" customFormat="false" ht="15.75" hidden="false" customHeight="true" outlineLevel="0" collapsed="false">
      <c r="A528" s="74"/>
      <c r="B528" s="123"/>
      <c r="C528" s="123"/>
      <c r="D528" s="123"/>
      <c r="E528" s="123"/>
      <c r="G528" s="144" t="str">
        <f aca="false">'Roshas Attendance'!M527</f>
        <v>Tobarazinoo</v>
      </c>
      <c r="H528" s="140" t="e">
        <f aca="false">'Roshas Attendance'!N527</f>
        <v>#NAME?</v>
      </c>
      <c r="I528" s="141" t="str">
        <f aca="false">IF(COUNTIF(D:D,G528)=0,"",COUNTIF(D:D,G528))</f>
        <v/>
      </c>
      <c r="J528" s="142" t="str">
        <f aca="false">IF(SUMIF(B:B,G528,E:E)=0,"",SUMIF(B:B,G528,E:E))</f>
        <v/>
      </c>
      <c r="K528" s="143" t="e">
        <f aca="false">IF(G528="","", xlookup("*"&amp;G528&amp;"*",M:M,M:M,"",2))</f>
        <v>#NAME?</v>
      </c>
      <c r="M528" s="144" t="str">
        <f aca="false">'Roshas Attendance'!S527</f>
        <v/>
      </c>
      <c r="N528" s="145" t="str">
        <f aca="false">IF(M528="","", IF(SUMIF(K:K,M528,J:J)=0,"",SUMIF(K:K,M528,J:J)))</f>
        <v/>
      </c>
      <c r="O528" s="144" t="str">
        <f aca="false">'Roshas Attendance'!U527</f>
        <v/>
      </c>
    </row>
    <row r="529" customFormat="false" ht="15.75" hidden="false" customHeight="true" outlineLevel="0" collapsed="false">
      <c r="A529" s="67"/>
      <c r="B529" s="123"/>
      <c r="C529" s="123"/>
      <c r="D529" s="123"/>
      <c r="E529" s="123"/>
      <c r="G529" s="144" t="str">
        <f aca="false">'Roshas Attendance'!M528</f>
        <v>Tonkatuff</v>
      </c>
      <c r="H529" s="140" t="e">
        <f aca="false">'Roshas Attendance'!N528</f>
        <v>#NAME?</v>
      </c>
      <c r="I529" s="141" t="str">
        <f aca="false">IF(COUNTIF(D:D,G529)=0,"",COUNTIF(D:D,G529))</f>
        <v/>
      </c>
      <c r="J529" s="142" t="str">
        <f aca="false">IF(SUMIF(B:B,G529,E:E)=0,"",SUMIF(B:B,G529,E:E))</f>
        <v/>
      </c>
      <c r="K529" s="151" t="e">
        <f aca="false">IF(G529="","", xlookup("*"&amp;G529&amp;"*",M:M,M:M,"",2))</f>
        <v>#NAME?</v>
      </c>
      <c r="M529" s="144" t="str">
        <f aca="false">'Roshas Attendance'!S528</f>
        <v/>
      </c>
      <c r="N529" s="145" t="str">
        <f aca="false">IF(M529="","", IF(SUMIF(K:K,M529,J:J)=0,"",SUMIF(K:K,M529,J:J)))</f>
        <v/>
      </c>
      <c r="O529" s="144" t="str">
        <f aca="false">'Roshas Attendance'!U528</f>
        <v/>
      </c>
    </row>
    <row r="530" customFormat="false" ht="15.75" hidden="false" customHeight="true" outlineLevel="0" collapsed="false">
      <c r="A530" s="74"/>
      <c r="B530" s="123"/>
      <c r="C530" s="123"/>
      <c r="D530" s="123"/>
      <c r="E530" s="123"/>
      <c r="G530" s="144" t="str">
        <f aca="false">'Roshas Attendance'!M529</f>
        <v>Toofpace</v>
      </c>
      <c r="H530" s="140" t="e">
        <f aca="false">'Roshas Attendance'!N529</f>
        <v>#NAME?</v>
      </c>
      <c r="I530" s="141" t="str">
        <f aca="false">IF(COUNTIF(D:D,G530)=0,"",COUNTIF(D:D,G530))</f>
        <v/>
      </c>
      <c r="J530" s="142" t="str">
        <f aca="false">IF(SUMIF(B:B,G530,E:E)=0,"",SUMIF(B:B,G530,E:E))</f>
        <v/>
      </c>
      <c r="K530" s="143" t="e">
        <f aca="false">IF(G530="","", xlookup("*"&amp;G530&amp;"*",M:M,M:M,"",2))</f>
        <v>#NAME?</v>
      </c>
      <c r="M530" s="144" t="str">
        <f aca="false">'Roshas Attendance'!S529</f>
        <v/>
      </c>
      <c r="N530" s="145" t="str">
        <f aca="false">IF(M530="","", IF(SUMIF(K:K,M530,J:J)=0,"",SUMIF(K:K,M530,J:J)))</f>
        <v/>
      </c>
      <c r="O530" s="144" t="str">
        <f aca="false">'Roshas Attendance'!U529</f>
        <v/>
      </c>
    </row>
    <row r="531" customFormat="false" ht="15.75" hidden="false" customHeight="true" outlineLevel="0" collapsed="false">
      <c r="A531" s="67"/>
      <c r="B531" s="123"/>
      <c r="C531" s="123"/>
      <c r="D531" s="123"/>
      <c r="E531" s="123"/>
      <c r="G531" s="144" t="str">
        <f aca="false">'Roshas Attendance'!M530</f>
        <v>Toptenanime</v>
      </c>
      <c r="H531" s="140" t="e">
        <f aca="false">'Roshas Attendance'!N530</f>
        <v>#NAME?</v>
      </c>
      <c r="I531" s="141" t="str">
        <f aca="false">IF(COUNTIF(D:D,G531)=0,"",COUNTIF(D:D,G531))</f>
        <v/>
      </c>
      <c r="J531" s="142" t="str">
        <f aca="false">IF(SUMIF(B:B,G531,E:E)=0,"",SUMIF(B:B,G531,E:E))</f>
        <v/>
      </c>
      <c r="K531" s="143" t="e">
        <f aca="false">IF(G531="","", xlookup("*"&amp;G531&amp;"*",M:M,M:M,"",2))</f>
        <v>#NAME?</v>
      </c>
      <c r="M531" s="144" t="str">
        <f aca="false">'Roshas Attendance'!S530</f>
        <v/>
      </c>
      <c r="N531" s="145" t="str">
        <f aca="false">IF(M531="","", IF(SUMIF(K:K,M531,J:J)=0,"",SUMIF(K:K,M531,J:J)))</f>
        <v/>
      </c>
      <c r="O531" s="144" t="str">
        <f aca="false">'Roshas Attendance'!U530</f>
        <v/>
      </c>
    </row>
    <row r="532" customFormat="false" ht="15.75" hidden="false" customHeight="true" outlineLevel="0" collapsed="false">
      <c r="A532" s="74"/>
      <c r="B532" s="123"/>
      <c r="C532" s="123"/>
      <c r="D532" s="123"/>
      <c r="E532" s="123"/>
      <c r="G532" s="144" t="str">
        <f aca="false">'Roshas Attendance'!M531</f>
        <v>Tortibby</v>
      </c>
      <c r="H532" s="140" t="e">
        <f aca="false">'Roshas Attendance'!N531</f>
        <v>#NAME?</v>
      </c>
      <c r="I532" s="141" t="str">
        <f aca="false">IF(COUNTIF(D:D,G532)=0,"",COUNTIF(D:D,G532))</f>
        <v/>
      </c>
      <c r="J532" s="142" t="str">
        <f aca="false">IF(SUMIF(B:B,G532,E:E)=0,"",SUMIF(B:B,G532,E:E))</f>
        <v/>
      </c>
      <c r="K532" s="151" t="e">
        <f aca="false">IF(G532="","", xlookup("*"&amp;G532&amp;"*",M:M,M:M,"",2))</f>
        <v>#NAME?</v>
      </c>
      <c r="M532" s="144" t="str">
        <f aca="false">'Roshas Attendance'!S531</f>
        <v/>
      </c>
      <c r="N532" s="145" t="str">
        <f aca="false">IF(M532="","", IF(SUMIF(K:K,M532,J:J)=0,"",SUMIF(K:K,M532,J:J)))</f>
        <v/>
      </c>
      <c r="O532" s="144" t="str">
        <f aca="false">'Roshas Attendance'!U531</f>
        <v/>
      </c>
    </row>
    <row r="533" customFormat="false" ht="15.75" hidden="false" customHeight="true" outlineLevel="0" collapsed="false">
      <c r="A533" s="67"/>
      <c r="B533" s="123"/>
      <c r="C533" s="123"/>
      <c r="D533" s="123"/>
      <c r="E533" s="123"/>
      <c r="G533" s="144" t="str">
        <f aca="false">'Roshas Attendance'!M532</f>
        <v>Totec</v>
      </c>
      <c r="H533" s="140" t="e">
        <f aca="false">'Roshas Attendance'!N532</f>
        <v>#NAME?</v>
      </c>
      <c r="I533" s="141" t="str">
        <f aca="false">IF(COUNTIF(D:D,G533)=0,"",COUNTIF(D:D,G533))</f>
        <v/>
      </c>
      <c r="J533" s="142" t="str">
        <f aca="false">IF(SUMIF(B:B,G533,E:E)=0,"",SUMIF(B:B,G533,E:E))</f>
        <v/>
      </c>
      <c r="K533" s="143" t="e">
        <f aca="false">IF(G533="","", xlookup("*"&amp;G533&amp;"*",M:M,M:M,"",2))</f>
        <v>#NAME?</v>
      </c>
      <c r="M533" s="144" t="str">
        <f aca="false">'Roshas Attendance'!S532</f>
        <v/>
      </c>
      <c r="N533" s="145" t="str">
        <f aca="false">IF(M533="","", IF(SUMIF(K:K,M533,J:J)=0,"",SUMIF(K:K,M533,J:J)))</f>
        <v/>
      </c>
      <c r="O533" s="144" t="str">
        <f aca="false">'Roshas Attendance'!U532</f>
        <v/>
      </c>
    </row>
    <row r="534" customFormat="false" ht="15.75" hidden="false" customHeight="true" outlineLevel="0" collapsed="false">
      <c r="A534" s="74"/>
      <c r="B534" s="123"/>
      <c r="C534" s="123"/>
      <c r="D534" s="123"/>
      <c r="E534" s="123"/>
      <c r="G534" s="144" t="str">
        <f aca="false">'Roshas Attendance'!M533</f>
        <v>Totemtez</v>
      </c>
      <c r="H534" s="140" t="e">
        <f aca="false">'Roshas Attendance'!N533</f>
        <v>#NAME?</v>
      </c>
      <c r="I534" s="141" t="str">
        <f aca="false">IF(COUNTIF(D:D,G534)=0,"",COUNTIF(D:D,G534))</f>
        <v/>
      </c>
      <c r="J534" s="142" t="str">
        <f aca="false">IF(SUMIF(B:B,G534,E:E)=0,"",SUMIF(B:B,G534,E:E))</f>
        <v/>
      </c>
      <c r="K534" s="143" t="e">
        <f aca="false">IF(G534="","", xlookup("*"&amp;G534&amp;"*",M:M,M:M,"",2))</f>
        <v>#NAME?</v>
      </c>
      <c r="M534" s="144" t="str">
        <f aca="false">'Roshas Attendance'!S533</f>
        <v/>
      </c>
      <c r="N534" s="145" t="str">
        <f aca="false">IF(M534="","", IF(SUMIF(K:K,M534,J:J)=0,"",SUMIF(K:K,M534,J:J)))</f>
        <v/>
      </c>
      <c r="O534" s="144" t="str">
        <f aca="false">'Roshas Attendance'!U533</f>
        <v/>
      </c>
    </row>
    <row r="535" customFormat="false" ht="15.75" hidden="false" customHeight="true" outlineLevel="0" collapsed="false">
      <c r="A535" s="67"/>
      <c r="B535" s="123"/>
      <c r="C535" s="123"/>
      <c r="D535" s="123"/>
      <c r="E535" s="123"/>
      <c r="G535" s="144" t="str">
        <f aca="false">'Roshas Attendance'!M534</f>
        <v>Touchh</v>
      </c>
      <c r="H535" s="140" t="e">
        <f aca="false">'Roshas Attendance'!N534</f>
        <v>#NAME?</v>
      </c>
      <c r="I535" s="141" t="str">
        <f aca="false">IF(COUNTIF(D:D,G535)=0,"",COUNTIF(D:D,G535))</f>
        <v/>
      </c>
      <c r="J535" s="142" t="n">
        <f aca="false">IF(SUMIF(B:B,G535,E:E)=0,"",SUMIF(B:B,G535,E:E))</f>
        <v>40</v>
      </c>
      <c r="K535" s="143" t="e">
        <f aca="false">IF(G535="","", xlookup("*"&amp;G535&amp;"*",M:M,M:M,"",2))</f>
        <v>#NAME?</v>
      </c>
      <c r="M535" s="144" t="str">
        <f aca="false">'Roshas Attendance'!S534</f>
        <v/>
      </c>
      <c r="N535" s="145" t="str">
        <f aca="false">IF(M535="","", IF(SUMIF(K:K,M535,J:J)=0,"",SUMIF(K:K,M535,J:J)))</f>
        <v/>
      </c>
      <c r="O535" s="144" t="str">
        <f aca="false">'Roshas Attendance'!U534</f>
        <v/>
      </c>
    </row>
    <row r="536" customFormat="false" ht="15.75" hidden="false" customHeight="true" outlineLevel="0" collapsed="false">
      <c r="A536" s="74"/>
      <c r="B536" s="123"/>
      <c r="C536" s="123"/>
      <c r="D536" s="123"/>
      <c r="E536" s="123"/>
      <c r="G536" s="144" t="str">
        <f aca="false">'Roshas Attendance'!M535</f>
        <v>Touchtotemz</v>
      </c>
      <c r="H536" s="140" t="e">
        <f aca="false">'Roshas Attendance'!N535</f>
        <v>#NAME?</v>
      </c>
      <c r="I536" s="141" t="str">
        <f aca="false">IF(COUNTIF(D:D,G536)=0,"",COUNTIF(D:D,G536))</f>
        <v/>
      </c>
      <c r="J536" s="142" t="str">
        <f aca="false">IF(SUMIF(B:B,G536,E:E)=0,"",SUMIF(B:B,G536,E:E))</f>
        <v/>
      </c>
      <c r="K536" s="143" t="e">
        <f aca="false">IF(G536="","", xlookup("*"&amp;G536&amp;"*",M:M,M:M,"",2))</f>
        <v>#NAME?</v>
      </c>
      <c r="M536" s="144" t="str">
        <f aca="false">'Roshas Attendance'!S535</f>
        <v/>
      </c>
      <c r="N536" s="145" t="str">
        <f aca="false">IF(M536="","", IF(SUMIF(K:K,M536,J:J)=0,"",SUMIF(K:K,M536,J:J)))</f>
        <v/>
      </c>
      <c r="O536" s="144" t="str">
        <f aca="false">'Roshas Attendance'!U535</f>
        <v/>
      </c>
    </row>
    <row r="537" customFormat="false" ht="15.75" hidden="false" customHeight="true" outlineLevel="0" collapsed="false">
      <c r="A537" s="67"/>
      <c r="B537" s="123"/>
      <c r="C537" s="123"/>
      <c r="D537" s="123"/>
      <c r="E537" s="123"/>
      <c r="G537" s="144" t="str">
        <f aca="false">'Roshas Attendance'!M536</f>
        <v>Trashedin</v>
      </c>
      <c r="H537" s="140" t="e">
        <f aca="false">'Roshas Attendance'!N536</f>
        <v>#NAME?</v>
      </c>
      <c r="I537" s="141" t="str">
        <f aca="false">IF(COUNTIF(D:D,G537)=0,"",COUNTIF(D:D,G537))</f>
        <v/>
      </c>
      <c r="J537" s="142" t="str">
        <f aca="false">IF(SUMIF(B:B,G537,E:E)=0,"",SUMIF(B:B,G537,E:E))</f>
        <v/>
      </c>
      <c r="K537" s="143" t="e">
        <f aca="false">IF(G537="","", xlookup("*"&amp;G537&amp;"*",M:M,M:M,"",2))</f>
        <v>#NAME?</v>
      </c>
      <c r="M537" s="144" t="str">
        <f aca="false">'Roshas Attendance'!S536</f>
        <v/>
      </c>
      <c r="N537" s="145" t="str">
        <f aca="false">IF(M537="","", IF(SUMIF(K:K,M537,J:J)=0,"",SUMIF(K:K,M537,J:J)))</f>
        <v/>
      </c>
      <c r="O537" s="144" t="str">
        <f aca="false">'Roshas Attendance'!U536</f>
        <v/>
      </c>
    </row>
    <row r="538" customFormat="false" ht="15.75" hidden="false" customHeight="true" outlineLevel="0" collapsed="false">
      <c r="A538" s="74"/>
      <c r="B538" s="123"/>
      <c r="C538" s="123"/>
      <c r="D538" s="123"/>
      <c r="E538" s="123"/>
      <c r="G538" s="144" t="str">
        <f aca="false">'Roshas Attendance'!M537</f>
        <v>Trelic</v>
      </c>
      <c r="H538" s="140" t="e">
        <f aca="false">'Roshas Attendance'!N537</f>
        <v>#NAME?</v>
      </c>
      <c r="I538" s="141" t="str">
        <f aca="false">IF(COUNTIF(D:D,G538)=0,"",COUNTIF(D:D,G538))</f>
        <v/>
      </c>
      <c r="J538" s="142" t="str">
        <f aca="false">IF(SUMIF(B:B,G538,E:E)=0,"",SUMIF(B:B,G538,E:E))</f>
        <v/>
      </c>
      <c r="K538" s="143" t="e">
        <f aca="false">IF(G538="","", xlookup("*"&amp;G538&amp;"*",M:M,M:M,"",2))</f>
        <v>#NAME?</v>
      </c>
      <c r="M538" s="144" t="str">
        <f aca="false">'Roshas Attendance'!S537</f>
        <v/>
      </c>
      <c r="N538" s="145" t="str">
        <f aca="false">IF(M538="","", IF(SUMIF(K:K,M538,J:J)=0,"",SUMIF(K:K,M538,J:J)))</f>
        <v/>
      </c>
      <c r="O538" s="144" t="str">
        <f aca="false">'Roshas Attendance'!U537</f>
        <v/>
      </c>
    </row>
    <row r="539" customFormat="false" ht="15.75" hidden="false" customHeight="true" outlineLevel="0" collapsed="false">
      <c r="A539" s="67"/>
      <c r="B539" s="123"/>
      <c r="C539" s="123"/>
      <c r="D539" s="123"/>
      <c r="E539" s="123"/>
      <c r="G539" s="144" t="str">
        <f aca="false">'Roshas Attendance'!M538</f>
        <v>Trixty</v>
      </c>
      <c r="H539" s="140" t="e">
        <f aca="false">'Roshas Attendance'!N538</f>
        <v>#NAME?</v>
      </c>
      <c r="I539" s="141" t="str">
        <f aca="false">IF(COUNTIF(D:D,G539)=0,"",COUNTIF(D:D,G539))</f>
        <v/>
      </c>
      <c r="J539" s="142" t="str">
        <f aca="false">IF(SUMIF(B:B,G539,E:E)=0,"",SUMIF(B:B,G539,E:E))</f>
        <v/>
      </c>
      <c r="K539" s="143" t="e">
        <f aca="false">IF(G539="","", xlookup("*"&amp;G539&amp;"*",M:M,M:M,"",2))</f>
        <v>#NAME?</v>
      </c>
      <c r="M539" s="144" t="str">
        <f aca="false">'Roshas Attendance'!S538</f>
        <v/>
      </c>
      <c r="N539" s="145" t="str">
        <f aca="false">IF(M539="","", IF(SUMIF(K:K,M539,J:J)=0,"",SUMIF(K:K,M539,J:J)))</f>
        <v/>
      </c>
      <c r="O539" s="144" t="str">
        <f aca="false">'Roshas Attendance'!U538</f>
        <v/>
      </c>
    </row>
    <row r="540" customFormat="false" ht="15.75" hidden="false" customHeight="true" outlineLevel="0" collapsed="false">
      <c r="A540" s="74"/>
      <c r="B540" s="123"/>
      <c r="C540" s="123"/>
      <c r="D540" s="123"/>
      <c r="E540" s="123"/>
      <c r="G540" s="144" t="str">
        <f aca="false">'Roshas Attendance'!M539</f>
        <v>Trogdoor</v>
      </c>
      <c r="H540" s="140" t="e">
        <f aca="false">'Roshas Attendance'!N539</f>
        <v>#NAME?</v>
      </c>
      <c r="I540" s="141" t="str">
        <f aca="false">IF(COUNTIF(D:D,G540)=0,"",COUNTIF(D:D,G540))</f>
        <v/>
      </c>
      <c r="J540" s="142" t="str">
        <f aca="false">IF(SUMIF(B:B,G540,E:E)=0,"",SUMIF(B:B,G540,E:E))</f>
        <v/>
      </c>
      <c r="K540" s="151" t="e">
        <f aca="false">IF(G540="","", xlookup("*"&amp;G540&amp;"*",M:M,M:M,"",2))</f>
        <v>#NAME?</v>
      </c>
      <c r="M540" s="144" t="str">
        <f aca="false">'Roshas Attendance'!S539</f>
        <v/>
      </c>
      <c r="N540" s="145" t="str">
        <f aca="false">IF(M540="","", IF(SUMIF(K:K,M540,J:J)=0,"",SUMIF(K:K,M540,J:J)))</f>
        <v/>
      </c>
      <c r="O540" s="144" t="str">
        <f aca="false">'Roshas Attendance'!U539</f>
        <v/>
      </c>
    </row>
    <row r="541" customFormat="false" ht="15.75" hidden="false" customHeight="true" outlineLevel="0" collapsed="false">
      <c r="A541" s="67"/>
      <c r="B541" s="123"/>
      <c r="C541" s="123"/>
      <c r="D541" s="123"/>
      <c r="E541" s="123"/>
      <c r="G541" s="144" t="str">
        <f aca="false">'Roshas Attendance'!M540</f>
        <v>Trolltems</v>
      </c>
      <c r="H541" s="140" t="e">
        <f aca="false">'Roshas Attendance'!N540</f>
        <v>#NAME?</v>
      </c>
      <c r="I541" s="141" t="str">
        <f aca="false">IF(COUNTIF(D:D,G541)=0,"",COUNTIF(D:D,G541))</f>
        <v/>
      </c>
      <c r="J541" s="142" t="str">
        <f aca="false">IF(SUMIF(B:B,G541,E:E)=0,"",SUMIF(B:B,G541,E:E))</f>
        <v/>
      </c>
      <c r="K541" s="143" t="e">
        <f aca="false">IF(G541="","", xlookup("*"&amp;G541&amp;"*",M:M,M:M,"",2))</f>
        <v>#NAME?</v>
      </c>
      <c r="M541" s="144" t="str">
        <f aca="false">'Roshas Attendance'!S540</f>
        <v/>
      </c>
      <c r="N541" s="145" t="str">
        <f aca="false">IF(M541="","", IF(SUMIF(K:K,M541,J:J)=0,"",SUMIF(K:K,M541,J:J)))</f>
        <v/>
      </c>
      <c r="O541" s="144" t="str">
        <f aca="false">'Roshas Attendance'!U540</f>
        <v/>
      </c>
    </row>
    <row r="542" customFormat="false" ht="15.75" hidden="false" customHeight="true" outlineLevel="0" collapsed="false">
      <c r="A542" s="74"/>
      <c r="B542" s="123"/>
      <c r="C542" s="123"/>
      <c r="D542" s="123"/>
      <c r="E542" s="123"/>
      <c r="G542" s="144" t="str">
        <f aca="false">'Roshas Attendance'!M541</f>
        <v>Trucid</v>
      </c>
      <c r="H542" s="140" t="e">
        <f aca="false">'Roshas Attendance'!N541</f>
        <v>#NAME?</v>
      </c>
      <c r="I542" s="141" t="str">
        <f aca="false">IF(COUNTIF(D:D,G542)=0,"",COUNTIF(D:D,G542))</f>
        <v/>
      </c>
      <c r="J542" s="142" t="str">
        <f aca="false">IF(SUMIF(B:B,G542,E:E)=0,"",SUMIF(B:B,G542,E:E))</f>
        <v/>
      </c>
      <c r="K542" s="143" t="e">
        <f aca="false">IF(G542="","", xlookup("*"&amp;G542&amp;"*",M:M,M:M,"",2))</f>
        <v>#NAME?</v>
      </c>
      <c r="M542" s="144" t="str">
        <f aca="false">'Roshas Attendance'!S541</f>
        <v/>
      </c>
      <c r="N542" s="145" t="str">
        <f aca="false">IF(M542="","", IF(SUMIF(K:K,M542,J:J)=0,"",SUMIF(K:K,M542,J:J)))</f>
        <v/>
      </c>
      <c r="O542" s="144" t="str">
        <f aca="false">'Roshas Attendance'!U541</f>
        <v/>
      </c>
    </row>
    <row r="543" customFormat="false" ht="15.75" hidden="false" customHeight="true" outlineLevel="0" collapsed="false">
      <c r="A543" s="67"/>
      <c r="B543" s="123"/>
      <c r="C543" s="123"/>
      <c r="D543" s="123"/>
      <c r="E543" s="123"/>
      <c r="G543" s="144" t="str">
        <f aca="false">'Roshas Attendance'!M542</f>
        <v>Trucidmage</v>
      </c>
      <c r="H543" s="140" t="e">
        <f aca="false">'Roshas Attendance'!N542</f>
        <v>#NAME?</v>
      </c>
      <c r="I543" s="141" t="str">
        <f aca="false">IF(COUNTIF(D:D,G543)=0,"",COUNTIF(D:D,G543))</f>
        <v/>
      </c>
      <c r="J543" s="142" t="str">
        <f aca="false">IF(SUMIF(B:B,G543,E:E)=0,"",SUMIF(B:B,G543,E:E))</f>
        <v/>
      </c>
      <c r="K543" s="143" t="e">
        <f aca="false">IF(G543="","", xlookup("*"&amp;G543&amp;"*",M:M,M:M,"",2))</f>
        <v>#NAME?</v>
      </c>
      <c r="M543" s="144" t="str">
        <f aca="false">'Roshas Attendance'!S542</f>
        <v/>
      </c>
      <c r="N543" s="145" t="str">
        <f aca="false">IF(M543="","", IF(SUMIF(K:K,M543,J:J)=0,"",SUMIF(K:K,M543,J:J)))</f>
        <v/>
      </c>
      <c r="O543" s="144" t="str">
        <f aca="false">'Roshas Attendance'!U542</f>
        <v/>
      </c>
    </row>
    <row r="544" customFormat="false" ht="15.75" hidden="false" customHeight="true" outlineLevel="0" collapsed="false">
      <c r="A544" s="74"/>
      <c r="B544" s="123"/>
      <c r="C544" s="123"/>
      <c r="D544" s="123"/>
      <c r="E544" s="123"/>
      <c r="G544" s="144" t="str">
        <f aca="false">'Roshas Attendance'!M543</f>
        <v>Turthot</v>
      </c>
      <c r="H544" s="140" t="e">
        <f aca="false">'Roshas Attendance'!N543</f>
        <v>#NAME?</v>
      </c>
      <c r="I544" s="141" t="str">
        <f aca="false">IF(COUNTIF(D:D,G544)=0,"",COUNTIF(D:D,G544))</f>
        <v/>
      </c>
      <c r="J544" s="142" t="str">
        <f aca="false">IF(SUMIF(B:B,G544,E:E)=0,"",SUMIF(B:B,G544,E:E))</f>
        <v/>
      </c>
      <c r="K544" s="143" t="e">
        <f aca="false">IF(G544="","", xlookup("*"&amp;G544&amp;"*",M:M,M:M,"",2))</f>
        <v>#NAME?</v>
      </c>
      <c r="M544" s="144" t="str">
        <f aca="false">'Roshas Attendance'!S543</f>
        <v/>
      </c>
      <c r="N544" s="145" t="str">
        <f aca="false">IF(M544="","", IF(SUMIF(K:K,M544,J:J)=0,"",SUMIF(K:K,M544,J:J)))</f>
        <v/>
      </c>
      <c r="O544" s="144" t="str">
        <f aca="false">'Roshas Attendance'!U543</f>
        <v/>
      </c>
    </row>
    <row r="545" customFormat="false" ht="15.75" hidden="false" customHeight="true" outlineLevel="0" collapsed="false">
      <c r="A545" s="67"/>
      <c r="B545" s="123"/>
      <c r="C545" s="123"/>
      <c r="D545" s="123"/>
      <c r="E545" s="123"/>
      <c r="G545" s="144" t="str">
        <f aca="false">'Roshas Attendance'!M544</f>
        <v>Twincharlie</v>
      </c>
      <c r="H545" s="140" t="e">
        <f aca="false">'Roshas Attendance'!N544</f>
        <v>#NAME?</v>
      </c>
      <c r="I545" s="141" t="str">
        <f aca="false">IF(COUNTIF(D:D,G545)=0,"",COUNTIF(D:D,G545))</f>
        <v/>
      </c>
      <c r="J545" s="142" t="str">
        <f aca="false">IF(SUMIF(B:B,G545,E:E)=0,"",SUMIF(B:B,G545,E:E))</f>
        <v/>
      </c>
      <c r="K545" s="143" t="e">
        <f aca="false">IF(G545="","", xlookup("*"&amp;G545&amp;"*",M:M,M:M,"",2))</f>
        <v>#NAME?</v>
      </c>
      <c r="M545" s="144" t="str">
        <f aca="false">'Roshas Attendance'!S544</f>
        <v/>
      </c>
      <c r="N545" s="145" t="str">
        <f aca="false">IF(M545="","", IF(SUMIF(K:K,M545,J:J)=0,"",SUMIF(K:K,M545,J:J)))</f>
        <v/>
      </c>
      <c r="O545" s="144" t="str">
        <f aca="false">'Roshas Attendance'!U544</f>
        <v/>
      </c>
    </row>
    <row r="546" customFormat="false" ht="15.75" hidden="false" customHeight="true" outlineLevel="0" collapsed="false">
      <c r="A546" s="74"/>
      <c r="B546" s="123"/>
      <c r="C546" s="123"/>
      <c r="D546" s="123"/>
      <c r="E546" s="123"/>
      <c r="G546" s="144" t="str">
        <f aca="false">'Roshas Attendance'!M545</f>
        <v>Twinstrike</v>
      </c>
      <c r="H546" s="140" t="e">
        <f aca="false">'Roshas Attendance'!N545</f>
        <v>#NAME?</v>
      </c>
      <c r="I546" s="141" t="str">
        <f aca="false">IF(COUNTIF(D:D,G546)=0,"",COUNTIF(D:D,G546))</f>
        <v/>
      </c>
      <c r="J546" s="142" t="str">
        <f aca="false">IF(SUMIF(B:B,G546,E:E)=0,"",SUMIF(B:B,G546,E:E))</f>
        <v/>
      </c>
      <c r="K546" s="143" t="e">
        <f aca="false">IF(G546="","", xlookup("*"&amp;G546&amp;"*",M:M,M:M,"",2))</f>
        <v>#NAME?</v>
      </c>
      <c r="M546" s="144" t="str">
        <f aca="false">'Roshas Attendance'!S545</f>
        <v/>
      </c>
      <c r="N546" s="145" t="str">
        <f aca="false">IF(M546="","", IF(SUMIF(K:K,M546,J:J)=0,"",SUMIF(K:K,M546,J:J)))</f>
        <v/>
      </c>
      <c r="O546" s="144" t="str">
        <f aca="false">'Roshas Attendance'!U545</f>
        <v/>
      </c>
    </row>
    <row r="547" customFormat="false" ht="15.75" hidden="false" customHeight="true" outlineLevel="0" collapsed="false">
      <c r="A547" s="67"/>
      <c r="B547" s="123"/>
      <c r="C547" s="123"/>
      <c r="D547" s="123"/>
      <c r="E547" s="123"/>
      <c r="G547" s="144" t="str">
        <f aca="false">'Roshas Attendance'!M546</f>
        <v>Tyronsus</v>
      </c>
      <c r="H547" s="140" t="e">
        <f aca="false">'Roshas Attendance'!N546</f>
        <v>#NAME?</v>
      </c>
      <c r="I547" s="141" t="str">
        <f aca="false">IF(COUNTIF(D:D,G547)=0,"",COUNTIF(D:D,G547))</f>
        <v/>
      </c>
      <c r="J547" s="142" t="str">
        <f aca="false">IF(SUMIF(B:B,G547,E:E)=0,"",SUMIF(B:B,G547,E:E))</f>
        <v/>
      </c>
      <c r="K547" s="143" t="e">
        <f aca="false">IF(G547="","", xlookup("*"&amp;G547&amp;"*",M:M,M:M,"",2))</f>
        <v>#NAME?</v>
      </c>
      <c r="M547" s="144" t="str">
        <f aca="false">'Roshas Attendance'!S546</f>
        <v/>
      </c>
      <c r="N547" s="145" t="str">
        <f aca="false">IF(M547="","", IF(SUMIF(K:K,M547,J:J)=0,"",SUMIF(K:K,M547,J:J)))</f>
        <v/>
      </c>
      <c r="O547" s="144" t="str">
        <f aca="false">'Roshas Attendance'!U546</f>
        <v/>
      </c>
    </row>
    <row r="548" customFormat="false" ht="15.75" hidden="false" customHeight="true" outlineLevel="0" collapsed="false">
      <c r="A548" s="74"/>
      <c r="B548" s="123"/>
      <c r="C548" s="123"/>
      <c r="D548" s="123"/>
      <c r="E548" s="123"/>
      <c r="G548" s="144" t="str">
        <f aca="false">'Roshas Attendance'!M547</f>
        <v>Udderlycute</v>
      </c>
      <c r="H548" s="140" t="e">
        <f aca="false">'Roshas Attendance'!N547</f>
        <v>#NAME?</v>
      </c>
      <c r="I548" s="141" t="str">
        <f aca="false">IF(COUNTIF(D:D,G548)=0,"",COUNTIF(D:D,G548))</f>
        <v/>
      </c>
      <c r="J548" s="142" t="str">
        <f aca="false">IF(SUMIF(B:B,G548,E:E)=0,"",SUMIF(B:B,G548,E:E))</f>
        <v/>
      </c>
      <c r="K548" s="143" t="e">
        <f aca="false">IF(G548="","", xlookup("*"&amp;G548&amp;"*",M:M,M:M,"",2))</f>
        <v>#NAME?</v>
      </c>
      <c r="M548" s="144" t="str">
        <f aca="false">'Roshas Attendance'!S547</f>
        <v/>
      </c>
      <c r="N548" s="145" t="str">
        <f aca="false">IF(M548="","", IF(SUMIF(K:K,M548,J:J)=0,"",SUMIF(K:K,M548,J:J)))</f>
        <v/>
      </c>
      <c r="O548" s="144" t="str">
        <f aca="false">'Roshas Attendance'!U547</f>
        <v/>
      </c>
    </row>
    <row r="549" customFormat="false" ht="15.75" hidden="false" customHeight="true" outlineLevel="0" collapsed="false">
      <c r="A549" s="67"/>
      <c r="B549" s="123"/>
      <c r="C549" s="123"/>
      <c r="D549" s="123"/>
      <c r="E549" s="123"/>
      <c r="G549" s="144" t="str">
        <f aca="false">'Roshas Attendance'!M548</f>
        <v>Unbei</v>
      </c>
      <c r="H549" s="140" t="e">
        <f aca="false">'Roshas Attendance'!N548</f>
        <v>#NAME?</v>
      </c>
      <c r="I549" s="141" t="str">
        <f aca="false">IF(COUNTIF(D:D,G549)=0,"",COUNTIF(D:D,G549))</f>
        <v/>
      </c>
      <c r="J549" s="142" t="str">
        <f aca="false">IF(SUMIF(B:B,G549,E:E)=0,"",SUMIF(B:B,G549,E:E))</f>
        <v/>
      </c>
      <c r="K549" s="143" t="e">
        <f aca="false">IF(G549="","", xlookup("*"&amp;G549&amp;"*",M:M,M:M,"",2))</f>
        <v>#NAME?</v>
      </c>
      <c r="M549" s="144" t="str">
        <f aca="false">'Roshas Attendance'!S548</f>
        <v/>
      </c>
      <c r="N549" s="145" t="str">
        <f aca="false">IF(M549="","", IF(SUMIF(K:K,M549,J:J)=0,"",SUMIF(K:K,M549,J:J)))</f>
        <v/>
      </c>
      <c r="O549" s="144" t="str">
        <f aca="false">'Roshas Attendance'!U548</f>
        <v/>
      </c>
    </row>
    <row r="550" customFormat="false" ht="15.75" hidden="false" customHeight="true" outlineLevel="0" collapsed="false">
      <c r="A550" s="74"/>
      <c r="B550" s="123"/>
      <c r="C550" s="123"/>
      <c r="D550" s="123"/>
      <c r="E550" s="123"/>
      <c r="G550" s="144" t="str">
        <f aca="false">'Roshas Attendance'!M549</f>
        <v>Undabite</v>
      </c>
      <c r="H550" s="140" t="e">
        <f aca="false">'Roshas Attendance'!N549</f>
        <v>#NAME?</v>
      </c>
      <c r="I550" s="141" t="str">
        <f aca="false">IF(COUNTIF(D:D,G550)=0,"",COUNTIF(D:D,G550))</f>
        <v/>
      </c>
      <c r="J550" s="142" t="str">
        <f aca="false">IF(SUMIF(B:B,G550,E:E)=0,"",SUMIF(B:B,G550,E:E))</f>
        <v/>
      </c>
      <c r="K550" s="143" t="e">
        <f aca="false">IF(G550="","", xlookup("*"&amp;G550&amp;"*",M:M,M:M,"",2))</f>
        <v>#NAME?</v>
      </c>
      <c r="M550" s="144" t="str">
        <f aca="false">'Roshas Attendance'!S549</f>
        <v/>
      </c>
      <c r="N550" s="145" t="str">
        <f aca="false">IF(M550="","", IF(SUMIF(K:K,M550,J:J)=0,"",SUMIF(K:K,M550,J:J)))</f>
        <v/>
      </c>
      <c r="O550" s="144" t="str">
        <f aca="false">'Roshas Attendance'!U549</f>
        <v/>
      </c>
    </row>
    <row r="551" customFormat="false" ht="15.75" hidden="false" customHeight="true" outlineLevel="0" collapsed="false">
      <c r="A551" s="67"/>
      <c r="B551" s="123"/>
      <c r="C551" s="123"/>
      <c r="D551" s="123"/>
      <c r="E551" s="123"/>
      <c r="G551" s="144" t="str">
        <f aca="false">'Roshas Attendance'!M550</f>
        <v>Undeadmohawk</v>
      </c>
      <c r="H551" s="140" t="e">
        <f aca="false">'Roshas Attendance'!N550</f>
        <v>#NAME?</v>
      </c>
      <c r="I551" s="141" t="str">
        <f aca="false">IF(COUNTIF(D:D,G551)=0,"",COUNTIF(D:D,G551))</f>
        <v/>
      </c>
      <c r="J551" s="142" t="str">
        <f aca="false">IF(SUMIF(B:B,G551,E:E)=0,"",SUMIF(B:B,G551,E:E))</f>
        <v/>
      </c>
      <c r="K551" s="143" t="e">
        <f aca="false">IF(G551="","", xlookup("*"&amp;G551&amp;"*",M:M,M:M,"",2))</f>
        <v>#NAME?</v>
      </c>
      <c r="M551" s="144" t="str">
        <f aca="false">'Roshas Attendance'!S550</f>
        <v/>
      </c>
      <c r="N551" s="145" t="str">
        <f aca="false">IF(M551="","", IF(SUMIF(K:K,M551,J:J)=0,"",SUMIF(K:K,M551,J:J)))</f>
        <v/>
      </c>
      <c r="O551" s="144" t="str">
        <f aca="false">'Roshas Attendance'!U550</f>
        <v/>
      </c>
    </row>
    <row r="552" customFormat="false" ht="15.75" hidden="false" customHeight="true" outlineLevel="0" collapsed="false">
      <c r="A552" s="74"/>
      <c r="B552" s="123"/>
      <c r="C552" s="123"/>
      <c r="D552" s="123"/>
      <c r="E552" s="123"/>
      <c r="G552" s="144" t="str">
        <f aca="false">'Roshas Attendance'!M551</f>
        <v>Utermaddness</v>
      </c>
      <c r="H552" s="140" t="e">
        <f aca="false">'Roshas Attendance'!N551</f>
        <v>#NAME?</v>
      </c>
      <c r="I552" s="141" t="str">
        <f aca="false">IF(COUNTIF(D:D,G552)=0,"",COUNTIF(D:D,G552))</f>
        <v/>
      </c>
      <c r="J552" s="142" t="str">
        <f aca="false">IF(SUMIF(B:B,G552,E:E)=0,"",SUMIF(B:B,G552,E:E))</f>
        <v/>
      </c>
      <c r="K552" s="143" t="e">
        <f aca="false">IF(G552="","", xlookup("*"&amp;G552&amp;"*",M:M,M:M,"",2))</f>
        <v>#NAME?</v>
      </c>
      <c r="M552" s="144" t="str">
        <f aca="false">'Roshas Attendance'!S551</f>
        <v/>
      </c>
      <c r="N552" s="145" t="str">
        <f aca="false">IF(M552="","", IF(SUMIF(K:K,M552,J:J)=0,"",SUMIF(K:K,M552,J:J)))</f>
        <v/>
      </c>
      <c r="O552" s="144" t="str">
        <f aca="false">'Roshas Attendance'!U551</f>
        <v/>
      </c>
    </row>
    <row r="553" customFormat="false" ht="15.75" hidden="false" customHeight="true" outlineLevel="0" collapsed="false">
      <c r="A553" s="67"/>
      <c r="B553" s="123"/>
      <c r="C553" s="123"/>
      <c r="D553" s="123"/>
      <c r="E553" s="123"/>
      <c r="G553" s="144" t="str">
        <f aca="false">'Roshas Attendance'!M552</f>
        <v>Uzgukk</v>
      </c>
      <c r="H553" s="140" t="e">
        <f aca="false">'Roshas Attendance'!N552</f>
        <v>#NAME?</v>
      </c>
      <c r="I553" s="141" t="str">
        <f aca="false">IF(COUNTIF(D:D,G553)=0,"",COUNTIF(D:D,G553))</f>
        <v/>
      </c>
      <c r="J553" s="142" t="str">
        <f aca="false">IF(SUMIF(B:B,G553,E:E)=0,"",SUMIF(B:B,G553,E:E))</f>
        <v/>
      </c>
      <c r="K553" s="143" t="e">
        <f aca="false">IF(G553="","", xlookup("*"&amp;G553&amp;"*",M:M,M:M,"",2))</f>
        <v>#NAME?</v>
      </c>
      <c r="M553" s="144" t="str">
        <f aca="false">'Roshas Attendance'!S552</f>
        <v/>
      </c>
      <c r="N553" s="145" t="str">
        <f aca="false">IF(M553="","", IF(SUMIF(K:K,M553,J:J)=0,"",SUMIF(K:K,M553,J:J)))</f>
        <v/>
      </c>
      <c r="O553" s="144" t="str">
        <f aca="false">'Roshas Attendance'!U552</f>
        <v/>
      </c>
    </row>
    <row r="554" customFormat="false" ht="15.75" hidden="false" customHeight="true" outlineLevel="0" collapsed="false">
      <c r="A554" s="74"/>
      <c r="B554" s="123"/>
      <c r="C554" s="123"/>
      <c r="D554" s="123"/>
      <c r="E554" s="123"/>
      <c r="G554" s="144" t="str">
        <f aca="false">'Roshas Attendance'!M553</f>
        <v>Vaal</v>
      </c>
      <c r="H554" s="140" t="e">
        <f aca="false">'Roshas Attendance'!N553</f>
        <v>#NAME?</v>
      </c>
      <c r="I554" s="141" t="str">
        <f aca="false">IF(COUNTIF(D:D,G554)=0,"",COUNTIF(D:D,G554))</f>
        <v/>
      </c>
      <c r="J554" s="142" t="str">
        <f aca="false">IF(SUMIF(B:B,G554,E:E)=0,"",SUMIF(B:B,G554,E:E))</f>
        <v/>
      </c>
      <c r="K554" s="143" t="e">
        <f aca="false">IF(G554="","", xlookup("*"&amp;G554&amp;"*",M:M,M:M,"",2))</f>
        <v>#NAME?</v>
      </c>
      <c r="M554" s="144" t="str">
        <f aca="false">'Roshas Attendance'!S553</f>
        <v/>
      </c>
      <c r="N554" s="145" t="str">
        <f aca="false">IF(M554="","", IF(SUMIF(K:K,M554,J:J)=0,"",SUMIF(K:K,M554,J:J)))</f>
        <v/>
      </c>
      <c r="O554" s="144" t="str">
        <f aca="false">'Roshas Attendance'!U553</f>
        <v/>
      </c>
    </row>
    <row r="555" customFormat="false" ht="15.75" hidden="false" customHeight="true" outlineLevel="0" collapsed="false">
      <c r="A555" s="67"/>
      <c r="B555" s="123"/>
      <c r="C555" s="123"/>
      <c r="D555" s="123"/>
      <c r="E555" s="123"/>
      <c r="G555" s="144" t="str">
        <f aca="false">'Roshas Attendance'!M554</f>
        <v>Valefar</v>
      </c>
      <c r="H555" s="140" t="e">
        <f aca="false">'Roshas Attendance'!N554</f>
        <v>#NAME?</v>
      </c>
      <c r="I555" s="141" t="str">
        <f aca="false">IF(COUNTIF(D:D,G555)=0,"",COUNTIF(D:D,G555))</f>
        <v/>
      </c>
      <c r="J555" s="142" t="str">
        <f aca="false">IF(SUMIF(B:B,G555,E:E)=0,"",SUMIF(B:B,G555,E:E))</f>
        <v/>
      </c>
      <c r="K555" s="143" t="e">
        <f aca="false">IF(G555="","", xlookup("*"&amp;G555&amp;"*",M:M,M:M,"",2))</f>
        <v>#NAME?</v>
      </c>
      <c r="M555" s="144" t="str">
        <f aca="false">'Roshas Attendance'!S554</f>
        <v/>
      </c>
      <c r="N555" s="145" t="str">
        <f aca="false">IF(M555="","", IF(SUMIF(K:K,M555,J:J)=0,"",SUMIF(K:K,M555,J:J)))</f>
        <v/>
      </c>
      <c r="O555" s="144" t="str">
        <f aca="false">'Roshas Attendance'!U554</f>
        <v/>
      </c>
    </row>
    <row r="556" customFormat="false" ht="15.75" hidden="false" customHeight="true" outlineLevel="0" collapsed="false">
      <c r="A556" s="74"/>
      <c r="B556" s="123"/>
      <c r="C556" s="123"/>
      <c r="D556" s="123"/>
      <c r="E556" s="123"/>
      <c r="G556" s="144" t="str">
        <f aca="false">'Roshas Attendance'!M555</f>
        <v>Vanderghast</v>
      </c>
      <c r="H556" s="140" t="e">
        <f aca="false">'Roshas Attendance'!N555</f>
        <v>#NAME?</v>
      </c>
      <c r="I556" s="141" t="str">
        <f aca="false">IF(COUNTIF(D:D,G556)=0,"",COUNTIF(D:D,G556))</f>
        <v/>
      </c>
      <c r="J556" s="142" t="str">
        <f aca="false">IF(SUMIF(B:B,G556,E:E)=0,"",SUMIF(B:B,G556,E:E))</f>
        <v/>
      </c>
      <c r="K556" s="151" t="e">
        <f aca="false">IF(G556="","", xlookup("*"&amp;G556&amp;"*",M:M,M:M,"",2))</f>
        <v>#NAME?</v>
      </c>
      <c r="M556" s="144" t="str">
        <f aca="false">'Roshas Attendance'!S555</f>
        <v/>
      </c>
      <c r="N556" s="145" t="str">
        <f aca="false">IF(M556="","", IF(SUMIF(K:K,M556,J:J)=0,"",SUMIF(K:K,M556,J:J)))</f>
        <v/>
      </c>
      <c r="O556" s="144" t="str">
        <f aca="false">'Roshas Attendance'!U555</f>
        <v/>
      </c>
    </row>
    <row r="557" customFormat="false" ht="15.75" hidden="false" customHeight="true" outlineLevel="0" collapsed="false">
      <c r="A557" s="67"/>
      <c r="B557" s="123"/>
      <c r="C557" s="123"/>
      <c r="D557" s="123"/>
      <c r="E557" s="123"/>
      <c r="G557" s="144" t="str">
        <f aca="false">'Roshas Attendance'!M556</f>
        <v>Vanderhuge</v>
      </c>
      <c r="H557" s="140" t="e">
        <f aca="false">'Roshas Attendance'!N556</f>
        <v>#NAME?</v>
      </c>
      <c r="I557" s="141" t="str">
        <f aca="false">IF(COUNTIF(D:D,G557)=0,"",COUNTIF(D:D,G557))</f>
        <v/>
      </c>
      <c r="J557" s="142" t="str">
        <f aca="false">IF(SUMIF(B:B,G557,E:E)=0,"",SUMIF(B:B,G557,E:E))</f>
        <v/>
      </c>
      <c r="K557" s="143" t="e">
        <f aca="false">IF(G557="","", xlookup("*"&amp;G557&amp;"*",M:M,M:M,"",2))</f>
        <v>#NAME?</v>
      </c>
      <c r="M557" s="144" t="str">
        <f aca="false">'Roshas Attendance'!S556</f>
        <v/>
      </c>
      <c r="N557" s="145" t="str">
        <f aca="false">IF(M557="","", IF(SUMIF(K:K,M557,J:J)=0,"",SUMIF(K:K,M557,J:J)))</f>
        <v/>
      </c>
      <c r="O557" s="144" t="str">
        <f aca="false">'Roshas Attendance'!U556</f>
        <v/>
      </c>
    </row>
    <row r="558" customFormat="false" ht="15.75" hidden="false" customHeight="true" outlineLevel="0" collapsed="false">
      <c r="A558" s="74"/>
      <c r="B558" s="123"/>
      <c r="C558" s="123"/>
      <c r="D558" s="123"/>
      <c r="E558" s="123"/>
      <c r="G558" s="144" t="str">
        <f aca="false">'Roshas Attendance'!M557</f>
        <v>Veridknight</v>
      </c>
      <c r="H558" s="140" t="e">
        <f aca="false">'Roshas Attendance'!N557</f>
        <v>#NAME?</v>
      </c>
      <c r="I558" s="141" t="str">
        <f aca="false">IF(COUNTIF(D:D,G558)=0,"",COUNTIF(D:D,G558))</f>
        <v/>
      </c>
      <c r="J558" s="142" t="str">
        <f aca="false">IF(SUMIF(B:B,G558,E:E)=0,"",SUMIF(B:B,G558,E:E))</f>
        <v/>
      </c>
      <c r="K558" s="143" t="e">
        <f aca="false">IF(G558="","", xlookup("*"&amp;G558&amp;"*",M:M,M:M,"",2))</f>
        <v>#NAME?</v>
      </c>
      <c r="M558" s="144" t="str">
        <f aca="false">'Roshas Attendance'!S557</f>
        <v/>
      </c>
      <c r="N558" s="145" t="str">
        <f aca="false">IF(M558="","", IF(SUMIF(K:K,M558,J:J)=0,"",SUMIF(K:K,M558,J:J)))</f>
        <v/>
      </c>
      <c r="O558" s="144" t="str">
        <f aca="false">'Roshas Attendance'!U557</f>
        <v/>
      </c>
    </row>
    <row r="559" customFormat="false" ht="15.75" hidden="false" customHeight="true" outlineLevel="0" collapsed="false">
      <c r="A559" s="67"/>
      <c r="B559" s="123"/>
      <c r="C559" s="123"/>
      <c r="D559" s="123"/>
      <c r="E559" s="123"/>
      <c r="G559" s="144" t="str">
        <f aca="false">'Roshas Attendance'!M558</f>
        <v>Villeh</v>
      </c>
      <c r="H559" s="140" t="e">
        <f aca="false">'Roshas Attendance'!N558</f>
        <v>#NAME?</v>
      </c>
      <c r="I559" s="141" t="str">
        <f aca="false">IF(COUNTIF(D:D,G559)=0,"",COUNTIF(D:D,G559))</f>
        <v/>
      </c>
      <c r="J559" s="142" t="str">
        <f aca="false">IF(SUMIF(B:B,G559,E:E)=0,"",SUMIF(B:B,G559,E:E))</f>
        <v/>
      </c>
      <c r="K559" s="143" t="e">
        <f aca="false">IF(G559="","", xlookup("*"&amp;G559&amp;"*",M:M,M:M,"",2))</f>
        <v>#NAME?</v>
      </c>
      <c r="M559" s="144" t="str">
        <f aca="false">'Roshas Attendance'!S558</f>
        <v/>
      </c>
      <c r="N559" s="145" t="str">
        <f aca="false">IF(M559="","", IF(SUMIF(K:K,M559,J:J)=0,"",SUMIF(K:K,M559,J:J)))</f>
        <v/>
      </c>
      <c r="O559" s="144" t="str">
        <f aca="false">'Roshas Attendance'!U558</f>
        <v/>
      </c>
    </row>
    <row r="560" customFormat="false" ht="15.75" hidden="false" customHeight="true" outlineLevel="0" collapsed="false">
      <c r="A560" s="74"/>
      <c r="B560" s="123"/>
      <c r="C560" s="123"/>
      <c r="D560" s="123"/>
      <c r="E560" s="123"/>
      <c r="G560" s="144" t="str">
        <f aca="false">'Roshas Attendance'!M559</f>
        <v>Vindicated</v>
      </c>
      <c r="H560" s="140" t="e">
        <f aca="false">'Roshas Attendance'!N559</f>
        <v>#NAME?</v>
      </c>
      <c r="I560" s="141" t="str">
        <f aca="false">IF(COUNTIF(D:D,G560)=0,"",COUNTIF(D:D,G560))</f>
        <v/>
      </c>
      <c r="J560" s="142" t="str">
        <f aca="false">IF(SUMIF(B:B,G560,E:E)=0,"",SUMIF(B:B,G560,E:E))</f>
        <v/>
      </c>
      <c r="K560" s="143" t="e">
        <f aca="false">IF(G560="","", xlookup("*"&amp;G560&amp;"*",M:M,M:M,"",2))</f>
        <v>#NAME?</v>
      </c>
      <c r="M560" s="144" t="str">
        <f aca="false">'Roshas Attendance'!S559</f>
        <v/>
      </c>
      <c r="N560" s="145" t="str">
        <f aca="false">IF(M560="","", IF(SUMIF(K:K,M560,J:J)=0,"",SUMIF(K:K,M560,J:J)))</f>
        <v/>
      </c>
      <c r="O560" s="144" t="str">
        <f aca="false">'Roshas Attendance'!U559</f>
        <v/>
      </c>
    </row>
    <row r="561" customFormat="false" ht="15.75" hidden="false" customHeight="true" outlineLevel="0" collapsed="false">
      <c r="A561" s="67"/>
      <c r="B561" s="123"/>
      <c r="C561" s="123"/>
      <c r="D561" s="123"/>
      <c r="E561" s="123"/>
      <c r="G561" s="144" t="str">
        <f aca="false">'Roshas Attendance'!M560</f>
        <v>Visundur</v>
      </c>
      <c r="H561" s="140" t="e">
        <f aca="false">'Roshas Attendance'!N560</f>
        <v>#NAME?</v>
      </c>
      <c r="I561" s="141" t="str">
        <f aca="false">IF(COUNTIF(D:D,G561)=0,"",COUNTIF(D:D,G561))</f>
        <v/>
      </c>
      <c r="J561" s="142" t="str">
        <f aca="false">IF(SUMIF(B:B,G561,E:E)=0,"",SUMIF(B:B,G561,E:E))</f>
        <v/>
      </c>
      <c r="K561" s="143" t="e">
        <f aca="false">IF(G561="","", xlookup("*"&amp;G561&amp;"*",M:M,M:M,"",2))</f>
        <v>#NAME?</v>
      </c>
      <c r="M561" s="144" t="str">
        <f aca="false">'Roshas Attendance'!S560</f>
        <v/>
      </c>
      <c r="N561" s="145" t="str">
        <f aca="false">IF(M561="","", IF(SUMIF(K:K,M561,J:J)=0,"",SUMIF(K:K,M561,J:J)))</f>
        <v/>
      </c>
      <c r="O561" s="144" t="str">
        <f aca="false">'Roshas Attendance'!U560</f>
        <v/>
      </c>
    </row>
    <row r="562" customFormat="false" ht="15.75" hidden="false" customHeight="true" outlineLevel="0" collapsed="false">
      <c r="A562" s="74"/>
      <c r="B562" s="123"/>
      <c r="C562" s="123"/>
      <c r="D562" s="123"/>
      <c r="E562" s="123"/>
      <c r="G562" s="144" t="str">
        <f aca="false">'Roshas Attendance'!M561</f>
        <v>Voidwalkdis</v>
      </c>
      <c r="H562" s="140" t="e">
        <f aca="false">'Roshas Attendance'!N561</f>
        <v>#NAME?</v>
      </c>
      <c r="I562" s="141" t="str">
        <f aca="false">IF(COUNTIF(D:D,G562)=0,"",COUNTIF(D:D,G562))</f>
        <v/>
      </c>
      <c r="J562" s="142" t="str">
        <f aca="false">IF(SUMIF(B:B,G562,E:E)=0,"",SUMIF(B:B,G562,E:E))</f>
        <v/>
      </c>
      <c r="K562" s="143" t="e">
        <f aca="false">IF(G562="","", xlookup("*"&amp;G562&amp;"*",M:M,M:M,"",2))</f>
        <v>#NAME?</v>
      </c>
      <c r="M562" s="144" t="str">
        <f aca="false">'Roshas Attendance'!S561</f>
        <v/>
      </c>
      <c r="N562" s="145" t="str">
        <f aca="false">IF(M562="","", IF(SUMIF(K:K,M562,J:J)=0,"",SUMIF(K:K,M562,J:J)))</f>
        <v/>
      </c>
      <c r="O562" s="144" t="str">
        <f aca="false">'Roshas Attendance'!U561</f>
        <v/>
      </c>
    </row>
    <row r="563" customFormat="false" ht="15.75" hidden="false" customHeight="true" outlineLevel="0" collapsed="false">
      <c r="A563" s="67"/>
      <c r="B563" s="123"/>
      <c r="C563" s="123"/>
      <c r="D563" s="123"/>
      <c r="E563" s="123"/>
      <c r="G563" s="144" t="str">
        <f aca="false">'Roshas Attendance'!M562</f>
        <v>Voltana</v>
      </c>
      <c r="H563" s="140" t="e">
        <f aca="false">'Roshas Attendance'!N562</f>
        <v>#NAME?</v>
      </c>
      <c r="I563" s="141" t="str">
        <f aca="false">IF(COUNTIF(D:D,G563)=0,"",COUNTIF(D:D,G563))</f>
        <v/>
      </c>
      <c r="J563" s="142" t="str">
        <f aca="false">IF(SUMIF(B:B,G563,E:E)=0,"",SUMIF(B:B,G563,E:E))</f>
        <v/>
      </c>
      <c r="K563" s="143" t="e">
        <f aca="false">IF(G563="","", xlookup("*"&amp;G563&amp;"*",M:M,M:M,"",2))</f>
        <v>#NAME?</v>
      </c>
      <c r="M563" s="144" t="str">
        <f aca="false">'Roshas Attendance'!S562</f>
        <v/>
      </c>
      <c r="N563" s="145" t="str">
        <f aca="false">IF(M563="","", IF(SUMIF(K:K,M563,J:J)=0,"",SUMIF(K:K,M563,J:J)))</f>
        <v/>
      </c>
      <c r="O563" s="144" t="str">
        <f aca="false">'Roshas Attendance'!U562</f>
        <v/>
      </c>
    </row>
    <row r="564" customFormat="false" ht="15.75" hidden="false" customHeight="true" outlineLevel="0" collapsed="false">
      <c r="A564" s="74"/>
      <c r="B564" s="123"/>
      <c r="C564" s="123"/>
      <c r="D564" s="123"/>
      <c r="E564" s="123"/>
      <c r="G564" s="144" t="str">
        <f aca="false">'Roshas Attendance'!M563</f>
        <v>Voodoochile</v>
      </c>
      <c r="H564" s="140" t="e">
        <f aca="false">'Roshas Attendance'!N563</f>
        <v>#NAME?</v>
      </c>
      <c r="I564" s="141" t="str">
        <f aca="false">IF(COUNTIF(D:D,G564)=0,"",COUNTIF(D:D,G564))</f>
        <v/>
      </c>
      <c r="J564" s="142" t="str">
        <f aca="false">IF(SUMIF(B:B,G564,E:E)=0,"",SUMIF(B:B,G564,E:E))</f>
        <v/>
      </c>
      <c r="K564" s="143" t="e">
        <f aca="false">IF(G564="","", xlookup("*"&amp;G564&amp;"*",M:M,M:M,"",2))</f>
        <v>#NAME?</v>
      </c>
      <c r="M564" s="144" t="str">
        <f aca="false">'Roshas Attendance'!S563</f>
        <v/>
      </c>
      <c r="N564" s="145" t="str">
        <f aca="false">IF(M564="","", IF(SUMIF(K:K,M564,J:J)=0,"",SUMIF(K:K,M564,J:J)))</f>
        <v/>
      </c>
      <c r="O564" s="144" t="str">
        <f aca="false">'Roshas Attendance'!U563</f>
        <v/>
      </c>
    </row>
    <row r="565" customFormat="false" ht="15.75" hidden="false" customHeight="true" outlineLevel="0" collapsed="false">
      <c r="A565" s="67"/>
      <c r="B565" s="123"/>
      <c r="C565" s="123"/>
      <c r="D565" s="123"/>
      <c r="E565" s="123"/>
      <c r="G565" s="144" t="str">
        <f aca="false">'Roshas Attendance'!M564</f>
        <v>Vretti</v>
      </c>
      <c r="H565" s="140" t="e">
        <f aca="false">'Roshas Attendance'!N564</f>
        <v>#NAME?</v>
      </c>
      <c r="I565" s="141" t="str">
        <f aca="false">IF(COUNTIF(D:D,G565)=0,"",COUNTIF(D:D,G565))</f>
        <v/>
      </c>
      <c r="J565" s="142" t="str">
        <f aca="false">IF(SUMIF(B:B,G565,E:E)=0,"",SUMIF(B:B,G565,E:E))</f>
        <v/>
      </c>
      <c r="K565" s="143" t="e">
        <f aca="false">IF(G565="","", xlookup("*"&amp;G565&amp;"*",M:M,M:M,"",2))</f>
        <v>#NAME?</v>
      </c>
      <c r="M565" s="144" t="str">
        <f aca="false">'Roshas Attendance'!S564</f>
        <v/>
      </c>
      <c r="N565" s="145" t="str">
        <f aca="false">IF(M565="","", IF(SUMIF(K:K,M565,J:J)=0,"",SUMIF(K:K,M565,J:J)))</f>
        <v/>
      </c>
      <c r="O565" s="144" t="str">
        <f aca="false">'Roshas Attendance'!U564</f>
        <v/>
      </c>
    </row>
    <row r="566" customFormat="false" ht="15.75" hidden="false" customHeight="true" outlineLevel="0" collapsed="false">
      <c r="A566" s="74"/>
      <c r="B566" s="123"/>
      <c r="C566" s="123"/>
      <c r="D566" s="123"/>
      <c r="E566" s="123"/>
      <c r="G566" s="144" t="str">
        <f aca="false">'Roshas Attendance'!M565</f>
        <v>Vxh</v>
      </c>
      <c r="H566" s="140" t="e">
        <f aca="false">'Roshas Attendance'!N565</f>
        <v>#NAME?</v>
      </c>
      <c r="I566" s="141" t="str">
        <f aca="false">IF(COUNTIF(D:D,G566)=0,"",COUNTIF(D:D,G566))</f>
        <v/>
      </c>
      <c r="J566" s="142" t="str">
        <f aca="false">IF(SUMIF(B:B,G566,E:E)=0,"",SUMIF(B:B,G566,E:E))</f>
        <v/>
      </c>
      <c r="K566" s="143" t="e">
        <f aca="false">IF(G566="","", xlookup("*"&amp;G566&amp;"*",M:M,M:M,"",2))</f>
        <v>#NAME?</v>
      </c>
      <c r="M566" s="144" t="str">
        <f aca="false">'Roshas Attendance'!S565</f>
        <v/>
      </c>
      <c r="N566" s="145" t="str">
        <f aca="false">IF(M566="","", IF(SUMIF(K:K,M566,J:J)=0,"",SUMIF(K:K,M566,J:J)))</f>
        <v/>
      </c>
      <c r="O566" s="144" t="str">
        <f aca="false">'Roshas Attendance'!U565</f>
        <v/>
      </c>
    </row>
    <row r="567" customFormat="false" ht="15.75" hidden="false" customHeight="true" outlineLevel="0" collapsed="false">
      <c r="A567" s="67"/>
      <c r="B567" s="123"/>
      <c r="C567" s="123"/>
      <c r="D567" s="123"/>
      <c r="E567" s="123"/>
      <c r="G567" s="144" t="str">
        <f aca="false">'Roshas Attendance'!M566</f>
        <v>Vyolette</v>
      </c>
      <c r="H567" s="140" t="e">
        <f aca="false">'Roshas Attendance'!N566</f>
        <v>#NAME?</v>
      </c>
      <c r="I567" s="141" t="str">
        <f aca="false">IF(COUNTIF(D:D,G567)=0,"",COUNTIF(D:D,G567))</f>
        <v/>
      </c>
      <c r="J567" s="142" t="str">
        <f aca="false">IF(SUMIF(B:B,G567,E:E)=0,"",SUMIF(B:B,G567,E:E))</f>
        <v/>
      </c>
      <c r="K567" s="143" t="e">
        <f aca="false">IF(G567="","", xlookup("*"&amp;G567&amp;"*",M:M,M:M,"",2))</f>
        <v>#NAME?</v>
      </c>
      <c r="M567" s="144" t="str">
        <f aca="false">'Roshas Attendance'!S566</f>
        <v/>
      </c>
      <c r="N567" s="145" t="str">
        <f aca="false">IF(M567="","", IF(SUMIF(K:K,M567,J:J)=0,"",SUMIF(K:K,M567,J:J)))</f>
        <v/>
      </c>
      <c r="O567" s="144" t="str">
        <f aca="false">'Roshas Attendance'!U566</f>
        <v/>
      </c>
    </row>
    <row r="568" customFormat="false" ht="15.75" hidden="false" customHeight="true" outlineLevel="0" collapsed="false">
      <c r="A568" s="74"/>
      <c r="B568" s="123"/>
      <c r="C568" s="123"/>
      <c r="D568" s="123"/>
      <c r="E568" s="123"/>
      <c r="G568" s="144" t="str">
        <f aca="false">'Roshas Attendance'!M567</f>
        <v>Wagons</v>
      </c>
      <c r="H568" s="140" t="e">
        <f aca="false">'Roshas Attendance'!N567</f>
        <v>#NAME?</v>
      </c>
      <c r="I568" s="141" t="str">
        <f aca="false">IF(COUNTIF(D:D,G568)=0,"",COUNTIF(D:D,G568))</f>
        <v/>
      </c>
      <c r="J568" s="142" t="str">
        <f aca="false">IF(SUMIF(B:B,G568,E:E)=0,"",SUMIF(B:B,G568,E:E))</f>
        <v/>
      </c>
      <c r="K568" s="143" t="e">
        <f aca="false">IF(G568="","", xlookup("*"&amp;G568&amp;"*",M:M,M:M,"",2))</f>
        <v>#NAME?</v>
      </c>
      <c r="M568" s="144" t="str">
        <f aca="false">'Roshas Attendance'!S567</f>
        <v/>
      </c>
      <c r="N568" s="145" t="str">
        <f aca="false">IF(M568="","", IF(SUMIF(K:K,M568,J:J)=0,"",SUMIF(K:K,M568,J:J)))</f>
        <v/>
      </c>
      <c r="O568" s="144" t="str">
        <f aca="false">'Roshas Attendance'!U567</f>
        <v/>
      </c>
    </row>
    <row r="569" customFormat="false" ht="15.75" hidden="false" customHeight="true" outlineLevel="0" collapsed="false">
      <c r="A569" s="67"/>
      <c r="B569" s="123"/>
      <c r="C569" s="123"/>
      <c r="D569" s="123"/>
      <c r="E569" s="123"/>
      <c r="G569" s="144" t="str">
        <f aca="false">'Roshas Attendance'!M568</f>
        <v>Walkingdot</v>
      </c>
      <c r="H569" s="140" t="e">
        <f aca="false">'Roshas Attendance'!N568</f>
        <v>#NAME?</v>
      </c>
      <c r="I569" s="141" t="str">
        <f aca="false">IF(COUNTIF(D:D,G569)=0,"",COUNTIF(D:D,G569))</f>
        <v/>
      </c>
      <c r="J569" s="142" t="str">
        <f aca="false">IF(SUMIF(B:B,G569,E:E)=0,"",SUMIF(B:B,G569,E:E))</f>
        <v/>
      </c>
      <c r="K569" s="143" t="e">
        <f aca="false">IF(G569="","", xlookup("*"&amp;G569&amp;"*",M:M,M:M,"",2))</f>
        <v>#NAME?</v>
      </c>
      <c r="M569" s="144" t="str">
        <f aca="false">'Roshas Attendance'!S568</f>
        <v/>
      </c>
      <c r="N569" s="145" t="str">
        <f aca="false">IF(M569="","", IF(SUMIF(K:K,M569,J:J)=0,"",SUMIF(K:K,M569,J:J)))</f>
        <v/>
      </c>
      <c r="O569" s="144" t="str">
        <f aca="false">'Roshas Attendance'!U568</f>
        <v/>
      </c>
    </row>
    <row r="570" customFormat="false" ht="15.75" hidden="false" customHeight="true" outlineLevel="0" collapsed="false">
      <c r="A570" s="74"/>
      <c r="B570" s="123"/>
      <c r="C570" s="123"/>
      <c r="D570" s="123"/>
      <c r="E570" s="123"/>
      <c r="G570" s="144" t="str">
        <f aca="false">'Roshas Attendance'!M569</f>
        <v>Warriorboi</v>
      </c>
      <c r="H570" s="140" t="e">
        <f aca="false">'Roshas Attendance'!N569</f>
        <v>#NAME?</v>
      </c>
      <c r="I570" s="141" t="str">
        <f aca="false">IF(COUNTIF(D:D,G570)=0,"",COUNTIF(D:D,G570))</f>
        <v/>
      </c>
      <c r="J570" s="142" t="str">
        <f aca="false">IF(SUMIF(B:B,G570,E:E)=0,"",SUMIF(B:B,G570,E:E))</f>
        <v/>
      </c>
      <c r="K570" s="143" t="e">
        <f aca="false">IF(G570="","", xlookup("*"&amp;G570&amp;"*",M:M,M:M,"",2))</f>
        <v>#NAME?</v>
      </c>
      <c r="M570" s="144" t="str">
        <f aca="false">'Roshas Attendance'!S569</f>
        <v/>
      </c>
      <c r="N570" s="145" t="str">
        <f aca="false">IF(M570="","", IF(SUMIF(K:K,M570,J:J)=0,"",SUMIF(K:K,M570,J:J)))</f>
        <v/>
      </c>
      <c r="O570" s="144" t="str">
        <f aca="false">'Roshas Attendance'!U569</f>
        <v/>
      </c>
    </row>
    <row r="571" customFormat="false" ht="15.75" hidden="false" customHeight="true" outlineLevel="0" collapsed="false">
      <c r="A571" s="67"/>
      <c r="B571" s="123"/>
      <c r="C571" s="123"/>
      <c r="D571" s="123"/>
      <c r="E571" s="123"/>
      <c r="G571" s="144" t="str">
        <f aca="false">'Roshas Attendance'!M570</f>
        <v>Watame</v>
      </c>
      <c r="H571" s="140" t="e">
        <f aca="false">'Roshas Attendance'!N570</f>
        <v>#NAME?</v>
      </c>
      <c r="I571" s="141" t="str">
        <f aca="false">IF(COUNTIF(D:D,G571)=0,"",COUNTIF(D:D,G571))</f>
        <v/>
      </c>
      <c r="J571" s="142" t="str">
        <f aca="false">IF(SUMIF(B:B,G571,E:E)=0,"",SUMIF(B:B,G571,E:E))</f>
        <v/>
      </c>
      <c r="K571" s="143" t="e">
        <f aca="false">IF(G571="","", xlookup("*"&amp;G571&amp;"*",M:M,M:M,"",2))</f>
        <v>#NAME?</v>
      </c>
      <c r="M571" s="144" t="str">
        <f aca="false">'Roshas Attendance'!S570</f>
        <v/>
      </c>
      <c r="N571" s="145" t="str">
        <f aca="false">IF(M571="","", IF(SUMIF(K:K,M571,J:J)=0,"",SUMIF(K:K,M571,J:J)))</f>
        <v/>
      </c>
      <c r="O571" s="144" t="str">
        <f aca="false">'Roshas Attendance'!U570</f>
        <v/>
      </c>
    </row>
    <row r="572" customFormat="false" ht="15.75" hidden="false" customHeight="true" outlineLevel="0" collapsed="false">
      <c r="A572" s="74"/>
      <c r="B572" s="123"/>
      <c r="C572" s="123"/>
      <c r="D572" s="123"/>
      <c r="E572" s="123"/>
      <c r="G572" s="144" t="str">
        <f aca="false">'Roshas Attendance'!M571</f>
        <v>Waylan</v>
      </c>
      <c r="H572" s="140" t="e">
        <f aca="false">'Roshas Attendance'!N571</f>
        <v>#NAME?</v>
      </c>
      <c r="I572" s="141" t="str">
        <f aca="false">IF(COUNTIF(D:D,G572)=0,"",COUNTIF(D:D,G572))</f>
        <v/>
      </c>
      <c r="J572" s="142" t="str">
        <f aca="false">IF(SUMIF(B:B,G572,E:E)=0,"",SUMIF(B:B,G572,E:E))</f>
        <v/>
      </c>
      <c r="K572" s="151" t="e">
        <f aca="false">IF(G572="","", xlookup("*"&amp;G572&amp;"*",M:M,M:M,"",2))</f>
        <v>#NAME?</v>
      </c>
      <c r="M572" s="144" t="str">
        <f aca="false">'Roshas Attendance'!S571</f>
        <v/>
      </c>
      <c r="N572" s="145" t="str">
        <f aca="false">IF(M572="","", IF(SUMIF(K:K,M572,J:J)=0,"",SUMIF(K:K,M572,J:J)))</f>
        <v/>
      </c>
      <c r="O572" s="144" t="str">
        <f aca="false">'Roshas Attendance'!U571</f>
        <v/>
      </c>
    </row>
    <row r="573" customFormat="false" ht="15.75" hidden="false" customHeight="true" outlineLevel="0" collapsed="false">
      <c r="A573" s="67"/>
      <c r="B573" s="123"/>
      <c r="C573" s="123"/>
      <c r="D573" s="123"/>
      <c r="E573" s="123"/>
      <c r="G573" s="144" t="str">
        <f aca="false">'Roshas Attendance'!M572</f>
        <v>Wegoodbruh</v>
      </c>
      <c r="H573" s="140" t="e">
        <f aca="false">'Roshas Attendance'!N572</f>
        <v>#NAME?</v>
      </c>
      <c r="I573" s="141" t="str">
        <f aca="false">IF(COUNTIF(D:D,G573)=0,"",COUNTIF(D:D,G573))</f>
        <v/>
      </c>
      <c r="J573" s="142" t="str">
        <f aca="false">IF(SUMIF(B:B,G573,E:E)=0,"",SUMIF(B:B,G573,E:E))</f>
        <v/>
      </c>
      <c r="K573" s="143" t="e">
        <f aca="false">IF(G573="","", xlookup("*"&amp;G573&amp;"*",M:M,M:M,"",2))</f>
        <v>#NAME?</v>
      </c>
      <c r="M573" s="144" t="str">
        <f aca="false">'Roshas Attendance'!S572</f>
        <v/>
      </c>
      <c r="N573" s="145" t="str">
        <f aca="false">IF(M573="","", IF(SUMIF(K:K,M573,J:J)=0,"",SUMIF(K:K,M573,J:J)))</f>
        <v/>
      </c>
      <c r="O573" s="144" t="str">
        <f aca="false">'Roshas Attendance'!U572</f>
        <v/>
      </c>
    </row>
    <row r="574" customFormat="false" ht="15.75" hidden="false" customHeight="true" outlineLevel="0" collapsed="false">
      <c r="A574" s="74"/>
      <c r="B574" s="123"/>
      <c r="C574" s="123"/>
      <c r="D574" s="123"/>
      <c r="E574" s="123"/>
      <c r="G574" s="144" t="str">
        <f aca="false">'Roshas Attendance'!M573</f>
        <v>Westsider</v>
      </c>
      <c r="H574" s="140" t="e">
        <f aca="false">'Roshas Attendance'!N573</f>
        <v>#NAME?</v>
      </c>
      <c r="I574" s="141" t="str">
        <f aca="false">IF(COUNTIF(D:D,G574)=0,"",COUNTIF(D:D,G574))</f>
        <v/>
      </c>
      <c r="J574" s="142" t="str">
        <f aca="false">IF(SUMIF(B:B,G574,E:E)=0,"",SUMIF(B:B,G574,E:E))</f>
        <v/>
      </c>
      <c r="K574" s="143" t="e">
        <f aca="false">IF(G574="","", xlookup("*"&amp;G574&amp;"*",M:M,M:M,"",2))</f>
        <v>#NAME?</v>
      </c>
      <c r="M574" s="144" t="str">
        <f aca="false">'Roshas Attendance'!S573</f>
        <v/>
      </c>
      <c r="N574" s="145" t="str">
        <f aca="false">IF(M574="","", IF(SUMIF(K:K,M574,J:J)=0,"",SUMIF(K:K,M574,J:J)))</f>
        <v/>
      </c>
      <c r="O574" s="144" t="str">
        <f aca="false">'Roshas Attendance'!U573</f>
        <v/>
      </c>
    </row>
    <row r="575" customFormat="false" ht="15.75" hidden="false" customHeight="true" outlineLevel="0" collapsed="false">
      <c r="A575" s="67"/>
      <c r="B575" s="123"/>
      <c r="C575" s="123"/>
      <c r="D575" s="123"/>
      <c r="E575" s="123"/>
      <c r="G575" s="144" t="str">
        <f aca="false">'Roshas Attendance'!M574</f>
        <v>Westyellow</v>
      </c>
      <c r="H575" s="140" t="e">
        <f aca="false">'Roshas Attendance'!N574</f>
        <v>#NAME?</v>
      </c>
      <c r="I575" s="141" t="str">
        <f aca="false">IF(COUNTIF(D:D,G575)=0,"",COUNTIF(D:D,G575))</f>
        <v/>
      </c>
      <c r="J575" s="142" t="str">
        <f aca="false">IF(SUMIF(B:B,G575,E:E)=0,"",SUMIF(B:B,G575,E:E))</f>
        <v/>
      </c>
      <c r="K575" s="143" t="e">
        <f aca="false">IF(G575="","", xlookup("*"&amp;G575&amp;"*",M:M,M:M,"",2))</f>
        <v>#NAME?</v>
      </c>
      <c r="M575" s="144" t="str">
        <f aca="false">'Roshas Attendance'!S574</f>
        <v/>
      </c>
      <c r="N575" s="145" t="str">
        <f aca="false">IF(M575="","", IF(SUMIF(K:K,M575,J:J)=0,"",SUMIF(K:K,M575,J:J)))</f>
        <v/>
      </c>
      <c r="O575" s="144" t="str">
        <f aca="false">'Roshas Attendance'!U574</f>
        <v/>
      </c>
    </row>
    <row r="576" customFormat="false" ht="15.75" hidden="false" customHeight="true" outlineLevel="0" collapsed="false">
      <c r="A576" s="74"/>
      <c r="B576" s="123"/>
      <c r="C576" s="123"/>
      <c r="D576" s="123"/>
      <c r="E576" s="123"/>
      <c r="G576" s="144" t="str">
        <f aca="false">'Roshas Attendance'!M575</f>
        <v>Wheatgrass</v>
      </c>
      <c r="H576" s="140" t="e">
        <f aca="false">'Roshas Attendance'!N575</f>
        <v>#NAME?</v>
      </c>
      <c r="I576" s="141" t="str">
        <f aca="false">IF(COUNTIF(D:D,G576)=0,"",COUNTIF(D:D,G576))</f>
        <v/>
      </c>
      <c r="J576" s="142" t="str">
        <f aca="false">IF(SUMIF(B:B,G576,E:E)=0,"",SUMIF(B:B,G576,E:E))</f>
        <v/>
      </c>
      <c r="K576" s="143" t="e">
        <f aca="false">IF(G576="","", xlookup("*"&amp;G576&amp;"*",M:M,M:M,"",2))</f>
        <v>#NAME?</v>
      </c>
      <c r="M576" s="144" t="str">
        <f aca="false">'Roshas Attendance'!S575</f>
        <v/>
      </c>
      <c r="N576" s="145" t="str">
        <f aca="false">IF(M576="","", IF(SUMIF(K:K,M576,J:J)=0,"",SUMIF(K:K,M576,J:J)))</f>
        <v/>
      </c>
      <c r="O576" s="144" t="str">
        <f aca="false">'Roshas Attendance'!U575</f>
        <v/>
      </c>
    </row>
    <row r="577" customFormat="false" ht="15.75" hidden="false" customHeight="true" outlineLevel="0" collapsed="false">
      <c r="A577" s="67"/>
      <c r="B577" s="123"/>
      <c r="C577" s="123"/>
      <c r="D577" s="123"/>
      <c r="E577" s="123"/>
      <c r="G577" s="144" t="str">
        <f aca="false">'Roshas Attendance'!M576</f>
        <v>Whitepowder</v>
      </c>
      <c r="H577" s="140" t="e">
        <f aca="false">'Roshas Attendance'!N576</f>
        <v>#NAME?</v>
      </c>
      <c r="I577" s="141" t="str">
        <f aca="false">IF(COUNTIF(D:D,G577)=0,"",COUNTIF(D:D,G577))</f>
        <v/>
      </c>
      <c r="J577" s="142" t="str">
        <f aca="false">IF(SUMIF(B:B,G577,E:E)=0,"",SUMIF(B:B,G577,E:E))</f>
        <v/>
      </c>
      <c r="K577" s="143" t="e">
        <f aca="false">IF(G577="","", xlookup("*"&amp;G577&amp;"*",M:M,M:M,"",2))</f>
        <v>#NAME?</v>
      </c>
      <c r="M577" s="144" t="str">
        <f aca="false">'Roshas Attendance'!S576</f>
        <v/>
      </c>
      <c r="N577" s="145" t="str">
        <f aca="false">IF(M577="","", IF(SUMIF(K:K,M577,J:J)=0,"",SUMIF(K:K,M577,J:J)))</f>
        <v/>
      </c>
      <c r="O577" s="144" t="str">
        <f aca="false">'Roshas Attendance'!U576</f>
        <v/>
      </c>
    </row>
    <row r="578" customFormat="false" ht="15.75" hidden="false" customHeight="true" outlineLevel="0" collapsed="false">
      <c r="A578" s="74"/>
      <c r="B578" s="123"/>
      <c r="C578" s="123"/>
      <c r="D578" s="123"/>
      <c r="E578" s="123"/>
      <c r="G578" s="144" t="str">
        <f aca="false">'Roshas Attendance'!M577</f>
        <v>Wilferall</v>
      </c>
      <c r="H578" s="140" t="e">
        <f aca="false">'Roshas Attendance'!N577</f>
        <v>#NAME?</v>
      </c>
      <c r="I578" s="141" t="str">
        <f aca="false">IF(COUNTIF(D:D,G578)=0,"",COUNTIF(D:D,G578))</f>
        <v/>
      </c>
      <c r="J578" s="142" t="str">
        <f aca="false">IF(SUMIF(B:B,G578,E:E)=0,"",SUMIF(B:B,G578,E:E))</f>
        <v/>
      </c>
      <c r="K578" s="143" t="e">
        <f aca="false">IF(G578="","", xlookup("*"&amp;G578&amp;"*",M:M,M:M,"",2))</f>
        <v>#NAME?</v>
      </c>
      <c r="M578" s="144" t="str">
        <f aca="false">'Roshas Attendance'!S577</f>
        <v/>
      </c>
      <c r="N578" s="145" t="str">
        <f aca="false">IF(M578="","", IF(SUMIF(K:K,M578,J:J)=0,"",SUMIF(K:K,M578,J:J)))</f>
        <v/>
      </c>
      <c r="O578" s="144" t="str">
        <f aca="false">'Roshas Attendance'!U577</f>
        <v/>
      </c>
    </row>
    <row r="579" customFormat="false" ht="15.75" hidden="false" customHeight="true" outlineLevel="0" collapsed="false">
      <c r="A579" s="67"/>
      <c r="B579" s="123"/>
      <c r="C579" s="123"/>
      <c r="D579" s="123"/>
      <c r="E579" s="123"/>
      <c r="G579" s="144" t="str">
        <f aca="false">'Roshas Attendance'!M578</f>
        <v>Willnothealu</v>
      </c>
      <c r="H579" s="140" t="e">
        <f aca="false">'Roshas Attendance'!N578</f>
        <v>#NAME?</v>
      </c>
      <c r="I579" s="141" t="str">
        <f aca="false">IF(COUNTIF(D:D,G579)=0,"",COUNTIF(D:D,G579))</f>
        <v/>
      </c>
      <c r="J579" s="142" t="str">
        <f aca="false">IF(SUMIF(B:B,G579,E:E)=0,"",SUMIF(B:B,G579,E:E))</f>
        <v/>
      </c>
      <c r="K579" s="143" t="e">
        <f aca="false">IF(G579="","", xlookup("*"&amp;G579&amp;"*",M:M,M:M,"",2))</f>
        <v>#NAME?</v>
      </c>
      <c r="M579" s="144" t="str">
        <f aca="false">'Roshas Attendance'!S578</f>
        <v/>
      </c>
      <c r="N579" s="145" t="str">
        <f aca="false">IF(M579="","", IF(SUMIF(K:K,M579,J:J)=0,"",SUMIF(K:K,M579,J:J)))</f>
        <v/>
      </c>
      <c r="O579" s="144" t="str">
        <f aca="false">'Roshas Attendance'!U578</f>
        <v/>
      </c>
    </row>
    <row r="580" customFormat="false" ht="15.75" hidden="false" customHeight="true" outlineLevel="0" collapsed="false">
      <c r="A580" s="74"/>
      <c r="B580" s="123"/>
      <c r="C580" s="123"/>
      <c r="D580" s="123"/>
      <c r="E580" s="123"/>
      <c r="G580" s="144" t="str">
        <f aca="false">'Roshas Attendance'!M579</f>
        <v>Wingsnbeer</v>
      </c>
      <c r="H580" s="140" t="e">
        <f aca="false">'Roshas Attendance'!N579</f>
        <v>#NAME?</v>
      </c>
      <c r="I580" s="141" t="str">
        <f aca="false">IF(COUNTIF(D:D,G580)=0,"",COUNTIF(D:D,G580))</f>
        <v/>
      </c>
      <c r="J580" s="142" t="str">
        <f aca="false">IF(SUMIF(B:B,G580,E:E)=0,"",SUMIF(B:B,G580,E:E))</f>
        <v/>
      </c>
      <c r="K580" s="143" t="e">
        <f aca="false">IF(G580="","", xlookup("*"&amp;G580&amp;"*",M:M,M:M,"",2))</f>
        <v>#NAME?</v>
      </c>
      <c r="M580" s="144" t="str">
        <f aca="false">'Roshas Attendance'!S579</f>
        <v/>
      </c>
      <c r="N580" s="145" t="str">
        <f aca="false">IF(M580="","", IF(SUMIF(K:K,M580,J:J)=0,"",SUMIF(K:K,M580,J:J)))</f>
        <v/>
      </c>
      <c r="O580" s="144" t="str">
        <f aca="false">'Roshas Attendance'!U579</f>
        <v/>
      </c>
    </row>
    <row r="581" customFormat="false" ht="15.75" hidden="false" customHeight="true" outlineLevel="0" collapsed="false">
      <c r="A581" s="67"/>
      <c r="B581" s="123"/>
      <c r="C581" s="123"/>
      <c r="D581" s="123"/>
      <c r="E581" s="123"/>
      <c r="G581" s="144" t="str">
        <f aca="false">'Roshas Attendance'!M580</f>
        <v>Wyrdis</v>
      </c>
      <c r="H581" s="140" t="e">
        <f aca="false">'Roshas Attendance'!N580</f>
        <v>#NAME?</v>
      </c>
      <c r="I581" s="141" t="str">
        <f aca="false">IF(COUNTIF(D:D,G581)=0,"",COUNTIF(D:D,G581))</f>
        <v/>
      </c>
      <c r="J581" s="142" t="str">
        <f aca="false">IF(SUMIF(B:B,G581,E:E)=0,"",SUMIF(B:B,G581,E:E))</f>
        <v/>
      </c>
      <c r="K581" s="143" t="e">
        <f aca="false">IF(G581="","", xlookup("*"&amp;G581&amp;"*",M:M,M:M,"",2))</f>
        <v>#NAME?</v>
      </c>
      <c r="M581" s="144" t="str">
        <f aca="false">'Roshas Attendance'!S580</f>
        <v/>
      </c>
      <c r="N581" s="145" t="str">
        <f aca="false">IF(M581="","", IF(SUMIF(K:K,M581,J:J)=0,"",SUMIF(K:K,M581,J:J)))</f>
        <v/>
      </c>
      <c r="O581" s="144" t="str">
        <f aca="false">'Roshas Attendance'!U580</f>
        <v/>
      </c>
    </row>
    <row r="582" customFormat="false" ht="15.75" hidden="false" customHeight="true" outlineLevel="0" collapsed="false">
      <c r="A582" s="74"/>
      <c r="B582" s="123"/>
      <c r="C582" s="123"/>
      <c r="D582" s="123"/>
      <c r="E582" s="123"/>
      <c r="G582" s="144" t="str">
        <f aca="false">'Roshas Attendance'!M581</f>
        <v>Wyrds</v>
      </c>
      <c r="H582" s="140" t="e">
        <f aca="false">'Roshas Attendance'!N581</f>
        <v>#NAME?</v>
      </c>
      <c r="I582" s="141" t="str">
        <f aca="false">IF(COUNTIF(D:D,G582)=0,"",COUNTIF(D:D,G582))</f>
        <v/>
      </c>
      <c r="J582" s="142" t="str">
        <f aca="false">IF(SUMIF(B:B,G582,E:E)=0,"",SUMIF(B:B,G582,E:E))</f>
        <v/>
      </c>
      <c r="K582" s="143" t="e">
        <f aca="false">IF(G582="","", xlookup("*"&amp;G582&amp;"*",M:M,M:M,"",2))</f>
        <v>#NAME?</v>
      </c>
      <c r="M582" s="144" t="str">
        <f aca="false">'Roshas Attendance'!S581</f>
        <v/>
      </c>
      <c r="N582" s="145" t="str">
        <f aca="false">IF(M582="","", IF(SUMIF(K:K,M582,J:J)=0,"",SUMIF(K:K,M582,J:J)))</f>
        <v/>
      </c>
      <c r="O582" s="144" t="str">
        <f aca="false">'Roshas Attendance'!U581</f>
        <v/>
      </c>
    </row>
    <row r="583" customFormat="false" ht="15.75" hidden="false" customHeight="true" outlineLevel="0" collapsed="false">
      <c r="A583" s="67"/>
      <c r="B583" s="123"/>
      <c r="C583" s="123"/>
      <c r="D583" s="123"/>
      <c r="E583" s="123"/>
      <c r="G583" s="144" t="str">
        <f aca="false">'Roshas Attendance'!M582</f>
        <v>Xiaobeii</v>
      </c>
      <c r="H583" s="140" t="e">
        <f aca="false">'Roshas Attendance'!N582</f>
        <v>#NAME?</v>
      </c>
      <c r="I583" s="141" t="str">
        <f aca="false">IF(COUNTIF(D:D,G583)=0,"",COUNTIF(D:D,G583))</f>
        <v/>
      </c>
      <c r="J583" s="142" t="str">
        <f aca="false">IF(SUMIF(B:B,G583,E:E)=0,"",SUMIF(B:B,G583,E:E))</f>
        <v/>
      </c>
      <c r="K583" s="143" t="e">
        <f aca="false">IF(G583="","", xlookup("*"&amp;G583&amp;"*",M:M,M:M,"",2))</f>
        <v>#NAME?</v>
      </c>
      <c r="M583" s="144" t="str">
        <f aca="false">'Roshas Attendance'!S582</f>
        <v/>
      </c>
      <c r="N583" s="145" t="str">
        <f aca="false">IF(M583="","", IF(SUMIF(K:K,M583,J:J)=0,"",SUMIF(K:K,M583,J:J)))</f>
        <v/>
      </c>
      <c r="O583" s="144" t="str">
        <f aca="false">'Roshas Attendance'!U582</f>
        <v/>
      </c>
    </row>
    <row r="584" customFormat="false" ht="15.75" hidden="false" customHeight="true" outlineLevel="0" collapsed="false">
      <c r="A584" s="74"/>
      <c r="B584" s="123"/>
      <c r="C584" s="123"/>
      <c r="D584" s="123"/>
      <c r="E584" s="123"/>
      <c r="G584" s="144" t="str">
        <f aca="false">'Roshas Attendance'!M583</f>
        <v>Xireal</v>
      </c>
      <c r="H584" s="140" t="e">
        <f aca="false">'Roshas Attendance'!N583</f>
        <v>#NAME?</v>
      </c>
      <c r="I584" s="141" t="str">
        <f aca="false">IF(COUNTIF(D:D,G584)=0,"",COUNTIF(D:D,G584))</f>
        <v/>
      </c>
      <c r="J584" s="142" t="str">
        <f aca="false">IF(SUMIF(B:B,G584,E:E)=0,"",SUMIF(B:B,G584,E:E))</f>
        <v/>
      </c>
      <c r="K584" s="151" t="e">
        <f aca="false">IF(G584="","", xlookup("*"&amp;G584&amp;"*",M:M,M:M,"",2))</f>
        <v>#NAME?</v>
      </c>
      <c r="M584" s="144" t="str">
        <f aca="false">'Roshas Attendance'!S583</f>
        <v/>
      </c>
      <c r="N584" s="145" t="str">
        <f aca="false">IF(M584="","", IF(SUMIF(K:K,M584,J:J)=0,"",SUMIF(K:K,M584,J:J)))</f>
        <v/>
      </c>
      <c r="O584" s="144" t="str">
        <f aca="false">'Roshas Attendance'!U583</f>
        <v/>
      </c>
    </row>
    <row r="585" customFormat="false" ht="15.75" hidden="false" customHeight="true" outlineLevel="0" collapsed="false">
      <c r="A585" s="67"/>
      <c r="B585" s="123"/>
      <c r="C585" s="123"/>
      <c r="D585" s="123"/>
      <c r="E585" s="123"/>
      <c r="G585" s="144" t="str">
        <f aca="false">'Roshas Attendance'!M584</f>
        <v>Yamanso</v>
      </c>
      <c r="H585" s="140" t="e">
        <f aca="false">'Roshas Attendance'!N584</f>
        <v>#NAME?</v>
      </c>
      <c r="I585" s="141" t="str">
        <f aca="false">IF(COUNTIF(D:D,G585)=0,"",COUNTIF(D:D,G585))</f>
        <v/>
      </c>
      <c r="J585" s="142" t="str">
        <f aca="false">IF(SUMIF(B:B,G585,E:E)=0,"",SUMIF(B:B,G585,E:E))</f>
        <v/>
      </c>
      <c r="K585" s="143" t="e">
        <f aca="false">IF(G585="","", xlookup("*"&amp;G585&amp;"*",M:M,M:M,"",2))</f>
        <v>#NAME?</v>
      </c>
      <c r="M585" s="144" t="str">
        <f aca="false">'Roshas Attendance'!S584</f>
        <v/>
      </c>
      <c r="N585" s="145" t="str">
        <f aca="false">IF(M585="","", IF(SUMIF(K:K,M585,J:J)=0,"",SUMIF(K:K,M585,J:J)))</f>
        <v/>
      </c>
      <c r="O585" s="144" t="str">
        <f aca="false">'Roshas Attendance'!U584</f>
        <v/>
      </c>
    </row>
    <row r="586" customFormat="false" ht="15.75" hidden="false" customHeight="true" outlineLevel="0" collapsed="false">
      <c r="A586" s="74"/>
      <c r="B586" s="123"/>
      <c r="C586" s="123"/>
      <c r="D586" s="123"/>
      <c r="E586" s="123"/>
      <c r="G586" s="144" t="str">
        <f aca="false">'Roshas Attendance'!M585</f>
        <v>Yardriss</v>
      </c>
      <c r="H586" s="140" t="e">
        <f aca="false">'Roshas Attendance'!N585</f>
        <v>#NAME?</v>
      </c>
      <c r="I586" s="141" t="str">
        <f aca="false">IF(COUNTIF(D:D,G586)=0,"",COUNTIF(D:D,G586))</f>
        <v/>
      </c>
      <c r="J586" s="142" t="str">
        <f aca="false">IF(SUMIF(B:B,G586,E:E)=0,"",SUMIF(B:B,G586,E:E))</f>
        <v/>
      </c>
      <c r="K586" s="143" t="e">
        <f aca="false">IF(G586="","", xlookup("*"&amp;G586&amp;"*",M:M,M:M,"",2))</f>
        <v>#NAME?</v>
      </c>
      <c r="M586" s="144" t="str">
        <f aca="false">'Roshas Attendance'!S585</f>
        <v/>
      </c>
      <c r="N586" s="145" t="str">
        <f aca="false">IF(M586="","", IF(SUMIF(K:K,M586,J:J)=0,"",SUMIF(K:K,M586,J:J)))</f>
        <v/>
      </c>
      <c r="O586" s="144" t="str">
        <f aca="false">'Roshas Attendance'!U585</f>
        <v/>
      </c>
    </row>
    <row r="587" customFormat="false" ht="15.75" hidden="false" customHeight="true" outlineLevel="0" collapsed="false">
      <c r="A587" s="67"/>
      <c r="B587" s="123"/>
      <c r="C587" s="123"/>
      <c r="D587" s="123"/>
      <c r="E587" s="123"/>
      <c r="G587" s="144" t="str">
        <f aca="false">'Roshas Attendance'!M586</f>
        <v>Ychinso</v>
      </c>
      <c r="H587" s="140" t="e">
        <f aca="false">'Roshas Attendance'!N586</f>
        <v>#NAME?</v>
      </c>
      <c r="I587" s="141" t="str">
        <f aca="false">IF(COUNTIF(D:D,G587)=0,"",COUNTIF(D:D,G587))</f>
        <v/>
      </c>
      <c r="J587" s="142" t="n">
        <f aca="false">IF(SUMIF(B:B,G587,E:E)=0,"",SUMIF(B:B,G587,E:E))</f>
        <v>40</v>
      </c>
      <c r="K587" s="143" t="e">
        <f aca="false">IF(G587="","", xlookup("*"&amp;G587&amp;"*",M:M,M:M,"",2))</f>
        <v>#NAME?</v>
      </c>
      <c r="M587" s="144" t="str">
        <f aca="false">'Roshas Attendance'!S586</f>
        <v/>
      </c>
      <c r="N587" s="145" t="str">
        <f aca="false">IF(M587="","", IF(SUMIF(K:K,M587,J:J)=0,"",SUMIF(K:K,M587,J:J)))</f>
        <v/>
      </c>
      <c r="O587" s="144" t="str">
        <f aca="false">'Roshas Attendance'!U586</f>
        <v/>
      </c>
    </row>
    <row r="588" customFormat="false" ht="15.75" hidden="false" customHeight="true" outlineLevel="0" collapsed="false">
      <c r="A588" s="74"/>
      <c r="B588" s="123"/>
      <c r="C588" s="123"/>
      <c r="D588" s="123"/>
      <c r="E588" s="123"/>
      <c r="G588" s="144" t="str">
        <f aca="false">'Roshas Attendance'!M587</f>
        <v>Ychinsos</v>
      </c>
      <c r="H588" s="140" t="e">
        <f aca="false">'Roshas Attendance'!N587</f>
        <v>#NAME?</v>
      </c>
      <c r="I588" s="141" t="str">
        <f aca="false">IF(COUNTIF(D:D,G588)=0,"",COUNTIF(D:D,G588))</f>
        <v/>
      </c>
      <c r="J588" s="142" t="str">
        <f aca="false">IF(SUMIF(B:B,G588,E:E)=0,"",SUMIF(B:B,G588,E:E))</f>
        <v/>
      </c>
      <c r="K588" s="143" t="e">
        <f aca="false">IF(G588="","", xlookup("*"&amp;G588&amp;"*",M:M,M:M,"",2))</f>
        <v>#NAME?</v>
      </c>
      <c r="M588" s="144" t="str">
        <f aca="false">'Roshas Attendance'!S587</f>
        <v/>
      </c>
      <c r="N588" s="145" t="str">
        <f aca="false">IF(M588="","", IF(SUMIF(K:K,M588,J:J)=0,"",SUMIF(K:K,M588,J:J)))</f>
        <v/>
      </c>
      <c r="O588" s="144" t="str">
        <f aca="false">'Roshas Attendance'!U587</f>
        <v/>
      </c>
    </row>
    <row r="589" customFormat="false" ht="15.75" hidden="false" customHeight="true" outlineLevel="0" collapsed="false">
      <c r="A589" s="67"/>
      <c r="B589" s="123"/>
      <c r="C589" s="123"/>
      <c r="D589" s="123"/>
      <c r="E589" s="123"/>
      <c r="G589" s="144" t="str">
        <f aca="false">'Roshas Attendance'!M588</f>
        <v>Yoland</v>
      </c>
      <c r="H589" s="140" t="e">
        <f aca="false">'Roshas Attendance'!N588</f>
        <v>#NAME?</v>
      </c>
      <c r="I589" s="141" t="str">
        <f aca="false">IF(COUNTIF(D:D,G589)=0,"",COUNTIF(D:D,G589))</f>
        <v/>
      </c>
      <c r="J589" s="142" t="str">
        <f aca="false">IF(SUMIF(B:B,G589,E:E)=0,"",SUMIF(B:B,G589,E:E))</f>
        <v/>
      </c>
      <c r="K589" s="143" t="e">
        <f aca="false">IF(G589="","", xlookup("*"&amp;G589&amp;"*",M:M,M:M,"",2))</f>
        <v>#NAME?</v>
      </c>
      <c r="M589" s="144" t="str">
        <f aca="false">'Roshas Attendance'!S588</f>
        <v/>
      </c>
      <c r="N589" s="145" t="str">
        <f aca="false">IF(M589="","", IF(SUMIF(K:K,M589,J:J)=0,"",SUMIF(K:K,M589,J:J)))</f>
        <v/>
      </c>
      <c r="O589" s="144" t="str">
        <f aca="false">'Roshas Attendance'!U588</f>
        <v/>
      </c>
    </row>
    <row r="590" customFormat="false" ht="15.75" hidden="false" customHeight="true" outlineLevel="0" collapsed="false">
      <c r="A590" s="74"/>
      <c r="B590" s="123"/>
      <c r="C590" s="123"/>
      <c r="D590" s="123"/>
      <c r="E590" s="123"/>
      <c r="G590" s="144" t="str">
        <f aca="false">'Roshas Attendance'!M589</f>
        <v>Yolund</v>
      </c>
      <c r="H590" s="140" t="e">
        <f aca="false">'Roshas Attendance'!N589</f>
        <v>#NAME?</v>
      </c>
      <c r="I590" s="141" t="str">
        <f aca="false">IF(COUNTIF(D:D,G590)=0,"",COUNTIF(D:D,G590))</f>
        <v/>
      </c>
      <c r="J590" s="142" t="str">
        <f aca="false">IF(SUMIF(B:B,G590,E:E)=0,"",SUMIF(B:B,G590,E:E))</f>
        <v/>
      </c>
      <c r="K590" s="143" t="e">
        <f aca="false">IF(G590="","", xlookup("*"&amp;G590&amp;"*",M:M,M:M,"",2))</f>
        <v>#NAME?</v>
      </c>
      <c r="M590" s="144" t="str">
        <f aca="false">'Roshas Attendance'!S589</f>
        <v/>
      </c>
      <c r="N590" s="145" t="str">
        <f aca="false">IF(M590="","", IF(SUMIF(K:K,M590,J:J)=0,"",SUMIF(K:K,M590,J:J)))</f>
        <v/>
      </c>
      <c r="O590" s="144" t="str">
        <f aca="false">'Roshas Attendance'!U589</f>
        <v/>
      </c>
    </row>
    <row r="591" customFormat="false" ht="15.75" hidden="false" customHeight="true" outlineLevel="0" collapsed="false">
      <c r="A591" s="67"/>
      <c r="B591" s="123"/>
      <c r="C591" s="123"/>
      <c r="D591" s="123"/>
      <c r="E591" s="123"/>
      <c r="G591" s="144" t="str">
        <f aca="false">'Roshas Attendance'!M590</f>
        <v>Youwont</v>
      </c>
      <c r="H591" s="140" t="e">
        <f aca="false">'Roshas Attendance'!N590</f>
        <v>#NAME?</v>
      </c>
      <c r="I591" s="141" t="str">
        <f aca="false">IF(COUNTIF(D:D,G591)=0,"",COUNTIF(D:D,G591))</f>
        <v/>
      </c>
      <c r="J591" s="142" t="str">
        <f aca="false">IF(SUMIF(B:B,G591,E:E)=0,"",SUMIF(B:B,G591,E:E))</f>
        <v/>
      </c>
      <c r="K591" s="151" t="e">
        <f aca="false">IF(G591="","", xlookup("*"&amp;G591&amp;"*",M:M,M:M,"",2))</f>
        <v>#NAME?</v>
      </c>
      <c r="M591" s="144" t="str">
        <f aca="false">'Roshas Attendance'!S590</f>
        <v/>
      </c>
      <c r="N591" s="145" t="str">
        <f aca="false">IF(M591="","", IF(SUMIF(K:K,M591,J:J)=0,"",SUMIF(K:K,M591,J:J)))</f>
        <v/>
      </c>
      <c r="O591" s="144" t="str">
        <f aca="false">'Roshas Attendance'!U590</f>
        <v/>
      </c>
    </row>
    <row r="592" customFormat="false" ht="15.75" hidden="false" customHeight="true" outlineLevel="0" collapsed="false">
      <c r="A592" s="74"/>
      <c r="B592" s="123"/>
      <c r="C592" s="123"/>
      <c r="D592" s="123"/>
      <c r="E592" s="123"/>
      <c r="G592" s="144" t="str">
        <f aca="false">'Roshas Attendance'!M591</f>
        <v>Yychinso</v>
      </c>
      <c r="H592" s="140" t="e">
        <f aca="false">'Roshas Attendance'!N591</f>
        <v>#NAME?</v>
      </c>
      <c r="I592" s="141" t="str">
        <f aca="false">IF(COUNTIF(D:D,G592)=0,"",COUNTIF(D:D,G592))</f>
        <v/>
      </c>
      <c r="J592" s="142" t="str">
        <f aca="false">IF(SUMIF(B:B,G592,E:E)=0,"",SUMIF(B:B,G592,E:E))</f>
        <v/>
      </c>
      <c r="K592" s="143" t="e">
        <f aca="false">IF(G592="","", xlookup("*"&amp;G592&amp;"*",M:M,M:M,"",2))</f>
        <v>#NAME?</v>
      </c>
      <c r="M592" s="144" t="str">
        <f aca="false">'Roshas Attendance'!S591</f>
        <v/>
      </c>
      <c r="N592" s="145" t="str">
        <f aca="false">IF(M592="","", IF(SUMIF(K:K,M592,J:J)=0,"",SUMIF(K:K,M592,J:J)))</f>
        <v/>
      </c>
      <c r="O592" s="144" t="str">
        <f aca="false">'Roshas Attendance'!U591</f>
        <v/>
      </c>
    </row>
    <row r="593" customFormat="false" ht="15.75" hidden="false" customHeight="true" outlineLevel="0" collapsed="false">
      <c r="A593" s="67"/>
      <c r="B593" s="123"/>
      <c r="C593" s="123"/>
      <c r="D593" s="123"/>
      <c r="E593" s="123"/>
      <c r="G593" s="144" t="str">
        <f aca="false">'Roshas Attendance'!M592</f>
        <v>Zambrozi</v>
      </c>
      <c r="H593" s="140" t="e">
        <f aca="false">'Roshas Attendance'!N592</f>
        <v>#NAME?</v>
      </c>
      <c r="I593" s="141" t="str">
        <f aca="false">IF(COUNTIF(D:D,G593)=0,"",COUNTIF(D:D,G593))</f>
        <v/>
      </c>
      <c r="J593" s="142" t="str">
        <f aca="false">IF(SUMIF(B:B,G593,E:E)=0,"",SUMIF(B:B,G593,E:E))</f>
        <v/>
      </c>
      <c r="K593" s="143" t="e">
        <f aca="false">IF(G593="","", xlookup("*"&amp;G593&amp;"*",M:M,M:M,"",2))</f>
        <v>#NAME?</v>
      </c>
      <c r="M593" s="144" t="str">
        <f aca="false">'Roshas Attendance'!S592</f>
        <v/>
      </c>
      <c r="N593" s="145" t="str">
        <f aca="false">IF(M593="","", IF(SUMIF(K:K,M593,J:J)=0,"",SUMIF(K:K,M593,J:J)))</f>
        <v/>
      </c>
      <c r="O593" s="144" t="str">
        <f aca="false">'Roshas Attendance'!U592</f>
        <v/>
      </c>
    </row>
    <row r="594" customFormat="false" ht="15.75" hidden="false" customHeight="true" outlineLevel="0" collapsed="false">
      <c r="A594" s="74"/>
      <c r="B594" s="123"/>
      <c r="C594" s="123"/>
      <c r="D594" s="123"/>
      <c r="E594" s="123"/>
      <c r="G594" s="144" t="str">
        <f aca="false">'Roshas Attendance'!M593</f>
        <v>Zaysus</v>
      </c>
      <c r="H594" s="140" t="e">
        <f aca="false">'Roshas Attendance'!N593</f>
        <v>#NAME?</v>
      </c>
      <c r="I594" s="141" t="str">
        <f aca="false">IF(COUNTIF(D:D,G594)=0,"",COUNTIF(D:D,G594))</f>
        <v/>
      </c>
      <c r="J594" s="142" t="str">
        <f aca="false">IF(SUMIF(B:B,G594,E:E)=0,"",SUMIF(B:B,G594,E:E))</f>
        <v/>
      </c>
      <c r="K594" s="143" t="e">
        <f aca="false">IF(G594="","", xlookup("*"&amp;G594&amp;"*",M:M,M:M,"",2))</f>
        <v>#NAME?</v>
      </c>
      <c r="M594" s="144" t="str">
        <f aca="false">'Roshas Attendance'!S593</f>
        <v/>
      </c>
      <c r="N594" s="145" t="str">
        <f aca="false">IF(M594="","", IF(SUMIF(K:K,M594,J:J)=0,"",SUMIF(K:K,M594,J:J)))</f>
        <v/>
      </c>
      <c r="O594" s="144" t="str">
        <f aca="false">'Roshas Attendance'!U593</f>
        <v/>
      </c>
    </row>
    <row r="595" customFormat="false" ht="15.75" hidden="false" customHeight="true" outlineLevel="0" collapsed="false">
      <c r="A595" s="67"/>
      <c r="B595" s="123"/>
      <c r="C595" s="123"/>
      <c r="D595" s="123"/>
      <c r="E595" s="123"/>
      <c r="G595" s="144" t="str">
        <f aca="false">'Roshas Attendance'!M594</f>
        <v>Zekiel</v>
      </c>
      <c r="H595" s="140" t="e">
        <f aca="false">'Roshas Attendance'!N594</f>
        <v>#NAME?</v>
      </c>
      <c r="I595" s="141" t="str">
        <f aca="false">IF(COUNTIF(D:D,G595)=0,"",COUNTIF(D:D,G595))</f>
        <v/>
      </c>
      <c r="J595" s="142" t="str">
        <f aca="false">IF(SUMIF(B:B,G595,E:E)=0,"",SUMIF(B:B,G595,E:E))</f>
        <v/>
      </c>
      <c r="K595" s="143" t="e">
        <f aca="false">IF(G595="","", xlookup("*"&amp;G595&amp;"*",M:M,M:M,"",2))</f>
        <v>#NAME?</v>
      </c>
      <c r="M595" s="144" t="str">
        <f aca="false">'Roshas Attendance'!S594</f>
        <v/>
      </c>
      <c r="N595" s="145" t="str">
        <f aca="false">IF(M595="","", IF(SUMIF(K:K,M595,J:J)=0,"",SUMIF(K:K,M595,J:J)))</f>
        <v/>
      </c>
      <c r="O595" s="144" t="str">
        <f aca="false">'Roshas Attendance'!U594</f>
        <v/>
      </c>
    </row>
    <row r="596" customFormat="false" ht="15.75" hidden="false" customHeight="true" outlineLevel="0" collapsed="false">
      <c r="A596" s="74"/>
      <c r="B596" s="123"/>
      <c r="C596" s="123"/>
      <c r="D596" s="123"/>
      <c r="E596" s="123"/>
      <c r="G596" s="144" t="str">
        <f aca="false">'Roshas Attendance'!M595</f>
        <v>Zepar</v>
      </c>
      <c r="H596" s="140" t="e">
        <f aca="false">'Roshas Attendance'!N595</f>
        <v>#NAME?</v>
      </c>
      <c r="I596" s="141" t="str">
        <f aca="false">IF(COUNTIF(D:D,G596)=0,"",COUNTIF(D:D,G596))</f>
        <v/>
      </c>
      <c r="J596" s="142" t="str">
        <f aca="false">IF(SUMIF(B:B,G596,E:E)=0,"",SUMIF(B:B,G596,E:E))</f>
        <v/>
      </c>
      <c r="K596" s="143" t="e">
        <f aca="false">IF(G596="","", xlookup("*"&amp;G596&amp;"*",M:M,M:M,"",2))</f>
        <v>#NAME?</v>
      </c>
      <c r="M596" s="144" t="str">
        <f aca="false">'Roshas Attendance'!S595</f>
        <v/>
      </c>
      <c r="N596" s="145" t="str">
        <f aca="false">IF(M596="","", IF(SUMIF(K:K,M596,J:J)=0,"",SUMIF(K:K,M596,J:J)))</f>
        <v/>
      </c>
      <c r="O596" s="144" t="str">
        <f aca="false">'Roshas Attendance'!U595</f>
        <v/>
      </c>
    </row>
    <row r="597" customFormat="false" ht="15.75" hidden="false" customHeight="true" outlineLevel="0" collapsed="false">
      <c r="A597" s="67"/>
      <c r="B597" s="123"/>
      <c r="C597" s="123"/>
      <c r="D597" s="123"/>
      <c r="E597" s="123"/>
      <c r="G597" s="144" t="str">
        <f aca="false">'Roshas Attendance'!M596</f>
        <v>Zuggoner</v>
      </c>
      <c r="H597" s="140" t="e">
        <f aca="false">'Roshas Attendance'!N596</f>
        <v>#NAME?</v>
      </c>
      <c r="I597" s="141" t="str">
        <f aca="false">IF(COUNTIF(D:D,G597)=0,"",COUNTIF(D:D,G597))</f>
        <v/>
      </c>
      <c r="J597" s="142" t="str">
        <f aca="false">IF(SUMIF(B:B,G597,E:E)=0,"",SUMIF(B:B,G597,E:E))</f>
        <v/>
      </c>
      <c r="K597" s="143" t="e">
        <f aca="false">IF(G597="","", xlookup("*"&amp;G597&amp;"*",M:M,M:M,"",2))</f>
        <v>#NAME?</v>
      </c>
      <c r="M597" s="144" t="str">
        <f aca="false">'Roshas Attendance'!S596</f>
        <v/>
      </c>
      <c r="N597" s="145" t="str">
        <f aca="false">IF(M597="","", IF(SUMIF(K:K,M597,J:J)=0,"",SUMIF(K:K,M597,J:J)))</f>
        <v/>
      </c>
      <c r="O597" s="144" t="str">
        <f aca="false">'Roshas Attendance'!U596</f>
        <v/>
      </c>
    </row>
    <row r="598" customFormat="false" ht="15.75" hidden="false" customHeight="true" outlineLevel="0" collapsed="false">
      <c r="A598" s="74"/>
      <c r="B598" s="123"/>
      <c r="C598" s="123"/>
      <c r="D598" s="123"/>
      <c r="E598" s="123"/>
      <c r="G598" s="144" t="str">
        <f aca="false">'Roshas Attendance'!M597</f>
        <v>Zugummer</v>
      </c>
      <c r="H598" s="140" t="e">
        <f aca="false">'Roshas Attendance'!N597</f>
        <v>#NAME?</v>
      </c>
      <c r="I598" s="141" t="str">
        <f aca="false">IF(COUNTIF(D:D,G598)=0,"",COUNTIF(D:D,G598))</f>
        <v/>
      </c>
      <c r="J598" s="142" t="str">
        <f aca="false">IF(SUMIF(B:B,G598,E:E)=0,"",SUMIF(B:B,G598,E:E))</f>
        <v/>
      </c>
      <c r="K598" s="143" t="e">
        <f aca="false">IF(G598="","", xlookup("*"&amp;G598&amp;"*",M:M,M:M,"",2))</f>
        <v>#NAME?</v>
      </c>
      <c r="M598" s="144" t="str">
        <f aca="false">'Roshas Attendance'!S597</f>
        <v/>
      </c>
      <c r="N598" s="145" t="str">
        <f aca="false">IF(M598="","", IF(SUMIF(K:K,M598,J:J)=0,"",SUMIF(K:K,M598,J:J)))</f>
        <v/>
      </c>
      <c r="O598" s="144" t="str">
        <f aca="false">'Roshas Attendance'!U597</f>
        <v/>
      </c>
    </row>
    <row r="599" customFormat="false" ht="15.75" hidden="false" customHeight="true" outlineLevel="0" collapsed="false">
      <c r="A599" s="67"/>
      <c r="B599" s="123"/>
      <c r="C599" s="123"/>
      <c r="D599" s="123"/>
      <c r="E599" s="123"/>
      <c r="G599" s="144" t="str">
        <f aca="false">'Roshas Attendance'!M598</f>
        <v>Zuljitajin</v>
      </c>
      <c r="H599" s="140" t="e">
        <f aca="false">'Roshas Attendance'!N598</f>
        <v>#NAME?</v>
      </c>
      <c r="I599" s="141" t="str">
        <f aca="false">IF(COUNTIF(D:D,G599)=0,"",COUNTIF(D:D,G599))</f>
        <v/>
      </c>
      <c r="J599" s="142" t="str">
        <f aca="false">IF(SUMIF(B:B,G599,E:E)=0,"",SUMIF(B:B,G599,E:E))</f>
        <v/>
      </c>
      <c r="K599" s="143" t="e">
        <f aca="false">IF(G599="","", xlookup("*"&amp;G599&amp;"*",M:M,M:M,"",2))</f>
        <v>#NAME?</v>
      </c>
      <c r="M599" s="144" t="str">
        <f aca="false">'Roshas Attendance'!S598</f>
        <v/>
      </c>
      <c r="N599" s="145" t="str">
        <f aca="false">IF(M599="","", IF(SUMIF(K:K,M599,J:J)=0,"",SUMIF(K:K,M599,J:J)))</f>
        <v/>
      </c>
      <c r="O599" s="144" t="str">
        <f aca="false">'Roshas Attendance'!U598</f>
        <v/>
      </c>
    </row>
    <row r="600" customFormat="false" ht="15.75" hidden="false" customHeight="true" outlineLevel="0" collapsed="false">
      <c r="A600" s="74"/>
      <c r="B600" s="123"/>
      <c r="C600" s="123"/>
      <c r="D600" s="123"/>
      <c r="E600" s="123"/>
      <c r="G600" s="144" t="str">
        <f aca="false">'Roshas Attendance'!M599</f>
        <v>Zuljitazin</v>
      </c>
      <c r="H600" s="140" t="e">
        <f aca="false">'Roshas Attendance'!N599</f>
        <v>#NAME?</v>
      </c>
      <c r="I600" s="141" t="str">
        <f aca="false">IF(COUNTIF(D:D,G600)=0,"",COUNTIF(D:D,G600))</f>
        <v/>
      </c>
      <c r="J600" s="142" t="str">
        <f aca="false">IF(SUMIF(B:B,G600,E:E)=0,"",SUMIF(B:B,G600,E:E))</f>
        <v/>
      </c>
      <c r="K600" s="143" t="e">
        <f aca="false">IF(G600="","", xlookup("*"&amp;G600&amp;"*",M:M,M:M,"",2))</f>
        <v>#NAME?</v>
      </c>
      <c r="M600" s="144" t="str">
        <f aca="false">'Roshas Attendance'!S599</f>
        <v/>
      </c>
      <c r="N600" s="145" t="str">
        <f aca="false">IF(M600="","", IF(SUMIF(K:K,M600,J:J)=0,"",SUMIF(K:K,M600,J:J)))</f>
        <v/>
      </c>
      <c r="O600" s="144" t="str">
        <f aca="false">'Roshas Attendance'!U599</f>
        <v/>
      </c>
    </row>
    <row r="601" customFormat="false" ht="15.75" hidden="false" customHeight="true" outlineLevel="0" collapsed="false">
      <c r="A601" s="67"/>
      <c r="B601" s="123"/>
      <c r="C601" s="123"/>
      <c r="D601" s="123"/>
      <c r="E601" s="123"/>
      <c r="G601" s="144" t="n">
        <f aca="false">'Roshas Attendance'!M600</f>
        <v>0</v>
      </c>
      <c r="H601" s="140" t="str">
        <f aca="false">'Roshas Attendance'!N600</f>
        <v/>
      </c>
      <c r="I601" s="141" t="str">
        <f aca="false">IF(COUNTIF(D:D,G601)=0,"",COUNTIF(D:D,G601))</f>
        <v/>
      </c>
      <c r="J601" s="142" t="str">
        <f aca="false">IF(SUMIF(B:B,G601,E:E)=0,"",SUMIF(B:B,G601,E:E))</f>
        <v/>
      </c>
      <c r="K601" s="143" t="e">
        <f aca="false">IF(G601="","", xlookup("*"&amp;G601&amp;"*",M:M,M:M,"",2))</f>
        <v>#NAME?</v>
      </c>
      <c r="M601" s="144" t="str">
        <f aca="false">'Roshas Attendance'!S600</f>
        <v/>
      </c>
      <c r="N601" s="145" t="str">
        <f aca="false">IF(M601="","", IF(SUMIF(K:K,M601,J:J)=0,"",SUMIF(K:K,M601,J:J)))</f>
        <v/>
      </c>
      <c r="O601" s="144" t="str">
        <f aca="false">'Roshas Attendance'!U600</f>
        <v/>
      </c>
    </row>
    <row r="602" customFormat="false" ht="15.75" hidden="false" customHeight="true" outlineLevel="0" collapsed="false">
      <c r="A602" s="74"/>
      <c r="B602" s="123"/>
      <c r="C602" s="123"/>
      <c r="D602" s="123"/>
      <c r="E602" s="123"/>
      <c r="G602" s="144" t="n">
        <f aca="false">'Roshas Attendance'!M601</f>
        <v>0</v>
      </c>
      <c r="H602" s="140" t="str">
        <f aca="false">'Roshas Attendance'!N601</f>
        <v/>
      </c>
      <c r="I602" s="141" t="str">
        <f aca="false">IF(COUNTIF(D:D,G602)=0,"",COUNTIF(D:D,G602))</f>
        <v/>
      </c>
      <c r="J602" s="142" t="str">
        <f aca="false">IF(SUMIF(B:B,G602,E:E)=0,"",SUMIF(B:B,G602,E:E))</f>
        <v/>
      </c>
      <c r="K602" s="143" t="e">
        <f aca="false">IF(G602="","", xlookup("*"&amp;G602&amp;"*",M:M,M:M,"",2))</f>
        <v>#NAME?</v>
      </c>
      <c r="M602" s="144" t="str">
        <f aca="false">'Roshas Attendance'!S601</f>
        <v/>
      </c>
      <c r="N602" s="145" t="str">
        <f aca="false">IF(M602="","", IF(SUMIF(K:K,M602,J:J)=0,"",SUMIF(K:K,M602,J:J)))</f>
        <v/>
      </c>
      <c r="O602" s="144" t="str">
        <f aca="false">'Roshas Attendance'!U601</f>
        <v/>
      </c>
    </row>
    <row r="603" customFormat="false" ht="15.75" hidden="false" customHeight="true" outlineLevel="0" collapsed="false">
      <c r="A603" s="67"/>
      <c r="B603" s="123"/>
      <c r="C603" s="123"/>
      <c r="D603" s="123"/>
      <c r="E603" s="123"/>
      <c r="G603" s="144" t="n">
        <f aca="false">'Roshas Attendance'!M602</f>
        <v>0</v>
      </c>
      <c r="H603" s="140" t="str">
        <f aca="false">'Roshas Attendance'!N602</f>
        <v/>
      </c>
      <c r="I603" s="141" t="str">
        <f aca="false">IF(COUNTIF(D:D,G603)=0,"",COUNTIF(D:D,G603))</f>
        <v/>
      </c>
      <c r="J603" s="142" t="str">
        <f aca="false">IF(SUMIF(B:B,G603,E:E)=0,"",SUMIF(B:B,G603,E:E))</f>
        <v/>
      </c>
      <c r="K603" s="143" t="e">
        <f aca="false">IF(G603="","", xlookup("*"&amp;G603&amp;"*",M:M,M:M,"",2))</f>
        <v>#NAME?</v>
      </c>
      <c r="M603" s="144" t="str">
        <f aca="false">'Roshas Attendance'!S602</f>
        <v/>
      </c>
      <c r="N603" s="145" t="str">
        <f aca="false">IF(M603="","", IF(SUMIF(K:K,M603,J:J)=0,"",SUMIF(K:K,M603,J:J)))</f>
        <v/>
      </c>
      <c r="O603" s="144" t="str">
        <f aca="false">'Roshas Attendance'!U602</f>
        <v/>
      </c>
    </row>
    <row r="604" customFormat="false" ht="15.75" hidden="false" customHeight="true" outlineLevel="0" collapsed="false">
      <c r="A604" s="74"/>
      <c r="B604" s="123"/>
      <c r="C604" s="123"/>
      <c r="D604" s="123"/>
      <c r="E604" s="123"/>
      <c r="G604" s="144" t="n">
        <f aca="false">'Roshas Attendance'!M603</f>
        <v>0</v>
      </c>
      <c r="H604" s="140" t="str">
        <f aca="false">'Roshas Attendance'!N603</f>
        <v/>
      </c>
      <c r="I604" s="141" t="str">
        <f aca="false">IF(COUNTIF(D:D,G604)=0,"",COUNTIF(D:D,G604))</f>
        <v/>
      </c>
      <c r="J604" s="142" t="str">
        <f aca="false">IF(SUMIF(B:B,G604,E:E)=0,"",SUMIF(B:B,G604,E:E))</f>
        <v/>
      </c>
      <c r="K604" s="143" t="e">
        <f aca="false">IF(G604="","", xlookup("*"&amp;G604&amp;"*",M:M,M:M,"",2))</f>
        <v>#NAME?</v>
      </c>
      <c r="M604" s="144" t="str">
        <f aca="false">'Roshas Attendance'!S603</f>
        <v/>
      </c>
      <c r="N604" s="145" t="str">
        <f aca="false">IF(M604="","", IF(SUMIF(K:K,M604,J:J)=0,"",SUMIF(K:K,M604,J:J)))</f>
        <v/>
      </c>
      <c r="O604" s="144" t="str">
        <f aca="false">'Roshas Attendance'!U603</f>
        <v/>
      </c>
    </row>
    <row r="605" customFormat="false" ht="15.75" hidden="false" customHeight="true" outlineLevel="0" collapsed="false">
      <c r="A605" s="67"/>
      <c r="B605" s="123"/>
      <c r="C605" s="123"/>
      <c r="D605" s="123"/>
      <c r="E605" s="123"/>
      <c r="G605" s="144" t="n">
        <f aca="false">'Roshas Attendance'!M604</f>
        <v>0</v>
      </c>
      <c r="H605" s="140" t="str">
        <f aca="false">'Roshas Attendance'!N604</f>
        <v/>
      </c>
      <c r="I605" s="141" t="str">
        <f aca="false">IF(COUNTIF(D:D,G605)=0,"",COUNTIF(D:D,G605))</f>
        <v/>
      </c>
      <c r="J605" s="142" t="str">
        <f aca="false">IF(SUMIF(B:B,G605,E:E)=0,"",SUMIF(B:B,G605,E:E))</f>
        <v/>
      </c>
      <c r="K605" s="143" t="e">
        <f aca="false">IF(G605="","", xlookup("*"&amp;G605&amp;"*",M:M,M:M,"",2))</f>
        <v>#NAME?</v>
      </c>
      <c r="M605" s="144" t="str">
        <f aca="false">'Roshas Attendance'!S604</f>
        <v/>
      </c>
      <c r="N605" s="145" t="str">
        <f aca="false">IF(M605="","", IF(SUMIF(K:K,M605,J:J)=0,"",SUMIF(K:K,M605,J:J)))</f>
        <v/>
      </c>
      <c r="O605" s="144" t="str">
        <f aca="false">'Roshas Attendance'!U604</f>
        <v/>
      </c>
    </row>
    <row r="606" customFormat="false" ht="15.75" hidden="false" customHeight="true" outlineLevel="0" collapsed="false">
      <c r="A606" s="74"/>
      <c r="B606" s="123"/>
      <c r="C606" s="123"/>
      <c r="D606" s="123"/>
      <c r="E606" s="123"/>
      <c r="G606" s="144" t="n">
        <f aca="false">'Roshas Attendance'!M605</f>
        <v>0</v>
      </c>
      <c r="H606" s="140" t="str">
        <f aca="false">'Roshas Attendance'!N605</f>
        <v/>
      </c>
      <c r="I606" s="141" t="str">
        <f aca="false">IF(COUNTIF(D:D,G606)=0,"",COUNTIF(D:D,G606))</f>
        <v/>
      </c>
      <c r="J606" s="142" t="str">
        <f aca="false">IF(SUMIF(B:B,G606,E:E)=0,"",SUMIF(B:B,G606,E:E))</f>
        <v/>
      </c>
      <c r="K606" s="143" t="e">
        <f aca="false">IF(G606="","", xlookup("*"&amp;G606&amp;"*",M:M,M:M,"",2))</f>
        <v>#NAME?</v>
      </c>
      <c r="M606" s="144" t="str">
        <f aca="false">'Roshas Attendance'!S605</f>
        <v/>
      </c>
      <c r="N606" s="145" t="str">
        <f aca="false">IF(M606="","", IF(SUMIF(K:K,M606,J:J)=0,"",SUMIF(K:K,M606,J:J)))</f>
        <v/>
      </c>
      <c r="O606" s="144" t="str">
        <f aca="false">'Roshas Attendance'!U605</f>
        <v/>
      </c>
    </row>
    <row r="607" customFormat="false" ht="15.75" hidden="false" customHeight="true" outlineLevel="0" collapsed="false">
      <c r="A607" s="67"/>
      <c r="B607" s="123"/>
      <c r="C607" s="123"/>
      <c r="D607" s="123"/>
      <c r="E607" s="123"/>
      <c r="G607" s="144" t="n">
        <f aca="false">'Roshas Attendance'!M606</f>
        <v>0</v>
      </c>
      <c r="H607" s="140" t="str">
        <f aca="false">'Roshas Attendance'!N606</f>
        <v/>
      </c>
      <c r="I607" s="141" t="str">
        <f aca="false">IF(COUNTIF(D:D,G607)=0,"",COUNTIF(D:D,G607))</f>
        <v/>
      </c>
      <c r="J607" s="142" t="str">
        <f aca="false">IF(SUMIF(B:B,G607,E:E)=0,"",SUMIF(B:B,G607,E:E))</f>
        <v/>
      </c>
      <c r="K607" s="143" t="e">
        <f aca="false">IF(G607="","", xlookup("*"&amp;G607&amp;"*",M:M,M:M,"",2))</f>
        <v>#NAME?</v>
      </c>
      <c r="M607" s="144" t="str">
        <f aca="false">'Roshas Attendance'!S606</f>
        <v/>
      </c>
      <c r="N607" s="145" t="str">
        <f aca="false">IF(M607="","", IF(SUMIF(K:K,M607,J:J)=0,"",SUMIF(K:K,M607,J:J)))</f>
        <v/>
      </c>
      <c r="O607" s="144" t="str">
        <f aca="false">'Roshas Attendance'!U606</f>
        <v/>
      </c>
    </row>
    <row r="608" customFormat="false" ht="15.75" hidden="false" customHeight="true" outlineLevel="0" collapsed="false">
      <c r="A608" s="74"/>
      <c r="B608" s="123"/>
      <c r="C608" s="123"/>
      <c r="D608" s="123"/>
      <c r="E608" s="123"/>
      <c r="G608" s="144" t="n">
        <f aca="false">'Roshas Attendance'!M607</f>
        <v>0</v>
      </c>
      <c r="H608" s="140" t="str">
        <f aca="false">'Roshas Attendance'!N607</f>
        <v/>
      </c>
      <c r="I608" s="141" t="str">
        <f aca="false">IF(COUNTIF(D:D,G608)=0,"",COUNTIF(D:D,G608))</f>
        <v/>
      </c>
      <c r="J608" s="142" t="str">
        <f aca="false">IF(SUMIF(B:B,G608,E:E)=0,"",SUMIF(B:B,G608,E:E))</f>
        <v/>
      </c>
      <c r="K608" s="143" t="e">
        <f aca="false">IF(G608="","", xlookup("*"&amp;G608&amp;"*",M:M,M:M,"",2))</f>
        <v>#NAME?</v>
      </c>
      <c r="M608" s="144" t="str">
        <f aca="false">'Roshas Attendance'!S607</f>
        <v/>
      </c>
      <c r="N608" s="145" t="str">
        <f aca="false">IF(M608="","", IF(SUMIF(K:K,M608,J:J)=0,"",SUMIF(K:K,M608,J:J)))</f>
        <v/>
      </c>
      <c r="O608" s="144" t="str">
        <f aca="false">'Roshas Attendance'!U607</f>
        <v/>
      </c>
    </row>
    <row r="609" customFormat="false" ht="15.75" hidden="false" customHeight="true" outlineLevel="0" collapsed="false">
      <c r="A609" s="67"/>
      <c r="B609" s="123"/>
      <c r="C609" s="123"/>
      <c r="D609" s="123"/>
      <c r="E609" s="123"/>
      <c r="G609" s="144" t="n">
        <f aca="false">'Roshas Attendance'!M608</f>
        <v>0</v>
      </c>
      <c r="H609" s="140" t="str">
        <f aca="false">'Roshas Attendance'!N608</f>
        <v/>
      </c>
      <c r="I609" s="141" t="str">
        <f aca="false">IF(COUNTIF(D:D,G609)=0,"",COUNTIF(D:D,G609))</f>
        <v/>
      </c>
      <c r="J609" s="142" t="str">
        <f aca="false">IF(SUMIF(B:B,G609,E:E)=0,"",SUMIF(B:B,G609,E:E))</f>
        <v/>
      </c>
      <c r="K609" s="143" t="e">
        <f aca="false">IF(G609="","", xlookup("*"&amp;G609&amp;"*",M:M,M:M,"",2))</f>
        <v>#NAME?</v>
      </c>
      <c r="M609" s="144" t="str">
        <f aca="false">'Roshas Attendance'!S608</f>
        <v/>
      </c>
      <c r="N609" s="145" t="str">
        <f aca="false">IF(M609="","", IF(SUMIF(K:K,M609,J:J)=0,"",SUMIF(K:K,M609,J:J)))</f>
        <v/>
      </c>
      <c r="O609" s="144" t="str">
        <f aca="false">'Roshas Attendance'!U608</f>
        <v/>
      </c>
    </row>
    <row r="610" customFormat="false" ht="15.75" hidden="false" customHeight="true" outlineLevel="0" collapsed="false">
      <c r="A610" s="74"/>
      <c r="B610" s="123"/>
      <c r="C610" s="123"/>
      <c r="D610" s="123"/>
      <c r="E610" s="123"/>
      <c r="G610" s="144" t="n">
        <f aca="false">'Roshas Attendance'!M609</f>
        <v>0</v>
      </c>
      <c r="H610" s="140" t="str">
        <f aca="false">'Roshas Attendance'!N609</f>
        <v/>
      </c>
      <c r="I610" s="141" t="str">
        <f aca="false">IF(COUNTIF(D:D,G610)=0,"",COUNTIF(D:D,G610))</f>
        <v/>
      </c>
      <c r="J610" s="142" t="str">
        <f aca="false">IF(SUMIF(B:B,G610,E:E)=0,"",SUMIF(B:B,G610,E:E))</f>
        <v/>
      </c>
      <c r="K610" s="143" t="e">
        <f aca="false">IF(G610="","", xlookup("*"&amp;G610&amp;"*",M:M,M:M,"",2))</f>
        <v>#NAME?</v>
      </c>
      <c r="M610" s="144" t="str">
        <f aca="false">'Roshas Attendance'!S609</f>
        <v/>
      </c>
      <c r="N610" s="145" t="str">
        <f aca="false">IF(M610="","", IF(SUMIF(K:K,M610,J:J)=0,"",SUMIF(K:K,M610,J:J)))</f>
        <v/>
      </c>
      <c r="O610" s="144" t="str">
        <f aca="false">'Roshas Attendance'!U609</f>
        <v/>
      </c>
    </row>
    <row r="611" customFormat="false" ht="15.75" hidden="false" customHeight="true" outlineLevel="0" collapsed="false">
      <c r="A611" s="67"/>
      <c r="B611" s="123"/>
      <c r="C611" s="123"/>
      <c r="D611" s="123"/>
      <c r="E611" s="123"/>
      <c r="G611" s="144" t="n">
        <f aca="false">'Roshas Attendance'!M610</f>
        <v>0</v>
      </c>
      <c r="H611" s="140" t="str">
        <f aca="false">'Roshas Attendance'!N610</f>
        <v/>
      </c>
      <c r="I611" s="141" t="str">
        <f aca="false">IF(COUNTIF(D:D,G611)=0,"",COUNTIF(D:D,G611))</f>
        <v/>
      </c>
      <c r="J611" s="142" t="str">
        <f aca="false">IF(SUMIF(B:B,G611,E:E)=0,"",SUMIF(B:B,G611,E:E))</f>
        <v/>
      </c>
      <c r="K611" s="143" t="e">
        <f aca="false">IF(G611="","", xlookup("*"&amp;G611&amp;"*",M:M,M:M,"",2))</f>
        <v>#NAME?</v>
      </c>
      <c r="M611" s="144" t="str">
        <f aca="false">'Roshas Attendance'!S610</f>
        <v/>
      </c>
      <c r="N611" s="145" t="str">
        <f aca="false">IF(M611="","", IF(SUMIF(K:K,M611,J:J)=0,"",SUMIF(K:K,M611,J:J)))</f>
        <v/>
      </c>
      <c r="O611" s="144" t="str">
        <f aca="false">'Roshas Attendance'!U610</f>
        <v/>
      </c>
    </row>
    <row r="612" customFormat="false" ht="15.75" hidden="false" customHeight="true" outlineLevel="0" collapsed="false">
      <c r="A612" s="74"/>
      <c r="B612" s="123"/>
      <c r="C612" s="123"/>
      <c r="D612" s="123"/>
      <c r="E612" s="123"/>
      <c r="G612" s="144" t="n">
        <f aca="false">'Roshas Attendance'!M611</f>
        <v>0</v>
      </c>
      <c r="H612" s="140" t="str">
        <f aca="false">'Roshas Attendance'!N611</f>
        <v/>
      </c>
      <c r="I612" s="141" t="str">
        <f aca="false">IF(COUNTIF(D:D,G612)=0,"",COUNTIF(D:D,G612))</f>
        <v/>
      </c>
      <c r="J612" s="142" t="str">
        <f aca="false">IF(SUMIF(B:B,G612,E:E)=0,"",SUMIF(B:B,G612,E:E))</f>
        <v/>
      </c>
      <c r="K612" s="143" t="e">
        <f aca="false">IF(G612="","", xlookup("*"&amp;G612&amp;"*",M:M,M:M,"",2))</f>
        <v>#NAME?</v>
      </c>
      <c r="M612" s="144" t="str">
        <f aca="false">'Roshas Attendance'!S611</f>
        <v/>
      </c>
      <c r="N612" s="145" t="str">
        <f aca="false">IF(M612="","", IF(SUMIF(K:K,M612,J:J)=0,"",SUMIF(K:K,M612,J:J)))</f>
        <v/>
      </c>
      <c r="O612" s="144" t="str">
        <f aca="false">'Roshas Attendance'!U611</f>
        <v/>
      </c>
    </row>
    <row r="613" customFormat="false" ht="15.75" hidden="false" customHeight="true" outlineLevel="0" collapsed="false">
      <c r="A613" s="67"/>
      <c r="B613" s="123"/>
      <c r="C613" s="123"/>
      <c r="D613" s="123"/>
      <c r="E613" s="123"/>
      <c r="G613" s="144" t="n">
        <f aca="false">'Roshas Attendance'!M612</f>
        <v>0</v>
      </c>
      <c r="H613" s="140" t="str">
        <f aca="false">'Roshas Attendance'!N612</f>
        <v/>
      </c>
      <c r="I613" s="141" t="str">
        <f aca="false">IF(COUNTIF(D:D,G613)=0,"",COUNTIF(D:D,G613))</f>
        <v/>
      </c>
      <c r="J613" s="142" t="str">
        <f aca="false">IF(SUMIF(B:B,G613,E:E)=0,"",SUMIF(B:B,G613,E:E))</f>
        <v/>
      </c>
      <c r="K613" s="143" t="e">
        <f aca="false">IF(G613="","", xlookup("*"&amp;G613&amp;"*",M:M,M:M,"",2))</f>
        <v>#NAME?</v>
      </c>
      <c r="M613" s="144" t="str">
        <f aca="false">'Roshas Attendance'!S612</f>
        <v/>
      </c>
      <c r="N613" s="145" t="str">
        <f aca="false">IF(M613="","", IF(SUMIF(K:K,M613,J:J)=0,"",SUMIF(K:K,M613,J:J)))</f>
        <v/>
      </c>
      <c r="O613" s="144" t="str">
        <f aca="false">'Roshas Attendance'!U612</f>
        <v/>
      </c>
    </row>
    <row r="614" customFormat="false" ht="15.75" hidden="false" customHeight="true" outlineLevel="0" collapsed="false">
      <c r="A614" s="74"/>
      <c r="B614" s="123"/>
      <c r="C614" s="123"/>
      <c r="D614" s="123"/>
      <c r="E614" s="123"/>
      <c r="G614" s="144" t="n">
        <f aca="false">'Roshas Attendance'!M613</f>
        <v>0</v>
      </c>
      <c r="H614" s="140" t="str">
        <f aca="false">'Roshas Attendance'!N613</f>
        <v/>
      </c>
      <c r="I614" s="141" t="str">
        <f aca="false">IF(COUNTIF(D:D,G614)=0,"",COUNTIF(D:D,G614))</f>
        <v/>
      </c>
      <c r="J614" s="142" t="str">
        <f aca="false">IF(SUMIF(B:B,G614,E:E)=0,"",SUMIF(B:B,G614,E:E))</f>
        <v/>
      </c>
      <c r="K614" s="143" t="e">
        <f aca="false">IF(G614="","", xlookup("*"&amp;G614&amp;"*",M:M,M:M,"",2))</f>
        <v>#NAME?</v>
      </c>
      <c r="M614" s="144" t="str">
        <f aca="false">'Roshas Attendance'!S613</f>
        <v/>
      </c>
      <c r="N614" s="145" t="str">
        <f aca="false">IF(M614="","", IF(SUMIF(K:K,M614,J:J)=0,"",SUMIF(K:K,M614,J:J)))</f>
        <v/>
      </c>
      <c r="O614" s="144" t="str">
        <f aca="false">'Roshas Attendance'!U613</f>
        <v/>
      </c>
    </row>
    <row r="615" customFormat="false" ht="15.75" hidden="false" customHeight="true" outlineLevel="0" collapsed="false">
      <c r="A615" s="67"/>
      <c r="B615" s="123"/>
      <c r="C615" s="123"/>
      <c r="D615" s="123"/>
      <c r="E615" s="123"/>
      <c r="G615" s="144" t="n">
        <f aca="false">'Roshas Attendance'!M614</f>
        <v>0</v>
      </c>
      <c r="H615" s="140" t="str">
        <f aca="false">'Roshas Attendance'!N614</f>
        <v/>
      </c>
      <c r="I615" s="141" t="str">
        <f aca="false">IF(COUNTIF(D:D,G615)=0,"",COUNTIF(D:D,G615))</f>
        <v/>
      </c>
      <c r="J615" s="142" t="str">
        <f aca="false">IF(SUMIF(B:B,G615,E:E)=0,"",SUMIF(B:B,G615,E:E))</f>
        <v/>
      </c>
      <c r="K615" s="143" t="e">
        <f aca="false">IF(G615="","", xlookup("*"&amp;G615&amp;"*",M:M,M:M,"",2))</f>
        <v>#NAME?</v>
      </c>
      <c r="M615" s="144" t="str">
        <f aca="false">'Roshas Attendance'!S614</f>
        <v/>
      </c>
      <c r="N615" s="145" t="str">
        <f aca="false">IF(M615="","", IF(SUMIF(K:K,M615,J:J)=0,"",SUMIF(K:K,M615,J:J)))</f>
        <v/>
      </c>
      <c r="O615" s="144" t="str">
        <f aca="false">'Roshas Attendance'!U614</f>
        <v/>
      </c>
    </row>
    <row r="616" customFormat="false" ht="15.75" hidden="false" customHeight="true" outlineLevel="0" collapsed="false">
      <c r="A616" s="74"/>
      <c r="B616" s="123"/>
      <c r="C616" s="123"/>
      <c r="D616" s="123"/>
      <c r="E616" s="123"/>
      <c r="G616" s="144" t="n">
        <f aca="false">'Roshas Attendance'!M615</f>
        <v>0</v>
      </c>
      <c r="H616" s="140" t="str">
        <f aca="false">'Roshas Attendance'!N615</f>
        <v/>
      </c>
      <c r="I616" s="141" t="str">
        <f aca="false">IF(COUNTIF(D:D,G616)=0,"",COUNTIF(D:D,G616))</f>
        <v/>
      </c>
      <c r="J616" s="142" t="str">
        <f aca="false">IF(SUMIF(B:B,G616,E:E)=0,"",SUMIF(B:B,G616,E:E))</f>
        <v/>
      </c>
      <c r="K616" s="143" t="e">
        <f aca="false">IF(G616="","", xlookup("*"&amp;G616&amp;"*",M:M,M:M,"",2))</f>
        <v>#NAME?</v>
      </c>
      <c r="M616" s="144" t="str">
        <f aca="false">'Roshas Attendance'!S615</f>
        <v/>
      </c>
      <c r="N616" s="145" t="str">
        <f aca="false">IF(M616="","", IF(SUMIF(K:K,M616,J:J)=0,"",SUMIF(K:K,M616,J:J)))</f>
        <v/>
      </c>
      <c r="O616" s="144" t="str">
        <f aca="false">'Roshas Attendance'!U615</f>
        <v/>
      </c>
    </row>
    <row r="617" customFormat="false" ht="15.75" hidden="false" customHeight="true" outlineLevel="0" collapsed="false">
      <c r="A617" s="67"/>
      <c r="B617" s="123"/>
      <c r="C617" s="123"/>
      <c r="D617" s="123"/>
      <c r="E617" s="123"/>
      <c r="G617" s="144" t="n">
        <f aca="false">'Roshas Attendance'!M616</f>
        <v>0</v>
      </c>
      <c r="H617" s="140" t="str">
        <f aca="false">'Roshas Attendance'!N616</f>
        <v/>
      </c>
      <c r="I617" s="141" t="str">
        <f aca="false">IF(COUNTIF(D:D,G617)=0,"",COUNTIF(D:D,G617))</f>
        <v/>
      </c>
      <c r="J617" s="142" t="str">
        <f aca="false">IF(SUMIF(B:B,G617,E:E)=0,"",SUMIF(B:B,G617,E:E))</f>
        <v/>
      </c>
      <c r="K617" s="143" t="e">
        <f aca="false">IF(G617="","", xlookup("*"&amp;G617&amp;"*",M:M,M:M,"",2))</f>
        <v>#NAME?</v>
      </c>
      <c r="M617" s="144" t="str">
        <f aca="false">'Roshas Attendance'!S616</f>
        <v/>
      </c>
      <c r="N617" s="145" t="str">
        <f aca="false">IF(M617="","", IF(SUMIF(K:K,M617,J:J)=0,"",SUMIF(K:K,M617,J:J)))</f>
        <v/>
      </c>
      <c r="O617" s="144" t="str">
        <f aca="false">'Roshas Attendance'!U616</f>
        <v/>
      </c>
    </row>
    <row r="618" customFormat="false" ht="15.75" hidden="false" customHeight="true" outlineLevel="0" collapsed="false">
      <c r="A618" s="74"/>
      <c r="B618" s="123"/>
      <c r="C618" s="123"/>
      <c r="D618" s="123"/>
      <c r="E618" s="123"/>
      <c r="G618" s="144" t="n">
        <f aca="false">'Roshas Attendance'!M617</f>
        <v>0</v>
      </c>
      <c r="H618" s="140" t="str">
        <f aca="false">'Roshas Attendance'!N617</f>
        <v/>
      </c>
      <c r="I618" s="141" t="str">
        <f aca="false">IF(COUNTIF(D:D,G618)=0,"",COUNTIF(D:D,G618))</f>
        <v/>
      </c>
      <c r="J618" s="142" t="str">
        <f aca="false">IF(SUMIF(B:B,G618,E:E)=0,"",SUMIF(B:B,G618,E:E))</f>
        <v/>
      </c>
      <c r="K618" s="143" t="e">
        <f aca="false">IF(G618="","", xlookup("*"&amp;G618&amp;"*",M:M,M:M,"",2))</f>
        <v>#NAME?</v>
      </c>
      <c r="M618" s="144" t="str">
        <f aca="false">'Roshas Attendance'!S617</f>
        <v/>
      </c>
      <c r="N618" s="145" t="str">
        <f aca="false">IF(M618="","", IF(SUMIF(K:K,M618,J:J)=0,"",SUMIF(K:K,M618,J:J)))</f>
        <v/>
      </c>
      <c r="O618" s="144" t="str">
        <f aca="false">'Roshas Attendance'!U617</f>
        <v/>
      </c>
    </row>
    <row r="619" customFormat="false" ht="15.75" hidden="false" customHeight="true" outlineLevel="0" collapsed="false">
      <c r="A619" s="67"/>
      <c r="B619" s="123"/>
      <c r="C619" s="123"/>
      <c r="D619" s="123"/>
      <c r="E619" s="123"/>
      <c r="G619" s="144" t="n">
        <f aca="false">'Roshas Attendance'!M618</f>
        <v>0</v>
      </c>
      <c r="H619" s="140" t="str">
        <f aca="false">'Roshas Attendance'!N618</f>
        <v/>
      </c>
      <c r="I619" s="141" t="str">
        <f aca="false">IF(COUNTIF(D:D,G619)=0,"",COUNTIF(D:D,G619))</f>
        <v/>
      </c>
      <c r="J619" s="142" t="str">
        <f aca="false">IF(SUMIF(B:B,G619,E:E)=0,"",SUMIF(B:B,G619,E:E))</f>
        <v/>
      </c>
      <c r="K619" s="143" t="e">
        <f aca="false">IF(G619="","", xlookup("*"&amp;G619&amp;"*",M:M,M:M,"",2))</f>
        <v>#NAME?</v>
      </c>
      <c r="M619" s="144" t="str">
        <f aca="false">'Roshas Attendance'!S618</f>
        <v/>
      </c>
      <c r="N619" s="145" t="str">
        <f aca="false">IF(M619="","", IF(SUMIF(K:K,M619,J:J)=0,"",SUMIF(K:K,M619,J:J)))</f>
        <v/>
      </c>
      <c r="O619" s="144" t="str">
        <f aca="false">'Roshas Attendance'!U618</f>
        <v/>
      </c>
    </row>
    <row r="620" customFormat="false" ht="15.75" hidden="false" customHeight="true" outlineLevel="0" collapsed="false">
      <c r="A620" s="74"/>
      <c r="B620" s="123"/>
      <c r="C620" s="123"/>
      <c r="D620" s="123"/>
      <c r="E620" s="123"/>
      <c r="G620" s="3" t="n">
        <f aca="false">'Roshas Attendance'!M619</f>
        <v>0</v>
      </c>
      <c r="H620" s="123"/>
      <c r="I620" s="123"/>
      <c r="J620" s="123"/>
      <c r="M620" s="144" t="str">
        <f aca="false">'Roshas Attendance'!S619</f>
        <v/>
      </c>
      <c r="N620" s="145" t="str">
        <f aca="false">IF(M620="","", IF(SUMIF(K:K,M620,J:J)=0,"",SUMIF(K:K,M620,J:J)))</f>
        <v/>
      </c>
      <c r="O620" s="144" t="str">
        <f aca="false">'Roshas Attendance'!U619</f>
        <v/>
      </c>
    </row>
    <row r="621" customFormat="false" ht="15.75" hidden="false" customHeight="true" outlineLevel="0" collapsed="false">
      <c r="A621" s="67"/>
      <c r="B621" s="123"/>
      <c r="C621" s="123"/>
      <c r="D621" s="123"/>
      <c r="E621" s="123"/>
      <c r="G621" s="3" t="n">
        <f aca="false">'Roshas Attendance'!M620</f>
        <v>0</v>
      </c>
      <c r="H621" s="123"/>
      <c r="I621" s="123"/>
      <c r="J621" s="123"/>
      <c r="M621" s="144" t="str">
        <f aca="false">'Roshas Attendance'!S620</f>
        <v/>
      </c>
      <c r="N621" s="145" t="str">
        <f aca="false">IF(M621="","", IF(SUMIF(K:K,M621,J:J)=0,"",SUMIF(K:K,M621,J:J)))</f>
        <v/>
      </c>
      <c r="O621" s="144" t="str">
        <f aca="false">'Roshas Attendance'!U620</f>
        <v/>
      </c>
    </row>
    <row r="622" customFormat="false" ht="15.75" hidden="false" customHeight="true" outlineLevel="0" collapsed="false">
      <c r="A622" s="74"/>
      <c r="B622" s="123"/>
      <c r="C622" s="123"/>
      <c r="D622" s="123"/>
      <c r="E622" s="123"/>
      <c r="G622" s="3" t="n">
        <f aca="false">'Roshas Attendance'!M621</f>
        <v>0</v>
      </c>
      <c r="H622" s="123"/>
      <c r="I622" s="123"/>
      <c r="J622" s="123"/>
      <c r="M622" s="144" t="str">
        <f aca="false">'Roshas Attendance'!S621</f>
        <v/>
      </c>
      <c r="N622" s="145" t="str">
        <f aca="false">IF(M622="","", IF(SUMIF(K:K,M622,J:J)=0,"",SUMIF(K:K,M622,J:J)))</f>
        <v/>
      </c>
      <c r="O622" s="144" t="str">
        <f aca="false">'Roshas Attendance'!U621</f>
        <v/>
      </c>
    </row>
    <row r="623" customFormat="false" ht="15.75" hidden="false" customHeight="true" outlineLevel="0" collapsed="false">
      <c r="A623" s="67"/>
      <c r="B623" s="123"/>
      <c r="C623" s="123"/>
      <c r="D623" s="123"/>
      <c r="E623" s="123"/>
      <c r="G623" s="3" t="n">
        <f aca="false">'Roshas Attendance'!M622</f>
        <v>0</v>
      </c>
      <c r="H623" s="123"/>
      <c r="I623" s="123"/>
      <c r="J623" s="123"/>
      <c r="M623" s="144" t="str">
        <f aca="false">'Roshas Attendance'!S622</f>
        <v/>
      </c>
      <c r="N623" s="145" t="str">
        <f aca="false">IF(M623="","", IF(SUMIF(K:K,M623,J:J)=0,"",SUMIF(K:K,M623,J:J)))</f>
        <v/>
      </c>
      <c r="O623" s="144" t="str">
        <f aca="false">'Roshas Attendance'!U622</f>
        <v/>
      </c>
    </row>
    <row r="624" customFormat="false" ht="15.75" hidden="false" customHeight="true" outlineLevel="0" collapsed="false">
      <c r="A624" s="74"/>
      <c r="B624" s="123"/>
      <c r="C624" s="123"/>
      <c r="D624" s="123"/>
      <c r="E624" s="123"/>
      <c r="G624" s="3" t="n">
        <f aca="false">'Roshas Attendance'!M623</f>
        <v>0</v>
      </c>
      <c r="H624" s="123"/>
      <c r="I624" s="123"/>
      <c r="J624" s="123"/>
      <c r="M624" s="144" t="str">
        <f aca="false">'Roshas Attendance'!S623</f>
        <v/>
      </c>
      <c r="N624" s="145" t="str">
        <f aca="false">IF(M624="","", IF(SUMIF(K:K,M624,J:J)=0,"",SUMIF(K:K,M624,J:J)))</f>
        <v/>
      </c>
      <c r="O624" s="144" t="str">
        <f aca="false">'Roshas Attendance'!U623</f>
        <v/>
      </c>
    </row>
    <row r="625" customFormat="false" ht="15.75" hidden="false" customHeight="true" outlineLevel="0" collapsed="false">
      <c r="A625" s="67"/>
      <c r="B625" s="123"/>
      <c r="C625" s="123"/>
      <c r="D625" s="123"/>
      <c r="E625" s="123"/>
      <c r="G625" s="3" t="n">
        <f aca="false">'Roshas Attendance'!M624</f>
        <v>0</v>
      </c>
      <c r="H625" s="123"/>
      <c r="I625" s="123"/>
      <c r="J625" s="123"/>
      <c r="M625" s="144" t="str">
        <f aca="false">'Roshas Attendance'!S624</f>
        <v/>
      </c>
      <c r="N625" s="145" t="str">
        <f aca="false">IF(M625="","", IF(SUMIF(K:K,M625,J:J)=0,"",SUMIF(K:K,M625,J:J)))</f>
        <v/>
      </c>
      <c r="O625" s="144" t="str">
        <f aca="false">'Roshas Attendance'!U624</f>
        <v/>
      </c>
    </row>
    <row r="626" customFormat="false" ht="15.75" hidden="false" customHeight="true" outlineLevel="0" collapsed="false">
      <c r="A626" s="74"/>
      <c r="B626" s="123"/>
      <c r="C626" s="123"/>
      <c r="D626" s="123"/>
      <c r="E626" s="123"/>
      <c r="G626" s="3" t="n">
        <f aca="false">'Roshas Attendance'!M625</f>
        <v>0</v>
      </c>
      <c r="H626" s="123"/>
      <c r="I626" s="123"/>
      <c r="J626" s="123"/>
      <c r="M626" s="144" t="str">
        <f aca="false">'Roshas Attendance'!S625</f>
        <v/>
      </c>
      <c r="N626" s="145" t="str">
        <f aca="false">IF(M626="","", IF(SUMIF(K:K,M626,J:J)=0,"",SUMIF(K:K,M626,J:J)))</f>
        <v/>
      </c>
      <c r="O626" s="144" t="str">
        <f aca="false">'Roshas Attendance'!U625</f>
        <v/>
      </c>
    </row>
    <row r="627" customFormat="false" ht="15.75" hidden="false" customHeight="true" outlineLevel="0" collapsed="false">
      <c r="A627" s="67"/>
      <c r="B627" s="123"/>
      <c r="C627" s="123"/>
      <c r="D627" s="123"/>
      <c r="E627" s="123"/>
      <c r="G627" s="3" t="n">
        <f aca="false">'Roshas Attendance'!M626</f>
        <v>0</v>
      </c>
      <c r="H627" s="123"/>
      <c r="I627" s="123"/>
      <c r="J627" s="123"/>
      <c r="M627" s="144" t="str">
        <f aca="false">'Roshas Attendance'!S626</f>
        <v/>
      </c>
      <c r="N627" s="145" t="str">
        <f aca="false">IF(M627="","", IF(SUMIF(K:K,M627,J:J)=0,"",SUMIF(K:K,M627,J:J)))</f>
        <v/>
      </c>
      <c r="O627" s="144" t="str">
        <f aca="false">'Roshas Attendance'!U626</f>
        <v/>
      </c>
    </row>
    <row r="628" customFormat="false" ht="15.75" hidden="false" customHeight="true" outlineLevel="0" collapsed="false">
      <c r="A628" s="74"/>
      <c r="B628" s="123"/>
      <c r="C628" s="123"/>
      <c r="D628" s="123"/>
      <c r="E628" s="123"/>
      <c r="G628" s="3" t="n">
        <f aca="false">'Roshas Attendance'!M627</f>
        <v>0</v>
      </c>
      <c r="H628" s="123"/>
      <c r="I628" s="123"/>
      <c r="J628" s="123"/>
      <c r="M628" s="144" t="str">
        <f aca="false">'Roshas Attendance'!S627</f>
        <v/>
      </c>
      <c r="N628" s="145" t="str">
        <f aca="false">IF(M628="","", IF(SUMIF(K:K,M628,J:J)=0,"",SUMIF(K:K,M628,J:J)))</f>
        <v/>
      </c>
      <c r="O628" s="144" t="str">
        <f aca="false">'Roshas Attendance'!U627</f>
        <v/>
      </c>
    </row>
    <row r="629" customFormat="false" ht="15.75" hidden="false" customHeight="true" outlineLevel="0" collapsed="false">
      <c r="A629" s="67"/>
      <c r="B629" s="123"/>
      <c r="C629" s="123"/>
      <c r="D629" s="123"/>
      <c r="E629" s="123"/>
      <c r="G629" s="3" t="n">
        <f aca="false">'Roshas Attendance'!M628</f>
        <v>0</v>
      </c>
      <c r="H629" s="123"/>
      <c r="I629" s="123"/>
      <c r="J629" s="123"/>
      <c r="M629" s="144" t="str">
        <f aca="false">'Roshas Attendance'!S628</f>
        <v/>
      </c>
      <c r="N629" s="145" t="str">
        <f aca="false">IF(M629="","", IF(SUMIF(K:K,M629,J:J)=0,"",SUMIF(K:K,M629,J:J)))</f>
        <v/>
      </c>
      <c r="O629" s="144" t="str">
        <f aca="false">'Roshas Attendance'!U628</f>
        <v/>
      </c>
    </row>
    <row r="630" customFormat="false" ht="15.75" hidden="false" customHeight="true" outlineLevel="0" collapsed="false">
      <c r="A630" s="74"/>
      <c r="B630" s="123"/>
      <c r="C630" s="123"/>
      <c r="D630" s="123"/>
      <c r="E630" s="123"/>
      <c r="G630" s="3" t="n">
        <f aca="false">'Roshas Attendance'!M629</f>
        <v>0</v>
      </c>
      <c r="H630" s="123"/>
      <c r="I630" s="123"/>
      <c r="J630" s="123"/>
      <c r="M630" s="144" t="str">
        <f aca="false">'Roshas Attendance'!S629</f>
        <v/>
      </c>
      <c r="N630" s="145" t="str">
        <f aca="false">IF(M630="","", IF(SUMIF(K:K,M630,J:J)=0,"",SUMIF(K:K,M630,J:J)))</f>
        <v/>
      </c>
      <c r="O630" s="144" t="str">
        <f aca="false">'Roshas Attendance'!U629</f>
        <v/>
      </c>
    </row>
    <row r="631" customFormat="false" ht="15.75" hidden="false" customHeight="true" outlineLevel="0" collapsed="false">
      <c r="A631" s="67"/>
      <c r="B631" s="123"/>
      <c r="C631" s="123"/>
      <c r="D631" s="123"/>
      <c r="E631" s="123"/>
      <c r="G631" s="3" t="n">
        <f aca="false">'Roshas Attendance'!M630</f>
        <v>0</v>
      </c>
      <c r="H631" s="123"/>
      <c r="I631" s="123"/>
      <c r="J631" s="123"/>
      <c r="M631" s="144" t="str">
        <f aca="false">'Roshas Attendance'!S630</f>
        <v/>
      </c>
      <c r="N631" s="145" t="str">
        <f aca="false">IF(M631="","", IF(SUMIF(K:K,M631,J:J)=0,"",SUMIF(K:K,M631,J:J)))</f>
        <v/>
      </c>
      <c r="O631" s="144" t="str">
        <f aca="false">'Roshas Attendance'!U630</f>
        <v/>
      </c>
    </row>
    <row r="632" customFormat="false" ht="15.75" hidden="false" customHeight="true" outlineLevel="0" collapsed="false">
      <c r="A632" s="74"/>
      <c r="B632" s="123"/>
      <c r="C632" s="123"/>
      <c r="D632" s="123"/>
      <c r="E632" s="123"/>
      <c r="G632" s="3" t="n">
        <f aca="false">'Roshas Attendance'!M631</f>
        <v>0</v>
      </c>
      <c r="H632" s="123"/>
      <c r="I632" s="123"/>
      <c r="J632" s="123"/>
      <c r="M632" s="144" t="str">
        <f aca="false">'Roshas Attendance'!S631</f>
        <v/>
      </c>
      <c r="N632" s="145" t="str">
        <f aca="false">IF(M632="","", IF(SUMIF(K:K,M632,J:J)=0,"",SUMIF(K:K,M632,J:J)))</f>
        <v/>
      </c>
      <c r="O632" s="144" t="str">
        <f aca="false">'Roshas Attendance'!U631</f>
        <v/>
      </c>
    </row>
    <row r="633" customFormat="false" ht="15.75" hidden="false" customHeight="true" outlineLevel="0" collapsed="false">
      <c r="A633" s="67"/>
      <c r="B633" s="123"/>
      <c r="C633" s="123"/>
      <c r="D633" s="123"/>
      <c r="E633" s="123"/>
      <c r="G633" s="3" t="n">
        <f aca="false">'Roshas Attendance'!M632</f>
        <v>0</v>
      </c>
      <c r="H633" s="123"/>
      <c r="I633" s="123"/>
      <c r="J633" s="123"/>
      <c r="M633" s="144" t="str">
        <f aca="false">'Roshas Attendance'!S632</f>
        <v/>
      </c>
      <c r="N633" s="145" t="str">
        <f aca="false">IF(M633="","", IF(SUMIF(K:K,M633,J:J)=0,"",SUMIF(K:K,M633,J:J)))</f>
        <v/>
      </c>
      <c r="O633" s="144" t="str">
        <f aca="false">'Roshas Attendance'!U632</f>
        <v/>
      </c>
    </row>
    <row r="634" customFormat="false" ht="15.75" hidden="false" customHeight="true" outlineLevel="0" collapsed="false">
      <c r="A634" s="74"/>
      <c r="B634" s="123"/>
      <c r="C634" s="123"/>
      <c r="D634" s="123"/>
      <c r="E634" s="123"/>
      <c r="G634" s="3" t="n">
        <f aca="false">'Roshas Attendance'!M633</f>
        <v>0</v>
      </c>
      <c r="H634" s="123"/>
      <c r="I634" s="123"/>
      <c r="J634" s="123"/>
      <c r="M634" s="144" t="str">
        <f aca="false">'Roshas Attendance'!S633</f>
        <v/>
      </c>
      <c r="N634" s="145" t="str">
        <f aca="false">IF(M634="","", IF(SUMIF(K:K,M634,J:J)=0,"",SUMIF(K:K,M634,J:J)))</f>
        <v/>
      </c>
      <c r="O634" s="144" t="str">
        <f aca="false">'Roshas Attendance'!U633</f>
        <v/>
      </c>
    </row>
    <row r="635" customFormat="false" ht="15.75" hidden="false" customHeight="true" outlineLevel="0" collapsed="false">
      <c r="A635" s="67"/>
      <c r="B635" s="123"/>
      <c r="C635" s="123"/>
      <c r="D635" s="123"/>
      <c r="E635" s="123"/>
      <c r="G635" s="3" t="n">
        <f aca="false">'Roshas Attendance'!M634</f>
        <v>0</v>
      </c>
      <c r="H635" s="123"/>
      <c r="I635" s="123"/>
      <c r="J635" s="123"/>
      <c r="M635" s="144" t="str">
        <f aca="false">'Roshas Attendance'!S634</f>
        <v/>
      </c>
      <c r="N635" s="145" t="str">
        <f aca="false">IF(M635="","", IF(SUMIF(K:K,M635,J:J)=0,"",SUMIF(K:K,M635,J:J)))</f>
        <v/>
      </c>
      <c r="O635" s="144" t="str">
        <f aca="false">'Roshas Attendance'!U634</f>
        <v/>
      </c>
    </row>
    <row r="636" customFormat="false" ht="15.75" hidden="false" customHeight="true" outlineLevel="0" collapsed="false">
      <c r="A636" s="74"/>
      <c r="B636" s="123"/>
      <c r="C636" s="123"/>
      <c r="D636" s="123"/>
      <c r="E636" s="123"/>
      <c r="G636" s="3" t="n">
        <f aca="false">'Roshas Attendance'!M635</f>
        <v>0</v>
      </c>
      <c r="H636" s="123"/>
      <c r="I636" s="123"/>
      <c r="J636" s="123"/>
      <c r="M636" s="144" t="str">
        <f aca="false">'Roshas Attendance'!S635</f>
        <v/>
      </c>
      <c r="N636" s="145" t="str">
        <f aca="false">IF(M636="","", IF(SUMIF(K:K,M636,J:J)=0,"",SUMIF(K:K,M636,J:J)))</f>
        <v/>
      </c>
      <c r="O636" s="144" t="str">
        <f aca="false">'Roshas Attendance'!U635</f>
        <v/>
      </c>
    </row>
    <row r="637" customFormat="false" ht="15.75" hidden="false" customHeight="true" outlineLevel="0" collapsed="false">
      <c r="A637" s="67"/>
      <c r="B637" s="123"/>
      <c r="C637" s="123"/>
      <c r="D637" s="123"/>
      <c r="E637" s="123"/>
      <c r="G637" s="3" t="n">
        <f aca="false">'Roshas Attendance'!M636</f>
        <v>0</v>
      </c>
      <c r="H637" s="123"/>
      <c r="I637" s="123"/>
      <c r="J637" s="123"/>
      <c r="M637" s="144" t="str">
        <f aca="false">'Roshas Attendance'!S636</f>
        <v/>
      </c>
      <c r="N637" s="145" t="str">
        <f aca="false">IF(M637="","", IF(SUMIF(K:K,M637,J:J)=0,"",SUMIF(K:K,M637,J:J)))</f>
        <v/>
      </c>
      <c r="O637" s="144" t="str">
        <f aca="false">'Roshas Attendance'!U636</f>
        <v/>
      </c>
    </row>
    <row r="638" customFormat="false" ht="15.75" hidden="false" customHeight="true" outlineLevel="0" collapsed="false">
      <c r="A638" s="74"/>
      <c r="B638" s="123"/>
      <c r="C638" s="123"/>
      <c r="D638" s="123"/>
      <c r="E638" s="123"/>
      <c r="G638" s="3" t="n">
        <f aca="false">'Roshas Attendance'!M637</f>
        <v>0</v>
      </c>
      <c r="H638" s="123"/>
      <c r="I638" s="123"/>
      <c r="J638" s="123"/>
      <c r="M638" s="144" t="str">
        <f aca="false">'Roshas Attendance'!S637</f>
        <v/>
      </c>
      <c r="N638" s="145" t="str">
        <f aca="false">IF(M638="","", IF(SUMIF(K:K,M638,J:J)=0,"",SUMIF(K:K,M638,J:J)))</f>
        <v/>
      </c>
      <c r="O638" s="144" t="str">
        <f aca="false">'Roshas Attendance'!U637</f>
        <v/>
      </c>
    </row>
    <row r="639" customFormat="false" ht="15.75" hidden="false" customHeight="true" outlineLevel="0" collapsed="false">
      <c r="A639" s="67"/>
      <c r="B639" s="123"/>
      <c r="C639" s="123"/>
      <c r="D639" s="123"/>
      <c r="E639" s="123"/>
      <c r="G639" s="3" t="n">
        <f aca="false">'Roshas Attendance'!M638</f>
        <v>0</v>
      </c>
      <c r="H639" s="123"/>
      <c r="I639" s="123"/>
      <c r="J639" s="123"/>
      <c r="M639" s="144" t="str">
        <f aca="false">'Roshas Attendance'!S638</f>
        <v/>
      </c>
      <c r="N639" s="145" t="str">
        <f aca="false">IF(M639="","", IF(SUMIF(K:K,M639,J:J)=0,"",SUMIF(K:K,M639,J:J)))</f>
        <v/>
      </c>
      <c r="O639" s="144" t="str">
        <f aca="false">'Roshas Attendance'!U638</f>
        <v/>
      </c>
    </row>
    <row r="640" customFormat="false" ht="15.75" hidden="false" customHeight="true" outlineLevel="0" collapsed="false">
      <c r="A640" s="74"/>
      <c r="B640" s="123"/>
      <c r="C640" s="123"/>
      <c r="D640" s="123"/>
      <c r="E640" s="123"/>
      <c r="G640" s="3" t="n">
        <f aca="false">'Roshas Attendance'!M639</f>
        <v>0</v>
      </c>
      <c r="H640" s="123"/>
      <c r="I640" s="123"/>
      <c r="J640" s="123"/>
      <c r="M640" s="144" t="str">
        <f aca="false">'Roshas Attendance'!S639</f>
        <v/>
      </c>
      <c r="N640" s="145" t="str">
        <f aca="false">IF(M640="","", IF(SUMIF(K:K,M640,J:J)=0,"",SUMIF(K:K,M640,J:J)))</f>
        <v/>
      </c>
      <c r="O640" s="144" t="str">
        <f aca="false">'Roshas Attendance'!U639</f>
        <v/>
      </c>
    </row>
    <row r="641" customFormat="false" ht="15.75" hidden="false" customHeight="true" outlineLevel="0" collapsed="false">
      <c r="A641" s="67"/>
      <c r="B641" s="123"/>
      <c r="C641" s="123"/>
      <c r="D641" s="123"/>
      <c r="E641" s="123"/>
      <c r="G641" s="3" t="n">
        <f aca="false">'Roshas Attendance'!M640</f>
        <v>0</v>
      </c>
      <c r="H641" s="123"/>
      <c r="I641" s="123"/>
      <c r="J641" s="123"/>
      <c r="M641" s="144" t="str">
        <f aca="false">'Roshas Attendance'!S640</f>
        <v/>
      </c>
      <c r="N641" s="145" t="str">
        <f aca="false">IF(M641="","", IF(SUMIF(K:K,M641,J:J)=0,"",SUMIF(K:K,M641,J:J)))</f>
        <v/>
      </c>
      <c r="O641" s="144" t="str">
        <f aca="false">'Roshas Attendance'!U640</f>
        <v/>
      </c>
    </row>
    <row r="642" customFormat="false" ht="15.75" hidden="false" customHeight="true" outlineLevel="0" collapsed="false">
      <c r="A642" s="74"/>
      <c r="B642" s="123"/>
      <c r="C642" s="123"/>
      <c r="D642" s="123"/>
      <c r="E642" s="123"/>
      <c r="G642" s="3" t="n">
        <f aca="false">'Roshas Attendance'!M641</f>
        <v>0</v>
      </c>
      <c r="H642" s="123"/>
      <c r="I642" s="123"/>
      <c r="J642" s="123"/>
      <c r="M642" s="144" t="str">
        <f aca="false">'Roshas Attendance'!S641</f>
        <v/>
      </c>
      <c r="N642" s="145" t="str">
        <f aca="false">IF(M642="","", IF(SUMIF(K:K,M642,J:J)=0,"",SUMIF(K:K,M642,J:J)))</f>
        <v/>
      </c>
      <c r="O642" s="144" t="str">
        <f aca="false">'Roshas Attendance'!U641</f>
        <v/>
      </c>
    </row>
    <row r="643" customFormat="false" ht="15.75" hidden="false" customHeight="true" outlineLevel="0" collapsed="false">
      <c r="A643" s="67"/>
      <c r="B643" s="123"/>
      <c r="C643" s="123"/>
      <c r="D643" s="123"/>
      <c r="E643" s="123"/>
      <c r="G643" s="3" t="n">
        <f aca="false">'Roshas Attendance'!M642</f>
        <v>0</v>
      </c>
      <c r="H643" s="123"/>
      <c r="I643" s="123"/>
      <c r="J643" s="123"/>
      <c r="M643" s="144" t="str">
        <f aca="false">'Roshas Attendance'!S642</f>
        <v/>
      </c>
      <c r="N643" s="145" t="str">
        <f aca="false">IF(M643="","", IF(SUMIF(K:K,M643,J:J)=0,"",SUMIF(K:K,M643,J:J)))</f>
        <v/>
      </c>
      <c r="O643" s="144" t="str">
        <f aca="false">'Roshas Attendance'!U642</f>
        <v/>
      </c>
    </row>
    <row r="644" customFormat="false" ht="15.75" hidden="false" customHeight="true" outlineLevel="0" collapsed="false">
      <c r="A644" s="74"/>
      <c r="B644" s="123"/>
      <c r="C644" s="123"/>
      <c r="D644" s="123"/>
      <c r="E644" s="123"/>
      <c r="G644" s="3" t="n">
        <f aca="false">'Roshas Attendance'!M643</f>
        <v>0</v>
      </c>
      <c r="H644" s="123"/>
      <c r="I644" s="123"/>
      <c r="J644" s="123"/>
      <c r="M644" s="144" t="str">
        <f aca="false">'Roshas Attendance'!S643</f>
        <v/>
      </c>
      <c r="N644" s="145" t="str">
        <f aca="false">IF(M644="","", IF(SUMIF(K:K,M644,J:J)=0,"",SUMIF(K:K,M644,J:J)))</f>
        <v/>
      </c>
      <c r="O644" s="144" t="str">
        <f aca="false">'Roshas Attendance'!U643</f>
        <v/>
      </c>
    </row>
    <row r="645" customFormat="false" ht="15.75" hidden="false" customHeight="true" outlineLevel="0" collapsed="false">
      <c r="A645" s="67"/>
      <c r="B645" s="123"/>
      <c r="C645" s="123"/>
      <c r="D645" s="123"/>
      <c r="E645" s="123"/>
      <c r="G645" s="3" t="n">
        <f aca="false">'Roshas Attendance'!M644</f>
        <v>0</v>
      </c>
      <c r="H645" s="123"/>
      <c r="I645" s="123"/>
      <c r="J645" s="123"/>
      <c r="M645" s="144" t="str">
        <f aca="false">'Roshas Attendance'!S644</f>
        <v/>
      </c>
      <c r="N645" s="145" t="str">
        <f aca="false">IF(M645="","", IF(SUMIF(K:K,M645,J:J)=0,"",SUMIF(K:K,M645,J:J)))</f>
        <v/>
      </c>
      <c r="O645" s="144" t="str">
        <f aca="false">'Roshas Attendance'!U644</f>
        <v/>
      </c>
    </row>
    <row r="646" customFormat="false" ht="15.75" hidden="false" customHeight="true" outlineLevel="0" collapsed="false">
      <c r="A646" s="74"/>
      <c r="B646" s="123"/>
      <c r="C646" s="123"/>
      <c r="D646" s="123"/>
      <c r="E646" s="123"/>
      <c r="G646" s="3" t="n">
        <f aca="false">'Roshas Attendance'!M645</f>
        <v>0</v>
      </c>
      <c r="H646" s="123"/>
      <c r="I646" s="123"/>
      <c r="J646" s="123"/>
      <c r="M646" s="144" t="str">
        <f aca="false">'Roshas Attendance'!S645</f>
        <v/>
      </c>
      <c r="N646" s="145" t="str">
        <f aca="false">IF(M646="","", IF(SUMIF(K:K,M646,J:J)=0,"",SUMIF(K:K,M646,J:J)))</f>
        <v/>
      </c>
      <c r="O646" s="144" t="str">
        <f aca="false">'Roshas Attendance'!U645</f>
        <v/>
      </c>
    </row>
    <row r="647" customFormat="false" ht="15.75" hidden="false" customHeight="true" outlineLevel="0" collapsed="false">
      <c r="A647" s="67"/>
      <c r="B647" s="123"/>
      <c r="C647" s="123"/>
      <c r="D647" s="123"/>
      <c r="E647" s="123"/>
      <c r="G647" s="3" t="n">
        <f aca="false">'Roshas Attendance'!M646</f>
        <v>0</v>
      </c>
      <c r="H647" s="123"/>
      <c r="I647" s="123"/>
      <c r="J647" s="123"/>
      <c r="M647" s="144" t="str">
        <f aca="false">'Roshas Attendance'!S646</f>
        <v/>
      </c>
      <c r="N647" s="145" t="str">
        <f aca="false">IF(M647="","", IF(SUMIF(K:K,M647,J:J)=0,"",SUMIF(K:K,M647,J:J)))</f>
        <v/>
      </c>
      <c r="O647" s="144" t="str">
        <f aca="false">'Roshas Attendance'!U646</f>
        <v/>
      </c>
    </row>
    <row r="648" customFormat="false" ht="15.75" hidden="false" customHeight="true" outlineLevel="0" collapsed="false">
      <c r="A648" s="74"/>
      <c r="B648" s="123"/>
      <c r="C648" s="123"/>
      <c r="D648" s="123"/>
      <c r="E648" s="123"/>
      <c r="G648" s="3" t="n">
        <f aca="false">'Roshas Attendance'!M647</f>
        <v>0</v>
      </c>
      <c r="H648" s="123"/>
      <c r="I648" s="123"/>
      <c r="J648" s="123"/>
      <c r="M648" s="144" t="str">
        <f aca="false">'Roshas Attendance'!S647</f>
        <v/>
      </c>
      <c r="N648" s="145" t="str">
        <f aca="false">IF(M648="","", IF(SUMIF(K:K,M648,J:J)=0,"",SUMIF(K:K,M648,J:J)))</f>
        <v/>
      </c>
      <c r="O648" s="144" t="str">
        <f aca="false">'Roshas Attendance'!U647</f>
        <v/>
      </c>
    </row>
    <row r="649" customFormat="false" ht="15.75" hidden="false" customHeight="true" outlineLevel="0" collapsed="false">
      <c r="A649" s="67"/>
      <c r="B649" s="123"/>
      <c r="C649" s="123"/>
      <c r="D649" s="123"/>
      <c r="E649" s="123"/>
      <c r="G649" s="3" t="n">
        <f aca="false">'Roshas Attendance'!M648</f>
        <v>0</v>
      </c>
      <c r="H649" s="123"/>
      <c r="I649" s="123"/>
      <c r="J649" s="123"/>
      <c r="M649" s="144" t="str">
        <f aca="false">'Roshas Attendance'!S648</f>
        <v/>
      </c>
      <c r="N649" s="145" t="str">
        <f aca="false">IF(M649="","", IF(SUMIF(K:K,M649,J:J)=0,"",SUMIF(K:K,M649,J:J)))</f>
        <v/>
      </c>
      <c r="O649" s="144" t="str">
        <f aca="false">'Roshas Attendance'!U648</f>
        <v/>
      </c>
    </row>
    <row r="650" customFormat="false" ht="15.75" hidden="false" customHeight="true" outlineLevel="0" collapsed="false">
      <c r="A650" s="74"/>
      <c r="B650" s="123"/>
      <c r="C650" s="123"/>
      <c r="D650" s="123"/>
      <c r="E650" s="123"/>
      <c r="G650" s="3" t="n">
        <f aca="false">'Roshas Attendance'!M649</f>
        <v>0</v>
      </c>
      <c r="H650" s="123"/>
      <c r="I650" s="123"/>
      <c r="J650" s="123"/>
      <c r="M650" s="144" t="str">
        <f aca="false">'Roshas Attendance'!S649</f>
        <v/>
      </c>
      <c r="N650" s="145" t="str">
        <f aca="false">IF(M650="","", IF(SUMIF(K:K,M650,J:J)=0,"",SUMIF(K:K,M650,J:J)))</f>
        <v/>
      </c>
      <c r="O650" s="144" t="str">
        <f aca="false">'Roshas Attendance'!U649</f>
        <v/>
      </c>
    </row>
    <row r="651" customFormat="false" ht="15.75" hidden="false" customHeight="true" outlineLevel="0" collapsed="false">
      <c r="A651" s="67"/>
      <c r="B651" s="123"/>
      <c r="C651" s="123"/>
      <c r="D651" s="123"/>
      <c r="E651" s="123"/>
      <c r="G651" s="3" t="n">
        <f aca="false">'Roshas Attendance'!M650</f>
        <v>0</v>
      </c>
      <c r="H651" s="123"/>
      <c r="I651" s="123"/>
      <c r="J651" s="123"/>
      <c r="M651" s="144" t="str">
        <f aca="false">'Roshas Attendance'!S650</f>
        <v/>
      </c>
      <c r="N651" s="145" t="str">
        <f aca="false">IF(M651="","", IF(SUMIF(K:K,M651,J:J)=0,"",SUMIF(K:K,M651,J:J)))</f>
        <v/>
      </c>
      <c r="O651" s="144" t="str">
        <f aca="false">'Roshas Attendance'!U650</f>
        <v/>
      </c>
    </row>
    <row r="652" customFormat="false" ht="15.75" hidden="false" customHeight="true" outlineLevel="0" collapsed="false">
      <c r="A652" s="74"/>
      <c r="B652" s="123"/>
      <c r="C652" s="123"/>
      <c r="D652" s="123"/>
      <c r="E652" s="123"/>
      <c r="G652" s="3" t="n">
        <f aca="false">'Roshas Attendance'!M651</f>
        <v>0</v>
      </c>
      <c r="H652" s="123"/>
      <c r="I652" s="123"/>
      <c r="J652" s="123"/>
      <c r="M652" s="144" t="str">
        <f aca="false">'Roshas Attendance'!S651</f>
        <v/>
      </c>
      <c r="N652" s="145" t="str">
        <f aca="false">IF(M652="","", IF(SUMIF(K:K,M652,J:J)=0,"",SUMIF(K:K,M652,J:J)))</f>
        <v/>
      </c>
      <c r="O652" s="144" t="str">
        <f aca="false">'Roshas Attendance'!U651</f>
        <v/>
      </c>
    </row>
    <row r="653" customFormat="false" ht="15.75" hidden="false" customHeight="true" outlineLevel="0" collapsed="false">
      <c r="A653" s="67"/>
      <c r="B653" s="123"/>
      <c r="C653" s="123"/>
      <c r="D653" s="123"/>
      <c r="E653" s="123"/>
      <c r="G653" s="3" t="n">
        <f aca="false">'Roshas Attendance'!M652</f>
        <v>0</v>
      </c>
      <c r="H653" s="123"/>
      <c r="I653" s="123"/>
      <c r="J653" s="123"/>
      <c r="M653" s="144" t="str">
        <f aca="false">'Roshas Attendance'!S652</f>
        <v/>
      </c>
      <c r="N653" s="145" t="str">
        <f aca="false">IF(M653="","", IF(SUMIF(K:K,M653,J:J)=0,"",SUMIF(K:K,M653,J:J)))</f>
        <v/>
      </c>
      <c r="O653" s="144" t="str">
        <f aca="false">'Roshas Attendance'!U652</f>
        <v/>
      </c>
    </row>
    <row r="654" customFormat="false" ht="15.75" hidden="false" customHeight="true" outlineLevel="0" collapsed="false">
      <c r="A654" s="74"/>
      <c r="B654" s="123"/>
      <c r="C654" s="123"/>
      <c r="D654" s="123"/>
      <c r="E654" s="123"/>
      <c r="G654" s="3" t="n">
        <f aca="false">'Roshas Attendance'!M653</f>
        <v>0</v>
      </c>
      <c r="H654" s="123"/>
      <c r="I654" s="123"/>
      <c r="J654" s="123"/>
      <c r="M654" s="144" t="str">
        <f aca="false">'Roshas Attendance'!S653</f>
        <v/>
      </c>
      <c r="N654" s="145" t="str">
        <f aca="false">IF(M654="","", IF(SUMIF(K:K,M654,J:J)=0,"",SUMIF(K:K,M654,J:J)))</f>
        <v/>
      </c>
      <c r="O654" s="144" t="str">
        <f aca="false">'Roshas Attendance'!U653</f>
        <v/>
      </c>
    </row>
    <row r="655" customFormat="false" ht="15.75" hidden="false" customHeight="true" outlineLevel="0" collapsed="false">
      <c r="A655" s="67"/>
      <c r="B655" s="123"/>
      <c r="C655" s="123"/>
      <c r="D655" s="123"/>
      <c r="E655" s="123"/>
      <c r="G655" s="3" t="n">
        <f aca="false">'Roshas Attendance'!M654</f>
        <v>0</v>
      </c>
      <c r="H655" s="123"/>
      <c r="I655" s="123"/>
      <c r="J655" s="123"/>
      <c r="M655" s="144" t="str">
        <f aca="false">'Roshas Attendance'!S654</f>
        <v/>
      </c>
      <c r="N655" s="145" t="str">
        <f aca="false">IF(M655="","", IF(SUMIF(K:K,M655,J:J)=0,"",SUMIF(K:K,M655,J:J)))</f>
        <v/>
      </c>
      <c r="O655" s="144" t="str">
        <f aca="false">'Roshas Attendance'!U654</f>
        <v/>
      </c>
    </row>
    <row r="656" customFormat="false" ht="15.75" hidden="false" customHeight="true" outlineLevel="0" collapsed="false">
      <c r="A656" s="74"/>
      <c r="B656" s="123"/>
      <c r="C656" s="123"/>
      <c r="D656" s="123"/>
      <c r="E656" s="123"/>
      <c r="G656" s="3" t="n">
        <f aca="false">'Roshas Attendance'!M655</f>
        <v>0</v>
      </c>
      <c r="H656" s="123"/>
      <c r="I656" s="123"/>
      <c r="J656" s="123"/>
      <c r="M656" s="144" t="str">
        <f aca="false">'Roshas Attendance'!S655</f>
        <v/>
      </c>
      <c r="N656" s="145" t="str">
        <f aca="false">IF(M656="","", IF(SUMIF(K:K,M656,J:J)=0,"",SUMIF(K:K,M656,J:J)))</f>
        <v/>
      </c>
      <c r="O656" s="144" t="str">
        <f aca="false">'Roshas Attendance'!U655</f>
        <v/>
      </c>
    </row>
    <row r="657" customFormat="false" ht="15.75" hidden="false" customHeight="true" outlineLevel="0" collapsed="false">
      <c r="A657" s="67"/>
      <c r="B657" s="123"/>
      <c r="C657" s="123"/>
      <c r="D657" s="123"/>
      <c r="E657" s="123"/>
      <c r="G657" s="3" t="n">
        <f aca="false">'Roshas Attendance'!M656</f>
        <v>0</v>
      </c>
      <c r="H657" s="123"/>
      <c r="I657" s="123"/>
      <c r="J657" s="123"/>
      <c r="M657" s="144" t="str">
        <f aca="false">'Roshas Attendance'!S656</f>
        <v/>
      </c>
      <c r="N657" s="145" t="str">
        <f aca="false">IF(M657="","", IF(SUMIF(K:K,M657,J:J)=0,"",SUMIF(K:K,M657,J:J)))</f>
        <v/>
      </c>
      <c r="O657" s="144" t="str">
        <f aca="false">'Roshas Attendance'!U656</f>
        <v/>
      </c>
    </row>
    <row r="658" customFormat="false" ht="15.75" hidden="false" customHeight="true" outlineLevel="0" collapsed="false">
      <c r="A658" s="74"/>
      <c r="B658" s="123"/>
      <c r="C658" s="123"/>
      <c r="D658" s="123"/>
      <c r="E658" s="123"/>
      <c r="G658" s="3" t="n">
        <f aca="false">'Roshas Attendance'!M657</f>
        <v>0</v>
      </c>
      <c r="H658" s="123"/>
      <c r="I658" s="123"/>
      <c r="J658" s="123"/>
      <c r="M658" s="144" t="str">
        <f aca="false">'Roshas Attendance'!S657</f>
        <v/>
      </c>
      <c r="N658" s="145" t="str">
        <f aca="false">IF(M658="","", IF(SUMIF(K:K,M658,J:J)=0,"",SUMIF(K:K,M658,J:J)))</f>
        <v/>
      </c>
      <c r="O658" s="144" t="str">
        <f aca="false">'Roshas Attendance'!U657</f>
        <v/>
      </c>
    </row>
    <row r="659" customFormat="false" ht="15.75" hidden="false" customHeight="true" outlineLevel="0" collapsed="false">
      <c r="A659" s="67"/>
      <c r="B659" s="123"/>
      <c r="C659" s="123"/>
      <c r="D659" s="123"/>
      <c r="E659" s="123"/>
      <c r="G659" s="3" t="n">
        <f aca="false">'Roshas Attendance'!M658</f>
        <v>0</v>
      </c>
      <c r="H659" s="123"/>
      <c r="I659" s="123"/>
      <c r="J659" s="123"/>
      <c r="M659" s="144" t="str">
        <f aca="false">'Roshas Attendance'!S658</f>
        <v/>
      </c>
      <c r="N659" s="145" t="str">
        <f aca="false">IF(M659="","", IF(SUMIF(K:K,M659,J:J)=0,"",SUMIF(K:K,M659,J:J)))</f>
        <v/>
      </c>
      <c r="O659" s="144" t="str">
        <f aca="false">'Roshas Attendance'!U658</f>
        <v/>
      </c>
    </row>
    <row r="660" customFormat="false" ht="15.75" hidden="false" customHeight="true" outlineLevel="0" collapsed="false">
      <c r="A660" s="74"/>
      <c r="B660" s="123"/>
      <c r="C660" s="123"/>
      <c r="D660" s="123"/>
      <c r="E660" s="123"/>
      <c r="G660" s="3" t="n">
        <f aca="false">'Roshas Attendance'!M659</f>
        <v>0</v>
      </c>
      <c r="H660" s="123"/>
      <c r="I660" s="123"/>
      <c r="J660" s="123"/>
      <c r="M660" s="144" t="str">
        <f aca="false">'Roshas Attendance'!S659</f>
        <v/>
      </c>
      <c r="N660" s="145" t="str">
        <f aca="false">IF(M660="","", IF(SUMIF(K:K,M660,J:J)=0,"",SUMIF(K:K,M660,J:J)))</f>
        <v/>
      </c>
      <c r="O660" s="144" t="str">
        <f aca="false">'Roshas Attendance'!U659</f>
        <v/>
      </c>
    </row>
    <row r="661" customFormat="false" ht="15.75" hidden="false" customHeight="true" outlineLevel="0" collapsed="false">
      <c r="A661" s="67"/>
      <c r="B661" s="123"/>
      <c r="C661" s="123"/>
      <c r="D661" s="123"/>
      <c r="E661" s="123"/>
      <c r="G661" s="3" t="n">
        <f aca="false">'Roshas Attendance'!M660</f>
        <v>0</v>
      </c>
      <c r="H661" s="123"/>
      <c r="I661" s="123"/>
      <c r="J661" s="123"/>
      <c r="M661" s="144" t="str">
        <f aca="false">'Roshas Attendance'!S660</f>
        <v/>
      </c>
      <c r="N661" s="145" t="str">
        <f aca="false">IF(M661="","", IF(SUMIF(K:K,M661,J:J)=0,"",SUMIF(K:K,M661,J:J)))</f>
        <v/>
      </c>
      <c r="O661" s="144" t="str">
        <f aca="false">'Roshas Attendance'!U660</f>
        <v/>
      </c>
    </row>
    <row r="662" customFormat="false" ht="15.75" hidden="false" customHeight="true" outlineLevel="0" collapsed="false">
      <c r="A662" s="74"/>
      <c r="B662" s="123"/>
      <c r="C662" s="123"/>
      <c r="D662" s="123"/>
      <c r="E662" s="123"/>
      <c r="G662" s="3" t="n">
        <f aca="false">'Roshas Attendance'!M661</f>
        <v>0</v>
      </c>
      <c r="H662" s="123"/>
      <c r="I662" s="123"/>
      <c r="J662" s="123"/>
      <c r="M662" s="144" t="str">
        <f aca="false">'Roshas Attendance'!S661</f>
        <v/>
      </c>
      <c r="N662" s="145" t="str">
        <f aca="false">IF(M662="","", IF(SUMIF(K:K,M662,J:J)=0,"",SUMIF(K:K,M662,J:J)))</f>
        <v/>
      </c>
      <c r="O662" s="144" t="str">
        <f aca="false">'Roshas Attendance'!U661</f>
        <v/>
      </c>
    </row>
    <row r="663" customFormat="false" ht="15.75" hidden="false" customHeight="true" outlineLevel="0" collapsed="false">
      <c r="A663" s="67"/>
      <c r="B663" s="123"/>
      <c r="C663" s="123"/>
      <c r="D663" s="123"/>
      <c r="E663" s="123"/>
      <c r="G663" s="3" t="n">
        <f aca="false">'Roshas Attendance'!M662</f>
        <v>0</v>
      </c>
      <c r="H663" s="123"/>
      <c r="I663" s="123"/>
      <c r="J663" s="123"/>
      <c r="M663" s="144" t="str">
        <f aca="false">'Roshas Attendance'!S662</f>
        <v/>
      </c>
      <c r="N663" s="145" t="str">
        <f aca="false">IF(M663="","", IF(SUMIF(K:K,M663,J:J)=0,"",SUMIF(K:K,M663,J:J)))</f>
        <v/>
      </c>
      <c r="O663" s="144" t="str">
        <f aca="false">'Roshas Attendance'!U662</f>
        <v/>
      </c>
    </row>
    <row r="664" customFormat="false" ht="15.75" hidden="false" customHeight="true" outlineLevel="0" collapsed="false">
      <c r="A664" s="74"/>
      <c r="B664" s="123"/>
      <c r="C664" s="123"/>
      <c r="D664" s="123"/>
      <c r="E664" s="123"/>
      <c r="G664" s="3" t="n">
        <f aca="false">'Roshas Attendance'!M663</f>
        <v>0</v>
      </c>
      <c r="H664" s="123"/>
      <c r="I664" s="123"/>
      <c r="J664" s="123"/>
      <c r="M664" s="144" t="str">
        <f aca="false">'Roshas Attendance'!S663</f>
        <v/>
      </c>
      <c r="N664" s="145" t="str">
        <f aca="false">IF(M664="","", IF(SUMIF(K:K,M664,J:J)=0,"",SUMIF(K:K,M664,J:J)))</f>
        <v/>
      </c>
      <c r="O664" s="144" t="str">
        <f aca="false">'Roshas Attendance'!U663</f>
        <v/>
      </c>
    </row>
    <row r="665" customFormat="false" ht="15.75" hidden="false" customHeight="true" outlineLevel="0" collapsed="false">
      <c r="A665" s="67"/>
      <c r="B665" s="123"/>
      <c r="C665" s="123"/>
      <c r="D665" s="123"/>
      <c r="E665" s="123"/>
      <c r="G665" s="3" t="n">
        <f aca="false">'Roshas Attendance'!M664</f>
        <v>0</v>
      </c>
      <c r="H665" s="123"/>
      <c r="I665" s="123"/>
      <c r="J665" s="123"/>
      <c r="M665" s="144" t="str">
        <f aca="false">'Roshas Attendance'!S664</f>
        <v/>
      </c>
      <c r="N665" s="145" t="str">
        <f aca="false">IF(M665="","", IF(SUMIF(K:K,M665,J:J)=0,"",SUMIF(K:K,M665,J:J)))</f>
        <v/>
      </c>
      <c r="O665" s="144" t="str">
        <f aca="false">'Roshas Attendance'!U664</f>
        <v/>
      </c>
    </row>
    <row r="666" customFormat="false" ht="15.75" hidden="false" customHeight="true" outlineLevel="0" collapsed="false">
      <c r="A666" s="74"/>
      <c r="B666" s="123"/>
      <c r="C666" s="123"/>
      <c r="D666" s="123"/>
      <c r="E666" s="123"/>
      <c r="G666" s="3" t="n">
        <f aca="false">'Roshas Attendance'!M665</f>
        <v>0</v>
      </c>
      <c r="H666" s="123"/>
      <c r="I666" s="123"/>
      <c r="J666" s="123"/>
      <c r="M666" s="144" t="str">
        <f aca="false">'Roshas Attendance'!S665</f>
        <v/>
      </c>
      <c r="N666" s="145" t="str">
        <f aca="false">IF(M666="","", IF(SUMIF(K:K,M666,J:J)=0,"",SUMIF(K:K,M666,J:J)))</f>
        <v/>
      </c>
      <c r="O666" s="144" t="str">
        <f aca="false">'Roshas Attendance'!U665</f>
        <v/>
      </c>
    </row>
    <row r="667" customFormat="false" ht="15.75" hidden="false" customHeight="true" outlineLevel="0" collapsed="false">
      <c r="A667" s="67"/>
      <c r="B667" s="123"/>
      <c r="C667" s="123"/>
      <c r="D667" s="123"/>
      <c r="E667" s="123"/>
      <c r="G667" s="3" t="n">
        <f aca="false">'Roshas Attendance'!M666</f>
        <v>0</v>
      </c>
      <c r="H667" s="123"/>
      <c r="I667" s="123"/>
      <c r="J667" s="123"/>
      <c r="M667" s="144" t="str">
        <f aca="false">'Roshas Attendance'!S666</f>
        <v/>
      </c>
      <c r="N667" s="145" t="str">
        <f aca="false">IF(M667="","", IF(SUMIF(K:K,M667,J:J)=0,"",SUMIF(K:K,M667,J:J)))</f>
        <v/>
      </c>
      <c r="O667" s="144" t="str">
        <f aca="false">'Roshas Attendance'!U666</f>
        <v/>
      </c>
    </row>
    <row r="668" customFormat="false" ht="15.75" hidden="false" customHeight="true" outlineLevel="0" collapsed="false">
      <c r="A668" s="74"/>
      <c r="B668" s="123"/>
      <c r="C668" s="123"/>
      <c r="D668" s="123"/>
      <c r="E668" s="123"/>
      <c r="G668" s="3" t="n">
        <f aca="false">'Roshas Attendance'!M667</f>
        <v>0</v>
      </c>
      <c r="H668" s="123"/>
      <c r="I668" s="123"/>
      <c r="J668" s="123"/>
      <c r="M668" s="144" t="str">
        <f aca="false">'Roshas Attendance'!S667</f>
        <v/>
      </c>
      <c r="N668" s="145" t="str">
        <f aca="false">IF(M668="","", IF(SUMIF(K:K,M668,J:J)=0,"",SUMIF(K:K,M668,J:J)))</f>
        <v/>
      </c>
      <c r="O668" s="144" t="str">
        <f aca="false">'Roshas Attendance'!U667</f>
        <v/>
      </c>
    </row>
    <row r="669" customFormat="false" ht="15.75" hidden="false" customHeight="true" outlineLevel="0" collapsed="false">
      <c r="A669" s="67"/>
      <c r="B669" s="123"/>
      <c r="C669" s="123"/>
      <c r="D669" s="123"/>
      <c r="E669" s="123"/>
      <c r="G669" s="3" t="n">
        <f aca="false">'Roshas Attendance'!M668</f>
        <v>0</v>
      </c>
      <c r="H669" s="123"/>
      <c r="I669" s="123"/>
      <c r="J669" s="123"/>
      <c r="M669" s="144" t="str">
        <f aca="false">'Roshas Attendance'!S668</f>
        <v/>
      </c>
      <c r="N669" s="145" t="str">
        <f aca="false">IF(M669="","", IF(SUMIF(K:K,M669,J:J)=0,"",SUMIF(K:K,M669,J:J)))</f>
        <v/>
      </c>
      <c r="O669" s="144" t="str">
        <f aca="false">'Roshas Attendance'!U668</f>
        <v/>
      </c>
    </row>
    <row r="670" customFormat="false" ht="15.75" hidden="false" customHeight="true" outlineLevel="0" collapsed="false">
      <c r="A670" s="74"/>
      <c r="B670" s="123"/>
      <c r="C670" s="123"/>
      <c r="D670" s="123"/>
      <c r="E670" s="123"/>
      <c r="G670" s="3" t="n">
        <f aca="false">'Roshas Attendance'!M669</f>
        <v>0</v>
      </c>
      <c r="H670" s="123"/>
      <c r="I670" s="123"/>
      <c r="J670" s="123"/>
      <c r="M670" s="144" t="str">
        <f aca="false">'Roshas Attendance'!S669</f>
        <v/>
      </c>
      <c r="N670" s="145" t="str">
        <f aca="false">IF(M670="","", IF(SUMIF(K:K,M670,J:J)=0,"",SUMIF(K:K,M670,J:J)))</f>
        <v/>
      </c>
      <c r="O670" s="144" t="str">
        <f aca="false">'Roshas Attendance'!U669</f>
        <v/>
      </c>
    </row>
    <row r="671" customFormat="false" ht="15.75" hidden="false" customHeight="true" outlineLevel="0" collapsed="false">
      <c r="A671" s="67"/>
      <c r="B671" s="123"/>
      <c r="C671" s="123"/>
      <c r="D671" s="123"/>
      <c r="E671" s="123"/>
      <c r="G671" s="3" t="n">
        <f aca="false">'Roshas Attendance'!M670</f>
        <v>0</v>
      </c>
      <c r="H671" s="123"/>
      <c r="I671" s="123"/>
      <c r="J671" s="123"/>
      <c r="M671" s="144" t="str">
        <f aca="false">'Roshas Attendance'!S670</f>
        <v/>
      </c>
      <c r="N671" s="145" t="str">
        <f aca="false">IF(M671="","", IF(SUMIF(K:K,M671,J:J)=0,"",SUMIF(K:K,M671,J:J)))</f>
        <v/>
      </c>
      <c r="O671" s="144" t="str">
        <f aca="false">'Roshas Attendance'!U670</f>
        <v/>
      </c>
    </row>
    <row r="672" customFormat="false" ht="15.75" hidden="false" customHeight="true" outlineLevel="0" collapsed="false">
      <c r="A672" s="74"/>
      <c r="B672" s="123"/>
      <c r="C672" s="123"/>
      <c r="D672" s="123"/>
      <c r="E672" s="123"/>
      <c r="G672" s="3" t="n">
        <f aca="false">'Roshas Attendance'!M671</f>
        <v>0</v>
      </c>
      <c r="H672" s="123"/>
      <c r="I672" s="123"/>
      <c r="J672" s="123"/>
      <c r="M672" s="144" t="str">
        <f aca="false">'Roshas Attendance'!S671</f>
        <v/>
      </c>
      <c r="N672" s="145" t="str">
        <f aca="false">IF(M672="","", IF(SUMIF(K:K,M672,J:J)=0,"",SUMIF(K:K,M672,J:J)))</f>
        <v/>
      </c>
      <c r="O672" s="144" t="str">
        <f aca="false">'Roshas Attendance'!U671</f>
        <v/>
      </c>
    </row>
    <row r="673" customFormat="false" ht="15.75" hidden="false" customHeight="true" outlineLevel="0" collapsed="false">
      <c r="A673" s="67"/>
      <c r="B673" s="123"/>
      <c r="C673" s="123"/>
      <c r="D673" s="123"/>
      <c r="E673" s="123"/>
      <c r="G673" s="3" t="n">
        <f aca="false">'Roshas Attendance'!M672</f>
        <v>0</v>
      </c>
      <c r="H673" s="123"/>
      <c r="I673" s="123"/>
      <c r="J673" s="123"/>
      <c r="M673" s="144" t="str">
        <f aca="false">'Roshas Attendance'!S672</f>
        <v/>
      </c>
      <c r="N673" s="145" t="str">
        <f aca="false">IF(M673="","", IF(SUMIF(K:K,M673,J:J)=0,"",SUMIF(K:K,M673,J:J)))</f>
        <v/>
      </c>
      <c r="O673" s="144" t="str">
        <f aca="false">'Roshas Attendance'!U672</f>
        <v/>
      </c>
    </row>
    <row r="674" customFormat="false" ht="15.75" hidden="false" customHeight="true" outlineLevel="0" collapsed="false">
      <c r="A674" s="74"/>
      <c r="B674" s="123"/>
      <c r="C674" s="123"/>
      <c r="D674" s="123"/>
      <c r="E674" s="123"/>
      <c r="G674" s="3" t="n">
        <f aca="false">'Roshas Attendance'!M673</f>
        <v>0</v>
      </c>
      <c r="H674" s="123"/>
      <c r="I674" s="123"/>
      <c r="J674" s="123"/>
      <c r="M674" s="144" t="str">
        <f aca="false">'Roshas Attendance'!S673</f>
        <v/>
      </c>
      <c r="N674" s="145" t="str">
        <f aca="false">IF(M674="","", IF(SUMIF(K:K,M674,J:J)=0,"",SUMIF(K:K,M674,J:J)))</f>
        <v/>
      </c>
      <c r="O674" s="144" t="str">
        <f aca="false">'Roshas Attendance'!U673</f>
        <v/>
      </c>
    </row>
    <row r="675" customFormat="false" ht="15.75" hidden="false" customHeight="true" outlineLevel="0" collapsed="false">
      <c r="A675" s="67"/>
      <c r="B675" s="123"/>
      <c r="C675" s="123"/>
      <c r="D675" s="123"/>
      <c r="E675" s="123"/>
      <c r="G675" s="3" t="n">
        <f aca="false">'Roshas Attendance'!M674</f>
        <v>0</v>
      </c>
      <c r="H675" s="123"/>
      <c r="I675" s="123"/>
      <c r="J675" s="123"/>
      <c r="M675" s="144" t="str">
        <f aca="false">'Roshas Attendance'!S674</f>
        <v/>
      </c>
      <c r="N675" s="145" t="str">
        <f aca="false">IF(M675="","", IF(SUMIF(K:K,M675,J:J)=0,"",SUMIF(K:K,M675,J:J)))</f>
        <v/>
      </c>
      <c r="O675" s="144" t="str">
        <f aca="false">'Roshas Attendance'!U674</f>
        <v/>
      </c>
    </row>
    <row r="676" customFormat="false" ht="15.75" hidden="false" customHeight="true" outlineLevel="0" collapsed="false">
      <c r="A676" s="74"/>
      <c r="B676" s="123"/>
      <c r="C676" s="123"/>
      <c r="D676" s="123"/>
      <c r="E676" s="123"/>
      <c r="G676" s="3" t="n">
        <f aca="false">'Roshas Attendance'!M675</f>
        <v>0</v>
      </c>
      <c r="H676" s="123"/>
      <c r="I676" s="123"/>
      <c r="J676" s="123"/>
      <c r="M676" s="144" t="str">
        <f aca="false">'Roshas Attendance'!S675</f>
        <v/>
      </c>
      <c r="N676" s="145" t="str">
        <f aca="false">IF(M676="","", IF(SUMIF(K:K,M676,J:J)=0,"",SUMIF(K:K,M676,J:J)))</f>
        <v/>
      </c>
      <c r="O676" s="144" t="str">
        <f aca="false">'Roshas Attendance'!U675</f>
        <v/>
      </c>
    </row>
    <row r="677" customFormat="false" ht="15.75" hidden="false" customHeight="true" outlineLevel="0" collapsed="false">
      <c r="A677" s="67"/>
      <c r="B677" s="123"/>
      <c r="C677" s="123"/>
      <c r="D677" s="123"/>
      <c r="E677" s="123"/>
      <c r="G677" s="3" t="n">
        <f aca="false">'Roshas Attendance'!M676</f>
        <v>0</v>
      </c>
      <c r="H677" s="123"/>
      <c r="I677" s="123"/>
      <c r="J677" s="123"/>
      <c r="M677" s="144" t="str">
        <f aca="false">'Roshas Attendance'!S676</f>
        <v/>
      </c>
      <c r="N677" s="145" t="str">
        <f aca="false">IF(M677="","", IF(SUMIF(K:K,M677,J:J)=0,"",SUMIF(K:K,M677,J:J)))</f>
        <v/>
      </c>
      <c r="O677" s="144" t="str">
        <f aca="false">'Roshas Attendance'!U676</f>
        <v/>
      </c>
    </row>
    <row r="678" customFormat="false" ht="15.75" hidden="false" customHeight="true" outlineLevel="0" collapsed="false">
      <c r="A678" s="74"/>
      <c r="B678" s="123"/>
      <c r="C678" s="123"/>
      <c r="D678" s="123"/>
      <c r="E678" s="123"/>
      <c r="G678" s="3" t="n">
        <f aca="false">'Roshas Attendance'!M677</f>
        <v>0</v>
      </c>
      <c r="H678" s="123"/>
      <c r="I678" s="123"/>
      <c r="J678" s="123"/>
      <c r="M678" s="144" t="str">
        <f aca="false">'Roshas Attendance'!S677</f>
        <v/>
      </c>
      <c r="N678" s="145" t="str">
        <f aca="false">IF(M678="","", IF(SUMIF(K:K,M678,J:J)=0,"",SUMIF(K:K,M678,J:J)))</f>
        <v/>
      </c>
      <c r="O678" s="144" t="str">
        <f aca="false">'Roshas Attendance'!U677</f>
        <v/>
      </c>
    </row>
    <row r="679" customFormat="false" ht="15.75" hidden="false" customHeight="true" outlineLevel="0" collapsed="false">
      <c r="A679" s="67"/>
      <c r="B679" s="123"/>
      <c r="C679" s="123"/>
      <c r="D679" s="123"/>
      <c r="E679" s="123"/>
      <c r="G679" s="3" t="n">
        <f aca="false">'Roshas Attendance'!M678</f>
        <v>0</v>
      </c>
      <c r="H679" s="123"/>
      <c r="I679" s="123"/>
      <c r="J679" s="123"/>
      <c r="M679" s="144" t="str">
        <f aca="false">'Roshas Attendance'!S678</f>
        <v/>
      </c>
      <c r="N679" s="145" t="str">
        <f aca="false">IF(M679="","", IF(SUMIF(K:K,M679,J:J)=0,"",SUMIF(K:K,M679,J:J)))</f>
        <v/>
      </c>
      <c r="O679" s="144" t="str">
        <f aca="false">'Roshas Attendance'!U678</f>
        <v/>
      </c>
    </row>
    <row r="680" customFormat="false" ht="15.75" hidden="false" customHeight="true" outlineLevel="0" collapsed="false">
      <c r="A680" s="74"/>
      <c r="B680" s="123"/>
      <c r="C680" s="123"/>
      <c r="D680" s="123"/>
      <c r="E680" s="123"/>
      <c r="G680" s="3" t="n">
        <f aca="false">'Roshas Attendance'!M679</f>
        <v>0</v>
      </c>
      <c r="H680" s="123"/>
      <c r="I680" s="123"/>
      <c r="J680" s="123"/>
      <c r="M680" s="144" t="str">
        <f aca="false">'Roshas Attendance'!S679</f>
        <v/>
      </c>
      <c r="N680" s="145" t="str">
        <f aca="false">IF(M680="","", IF(SUMIF(K:K,M680,J:J)=0,"",SUMIF(K:K,M680,J:J)))</f>
        <v/>
      </c>
      <c r="O680" s="144" t="str">
        <f aca="false">'Roshas Attendance'!U679</f>
        <v/>
      </c>
    </row>
    <row r="681" customFormat="false" ht="15.75" hidden="false" customHeight="true" outlineLevel="0" collapsed="false">
      <c r="A681" s="67"/>
      <c r="B681" s="123"/>
      <c r="C681" s="123"/>
      <c r="D681" s="123"/>
      <c r="E681" s="123"/>
      <c r="G681" s="3" t="n">
        <f aca="false">'Roshas Attendance'!M680</f>
        <v>0</v>
      </c>
      <c r="H681" s="123"/>
      <c r="I681" s="123"/>
      <c r="J681" s="123"/>
      <c r="M681" s="144" t="str">
        <f aca="false">'Roshas Attendance'!S680</f>
        <v/>
      </c>
      <c r="N681" s="145" t="str">
        <f aca="false">IF(M681="","", IF(SUMIF(K:K,M681,J:J)=0,"",SUMIF(K:K,M681,J:J)))</f>
        <v/>
      </c>
      <c r="O681" s="144" t="str">
        <f aca="false">'Roshas Attendance'!U680</f>
        <v/>
      </c>
    </row>
    <row r="682" customFormat="false" ht="15.75" hidden="false" customHeight="true" outlineLevel="0" collapsed="false">
      <c r="A682" s="74"/>
      <c r="B682" s="123"/>
      <c r="C682" s="123"/>
      <c r="D682" s="123"/>
      <c r="E682" s="123"/>
      <c r="G682" s="3" t="n">
        <f aca="false">'Roshas Attendance'!M681</f>
        <v>0</v>
      </c>
      <c r="H682" s="123"/>
      <c r="I682" s="123"/>
      <c r="J682" s="123"/>
      <c r="M682" s="144" t="str">
        <f aca="false">'Roshas Attendance'!S681</f>
        <v/>
      </c>
      <c r="N682" s="145" t="str">
        <f aca="false">IF(M682="","", IF(SUMIF(K:K,M682,J:J)=0,"",SUMIF(K:K,M682,J:J)))</f>
        <v/>
      </c>
      <c r="O682" s="144" t="str">
        <f aca="false">'Roshas Attendance'!U681</f>
        <v/>
      </c>
    </row>
    <row r="683" customFormat="false" ht="15.75" hidden="false" customHeight="true" outlineLevel="0" collapsed="false">
      <c r="A683" s="67"/>
      <c r="B683" s="123"/>
      <c r="C683" s="123"/>
      <c r="D683" s="123"/>
      <c r="E683" s="123"/>
      <c r="G683" s="3" t="n">
        <f aca="false">'Roshas Attendance'!M682</f>
        <v>0</v>
      </c>
      <c r="H683" s="123"/>
      <c r="I683" s="123"/>
      <c r="J683" s="123"/>
      <c r="M683" s="144" t="str">
        <f aca="false">'Roshas Attendance'!S682</f>
        <v/>
      </c>
      <c r="N683" s="145" t="str">
        <f aca="false">IF(M683="","", IF(SUMIF(K:K,M683,J:J)=0,"",SUMIF(K:K,M683,J:J)))</f>
        <v/>
      </c>
      <c r="O683" s="144" t="str">
        <f aca="false">'Roshas Attendance'!U682</f>
        <v/>
      </c>
    </row>
    <row r="684" customFormat="false" ht="15.75" hidden="false" customHeight="true" outlineLevel="0" collapsed="false">
      <c r="A684" s="74"/>
      <c r="B684" s="123"/>
      <c r="C684" s="123"/>
      <c r="D684" s="123"/>
      <c r="E684" s="123"/>
      <c r="G684" s="3" t="n">
        <f aca="false">'Roshas Attendance'!M683</f>
        <v>0</v>
      </c>
      <c r="H684" s="123"/>
      <c r="I684" s="123"/>
      <c r="J684" s="123"/>
      <c r="M684" s="144" t="str">
        <f aca="false">'Roshas Attendance'!S683</f>
        <v/>
      </c>
      <c r="N684" s="145" t="str">
        <f aca="false">IF(M684="","", IF(SUMIF(K:K,M684,J:J)=0,"",SUMIF(K:K,M684,J:J)))</f>
        <v/>
      </c>
      <c r="O684" s="144" t="str">
        <f aca="false">'Roshas Attendance'!U683</f>
        <v/>
      </c>
    </row>
    <row r="685" customFormat="false" ht="15.75" hidden="false" customHeight="true" outlineLevel="0" collapsed="false">
      <c r="A685" s="67"/>
      <c r="B685" s="123"/>
      <c r="C685" s="123"/>
      <c r="D685" s="123"/>
      <c r="E685" s="123"/>
      <c r="G685" s="3" t="n">
        <f aca="false">'Roshas Attendance'!M684</f>
        <v>0</v>
      </c>
      <c r="H685" s="123"/>
      <c r="I685" s="123"/>
      <c r="J685" s="123"/>
      <c r="M685" s="144" t="str">
        <f aca="false">'Roshas Attendance'!S684</f>
        <v/>
      </c>
      <c r="N685" s="145" t="str">
        <f aca="false">IF(M685="","", IF(SUMIF(K:K,M685,J:J)=0,"",SUMIF(K:K,M685,J:J)))</f>
        <v/>
      </c>
      <c r="O685" s="144" t="str">
        <f aca="false">'Roshas Attendance'!U684</f>
        <v/>
      </c>
    </row>
    <row r="686" customFormat="false" ht="15.75" hidden="false" customHeight="true" outlineLevel="0" collapsed="false">
      <c r="A686" s="74"/>
      <c r="B686" s="123"/>
      <c r="C686" s="123"/>
      <c r="D686" s="123"/>
      <c r="E686" s="123"/>
      <c r="G686" s="3" t="n">
        <f aca="false">'Roshas Attendance'!M685</f>
        <v>0</v>
      </c>
      <c r="H686" s="123"/>
      <c r="I686" s="123"/>
      <c r="J686" s="123"/>
      <c r="M686" s="144" t="str">
        <f aca="false">'Roshas Attendance'!S685</f>
        <v/>
      </c>
      <c r="N686" s="145" t="str">
        <f aca="false">IF(M686="","", IF(SUMIF(K:K,M686,J:J)=0,"",SUMIF(K:K,M686,J:J)))</f>
        <v/>
      </c>
      <c r="O686" s="144" t="str">
        <f aca="false">'Roshas Attendance'!U685</f>
        <v/>
      </c>
    </row>
    <row r="687" customFormat="false" ht="15.75" hidden="false" customHeight="true" outlineLevel="0" collapsed="false">
      <c r="A687" s="67"/>
      <c r="B687" s="123"/>
      <c r="C687" s="123"/>
      <c r="D687" s="123"/>
      <c r="E687" s="123"/>
      <c r="G687" s="3" t="n">
        <f aca="false">'Roshas Attendance'!M686</f>
        <v>0</v>
      </c>
      <c r="H687" s="123"/>
      <c r="I687" s="123"/>
      <c r="J687" s="123"/>
      <c r="M687" s="144" t="str">
        <f aca="false">'Roshas Attendance'!S686</f>
        <v/>
      </c>
      <c r="N687" s="145" t="str">
        <f aca="false">IF(M687="","", IF(SUMIF(K:K,M687,J:J)=0,"",SUMIF(K:K,M687,J:J)))</f>
        <v/>
      </c>
      <c r="O687" s="144" t="str">
        <f aca="false">'Roshas Attendance'!U686</f>
        <v/>
      </c>
    </row>
    <row r="688" customFormat="false" ht="15.75" hidden="false" customHeight="true" outlineLevel="0" collapsed="false">
      <c r="A688" s="74"/>
      <c r="B688" s="123"/>
      <c r="C688" s="123"/>
      <c r="D688" s="123"/>
      <c r="E688" s="123"/>
      <c r="G688" s="3" t="n">
        <f aca="false">'Roshas Attendance'!M687</f>
        <v>0</v>
      </c>
      <c r="H688" s="123"/>
      <c r="I688" s="123"/>
      <c r="J688" s="123"/>
      <c r="M688" s="144" t="str">
        <f aca="false">'Roshas Attendance'!S687</f>
        <v/>
      </c>
      <c r="N688" s="145" t="str">
        <f aca="false">IF(M688="","", IF(SUMIF(K:K,M688,J:J)=0,"",SUMIF(K:K,M688,J:J)))</f>
        <v/>
      </c>
      <c r="O688" s="144" t="str">
        <f aca="false">'Roshas Attendance'!U687</f>
        <v/>
      </c>
    </row>
    <row r="689" customFormat="false" ht="15.75" hidden="false" customHeight="true" outlineLevel="0" collapsed="false">
      <c r="A689" s="67"/>
      <c r="B689" s="123"/>
      <c r="C689" s="123"/>
      <c r="D689" s="123"/>
      <c r="E689" s="123"/>
      <c r="G689" s="3" t="n">
        <f aca="false">'Roshas Attendance'!M688</f>
        <v>0</v>
      </c>
      <c r="H689" s="123"/>
      <c r="I689" s="123"/>
      <c r="J689" s="123"/>
      <c r="M689" s="144" t="str">
        <f aca="false">'Roshas Attendance'!S688</f>
        <v/>
      </c>
      <c r="N689" s="145" t="str">
        <f aca="false">IF(M689="","", IF(SUMIF(K:K,M689,J:J)=0,"",SUMIF(K:K,M689,J:J)))</f>
        <v/>
      </c>
      <c r="O689" s="144" t="str">
        <f aca="false">'Roshas Attendance'!U688</f>
        <v/>
      </c>
    </row>
    <row r="690" customFormat="false" ht="15.75" hidden="false" customHeight="true" outlineLevel="0" collapsed="false">
      <c r="A690" s="74"/>
      <c r="B690" s="123"/>
      <c r="C690" s="123"/>
      <c r="D690" s="123"/>
      <c r="E690" s="123"/>
      <c r="G690" s="3" t="n">
        <f aca="false">'Roshas Attendance'!M689</f>
        <v>0</v>
      </c>
      <c r="H690" s="123"/>
      <c r="I690" s="123"/>
      <c r="J690" s="123"/>
      <c r="M690" s="144" t="str">
        <f aca="false">'Roshas Attendance'!S689</f>
        <v/>
      </c>
      <c r="N690" s="145" t="str">
        <f aca="false">IF(M690="","", IF(SUMIF(K:K,M690,J:J)=0,"",SUMIF(K:K,M690,J:J)))</f>
        <v/>
      </c>
      <c r="O690" s="144" t="str">
        <f aca="false">'Roshas Attendance'!U689</f>
        <v/>
      </c>
    </row>
    <row r="691" customFormat="false" ht="15.75" hidden="false" customHeight="true" outlineLevel="0" collapsed="false">
      <c r="A691" s="67"/>
      <c r="B691" s="123"/>
      <c r="C691" s="123"/>
      <c r="D691" s="123"/>
      <c r="E691" s="123"/>
      <c r="G691" s="3" t="n">
        <f aca="false">'Roshas Attendance'!M690</f>
        <v>0</v>
      </c>
      <c r="H691" s="123"/>
      <c r="I691" s="123"/>
      <c r="J691" s="123"/>
      <c r="M691" s="144" t="str">
        <f aca="false">'Roshas Attendance'!S690</f>
        <v/>
      </c>
      <c r="N691" s="145" t="str">
        <f aca="false">IF(M691="","", IF(SUMIF(K:K,M691,J:J)=0,"",SUMIF(K:K,M691,J:J)))</f>
        <v/>
      </c>
      <c r="O691" s="144" t="str">
        <f aca="false">'Roshas Attendance'!U690</f>
        <v/>
      </c>
    </row>
    <row r="692" customFormat="false" ht="15.75" hidden="false" customHeight="true" outlineLevel="0" collapsed="false">
      <c r="A692" s="74"/>
      <c r="B692" s="123"/>
      <c r="C692" s="123"/>
      <c r="D692" s="123"/>
      <c r="E692" s="123"/>
      <c r="G692" s="3" t="n">
        <f aca="false">'Roshas Attendance'!M691</f>
        <v>0</v>
      </c>
      <c r="H692" s="123"/>
      <c r="I692" s="123"/>
      <c r="J692" s="123"/>
      <c r="M692" s="144" t="str">
        <f aca="false">'Roshas Attendance'!S691</f>
        <v/>
      </c>
      <c r="N692" s="145" t="str">
        <f aca="false">IF(M692="","", IF(SUMIF(K:K,M692,J:J)=0,"",SUMIF(K:K,M692,J:J)))</f>
        <v/>
      </c>
      <c r="O692" s="144" t="str">
        <f aca="false">'Roshas Attendance'!U691</f>
        <v/>
      </c>
    </row>
    <row r="693" customFormat="false" ht="15.75" hidden="false" customHeight="true" outlineLevel="0" collapsed="false">
      <c r="A693" s="67"/>
      <c r="B693" s="123"/>
      <c r="C693" s="123"/>
      <c r="D693" s="123"/>
      <c r="E693" s="123"/>
      <c r="G693" s="3" t="n">
        <f aca="false">'Roshas Attendance'!M692</f>
        <v>0</v>
      </c>
      <c r="H693" s="123"/>
      <c r="I693" s="123"/>
      <c r="J693" s="123"/>
      <c r="M693" s="144" t="str">
        <f aca="false">'Roshas Attendance'!S692</f>
        <v/>
      </c>
      <c r="N693" s="145" t="str">
        <f aca="false">IF(M693="","", IF(SUMIF(K:K,M693,J:J)=0,"",SUMIF(K:K,M693,J:J)))</f>
        <v/>
      </c>
      <c r="O693" s="144" t="str">
        <f aca="false">'Roshas Attendance'!U692</f>
        <v/>
      </c>
    </row>
    <row r="694" customFormat="false" ht="15.75" hidden="false" customHeight="true" outlineLevel="0" collapsed="false">
      <c r="A694" s="74"/>
      <c r="B694" s="123"/>
      <c r="C694" s="123"/>
      <c r="D694" s="123"/>
      <c r="E694" s="123"/>
      <c r="G694" s="3" t="n">
        <f aca="false">'Roshas Attendance'!M693</f>
        <v>0</v>
      </c>
      <c r="H694" s="123"/>
      <c r="I694" s="123"/>
      <c r="J694" s="123"/>
      <c r="M694" s="144" t="str">
        <f aca="false">'Roshas Attendance'!S693</f>
        <v/>
      </c>
      <c r="N694" s="145" t="str">
        <f aca="false">IF(M694="","", IF(SUMIF(K:K,M694,J:J)=0,"",SUMIF(K:K,M694,J:J)))</f>
        <v/>
      </c>
      <c r="O694" s="144" t="str">
        <f aca="false">'Roshas Attendance'!U693</f>
        <v/>
      </c>
    </row>
    <row r="695" customFormat="false" ht="15.75" hidden="false" customHeight="true" outlineLevel="0" collapsed="false">
      <c r="A695" s="67"/>
      <c r="B695" s="123"/>
      <c r="C695" s="123"/>
      <c r="D695" s="123"/>
      <c r="E695" s="123"/>
      <c r="G695" s="3" t="n">
        <f aca="false">'Roshas Attendance'!M694</f>
        <v>0</v>
      </c>
      <c r="H695" s="123"/>
      <c r="I695" s="123"/>
      <c r="J695" s="123"/>
      <c r="M695" s="144" t="str">
        <f aca="false">'Roshas Attendance'!S694</f>
        <v/>
      </c>
      <c r="N695" s="145" t="str">
        <f aca="false">IF(M695="","", IF(SUMIF(K:K,M695,J:J)=0,"",SUMIF(K:K,M695,J:J)))</f>
        <v/>
      </c>
      <c r="O695" s="144" t="str">
        <f aca="false">'Roshas Attendance'!U694</f>
        <v/>
      </c>
    </row>
    <row r="696" customFormat="false" ht="15.75" hidden="false" customHeight="true" outlineLevel="0" collapsed="false">
      <c r="A696" s="74"/>
      <c r="B696" s="123"/>
      <c r="C696" s="123"/>
      <c r="D696" s="123"/>
      <c r="E696" s="123"/>
      <c r="G696" s="3" t="n">
        <f aca="false">'Roshas Attendance'!M695</f>
        <v>0</v>
      </c>
      <c r="H696" s="123"/>
      <c r="I696" s="123"/>
      <c r="J696" s="123"/>
      <c r="M696" s="144" t="str">
        <f aca="false">'Roshas Attendance'!S695</f>
        <v/>
      </c>
      <c r="N696" s="145" t="str">
        <f aca="false">IF(M696="","", IF(SUMIF(K:K,M696,J:J)=0,"",SUMIF(K:K,M696,J:J)))</f>
        <v/>
      </c>
      <c r="O696" s="144" t="str">
        <f aca="false">'Roshas Attendance'!U695</f>
        <v/>
      </c>
    </row>
    <row r="697" customFormat="false" ht="15.75" hidden="false" customHeight="true" outlineLevel="0" collapsed="false">
      <c r="A697" s="67"/>
      <c r="B697" s="123"/>
      <c r="C697" s="123"/>
      <c r="D697" s="123"/>
      <c r="E697" s="123"/>
      <c r="G697" s="3" t="n">
        <f aca="false">'Roshas Attendance'!M696</f>
        <v>0</v>
      </c>
      <c r="H697" s="123"/>
      <c r="I697" s="123"/>
      <c r="J697" s="123"/>
      <c r="M697" s="144" t="str">
        <f aca="false">'Roshas Attendance'!S696</f>
        <v/>
      </c>
      <c r="N697" s="145" t="str">
        <f aca="false">IF(M697="","", IF(SUMIF(K:K,M697,J:J)=0,"",SUMIF(K:K,M697,J:J)))</f>
        <v/>
      </c>
      <c r="O697" s="144" t="str">
        <f aca="false">'Roshas Attendance'!U696</f>
        <v/>
      </c>
    </row>
    <row r="698" customFormat="false" ht="15.75" hidden="false" customHeight="true" outlineLevel="0" collapsed="false">
      <c r="A698" s="74"/>
      <c r="B698" s="123"/>
      <c r="C698" s="123"/>
      <c r="D698" s="123"/>
      <c r="E698" s="123"/>
      <c r="G698" s="3" t="n">
        <f aca="false">'Roshas Attendance'!M697</f>
        <v>0</v>
      </c>
      <c r="H698" s="123"/>
      <c r="I698" s="123"/>
      <c r="J698" s="123"/>
      <c r="M698" s="144" t="str">
        <f aca="false">'Roshas Attendance'!S697</f>
        <v/>
      </c>
      <c r="N698" s="145" t="str">
        <f aca="false">IF(M698="","", IF(SUMIF(K:K,M698,J:J)=0,"",SUMIF(K:K,M698,J:J)))</f>
        <v/>
      </c>
      <c r="O698" s="144" t="str">
        <f aca="false">'Roshas Attendance'!U697</f>
        <v/>
      </c>
    </row>
    <row r="699" customFormat="false" ht="15.75" hidden="false" customHeight="true" outlineLevel="0" collapsed="false">
      <c r="A699" s="67"/>
      <c r="B699" s="123"/>
      <c r="C699" s="123"/>
      <c r="D699" s="123"/>
      <c r="E699" s="123"/>
      <c r="G699" s="3" t="n">
        <f aca="false">'Roshas Attendance'!M698</f>
        <v>0</v>
      </c>
      <c r="H699" s="123"/>
      <c r="I699" s="123"/>
      <c r="J699" s="123"/>
      <c r="M699" s="144" t="str">
        <f aca="false">'Roshas Attendance'!S698</f>
        <v/>
      </c>
      <c r="N699" s="145" t="str">
        <f aca="false">IF(M699="","", IF(SUMIF(K:K,M699,J:J)=0,"",SUMIF(K:K,M699,J:J)))</f>
        <v/>
      </c>
      <c r="O699" s="144" t="str">
        <f aca="false">'Roshas Attendance'!U698</f>
        <v/>
      </c>
    </row>
    <row r="700" customFormat="false" ht="15.75" hidden="false" customHeight="true" outlineLevel="0" collapsed="false">
      <c r="A700" s="74"/>
      <c r="B700" s="123"/>
      <c r="C700" s="123"/>
      <c r="D700" s="123"/>
      <c r="E700" s="123"/>
      <c r="G700" s="3" t="n">
        <f aca="false">'Roshas Attendance'!M699</f>
        <v>0</v>
      </c>
      <c r="H700" s="123"/>
      <c r="I700" s="123"/>
      <c r="J700" s="123"/>
      <c r="M700" s="144" t="str">
        <f aca="false">'Roshas Attendance'!S699</f>
        <v/>
      </c>
      <c r="N700" s="145" t="str">
        <f aca="false">IF(M700="","", IF(SUMIF(K:K,M700,J:J)=0,"",SUMIF(K:K,M700,J:J)))</f>
        <v/>
      </c>
      <c r="O700" s="144" t="str">
        <f aca="false">'Roshas Attendance'!U699</f>
        <v/>
      </c>
    </row>
    <row r="701" customFormat="false" ht="15.75" hidden="false" customHeight="true" outlineLevel="0" collapsed="false">
      <c r="A701" s="67"/>
      <c r="B701" s="123"/>
      <c r="C701" s="123"/>
      <c r="D701" s="123"/>
      <c r="E701" s="123"/>
      <c r="G701" s="3" t="n">
        <f aca="false">'Roshas Attendance'!M700</f>
        <v>0</v>
      </c>
      <c r="H701" s="123"/>
      <c r="I701" s="123"/>
      <c r="J701" s="123"/>
      <c r="M701" s="144" t="str">
        <f aca="false">'Roshas Attendance'!S700</f>
        <v/>
      </c>
      <c r="N701" s="145" t="str">
        <f aca="false">IF(M701="","", IF(SUMIF(K:K,M701,J:J)=0,"",SUMIF(K:K,M701,J:J)))</f>
        <v/>
      </c>
      <c r="O701" s="144" t="str">
        <f aca="false">'Roshas Attendance'!U700</f>
        <v/>
      </c>
    </row>
    <row r="702" customFormat="false" ht="15.75" hidden="false" customHeight="true" outlineLevel="0" collapsed="false">
      <c r="A702" s="74"/>
      <c r="B702" s="123"/>
      <c r="C702" s="123"/>
      <c r="D702" s="123"/>
      <c r="E702" s="123"/>
      <c r="G702" s="3" t="n">
        <f aca="false">'Roshas Attendance'!M701</f>
        <v>0</v>
      </c>
      <c r="H702" s="123"/>
      <c r="I702" s="123"/>
      <c r="J702" s="123"/>
      <c r="M702" s="144" t="str">
        <f aca="false">'Roshas Attendance'!S701</f>
        <v/>
      </c>
      <c r="N702" s="145" t="str">
        <f aca="false">IF(M702="","", IF(SUMIF(K:K,M702,J:J)=0,"",SUMIF(K:K,M702,J:J)))</f>
        <v/>
      </c>
      <c r="O702" s="144" t="str">
        <f aca="false">'Roshas Attendance'!U701</f>
        <v/>
      </c>
    </row>
    <row r="703" customFormat="false" ht="15.75" hidden="false" customHeight="true" outlineLevel="0" collapsed="false">
      <c r="A703" s="67"/>
      <c r="B703" s="123"/>
      <c r="C703" s="123"/>
      <c r="D703" s="123"/>
      <c r="E703" s="123"/>
      <c r="G703" s="3" t="n">
        <f aca="false">'Roshas Attendance'!M702</f>
        <v>0</v>
      </c>
      <c r="H703" s="123"/>
      <c r="I703" s="123"/>
      <c r="J703" s="123"/>
      <c r="M703" s="144" t="str">
        <f aca="false">'Roshas Attendance'!S702</f>
        <v/>
      </c>
      <c r="N703" s="145" t="str">
        <f aca="false">IF(M703="","", IF(SUMIF(K:K,M703,J:J)=0,"",SUMIF(K:K,M703,J:J)))</f>
        <v/>
      </c>
      <c r="O703" s="144" t="str">
        <f aca="false">'Roshas Attendance'!U702</f>
        <v/>
      </c>
    </row>
    <row r="704" customFormat="false" ht="15.75" hidden="false" customHeight="true" outlineLevel="0" collapsed="false">
      <c r="A704" s="74"/>
      <c r="B704" s="123"/>
      <c r="C704" s="123"/>
      <c r="D704" s="123"/>
      <c r="E704" s="123"/>
      <c r="G704" s="3" t="n">
        <f aca="false">'Roshas Attendance'!M703</f>
        <v>0</v>
      </c>
      <c r="H704" s="123"/>
      <c r="I704" s="123"/>
      <c r="J704" s="123"/>
      <c r="M704" s="144" t="str">
        <f aca="false">'Roshas Attendance'!S703</f>
        <v/>
      </c>
      <c r="N704" s="145" t="str">
        <f aca="false">IF(M704="","", IF(SUMIF(K:K,M704,J:J)=0,"",SUMIF(K:K,M704,J:J)))</f>
        <v/>
      </c>
      <c r="O704" s="144" t="str">
        <f aca="false">'Roshas Attendance'!U703</f>
        <v/>
      </c>
    </row>
    <row r="705" customFormat="false" ht="15.75" hidden="false" customHeight="true" outlineLevel="0" collapsed="false">
      <c r="A705" s="67"/>
      <c r="B705" s="123"/>
      <c r="C705" s="123"/>
      <c r="D705" s="123"/>
      <c r="E705" s="123"/>
      <c r="G705" s="3" t="n">
        <f aca="false">'Roshas Attendance'!M704</f>
        <v>0</v>
      </c>
      <c r="H705" s="123"/>
      <c r="I705" s="123"/>
      <c r="J705" s="123"/>
      <c r="M705" s="144" t="str">
        <f aca="false">'Roshas Attendance'!S704</f>
        <v/>
      </c>
      <c r="N705" s="145" t="str">
        <f aca="false">IF(M705="","", IF(SUMIF(K:K,M705,J:J)=0,"",SUMIF(K:K,M705,J:J)))</f>
        <v/>
      </c>
      <c r="O705" s="144" t="str">
        <f aca="false">'Roshas Attendance'!U704</f>
        <v/>
      </c>
    </row>
    <row r="706" customFormat="false" ht="15.75" hidden="false" customHeight="true" outlineLevel="0" collapsed="false">
      <c r="A706" s="74"/>
      <c r="B706" s="123"/>
      <c r="C706" s="123"/>
      <c r="D706" s="123"/>
      <c r="E706" s="123"/>
      <c r="G706" s="3" t="n">
        <f aca="false">'Roshas Attendance'!M705</f>
        <v>0</v>
      </c>
      <c r="H706" s="123"/>
      <c r="I706" s="123"/>
      <c r="J706" s="123"/>
      <c r="M706" s="144" t="str">
        <f aca="false">'Roshas Attendance'!S705</f>
        <v/>
      </c>
      <c r="N706" s="145" t="str">
        <f aca="false">IF(M706="","", IF(SUMIF(K:K,M706,J:J)=0,"",SUMIF(K:K,M706,J:J)))</f>
        <v/>
      </c>
      <c r="O706" s="144" t="str">
        <f aca="false">'Roshas Attendance'!U705</f>
        <v/>
      </c>
    </row>
    <row r="707" customFormat="false" ht="15.75" hidden="false" customHeight="true" outlineLevel="0" collapsed="false">
      <c r="A707" s="67"/>
      <c r="B707" s="123"/>
      <c r="C707" s="123"/>
      <c r="D707" s="123"/>
      <c r="E707" s="123"/>
      <c r="G707" s="3" t="n">
        <f aca="false">'Roshas Attendance'!M706</f>
        <v>0</v>
      </c>
      <c r="H707" s="123"/>
      <c r="I707" s="123"/>
      <c r="J707" s="123"/>
      <c r="M707" s="144" t="str">
        <f aca="false">'Roshas Attendance'!S706</f>
        <v/>
      </c>
      <c r="N707" s="145" t="str">
        <f aca="false">IF(M707="","", IF(SUMIF(K:K,M707,J:J)=0,"",SUMIF(K:K,M707,J:J)))</f>
        <v/>
      </c>
      <c r="O707" s="144" t="str">
        <f aca="false">'Roshas Attendance'!U706</f>
        <v/>
      </c>
    </row>
    <row r="708" customFormat="false" ht="15.75" hidden="false" customHeight="true" outlineLevel="0" collapsed="false">
      <c r="A708" s="74"/>
      <c r="B708" s="123"/>
      <c r="C708" s="123"/>
      <c r="D708" s="123"/>
      <c r="E708" s="123"/>
      <c r="G708" s="3" t="n">
        <f aca="false">'Roshas Attendance'!M707</f>
        <v>0</v>
      </c>
      <c r="H708" s="123"/>
      <c r="I708" s="123"/>
      <c r="J708" s="123"/>
      <c r="M708" s="144" t="str">
        <f aca="false">'Roshas Attendance'!S707</f>
        <v/>
      </c>
      <c r="N708" s="145" t="str">
        <f aca="false">IF(M708="","", IF(SUMIF(K:K,M708,J:J)=0,"",SUMIF(K:K,M708,J:J)))</f>
        <v/>
      </c>
      <c r="O708" s="144" t="str">
        <f aca="false">'Roshas Attendance'!U707</f>
        <v/>
      </c>
    </row>
    <row r="709" customFormat="false" ht="15.75" hidden="false" customHeight="true" outlineLevel="0" collapsed="false">
      <c r="A709" s="67"/>
      <c r="B709" s="123"/>
      <c r="C709" s="123"/>
      <c r="D709" s="123"/>
      <c r="E709" s="123"/>
      <c r="G709" s="3" t="n">
        <f aca="false">'Roshas Attendance'!M708</f>
        <v>0</v>
      </c>
      <c r="H709" s="123"/>
      <c r="I709" s="123"/>
      <c r="J709" s="123"/>
      <c r="M709" s="144" t="str">
        <f aca="false">'Roshas Attendance'!S708</f>
        <v/>
      </c>
      <c r="N709" s="145" t="str">
        <f aca="false">IF(M709="","", IF(SUMIF(K:K,M709,J:J)=0,"",SUMIF(K:K,M709,J:J)))</f>
        <v/>
      </c>
      <c r="O709" s="144" t="str">
        <f aca="false">'Roshas Attendance'!U708</f>
        <v/>
      </c>
    </row>
    <row r="710" customFormat="false" ht="15.75" hidden="false" customHeight="true" outlineLevel="0" collapsed="false">
      <c r="A710" s="74"/>
      <c r="B710" s="123"/>
      <c r="C710" s="123"/>
      <c r="D710" s="123"/>
      <c r="E710" s="123"/>
      <c r="G710" s="3" t="n">
        <f aca="false">'Roshas Attendance'!M709</f>
        <v>0</v>
      </c>
      <c r="H710" s="123"/>
      <c r="I710" s="123"/>
      <c r="J710" s="123"/>
      <c r="M710" s="144" t="str">
        <f aca="false">'Roshas Attendance'!S709</f>
        <v/>
      </c>
      <c r="N710" s="145" t="str">
        <f aca="false">IF(M710="","", IF(SUMIF(K:K,M710,J:J)=0,"",SUMIF(K:K,M710,J:J)))</f>
        <v/>
      </c>
      <c r="O710" s="144" t="str">
        <f aca="false">'Roshas Attendance'!U709</f>
        <v/>
      </c>
    </row>
    <row r="711" customFormat="false" ht="15.75" hidden="false" customHeight="true" outlineLevel="0" collapsed="false">
      <c r="A711" s="67"/>
      <c r="B711" s="123"/>
      <c r="C711" s="123"/>
      <c r="D711" s="123"/>
      <c r="E711" s="123"/>
      <c r="G711" s="3" t="n">
        <f aca="false">'Roshas Attendance'!M710</f>
        <v>0</v>
      </c>
      <c r="H711" s="123"/>
      <c r="I711" s="123"/>
      <c r="J711" s="123"/>
      <c r="M711" s="144" t="str">
        <f aca="false">'Roshas Attendance'!S710</f>
        <v/>
      </c>
      <c r="N711" s="145" t="str">
        <f aca="false">IF(M711="","", IF(SUMIF(K:K,M711,J:J)=0,"",SUMIF(K:K,M711,J:J)))</f>
        <v/>
      </c>
      <c r="O711" s="144" t="str">
        <f aca="false">'Roshas Attendance'!U710</f>
        <v/>
      </c>
    </row>
    <row r="712" customFormat="false" ht="15.75" hidden="false" customHeight="true" outlineLevel="0" collapsed="false">
      <c r="A712" s="74"/>
      <c r="B712" s="123"/>
      <c r="C712" s="123"/>
      <c r="D712" s="123"/>
      <c r="E712" s="123"/>
      <c r="G712" s="3" t="n">
        <f aca="false">'Roshas Attendance'!M711</f>
        <v>0</v>
      </c>
      <c r="H712" s="123"/>
      <c r="I712" s="123"/>
      <c r="J712" s="123"/>
      <c r="M712" s="144" t="str">
        <f aca="false">'Roshas Attendance'!S711</f>
        <v/>
      </c>
      <c r="N712" s="145" t="str">
        <f aca="false">IF(M712="","", IF(SUMIF(K:K,M712,J:J)=0,"",SUMIF(K:K,M712,J:J)))</f>
        <v/>
      </c>
      <c r="O712" s="144" t="str">
        <f aca="false">'Roshas Attendance'!U711</f>
        <v/>
      </c>
    </row>
    <row r="713" customFormat="false" ht="15.75" hidden="false" customHeight="true" outlineLevel="0" collapsed="false">
      <c r="A713" s="67"/>
      <c r="B713" s="123"/>
      <c r="C713" s="123"/>
      <c r="D713" s="123"/>
      <c r="E713" s="123"/>
      <c r="G713" s="3" t="n">
        <f aca="false">'Roshas Attendance'!M712</f>
        <v>0</v>
      </c>
      <c r="H713" s="123"/>
      <c r="I713" s="123"/>
      <c r="J713" s="123"/>
      <c r="M713" s="144" t="str">
        <f aca="false">'Roshas Attendance'!S712</f>
        <v/>
      </c>
      <c r="N713" s="145" t="str">
        <f aca="false">IF(M713="","", IF(SUMIF(K:K,M713,J:J)=0,"",SUMIF(K:K,M713,J:J)))</f>
        <v/>
      </c>
      <c r="O713" s="144" t="str">
        <f aca="false">'Roshas Attendance'!U712</f>
        <v/>
      </c>
    </row>
    <row r="714" customFormat="false" ht="15.75" hidden="false" customHeight="true" outlineLevel="0" collapsed="false">
      <c r="A714" s="74"/>
      <c r="B714" s="123"/>
      <c r="C714" s="123"/>
      <c r="D714" s="123"/>
      <c r="E714" s="123"/>
      <c r="G714" s="3" t="n">
        <f aca="false">'Roshas Attendance'!M713</f>
        <v>0</v>
      </c>
      <c r="H714" s="123"/>
      <c r="I714" s="123"/>
      <c r="J714" s="123"/>
      <c r="M714" s="144" t="str">
        <f aca="false">'Roshas Attendance'!S713</f>
        <v/>
      </c>
      <c r="N714" s="145" t="str">
        <f aca="false">IF(M714="","", IF(SUMIF(K:K,M714,J:J)=0,"",SUMIF(K:K,M714,J:J)))</f>
        <v/>
      </c>
      <c r="O714" s="144" t="str">
        <f aca="false">'Roshas Attendance'!U713</f>
        <v/>
      </c>
    </row>
    <row r="715" customFormat="false" ht="15.75" hidden="false" customHeight="true" outlineLevel="0" collapsed="false">
      <c r="A715" s="67"/>
      <c r="B715" s="123"/>
      <c r="C715" s="123"/>
      <c r="D715" s="123"/>
      <c r="E715" s="123"/>
      <c r="G715" s="3" t="n">
        <f aca="false">'Roshas Attendance'!M714</f>
        <v>0</v>
      </c>
      <c r="H715" s="123"/>
      <c r="I715" s="123"/>
      <c r="J715" s="123"/>
      <c r="M715" s="144" t="str">
        <f aca="false">'Roshas Attendance'!S714</f>
        <v/>
      </c>
      <c r="N715" s="145" t="str">
        <f aca="false">IF(M715="","", IF(SUMIF(K:K,M715,J:J)=0,"",SUMIF(K:K,M715,J:J)))</f>
        <v/>
      </c>
      <c r="O715" s="144" t="str">
        <f aca="false">'Roshas Attendance'!U714</f>
        <v/>
      </c>
    </row>
    <row r="716" customFormat="false" ht="15.75" hidden="false" customHeight="true" outlineLevel="0" collapsed="false">
      <c r="A716" s="74"/>
      <c r="B716" s="123"/>
      <c r="C716" s="123"/>
      <c r="D716" s="123"/>
      <c r="E716" s="123"/>
      <c r="G716" s="3" t="n">
        <f aca="false">'Roshas Attendance'!M715</f>
        <v>0</v>
      </c>
      <c r="H716" s="123"/>
      <c r="I716" s="123"/>
      <c r="J716" s="123"/>
      <c r="M716" s="144" t="str">
        <f aca="false">'Roshas Attendance'!S715</f>
        <v/>
      </c>
      <c r="N716" s="145" t="str">
        <f aca="false">IF(M716="","", IF(SUMIF(K:K,M716,J:J)=0,"",SUMIF(K:K,M716,J:J)))</f>
        <v/>
      </c>
      <c r="O716" s="144" t="str">
        <f aca="false">'Roshas Attendance'!U715</f>
        <v/>
      </c>
    </row>
    <row r="717" customFormat="false" ht="15.75" hidden="false" customHeight="true" outlineLevel="0" collapsed="false">
      <c r="A717" s="67"/>
      <c r="B717" s="123"/>
      <c r="C717" s="123"/>
      <c r="D717" s="123"/>
      <c r="E717" s="123"/>
      <c r="G717" s="3" t="n">
        <f aca="false">'Roshas Attendance'!M716</f>
        <v>0</v>
      </c>
      <c r="H717" s="123"/>
      <c r="I717" s="123"/>
      <c r="J717" s="123"/>
      <c r="M717" s="144" t="str">
        <f aca="false">'Roshas Attendance'!S716</f>
        <v/>
      </c>
      <c r="N717" s="145" t="str">
        <f aca="false">IF(M717="","", IF(SUMIF(K:K,M717,J:J)=0,"",SUMIF(K:K,M717,J:J)))</f>
        <v/>
      </c>
      <c r="O717" s="144" t="str">
        <f aca="false">'Roshas Attendance'!U716</f>
        <v/>
      </c>
    </row>
    <row r="718" customFormat="false" ht="15.75" hidden="false" customHeight="true" outlineLevel="0" collapsed="false">
      <c r="A718" s="74"/>
      <c r="B718" s="123"/>
      <c r="C718" s="123"/>
      <c r="D718" s="123"/>
      <c r="E718" s="123"/>
      <c r="G718" s="3" t="n">
        <f aca="false">'Roshas Attendance'!M717</f>
        <v>0</v>
      </c>
      <c r="H718" s="123"/>
      <c r="I718" s="123"/>
      <c r="J718" s="123"/>
      <c r="M718" s="144" t="str">
        <f aca="false">'Roshas Attendance'!S717</f>
        <v/>
      </c>
      <c r="N718" s="145" t="str">
        <f aca="false">IF(M718="","", IF(SUMIF(K:K,M718,J:J)=0,"",SUMIF(K:K,M718,J:J)))</f>
        <v/>
      </c>
      <c r="O718" s="144" t="str">
        <f aca="false">'Roshas Attendance'!U717</f>
        <v/>
      </c>
    </row>
    <row r="719" customFormat="false" ht="15.75" hidden="false" customHeight="true" outlineLevel="0" collapsed="false">
      <c r="A719" s="67"/>
      <c r="B719" s="123"/>
      <c r="C719" s="123"/>
      <c r="D719" s="123"/>
      <c r="E719" s="123"/>
      <c r="G719" s="3" t="n">
        <f aca="false">'Roshas Attendance'!M718</f>
        <v>0</v>
      </c>
      <c r="H719" s="123"/>
      <c r="I719" s="123"/>
      <c r="J719" s="123"/>
      <c r="M719" s="144" t="str">
        <f aca="false">'Roshas Attendance'!S718</f>
        <v/>
      </c>
      <c r="N719" s="145" t="str">
        <f aca="false">IF(M719="","", IF(SUMIF(K:K,M719,J:J)=0,"",SUMIF(K:K,M719,J:J)))</f>
        <v/>
      </c>
      <c r="O719" s="144" t="str">
        <f aca="false">'Roshas Attendance'!U718</f>
        <v/>
      </c>
    </row>
    <row r="720" customFormat="false" ht="15.75" hidden="false" customHeight="true" outlineLevel="0" collapsed="false">
      <c r="A720" s="74"/>
      <c r="B720" s="123"/>
      <c r="C720" s="123"/>
      <c r="D720" s="123"/>
      <c r="E720" s="123"/>
      <c r="G720" s="3" t="n">
        <f aca="false">'Roshas Attendance'!M719</f>
        <v>0</v>
      </c>
      <c r="H720" s="123"/>
      <c r="I720" s="123"/>
      <c r="J720" s="123"/>
      <c r="M720" s="144" t="str">
        <f aca="false">'Roshas Attendance'!S719</f>
        <v/>
      </c>
      <c r="N720" s="145" t="str">
        <f aca="false">IF(M720="","", IF(SUMIF(K:K,M720,J:J)=0,"",SUMIF(K:K,M720,J:J)))</f>
        <v/>
      </c>
      <c r="O720" s="144" t="str">
        <f aca="false">'Roshas Attendance'!U719</f>
        <v/>
      </c>
    </row>
    <row r="721" customFormat="false" ht="15.75" hidden="false" customHeight="true" outlineLevel="0" collapsed="false">
      <c r="A721" s="67"/>
      <c r="B721" s="123"/>
      <c r="C721" s="123"/>
      <c r="D721" s="123"/>
      <c r="E721" s="123"/>
      <c r="G721" s="3" t="n">
        <f aca="false">'Roshas Attendance'!M720</f>
        <v>0</v>
      </c>
      <c r="H721" s="123"/>
      <c r="I721" s="123"/>
      <c r="J721" s="123"/>
      <c r="M721" s="144" t="str">
        <f aca="false">'Roshas Attendance'!S720</f>
        <v/>
      </c>
      <c r="N721" s="145" t="str">
        <f aca="false">IF(M721="","", IF(SUMIF(K:K,M721,J:J)=0,"",SUMIF(K:K,M721,J:J)))</f>
        <v/>
      </c>
      <c r="O721" s="144" t="str">
        <f aca="false">'Roshas Attendance'!U720</f>
        <v/>
      </c>
    </row>
    <row r="722" customFormat="false" ht="15.75" hidden="false" customHeight="true" outlineLevel="0" collapsed="false">
      <c r="A722" s="74"/>
      <c r="B722" s="123"/>
      <c r="C722" s="123"/>
      <c r="D722" s="123"/>
      <c r="E722" s="123"/>
      <c r="G722" s="3" t="n">
        <f aca="false">'Roshas Attendance'!M721</f>
        <v>0</v>
      </c>
      <c r="H722" s="123"/>
      <c r="I722" s="123"/>
      <c r="J722" s="123"/>
      <c r="M722" s="144" t="str">
        <f aca="false">'Roshas Attendance'!S721</f>
        <v/>
      </c>
      <c r="N722" s="145" t="str">
        <f aca="false">IF(M722="","", IF(SUMIF(K:K,M722,J:J)=0,"",SUMIF(K:K,M722,J:J)))</f>
        <v/>
      </c>
      <c r="O722" s="144" t="str">
        <f aca="false">'Roshas Attendance'!U721</f>
        <v/>
      </c>
    </row>
    <row r="723" customFormat="false" ht="15.75" hidden="false" customHeight="true" outlineLevel="0" collapsed="false">
      <c r="A723" s="67"/>
      <c r="B723" s="123"/>
      <c r="C723" s="123"/>
      <c r="D723" s="123"/>
      <c r="E723" s="123"/>
      <c r="G723" s="3" t="n">
        <f aca="false">'Roshas Attendance'!M722</f>
        <v>0</v>
      </c>
      <c r="H723" s="123"/>
      <c r="I723" s="123"/>
      <c r="J723" s="123"/>
      <c r="M723" s="144" t="str">
        <f aca="false">'Roshas Attendance'!S722</f>
        <v/>
      </c>
      <c r="N723" s="145" t="str">
        <f aca="false">IF(M723="","", IF(SUMIF(K:K,M723,J:J)=0,"",SUMIF(K:K,M723,J:J)))</f>
        <v/>
      </c>
      <c r="O723" s="144" t="str">
        <f aca="false">'Roshas Attendance'!U722</f>
        <v/>
      </c>
    </row>
    <row r="724" customFormat="false" ht="15.75" hidden="false" customHeight="true" outlineLevel="0" collapsed="false">
      <c r="A724" s="74"/>
      <c r="B724" s="123"/>
      <c r="C724" s="123"/>
      <c r="D724" s="123"/>
      <c r="E724" s="123"/>
      <c r="G724" s="3" t="n">
        <f aca="false">'Roshas Attendance'!M723</f>
        <v>0</v>
      </c>
      <c r="H724" s="123"/>
      <c r="I724" s="123"/>
      <c r="J724" s="123"/>
      <c r="M724" s="144" t="str">
        <f aca="false">'Roshas Attendance'!S723</f>
        <v/>
      </c>
      <c r="N724" s="145" t="str">
        <f aca="false">IF(M724="","", IF(SUMIF(K:K,M724,J:J)=0,"",SUMIF(K:K,M724,J:J)))</f>
        <v/>
      </c>
      <c r="O724" s="144" t="str">
        <f aca="false">'Roshas Attendance'!U723</f>
        <v/>
      </c>
    </row>
    <row r="725" customFormat="false" ht="15.75" hidden="false" customHeight="true" outlineLevel="0" collapsed="false">
      <c r="A725" s="67"/>
      <c r="B725" s="123"/>
      <c r="C725" s="123"/>
      <c r="D725" s="123"/>
      <c r="E725" s="123"/>
      <c r="G725" s="3" t="n">
        <f aca="false">'Roshas Attendance'!M724</f>
        <v>0</v>
      </c>
      <c r="H725" s="123"/>
      <c r="I725" s="123"/>
      <c r="J725" s="123"/>
      <c r="M725" s="144" t="str">
        <f aca="false">'Roshas Attendance'!S724</f>
        <v/>
      </c>
      <c r="N725" s="145" t="str">
        <f aca="false">IF(M725="","", IF(SUMIF(K:K,M725,J:J)=0,"",SUMIF(K:K,M725,J:J)))</f>
        <v/>
      </c>
      <c r="O725" s="144" t="str">
        <f aca="false">'Roshas Attendance'!U724</f>
        <v/>
      </c>
    </row>
    <row r="726" customFormat="false" ht="15.75" hidden="false" customHeight="true" outlineLevel="0" collapsed="false">
      <c r="A726" s="74"/>
      <c r="B726" s="123"/>
      <c r="C726" s="123"/>
      <c r="D726" s="123"/>
      <c r="E726" s="123"/>
      <c r="G726" s="3" t="n">
        <f aca="false">'Roshas Attendance'!M725</f>
        <v>0</v>
      </c>
      <c r="H726" s="123"/>
      <c r="I726" s="123"/>
      <c r="J726" s="123"/>
      <c r="M726" s="144" t="str">
        <f aca="false">'Roshas Attendance'!S725</f>
        <v/>
      </c>
      <c r="N726" s="145" t="str">
        <f aca="false">IF(M726="","", IF(SUMIF(K:K,M726,J:J)=0,"",SUMIF(K:K,M726,J:J)))</f>
        <v/>
      </c>
      <c r="O726" s="144" t="str">
        <f aca="false">'Roshas Attendance'!U725</f>
        <v/>
      </c>
    </row>
    <row r="727" customFormat="false" ht="15.75" hidden="false" customHeight="true" outlineLevel="0" collapsed="false">
      <c r="A727" s="67"/>
      <c r="B727" s="123"/>
      <c r="C727" s="123"/>
      <c r="D727" s="123"/>
      <c r="E727" s="123"/>
      <c r="G727" s="3" t="n">
        <f aca="false">'Roshas Attendance'!M726</f>
        <v>0</v>
      </c>
      <c r="H727" s="123"/>
      <c r="I727" s="123"/>
      <c r="J727" s="123"/>
      <c r="M727" s="144" t="str">
        <f aca="false">'Roshas Attendance'!S726</f>
        <v/>
      </c>
      <c r="N727" s="145" t="str">
        <f aca="false">IF(M727="","", IF(SUMIF(K:K,M727,J:J)=0,"",SUMIF(K:K,M727,J:J)))</f>
        <v/>
      </c>
      <c r="O727" s="144" t="str">
        <f aca="false">'Roshas Attendance'!U726</f>
        <v/>
      </c>
    </row>
    <row r="728" customFormat="false" ht="15.75" hidden="false" customHeight="true" outlineLevel="0" collapsed="false">
      <c r="A728" s="74"/>
      <c r="B728" s="123"/>
      <c r="C728" s="123"/>
      <c r="D728" s="123"/>
      <c r="E728" s="123"/>
      <c r="G728" s="3" t="n">
        <f aca="false">'Roshas Attendance'!M727</f>
        <v>0</v>
      </c>
      <c r="H728" s="123"/>
      <c r="I728" s="123"/>
      <c r="J728" s="123"/>
      <c r="M728" s="144" t="str">
        <f aca="false">'Roshas Attendance'!S727</f>
        <v/>
      </c>
      <c r="N728" s="145" t="str">
        <f aca="false">IF(M728="","", IF(SUMIF(K:K,M728,J:J)=0,"",SUMIF(K:K,M728,J:J)))</f>
        <v/>
      </c>
      <c r="O728" s="144" t="str">
        <f aca="false">'Roshas Attendance'!U727</f>
        <v/>
      </c>
    </row>
    <row r="729" customFormat="false" ht="15.75" hidden="false" customHeight="true" outlineLevel="0" collapsed="false">
      <c r="A729" s="67"/>
      <c r="B729" s="123"/>
      <c r="C729" s="123"/>
      <c r="D729" s="123"/>
      <c r="E729" s="123"/>
      <c r="G729" s="3" t="n">
        <f aca="false">'Roshas Attendance'!M728</f>
        <v>0</v>
      </c>
      <c r="H729" s="123"/>
      <c r="I729" s="123"/>
      <c r="J729" s="123"/>
      <c r="M729" s="144" t="str">
        <f aca="false">'Roshas Attendance'!S728</f>
        <v/>
      </c>
      <c r="N729" s="145" t="str">
        <f aca="false">IF(M729="","", IF(SUMIF(K:K,M729,J:J)=0,"",SUMIF(K:K,M729,J:J)))</f>
        <v/>
      </c>
      <c r="O729" s="144" t="str">
        <f aca="false">'Roshas Attendance'!U728</f>
        <v/>
      </c>
    </row>
    <row r="730" customFormat="false" ht="15.75" hidden="false" customHeight="true" outlineLevel="0" collapsed="false">
      <c r="A730" s="74"/>
      <c r="B730" s="123"/>
      <c r="C730" s="123"/>
      <c r="D730" s="123"/>
      <c r="E730" s="123"/>
      <c r="G730" s="3" t="n">
        <f aca="false">'Roshas Attendance'!M729</f>
        <v>0</v>
      </c>
      <c r="H730" s="123"/>
      <c r="I730" s="123"/>
      <c r="J730" s="123"/>
      <c r="M730" s="144" t="str">
        <f aca="false">'Roshas Attendance'!S729</f>
        <v/>
      </c>
      <c r="N730" s="145" t="str">
        <f aca="false">IF(M730="","", IF(SUMIF(K:K,M730,J:J)=0,"",SUMIF(K:K,M730,J:J)))</f>
        <v/>
      </c>
      <c r="O730" s="144" t="str">
        <f aca="false">'Roshas Attendance'!U729</f>
        <v/>
      </c>
    </row>
    <row r="731" customFormat="false" ht="15.75" hidden="false" customHeight="true" outlineLevel="0" collapsed="false">
      <c r="A731" s="67"/>
      <c r="B731" s="123"/>
      <c r="C731" s="123"/>
      <c r="D731" s="123"/>
      <c r="E731" s="123"/>
      <c r="G731" s="3" t="n">
        <f aca="false">'Roshas Attendance'!M730</f>
        <v>0</v>
      </c>
      <c r="H731" s="123"/>
      <c r="I731" s="123"/>
      <c r="J731" s="123"/>
      <c r="M731" s="144" t="str">
        <f aca="false">'Roshas Attendance'!S730</f>
        <v/>
      </c>
      <c r="N731" s="145" t="str">
        <f aca="false">IF(M731="","", IF(SUMIF(K:K,M731,J:J)=0,"",SUMIF(K:K,M731,J:J)))</f>
        <v/>
      </c>
      <c r="O731" s="144" t="str">
        <f aca="false">'Roshas Attendance'!U730</f>
        <v/>
      </c>
    </row>
    <row r="732" customFormat="false" ht="15.75" hidden="false" customHeight="true" outlineLevel="0" collapsed="false">
      <c r="A732" s="74"/>
      <c r="B732" s="123"/>
      <c r="C732" s="123"/>
      <c r="D732" s="123"/>
      <c r="E732" s="123"/>
      <c r="G732" s="3" t="n">
        <f aca="false">'Roshas Attendance'!M731</f>
        <v>0</v>
      </c>
      <c r="H732" s="123"/>
      <c r="I732" s="123"/>
      <c r="J732" s="123"/>
      <c r="M732" s="144" t="str">
        <f aca="false">'Roshas Attendance'!S731</f>
        <v/>
      </c>
      <c r="N732" s="145" t="str">
        <f aca="false">IF(M732="","", IF(SUMIF(K:K,M732,J:J)=0,"",SUMIF(K:K,M732,J:J)))</f>
        <v/>
      </c>
      <c r="O732" s="144" t="str">
        <f aca="false">'Roshas Attendance'!U731</f>
        <v/>
      </c>
    </row>
    <row r="733" customFormat="false" ht="15.75" hidden="false" customHeight="true" outlineLevel="0" collapsed="false">
      <c r="A733" s="67"/>
      <c r="B733" s="123"/>
      <c r="C733" s="123"/>
      <c r="D733" s="123"/>
      <c r="E733" s="123"/>
      <c r="G733" s="3" t="n">
        <f aca="false">'Roshas Attendance'!M732</f>
        <v>0</v>
      </c>
      <c r="H733" s="123"/>
      <c r="I733" s="123"/>
      <c r="J733" s="123"/>
      <c r="M733" s="144" t="str">
        <f aca="false">'Roshas Attendance'!S732</f>
        <v/>
      </c>
      <c r="N733" s="145" t="str">
        <f aca="false">IF(M733="","", IF(SUMIF(K:K,M733,J:J)=0,"",SUMIF(K:K,M733,J:J)))</f>
        <v/>
      </c>
      <c r="O733" s="144" t="str">
        <f aca="false">'Roshas Attendance'!U732</f>
        <v/>
      </c>
    </row>
    <row r="734" customFormat="false" ht="15.75" hidden="false" customHeight="true" outlineLevel="0" collapsed="false">
      <c r="A734" s="74"/>
      <c r="B734" s="123"/>
      <c r="C734" s="123"/>
      <c r="D734" s="123"/>
      <c r="E734" s="123"/>
      <c r="G734" s="3" t="n">
        <f aca="false">'Roshas Attendance'!M733</f>
        <v>0</v>
      </c>
      <c r="H734" s="123"/>
      <c r="I734" s="123"/>
      <c r="J734" s="123"/>
      <c r="M734" s="144" t="str">
        <f aca="false">'Roshas Attendance'!S733</f>
        <v/>
      </c>
      <c r="N734" s="145" t="str">
        <f aca="false">IF(M734="","", IF(SUMIF(K:K,M734,J:J)=0,"",SUMIF(K:K,M734,J:J)))</f>
        <v/>
      </c>
      <c r="O734" s="144" t="str">
        <f aca="false">'Roshas Attendance'!U733</f>
        <v/>
      </c>
    </row>
    <row r="735" customFormat="false" ht="15.75" hidden="false" customHeight="true" outlineLevel="0" collapsed="false">
      <c r="A735" s="67"/>
      <c r="B735" s="123"/>
      <c r="C735" s="123"/>
      <c r="D735" s="123"/>
      <c r="E735" s="123"/>
      <c r="G735" s="3" t="n">
        <f aca="false">'Roshas Attendance'!M734</f>
        <v>0</v>
      </c>
      <c r="H735" s="123"/>
      <c r="I735" s="123"/>
      <c r="J735" s="123"/>
      <c r="M735" s="144" t="str">
        <f aca="false">'Roshas Attendance'!S734</f>
        <v/>
      </c>
      <c r="N735" s="145" t="str">
        <f aca="false">IF(M735="","", IF(SUMIF(K:K,M735,J:J)=0,"",SUMIF(K:K,M735,J:J)))</f>
        <v/>
      </c>
      <c r="O735" s="144" t="str">
        <f aca="false">'Roshas Attendance'!U734</f>
        <v/>
      </c>
    </row>
    <row r="736" customFormat="false" ht="15.75" hidden="false" customHeight="true" outlineLevel="0" collapsed="false">
      <c r="A736" s="74"/>
      <c r="B736" s="123"/>
      <c r="C736" s="123"/>
      <c r="D736" s="123"/>
      <c r="E736" s="123"/>
      <c r="G736" s="3" t="n">
        <f aca="false">'Roshas Attendance'!M735</f>
        <v>0</v>
      </c>
      <c r="H736" s="123"/>
      <c r="I736" s="123"/>
      <c r="J736" s="123"/>
      <c r="M736" s="144" t="str">
        <f aca="false">'Roshas Attendance'!S735</f>
        <v/>
      </c>
      <c r="N736" s="145" t="str">
        <f aca="false">IF(M736="","", IF(SUMIF(K:K,M736,J:J)=0,"",SUMIF(K:K,M736,J:J)))</f>
        <v/>
      </c>
      <c r="O736" s="144" t="str">
        <f aca="false">'Roshas Attendance'!U735</f>
        <v/>
      </c>
    </row>
    <row r="737" customFormat="false" ht="15.75" hidden="false" customHeight="true" outlineLevel="0" collapsed="false">
      <c r="A737" s="67"/>
      <c r="B737" s="123"/>
      <c r="C737" s="123"/>
      <c r="D737" s="123"/>
      <c r="E737" s="123"/>
      <c r="G737" s="3" t="n">
        <f aca="false">'Roshas Attendance'!M736</f>
        <v>0</v>
      </c>
      <c r="H737" s="123"/>
      <c r="I737" s="123"/>
      <c r="J737" s="123"/>
      <c r="M737" s="144" t="str">
        <f aca="false">'Roshas Attendance'!S736</f>
        <v/>
      </c>
      <c r="N737" s="145" t="str">
        <f aca="false">IF(M737="","", IF(SUMIF(K:K,M737,J:J)=0,"",SUMIF(K:K,M737,J:J)))</f>
        <v/>
      </c>
      <c r="O737" s="144" t="str">
        <f aca="false">'Roshas Attendance'!U736</f>
        <v/>
      </c>
    </row>
    <row r="738" customFormat="false" ht="15.75" hidden="false" customHeight="true" outlineLevel="0" collapsed="false">
      <c r="A738" s="74"/>
      <c r="B738" s="123"/>
      <c r="C738" s="123"/>
      <c r="D738" s="123"/>
      <c r="E738" s="123"/>
      <c r="G738" s="3" t="n">
        <f aca="false">'Roshas Attendance'!M737</f>
        <v>0</v>
      </c>
      <c r="H738" s="123"/>
      <c r="I738" s="123"/>
      <c r="J738" s="123"/>
      <c r="M738" s="144" t="str">
        <f aca="false">'Roshas Attendance'!S737</f>
        <v/>
      </c>
      <c r="N738" s="145" t="str">
        <f aca="false">IF(M738="","", IF(SUMIF(K:K,M738,J:J)=0,"",SUMIF(K:K,M738,J:J)))</f>
        <v/>
      </c>
      <c r="O738" s="144" t="str">
        <f aca="false">'Roshas Attendance'!U737</f>
        <v/>
      </c>
    </row>
    <row r="739" customFormat="false" ht="15.75" hidden="false" customHeight="true" outlineLevel="0" collapsed="false">
      <c r="A739" s="67"/>
      <c r="B739" s="123"/>
      <c r="C739" s="123"/>
      <c r="D739" s="123"/>
      <c r="E739" s="123"/>
      <c r="G739" s="3" t="n">
        <f aca="false">'Roshas Attendance'!M738</f>
        <v>0</v>
      </c>
      <c r="H739" s="123"/>
      <c r="I739" s="123"/>
      <c r="J739" s="123"/>
      <c r="M739" s="144" t="str">
        <f aca="false">'Roshas Attendance'!S738</f>
        <v/>
      </c>
      <c r="N739" s="145" t="str">
        <f aca="false">IF(M739="","", IF(SUMIF(K:K,M739,J:J)=0,"",SUMIF(K:K,M739,J:J)))</f>
        <v/>
      </c>
      <c r="O739" s="144" t="str">
        <f aca="false">'Roshas Attendance'!U738</f>
        <v/>
      </c>
    </row>
    <row r="740" customFormat="false" ht="15.75" hidden="false" customHeight="true" outlineLevel="0" collapsed="false">
      <c r="A740" s="74"/>
      <c r="B740" s="123"/>
      <c r="C740" s="123"/>
      <c r="D740" s="123"/>
      <c r="E740" s="123"/>
      <c r="G740" s="3" t="n">
        <f aca="false">'Roshas Attendance'!M739</f>
        <v>0</v>
      </c>
      <c r="H740" s="123"/>
      <c r="I740" s="123"/>
      <c r="J740" s="123"/>
      <c r="M740" s="144" t="str">
        <f aca="false">'Roshas Attendance'!S739</f>
        <v/>
      </c>
      <c r="N740" s="145" t="str">
        <f aca="false">IF(M740="","", IF(SUMIF(K:K,M740,J:J)=0,"",SUMIF(K:K,M740,J:J)))</f>
        <v/>
      </c>
      <c r="O740" s="144" t="str">
        <f aca="false">'Roshas Attendance'!U739</f>
        <v/>
      </c>
    </row>
    <row r="741" customFormat="false" ht="15.75" hidden="false" customHeight="true" outlineLevel="0" collapsed="false">
      <c r="A741" s="67"/>
      <c r="B741" s="123"/>
      <c r="C741" s="123"/>
      <c r="D741" s="123"/>
      <c r="E741" s="123"/>
      <c r="G741" s="3" t="n">
        <f aca="false">'Roshas Attendance'!M740</f>
        <v>0</v>
      </c>
      <c r="H741" s="123"/>
      <c r="I741" s="123"/>
      <c r="J741" s="123"/>
      <c r="M741" s="144" t="str">
        <f aca="false">'Roshas Attendance'!S740</f>
        <v/>
      </c>
      <c r="N741" s="145" t="str">
        <f aca="false">IF(M741="","", IF(SUMIF(K:K,M741,J:J)=0,"",SUMIF(K:K,M741,J:J)))</f>
        <v/>
      </c>
      <c r="O741" s="144" t="str">
        <f aca="false">'Roshas Attendance'!U740</f>
        <v/>
      </c>
    </row>
    <row r="742" customFormat="false" ht="15.75" hidden="false" customHeight="true" outlineLevel="0" collapsed="false">
      <c r="A742" s="74"/>
      <c r="B742" s="123"/>
      <c r="C742" s="123"/>
      <c r="D742" s="123"/>
      <c r="E742" s="123"/>
      <c r="G742" s="3" t="n">
        <f aca="false">'Roshas Attendance'!M741</f>
        <v>0</v>
      </c>
      <c r="H742" s="123"/>
      <c r="I742" s="123"/>
      <c r="J742" s="123"/>
      <c r="M742" s="144" t="str">
        <f aca="false">'Roshas Attendance'!S741</f>
        <v/>
      </c>
      <c r="N742" s="145" t="str">
        <f aca="false">IF(M742="","", IF(SUMIF(K:K,M742,J:J)=0,"",SUMIF(K:K,M742,J:J)))</f>
        <v/>
      </c>
      <c r="O742" s="144" t="str">
        <f aca="false">'Roshas Attendance'!U741</f>
        <v/>
      </c>
    </row>
    <row r="743" customFormat="false" ht="15.75" hidden="false" customHeight="true" outlineLevel="0" collapsed="false">
      <c r="A743" s="67"/>
      <c r="B743" s="123"/>
      <c r="C743" s="123"/>
      <c r="D743" s="123"/>
      <c r="E743" s="123"/>
      <c r="G743" s="3" t="n">
        <f aca="false">'Roshas Attendance'!M742</f>
        <v>0</v>
      </c>
      <c r="H743" s="123"/>
      <c r="I743" s="123"/>
      <c r="J743" s="123"/>
      <c r="M743" s="144" t="str">
        <f aca="false">'Roshas Attendance'!S742</f>
        <v/>
      </c>
      <c r="N743" s="145" t="str">
        <f aca="false">IF(M743="","", IF(SUMIF(K:K,M743,J:J)=0,"",SUMIF(K:K,M743,J:J)))</f>
        <v/>
      </c>
      <c r="O743" s="144" t="str">
        <f aca="false">'Roshas Attendance'!U742</f>
        <v/>
      </c>
    </row>
    <row r="744" customFormat="false" ht="15.75" hidden="false" customHeight="true" outlineLevel="0" collapsed="false">
      <c r="A744" s="74"/>
      <c r="B744" s="123"/>
      <c r="C744" s="123"/>
      <c r="D744" s="123"/>
      <c r="E744" s="123"/>
      <c r="G744" s="3" t="n">
        <f aca="false">'Roshas Attendance'!M743</f>
        <v>0</v>
      </c>
      <c r="H744" s="123"/>
      <c r="I744" s="123"/>
      <c r="J744" s="123"/>
      <c r="M744" s="144" t="str">
        <f aca="false">'Roshas Attendance'!S743</f>
        <v/>
      </c>
      <c r="N744" s="145" t="str">
        <f aca="false">IF(M744="","", IF(SUMIF(K:K,M744,J:J)=0,"",SUMIF(K:K,M744,J:J)))</f>
        <v/>
      </c>
      <c r="O744" s="144" t="str">
        <f aca="false">'Roshas Attendance'!U743</f>
        <v/>
      </c>
    </row>
    <row r="745" customFormat="false" ht="15.75" hidden="false" customHeight="true" outlineLevel="0" collapsed="false">
      <c r="A745" s="67"/>
      <c r="B745" s="123"/>
      <c r="C745" s="123"/>
      <c r="D745" s="123"/>
      <c r="E745" s="123"/>
      <c r="G745" s="3" t="n">
        <f aca="false">'Roshas Attendance'!M744</f>
        <v>0</v>
      </c>
      <c r="H745" s="123"/>
      <c r="I745" s="123"/>
      <c r="J745" s="123"/>
      <c r="M745" s="144" t="str">
        <f aca="false">'Roshas Attendance'!S744</f>
        <v/>
      </c>
      <c r="N745" s="145" t="str">
        <f aca="false">IF(M745="","", IF(SUMIF(K:K,M745,J:J)=0,"",SUMIF(K:K,M745,J:J)))</f>
        <v/>
      </c>
      <c r="O745" s="144" t="str">
        <f aca="false">'Roshas Attendance'!U744</f>
        <v/>
      </c>
    </row>
    <row r="746" customFormat="false" ht="15.75" hidden="false" customHeight="true" outlineLevel="0" collapsed="false">
      <c r="A746" s="74"/>
      <c r="B746" s="123"/>
      <c r="C746" s="123"/>
      <c r="D746" s="123"/>
      <c r="E746" s="123"/>
      <c r="G746" s="3" t="n">
        <f aca="false">'Roshas Attendance'!M745</f>
        <v>0</v>
      </c>
      <c r="H746" s="123"/>
      <c r="I746" s="123"/>
      <c r="J746" s="123"/>
      <c r="M746" s="144" t="str">
        <f aca="false">'Roshas Attendance'!S745</f>
        <v/>
      </c>
      <c r="N746" s="145" t="str">
        <f aca="false">IF(M746="","", IF(SUMIF(K:K,M746,J:J)=0,"",SUMIF(K:K,M746,J:J)))</f>
        <v/>
      </c>
      <c r="O746" s="144" t="str">
        <f aca="false">'Roshas Attendance'!U745</f>
        <v/>
      </c>
    </row>
    <row r="747" customFormat="false" ht="15.75" hidden="false" customHeight="true" outlineLevel="0" collapsed="false">
      <c r="A747" s="67"/>
      <c r="B747" s="123"/>
      <c r="C747" s="123"/>
      <c r="D747" s="123"/>
      <c r="E747" s="123"/>
      <c r="G747" s="3" t="n">
        <f aca="false">'Roshas Attendance'!M746</f>
        <v>0</v>
      </c>
      <c r="H747" s="123"/>
      <c r="I747" s="123"/>
      <c r="J747" s="123"/>
      <c r="M747" s="144" t="str">
        <f aca="false">'Roshas Attendance'!S746</f>
        <v/>
      </c>
      <c r="N747" s="145" t="str">
        <f aca="false">IF(M747="","", IF(SUMIF(K:K,M747,J:J)=0,"",SUMIF(K:K,M747,J:J)))</f>
        <v/>
      </c>
      <c r="O747" s="144" t="str">
        <f aca="false">'Roshas Attendance'!U746</f>
        <v/>
      </c>
    </row>
    <row r="748" customFormat="false" ht="15.75" hidden="false" customHeight="true" outlineLevel="0" collapsed="false">
      <c r="A748" s="74"/>
      <c r="B748" s="123"/>
      <c r="C748" s="123"/>
      <c r="D748" s="123"/>
      <c r="E748" s="123"/>
      <c r="G748" s="3" t="n">
        <f aca="false">'Roshas Attendance'!M747</f>
        <v>0</v>
      </c>
      <c r="H748" s="123"/>
      <c r="I748" s="123"/>
      <c r="J748" s="123"/>
      <c r="M748" s="144" t="str">
        <f aca="false">'Roshas Attendance'!S747</f>
        <v/>
      </c>
      <c r="N748" s="145" t="str">
        <f aca="false">IF(M748="","", IF(SUMIF(K:K,M748,J:J)=0,"",SUMIF(K:K,M748,J:J)))</f>
        <v/>
      </c>
      <c r="O748" s="144" t="str">
        <f aca="false">'Roshas Attendance'!U747</f>
        <v/>
      </c>
    </row>
    <row r="749" customFormat="false" ht="15.75" hidden="false" customHeight="true" outlineLevel="0" collapsed="false">
      <c r="A749" s="67"/>
      <c r="B749" s="123"/>
      <c r="C749" s="123"/>
      <c r="D749" s="123"/>
      <c r="E749" s="123"/>
      <c r="G749" s="3" t="n">
        <f aca="false">'Roshas Attendance'!M748</f>
        <v>0</v>
      </c>
      <c r="H749" s="123"/>
      <c r="I749" s="123"/>
      <c r="J749" s="123"/>
      <c r="M749" s="144" t="str">
        <f aca="false">'Roshas Attendance'!S748</f>
        <v/>
      </c>
      <c r="N749" s="145" t="str">
        <f aca="false">IF(M749="","", IF(SUMIF(K:K,M749,J:J)=0,"",SUMIF(K:K,M749,J:J)))</f>
        <v/>
      </c>
      <c r="O749" s="144" t="str">
        <f aca="false">'Roshas Attendance'!U748</f>
        <v/>
      </c>
    </row>
    <row r="750" customFormat="false" ht="15.75" hidden="false" customHeight="true" outlineLevel="0" collapsed="false">
      <c r="A750" s="74"/>
      <c r="B750" s="123"/>
      <c r="C750" s="123"/>
      <c r="D750" s="123"/>
      <c r="E750" s="123"/>
      <c r="G750" s="3" t="n">
        <f aca="false">'Roshas Attendance'!M749</f>
        <v>0</v>
      </c>
      <c r="H750" s="123"/>
      <c r="I750" s="123"/>
      <c r="J750" s="123"/>
      <c r="M750" s="144" t="str">
        <f aca="false">'Roshas Attendance'!S749</f>
        <v/>
      </c>
      <c r="N750" s="145" t="str">
        <f aca="false">IF(M750="","", IF(SUMIF(K:K,M750,J:J)=0,"",SUMIF(K:K,M750,J:J)))</f>
        <v/>
      </c>
      <c r="O750" s="144" t="str">
        <f aca="false">'Roshas Attendance'!U749</f>
        <v/>
      </c>
    </row>
    <row r="751" customFormat="false" ht="15.75" hidden="false" customHeight="true" outlineLevel="0" collapsed="false">
      <c r="A751" s="67"/>
      <c r="B751" s="123"/>
      <c r="C751" s="123"/>
      <c r="D751" s="123"/>
      <c r="E751" s="123"/>
      <c r="G751" s="3" t="n">
        <f aca="false">'Roshas Attendance'!M750</f>
        <v>0</v>
      </c>
      <c r="H751" s="123"/>
      <c r="I751" s="123"/>
      <c r="J751" s="123"/>
      <c r="M751" s="144" t="str">
        <f aca="false">'Roshas Attendance'!S750</f>
        <v/>
      </c>
      <c r="N751" s="145" t="str">
        <f aca="false">IF(M751="","", IF(SUMIF(K:K,M751,J:J)=0,"",SUMIF(K:K,M751,J:J)))</f>
        <v/>
      </c>
      <c r="O751" s="144" t="str">
        <f aca="false">'Roshas Attendance'!U750</f>
        <v/>
      </c>
    </row>
    <row r="752" customFormat="false" ht="15.75" hidden="false" customHeight="true" outlineLevel="0" collapsed="false">
      <c r="A752" s="74"/>
      <c r="B752" s="123"/>
      <c r="C752" s="123"/>
      <c r="D752" s="123"/>
      <c r="E752" s="123"/>
      <c r="G752" s="3" t="n">
        <f aca="false">'Roshas Attendance'!M751</f>
        <v>0</v>
      </c>
      <c r="H752" s="123"/>
      <c r="I752" s="123"/>
      <c r="J752" s="123"/>
      <c r="M752" s="144" t="str">
        <f aca="false">'Roshas Attendance'!S751</f>
        <v/>
      </c>
      <c r="N752" s="145" t="str">
        <f aca="false">IF(M752="","", IF(SUMIF(K:K,M752,J:J)=0,"",SUMIF(K:K,M752,J:J)))</f>
        <v/>
      </c>
      <c r="O752" s="144" t="str">
        <f aca="false">'Roshas Attendance'!U751</f>
        <v/>
      </c>
    </row>
    <row r="753" customFormat="false" ht="15.75" hidden="false" customHeight="true" outlineLevel="0" collapsed="false">
      <c r="A753" s="67"/>
      <c r="B753" s="123"/>
      <c r="C753" s="123"/>
      <c r="D753" s="123"/>
      <c r="E753" s="123"/>
      <c r="G753" s="3" t="n">
        <f aca="false">'Roshas Attendance'!M752</f>
        <v>0</v>
      </c>
      <c r="H753" s="123"/>
      <c r="I753" s="123"/>
      <c r="J753" s="123"/>
      <c r="M753" s="144" t="str">
        <f aca="false">'Roshas Attendance'!S752</f>
        <v/>
      </c>
      <c r="N753" s="145" t="str">
        <f aca="false">IF(M753="","", IF(SUMIF(K:K,M753,J:J)=0,"",SUMIF(K:K,M753,J:J)))</f>
        <v/>
      </c>
      <c r="O753" s="144" t="str">
        <f aca="false">'Roshas Attendance'!U752</f>
        <v/>
      </c>
    </row>
    <row r="754" customFormat="false" ht="15.75" hidden="false" customHeight="true" outlineLevel="0" collapsed="false">
      <c r="A754" s="74"/>
      <c r="B754" s="123"/>
      <c r="C754" s="123"/>
      <c r="D754" s="123"/>
      <c r="E754" s="123"/>
      <c r="G754" s="3" t="n">
        <f aca="false">'Roshas Attendance'!M753</f>
        <v>0</v>
      </c>
      <c r="H754" s="123"/>
      <c r="I754" s="123"/>
      <c r="J754" s="123"/>
      <c r="M754" s="144" t="str">
        <f aca="false">'Roshas Attendance'!S753</f>
        <v/>
      </c>
      <c r="N754" s="145" t="str">
        <f aca="false">IF(M754="","", IF(SUMIF(K:K,M754,J:J)=0,"",SUMIF(K:K,M754,J:J)))</f>
        <v/>
      </c>
      <c r="O754" s="144" t="str">
        <f aca="false">'Roshas Attendance'!U753</f>
        <v/>
      </c>
    </row>
    <row r="755" customFormat="false" ht="15.75" hidden="false" customHeight="true" outlineLevel="0" collapsed="false">
      <c r="A755" s="67"/>
      <c r="B755" s="123"/>
      <c r="C755" s="123"/>
      <c r="D755" s="123"/>
      <c r="E755" s="123"/>
      <c r="G755" s="3" t="n">
        <f aca="false">'Roshas Attendance'!M754</f>
        <v>0</v>
      </c>
      <c r="H755" s="123"/>
      <c r="I755" s="123"/>
      <c r="J755" s="123"/>
      <c r="M755" s="144" t="str">
        <f aca="false">'Roshas Attendance'!S754</f>
        <v/>
      </c>
      <c r="N755" s="145" t="str">
        <f aca="false">IF(M755="","", IF(SUMIF(K:K,M755,J:J)=0,"",SUMIF(K:K,M755,J:J)))</f>
        <v/>
      </c>
      <c r="O755" s="144" t="str">
        <f aca="false">'Roshas Attendance'!U754</f>
        <v/>
      </c>
    </row>
    <row r="756" customFormat="false" ht="15.75" hidden="false" customHeight="true" outlineLevel="0" collapsed="false">
      <c r="A756" s="74"/>
      <c r="B756" s="123"/>
      <c r="C756" s="123"/>
      <c r="D756" s="123"/>
      <c r="E756" s="123"/>
      <c r="G756" s="3" t="n">
        <f aca="false">'Roshas Attendance'!M755</f>
        <v>0</v>
      </c>
      <c r="H756" s="123"/>
      <c r="I756" s="123"/>
      <c r="J756" s="123"/>
      <c r="M756" s="144" t="str">
        <f aca="false">'Roshas Attendance'!S755</f>
        <v/>
      </c>
      <c r="N756" s="145" t="str">
        <f aca="false">IF(M756="","", IF(SUMIF(K:K,M756,J:J)=0,"",SUMIF(K:K,M756,J:J)))</f>
        <v/>
      </c>
      <c r="O756" s="144" t="str">
        <f aca="false">'Roshas Attendance'!U755</f>
        <v/>
      </c>
    </row>
    <row r="757" customFormat="false" ht="15.75" hidden="false" customHeight="true" outlineLevel="0" collapsed="false">
      <c r="A757" s="67"/>
      <c r="B757" s="123"/>
      <c r="C757" s="123"/>
      <c r="D757" s="123"/>
      <c r="E757" s="123"/>
      <c r="G757" s="3" t="n">
        <f aca="false">'Roshas Attendance'!M756</f>
        <v>0</v>
      </c>
      <c r="H757" s="123"/>
      <c r="I757" s="123"/>
      <c r="J757" s="123"/>
      <c r="M757" s="144" t="str">
        <f aca="false">'Roshas Attendance'!S756</f>
        <v/>
      </c>
      <c r="N757" s="145" t="str">
        <f aca="false">IF(M757="","", IF(SUMIF(K:K,M757,J:J)=0,"",SUMIF(K:K,M757,J:J)))</f>
        <v/>
      </c>
      <c r="O757" s="144" t="str">
        <f aca="false">'Roshas Attendance'!U756</f>
        <v/>
      </c>
    </row>
    <row r="758" customFormat="false" ht="15.75" hidden="false" customHeight="true" outlineLevel="0" collapsed="false">
      <c r="A758" s="74"/>
      <c r="B758" s="123"/>
      <c r="C758" s="123"/>
      <c r="D758" s="123"/>
      <c r="E758" s="123"/>
      <c r="G758" s="3" t="n">
        <f aca="false">'Roshas Attendance'!M757</f>
        <v>0</v>
      </c>
      <c r="H758" s="123"/>
      <c r="I758" s="123"/>
      <c r="J758" s="123"/>
      <c r="M758" s="144" t="str">
        <f aca="false">'Roshas Attendance'!S757</f>
        <v/>
      </c>
      <c r="N758" s="145" t="str">
        <f aca="false">IF(M758="","", IF(SUMIF(K:K,M758,J:J)=0,"",SUMIF(K:K,M758,J:J)))</f>
        <v/>
      </c>
      <c r="O758" s="144" t="str">
        <f aca="false">'Roshas Attendance'!U757</f>
        <v/>
      </c>
    </row>
    <row r="759" customFormat="false" ht="15.75" hidden="false" customHeight="true" outlineLevel="0" collapsed="false">
      <c r="A759" s="67"/>
      <c r="B759" s="123"/>
      <c r="C759" s="123"/>
      <c r="D759" s="123"/>
      <c r="E759" s="123"/>
      <c r="G759" s="3" t="n">
        <f aca="false">'Roshas Attendance'!M758</f>
        <v>0</v>
      </c>
      <c r="H759" s="123"/>
      <c r="I759" s="123"/>
      <c r="J759" s="123"/>
      <c r="M759" s="144" t="str">
        <f aca="false">'Roshas Attendance'!S758</f>
        <v/>
      </c>
      <c r="N759" s="145" t="str">
        <f aca="false">IF(M759="","", IF(SUMIF(K:K,M759,J:J)=0,"",SUMIF(K:K,M759,J:J)))</f>
        <v/>
      </c>
      <c r="O759" s="144" t="str">
        <f aca="false">'Roshas Attendance'!U758</f>
        <v/>
      </c>
    </row>
    <row r="760" customFormat="false" ht="15.75" hidden="false" customHeight="true" outlineLevel="0" collapsed="false">
      <c r="A760" s="74"/>
      <c r="B760" s="123"/>
      <c r="C760" s="123"/>
      <c r="D760" s="123"/>
      <c r="E760" s="123"/>
      <c r="G760" s="3" t="n">
        <f aca="false">'Roshas Attendance'!M759</f>
        <v>0</v>
      </c>
      <c r="H760" s="123"/>
      <c r="I760" s="123"/>
      <c r="J760" s="123"/>
      <c r="M760" s="144" t="str">
        <f aca="false">'Roshas Attendance'!S759</f>
        <v/>
      </c>
      <c r="N760" s="145" t="str">
        <f aca="false">IF(M760="","", IF(SUMIF(K:K,M760,J:J)=0,"",SUMIF(K:K,M760,J:J)))</f>
        <v/>
      </c>
      <c r="O760" s="144" t="str">
        <f aca="false">'Roshas Attendance'!U759</f>
        <v/>
      </c>
    </row>
    <row r="761" customFormat="false" ht="15.75" hidden="false" customHeight="true" outlineLevel="0" collapsed="false">
      <c r="A761" s="67"/>
      <c r="B761" s="123"/>
      <c r="C761" s="123"/>
      <c r="D761" s="123"/>
      <c r="E761" s="123"/>
      <c r="G761" s="3" t="n">
        <f aca="false">'Roshas Attendance'!M760</f>
        <v>0</v>
      </c>
      <c r="H761" s="123"/>
      <c r="I761" s="123"/>
      <c r="J761" s="123"/>
      <c r="M761" s="144" t="str">
        <f aca="false">'Roshas Attendance'!S760</f>
        <v/>
      </c>
      <c r="N761" s="145" t="str">
        <f aca="false">IF(M761="","", IF(SUMIF(K:K,M761,J:J)=0,"",SUMIF(K:K,M761,J:J)))</f>
        <v/>
      </c>
      <c r="O761" s="144" t="str">
        <f aca="false">'Roshas Attendance'!U760</f>
        <v/>
      </c>
    </row>
    <row r="762" customFormat="false" ht="15.75" hidden="false" customHeight="true" outlineLevel="0" collapsed="false">
      <c r="A762" s="74"/>
      <c r="B762" s="123"/>
      <c r="C762" s="123"/>
      <c r="D762" s="123"/>
      <c r="E762" s="123"/>
      <c r="G762" s="3" t="n">
        <f aca="false">'Roshas Attendance'!M761</f>
        <v>0</v>
      </c>
      <c r="H762" s="123"/>
      <c r="I762" s="123"/>
      <c r="J762" s="123"/>
      <c r="M762" s="144" t="str">
        <f aca="false">'Roshas Attendance'!S761</f>
        <v/>
      </c>
      <c r="N762" s="145" t="str">
        <f aca="false">IF(M762="","", IF(SUMIF(K:K,M762,J:J)=0,"",SUMIF(K:K,M762,J:J)))</f>
        <v/>
      </c>
      <c r="O762" s="144" t="str">
        <f aca="false">'Roshas Attendance'!U761</f>
        <v/>
      </c>
    </row>
    <row r="763" customFormat="false" ht="15.75" hidden="false" customHeight="true" outlineLevel="0" collapsed="false">
      <c r="A763" s="67"/>
      <c r="B763" s="123"/>
      <c r="C763" s="123"/>
      <c r="D763" s="123"/>
      <c r="E763" s="123"/>
      <c r="G763" s="3" t="n">
        <f aca="false">'Roshas Attendance'!M762</f>
        <v>0</v>
      </c>
      <c r="H763" s="123"/>
      <c r="I763" s="123"/>
      <c r="J763" s="123"/>
      <c r="M763" s="144" t="str">
        <f aca="false">'Roshas Attendance'!S762</f>
        <v/>
      </c>
      <c r="N763" s="145" t="str">
        <f aca="false">IF(M763="","", IF(SUMIF(K:K,M763,J:J)=0,"",SUMIF(K:K,M763,J:J)))</f>
        <v/>
      </c>
      <c r="O763" s="144" t="str">
        <f aca="false">'Roshas Attendance'!U762</f>
        <v/>
      </c>
    </row>
    <row r="764" customFormat="false" ht="15.75" hidden="false" customHeight="true" outlineLevel="0" collapsed="false">
      <c r="A764" s="74"/>
      <c r="B764" s="123"/>
      <c r="C764" s="123"/>
      <c r="D764" s="123"/>
      <c r="E764" s="123"/>
      <c r="G764" s="3" t="n">
        <f aca="false">'Roshas Attendance'!M763</f>
        <v>0</v>
      </c>
      <c r="H764" s="123"/>
      <c r="I764" s="123"/>
      <c r="J764" s="123"/>
      <c r="M764" s="144" t="str">
        <f aca="false">'Roshas Attendance'!S763</f>
        <v/>
      </c>
      <c r="N764" s="145" t="str">
        <f aca="false">IF(M764="","", IF(SUMIF(K:K,M764,J:J)=0,"",SUMIF(K:K,M764,J:J)))</f>
        <v/>
      </c>
      <c r="O764" s="144" t="str">
        <f aca="false">'Roshas Attendance'!U763</f>
        <v/>
      </c>
    </row>
    <row r="765" customFormat="false" ht="15.75" hidden="false" customHeight="true" outlineLevel="0" collapsed="false">
      <c r="A765" s="67"/>
      <c r="B765" s="123"/>
      <c r="C765" s="123"/>
      <c r="D765" s="123"/>
      <c r="E765" s="123"/>
      <c r="G765" s="3" t="n">
        <f aca="false">'Roshas Attendance'!M764</f>
        <v>0</v>
      </c>
      <c r="H765" s="123"/>
      <c r="I765" s="123"/>
      <c r="J765" s="123"/>
      <c r="M765" s="144" t="str">
        <f aca="false">'Roshas Attendance'!S764</f>
        <v/>
      </c>
      <c r="N765" s="145" t="str">
        <f aca="false">IF(M765="","", IF(SUMIF(K:K,M765,J:J)=0,"",SUMIF(K:K,M765,J:J)))</f>
        <v/>
      </c>
      <c r="O765" s="144" t="str">
        <f aca="false">'Roshas Attendance'!U764</f>
        <v/>
      </c>
    </row>
    <row r="766" customFormat="false" ht="15.75" hidden="false" customHeight="true" outlineLevel="0" collapsed="false">
      <c r="A766" s="74"/>
      <c r="B766" s="123"/>
      <c r="C766" s="123"/>
      <c r="D766" s="123"/>
      <c r="E766" s="123"/>
      <c r="G766" s="3" t="n">
        <f aca="false">'Roshas Attendance'!M765</f>
        <v>0</v>
      </c>
      <c r="H766" s="123"/>
      <c r="I766" s="123"/>
      <c r="J766" s="123"/>
      <c r="M766" s="144" t="str">
        <f aca="false">'Roshas Attendance'!S765</f>
        <v/>
      </c>
      <c r="N766" s="145" t="str">
        <f aca="false">IF(M766="","", IF(SUMIF(K:K,M766,J:J)=0,"",SUMIF(K:K,M766,J:J)))</f>
        <v/>
      </c>
      <c r="O766" s="144" t="str">
        <f aca="false">'Roshas Attendance'!U765</f>
        <v/>
      </c>
    </row>
    <row r="767" customFormat="false" ht="15.75" hidden="false" customHeight="true" outlineLevel="0" collapsed="false">
      <c r="A767" s="67"/>
      <c r="B767" s="123"/>
      <c r="C767" s="123"/>
      <c r="D767" s="123"/>
      <c r="E767" s="123"/>
      <c r="G767" s="3" t="n">
        <f aca="false">'Roshas Attendance'!M766</f>
        <v>0</v>
      </c>
      <c r="H767" s="123"/>
      <c r="I767" s="123"/>
      <c r="J767" s="123"/>
      <c r="M767" s="144" t="str">
        <f aca="false">'Roshas Attendance'!S766</f>
        <v/>
      </c>
      <c r="N767" s="145" t="str">
        <f aca="false">IF(M767="","", IF(SUMIF(K:K,M767,J:J)=0,"",SUMIF(K:K,M767,J:J)))</f>
        <v/>
      </c>
      <c r="O767" s="144" t="str">
        <f aca="false">'Roshas Attendance'!U766</f>
        <v/>
      </c>
    </row>
    <row r="768" customFormat="false" ht="15.75" hidden="false" customHeight="true" outlineLevel="0" collapsed="false">
      <c r="A768" s="74"/>
      <c r="B768" s="123"/>
      <c r="C768" s="123"/>
      <c r="D768" s="123"/>
      <c r="E768" s="123"/>
      <c r="G768" s="3" t="n">
        <f aca="false">'Roshas Attendance'!M767</f>
        <v>0</v>
      </c>
      <c r="H768" s="123"/>
      <c r="I768" s="123"/>
      <c r="J768" s="123"/>
      <c r="M768" s="144" t="str">
        <f aca="false">'Roshas Attendance'!S767</f>
        <v/>
      </c>
      <c r="N768" s="145" t="str">
        <f aca="false">IF(M768="","", IF(SUMIF(K:K,M768,J:J)=0,"",SUMIF(K:K,M768,J:J)))</f>
        <v/>
      </c>
      <c r="O768" s="144" t="str">
        <f aca="false">'Roshas Attendance'!U767</f>
        <v/>
      </c>
    </row>
    <row r="769" customFormat="false" ht="15.75" hidden="false" customHeight="true" outlineLevel="0" collapsed="false">
      <c r="A769" s="67"/>
      <c r="B769" s="123"/>
      <c r="C769" s="123"/>
      <c r="D769" s="123"/>
      <c r="E769" s="123"/>
      <c r="G769" s="3" t="n">
        <f aca="false">'Roshas Attendance'!M768</f>
        <v>0</v>
      </c>
      <c r="H769" s="123"/>
      <c r="I769" s="123"/>
      <c r="J769" s="123"/>
      <c r="M769" s="144" t="str">
        <f aca="false">'Roshas Attendance'!S768</f>
        <v/>
      </c>
      <c r="N769" s="145" t="str">
        <f aca="false">IF(M769="","", IF(SUMIF(K:K,M769,J:J)=0,"",SUMIF(K:K,M769,J:J)))</f>
        <v/>
      </c>
      <c r="O769" s="144" t="str">
        <f aca="false">'Roshas Attendance'!U768</f>
        <v/>
      </c>
    </row>
    <row r="770" customFormat="false" ht="15.75" hidden="false" customHeight="true" outlineLevel="0" collapsed="false">
      <c r="A770" s="74"/>
      <c r="B770" s="123"/>
      <c r="C770" s="123"/>
      <c r="D770" s="123"/>
      <c r="E770" s="123"/>
      <c r="G770" s="3" t="n">
        <f aca="false">'Roshas Attendance'!M769</f>
        <v>0</v>
      </c>
      <c r="H770" s="123"/>
      <c r="I770" s="123"/>
      <c r="J770" s="123"/>
      <c r="M770" s="144" t="str">
        <f aca="false">'Roshas Attendance'!S769</f>
        <v/>
      </c>
      <c r="N770" s="145" t="str">
        <f aca="false">IF(M770="","", IF(SUMIF(K:K,M770,J:J)=0,"",SUMIF(K:K,M770,J:J)))</f>
        <v/>
      </c>
      <c r="O770" s="144" t="str">
        <f aca="false">'Roshas Attendance'!U769</f>
        <v/>
      </c>
    </row>
    <row r="771" customFormat="false" ht="15.75" hidden="false" customHeight="true" outlineLevel="0" collapsed="false">
      <c r="A771" s="67"/>
      <c r="B771" s="123"/>
      <c r="C771" s="123"/>
      <c r="D771" s="123"/>
      <c r="E771" s="123"/>
      <c r="G771" s="3" t="n">
        <f aca="false">'Roshas Attendance'!M770</f>
        <v>0</v>
      </c>
      <c r="H771" s="123"/>
      <c r="I771" s="123"/>
      <c r="J771" s="123"/>
      <c r="M771" s="144" t="str">
        <f aca="false">'Roshas Attendance'!S770</f>
        <v/>
      </c>
      <c r="N771" s="145" t="str">
        <f aca="false">IF(M771="","", IF(SUMIF(K:K,M771,J:J)=0,"",SUMIF(K:K,M771,J:J)))</f>
        <v/>
      </c>
      <c r="O771" s="144" t="str">
        <f aca="false">'Roshas Attendance'!U770</f>
        <v/>
      </c>
    </row>
    <row r="772" customFormat="false" ht="15.75" hidden="false" customHeight="true" outlineLevel="0" collapsed="false">
      <c r="A772" s="74"/>
      <c r="B772" s="123"/>
      <c r="C772" s="123"/>
      <c r="D772" s="123"/>
      <c r="E772" s="123"/>
      <c r="G772" s="3" t="n">
        <f aca="false">'Roshas Attendance'!M771</f>
        <v>0</v>
      </c>
      <c r="H772" s="123"/>
      <c r="I772" s="123"/>
      <c r="J772" s="123"/>
      <c r="M772" s="144" t="str">
        <f aca="false">'Roshas Attendance'!S771</f>
        <v/>
      </c>
      <c r="N772" s="145" t="str">
        <f aca="false">IF(M772="","", IF(SUMIF(K:K,M772,J:J)=0,"",SUMIF(K:K,M772,J:J)))</f>
        <v/>
      </c>
      <c r="O772" s="144" t="str">
        <f aca="false">'Roshas Attendance'!U771</f>
        <v/>
      </c>
    </row>
    <row r="773" customFormat="false" ht="15.75" hidden="false" customHeight="true" outlineLevel="0" collapsed="false">
      <c r="A773" s="67"/>
      <c r="B773" s="123"/>
      <c r="C773" s="123"/>
      <c r="D773" s="123"/>
      <c r="E773" s="123"/>
      <c r="G773" s="3" t="n">
        <f aca="false">'Roshas Attendance'!M772</f>
        <v>0</v>
      </c>
      <c r="H773" s="123"/>
      <c r="I773" s="123"/>
      <c r="J773" s="123"/>
      <c r="M773" s="144" t="str">
        <f aca="false">'Roshas Attendance'!S772</f>
        <v/>
      </c>
      <c r="N773" s="145" t="str">
        <f aca="false">IF(M773="","", IF(SUMIF(K:K,M773,J:J)=0,"",SUMIF(K:K,M773,J:J)))</f>
        <v/>
      </c>
      <c r="O773" s="144" t="str">
        <f aca="false">'Roshas Attendance'!U772</f>
        <v/>
      </c>
    </row>
    <row r="774" customFormat="false" ht="15.75" hidden="false" customHeight="true" outlineLevel="0" collapsed="false">
      <c r="A774" s="74"/>
      <c r="B774" s="123"/>
      <c r="C774" s="123"/>
      <c r="D774" s="123"/>
      <c r="E774" s="123"/>
      <c r="G774" s="3" t="n">
        <f aca="false">'Roshas Attendance'!M773</f>
        <v>0</v>
      </c>
      <c r="H774" s="123"/>
      <c r="I774" s="123"/>
      <c r="J774" s="123"/>
      <c r="M774" s="144" t="str">
        <f aca="false">'Roshas Attendance'!S773</f>
        <v/>
      </c>
      <c r="N774" s="145" t="str">
        <f aca="false">IF(M774="","", IF(SUMIF(K:K,M774,J:J)=0,"",SUMIF(K:K,M774,J:J)))</f>
        <v/>
      </c>
      <c r="O774" s="144" t="str">
        <f aca="false">'Roshas Attendance'!U773</f>
        <v/>
      </c>
    </row>
    <row r="775" customFormat="false" ht="15.75" hidden="false" customHeight="true" outlineLevel="0" collapsed="false">
      <c r="A775" s="67"/>
      <c r="B775" s="123"/>
      <c r="C775" s="123"/>
      <c r="D775" s="123"/>
      <c r="E775" s="123"/>
      <c r="G775" s="3" t="n">
        <f aca="false">'Roshas Attendance'!M774</f>
        <v>0</v>
      </c>
      <c r="H775" s="123"/>
      <c r="I775" s="123"/>
      <c r="J775" s="123"/>
      <c r="M775" s="144" t="str">
        <f aca="false">'Roshas Attendance'!S774</f>
        <v/>
      </c>
      <c r="N775" s="145" t="str">
        <f aca="false">IF(M775="","", IF(SUMIF(K:K,M775,J:J)=0,"",SUMIF(K:K,M775,J:J)))</f>
        <v/>
      </c>
      <c r="O775" s="144" t="str">
        <f aca="false">'Roshas Attendance'!U774</f>
        <v/>
      </c>
    </row>
    <row r="776" customFormat="false" ht="15.75" hidden="false" customHeight="true" outlineLevel="0" collapsed="false">
      <c r="A776" s="74"/>
      <c r="B776" s="123"/>
      <c r="C776" s="123"/>
      <c r="D776" s="123"/>
      <c r="E776" s="123"/>
      <c r="G776" s="3" t="n">
        <f aca="false">'Roshas Attendance'!M775</f>
        <v>0</v>
      </c>
      <c r="H776" s="123"/>
      <c r="I776" s="123"/>
      <c r="J776" s="123"/>
      <c r="M776" s="144" t="str">
        <f aca="false">'Roshas Attendance'!S775</f>
        <v/>
      </c>
      <c r="N776" s="145" t="str">
        <f aca="false">IF(M776="","", IF(SUMIF(K:K,M776,J:J)=0,"",SUMIF(K:K,M776,J:J)))</f>
        <v/>
      </c>
      <c r="O776" s="144" t="str">
        <f aca="false">'Roshas Attendance'!U775</f>
        <v/>
      </c>
    </row>
    <row r="777" customFormat="false" ht="15.75" hidden="false" customHeight="true" outlineLevel="0" collapsed="false">
      <c r="A777" s="67"/>
      <c r="B777" s="123"/>
      <c r="C777" s="123"/>
      <c r="D777" s="123"/>
      <c r="E777" s="123"/>
      <c r="G777" s="3" t="n">
        <f aca="false">'Roshas Attendance'!M776</f>
        <v>0</v>
      </c>
      <c r="H777" s="123"/>
      <c r="I777" s="123"/>
      <c r="J777" s="123"/>
      <c r="M777" s="144" t="str">
        <f aca="false">'Roshas Attendance'!S776</f>
        <v/>
      </c>
      <c r="N777" s="145" t="str">
        <f aca="false">IF(M777="","", IF(SUMIF(K:K,M777,J:J)=0,"",SUMIF(K:K,M777,J:J)))</f>
        <v/>
      </c>
      <c r="O777" s="144" t="str">
        <f aca="false">'Roshas Attendance'!U776</f>
        <v/>
      </c>
    </row>
    <row r="778" customFormat="false" ht="15.75" hidden="false" customHeight="true" outlineLevel="0" collapsed="false">
      <c r="A778" s="74"/>
      <c r="B778" s="123"/>
      <c r="C778" s="123"/>
      <c r="D778" s="123"/>
      <c r="E778" s="123"/>
      <c r="G778" s="3" t="n">
        <f aca="false">'Roshas Attendance'!M777</f>
        <v>0</v>
      </c>
      <c r="H778" s="123"/>
      <c r="I778" s="123"/>
      <c r="J778" s="123"/>
      <c r="M778" s="144" t="str">
        <f aca="false">'Roshas Attendance'!S777</f>
        <v/>
      </c>
      <c r="N778" s="145" t="str">
        <f aca="false">IF(M778="","", IF(SUMIF(K:K,M778,J:J)=0,"",SUMIF(K:K,M778,J:J)))</f>
        <v/>
      </c>
      <c r="O778" s="144" t="str">
        <f aca="false">'Roshas Attendance'!U777</f>
        <v/>
      </c>
    </row>
    <row r="779" customFormat="false" ht="15.75" hidden="false" customHeight="true" outlineLevel="0" collapsed="false">
      <c r="A779" s="67"/>
      <c r="B779" s="123"/>
      <c r="C779" s="123"/>
      <c r="D779" s="123"/>
      <c r="E779" s="123"/>
      <c r="G779" s="3" t="n">
        <f aca="false">'Roshas Attendance'!M778</f>
        <v>0</v>
      </c>
      <c r="H779" s="123"/>
      <c r="I779" s="123"/>
      <c r="J779" s="123"/>
      <c r="M779" s="144" t="str">
        <f aca="false">'Roshas Attendance'!S778</f>
        <v/>
      </c>
      <c r="N779" s="145" t="str">
        <f aca="false">IF(M779="","", IF(SUMIF(K:K,M779,J:J)=0,"",SUMIF(K:K,M779,J:J)))</f>
        <v/>
      </c>
      <c r="O779" s="144" t="str">
        <f aca="false">'Roshas Attendance'!U778</f>
        <v/>
      </c>
    </row>
    <row r="780" customFormat="false" ht="15.75" hidden="false" customHeight="true" outlineLevel="0" collapsed="false">
      <c r="A780" s="74"/>
      <c r="B780" s="123"/>
      <c r="C780" s="123"/>
      <c r="D780" s="123"/>
      <c r="E780" s="123"/>
      <c r="G780" s="3" t="n">
        <f aca="false">'Roshas Attendance'!M779</f>
        <v>0</v>
      </c>
      <c r="H780" s="123"/>
      <c r="I780" s="123"/>
      <c r="J780" s="123"/>
      <c r="M780" s="144" t="str">
        <f aca="false">'Roshas Attendance'!S779</f>
        <v/>
      </c>
      <c r="N780" s="145" t="str">
        <f aca="false">IF(M780="","", IF(SUMIF(K:K,M780,J:J)=0,"",SUMIF(K:K,M780,J:J)))</f>
        <v/>
      </c>
      <c r="O780" s="144" t="str">
        <f aca="false">'Roshas Attendance'!U779</f>
        <v/>
      </c>
    </row>
    <row r="781" customFormat="false" ht="15.75" hidden="false" customHeight="true" outlineLevel="0" collapsed="false">
      <c r="A781" s="67"/>
      <c r="B781" s="123"/>
      <c r="C781" s="123"/>
      <c r="D781" s="123"/>
      <c r="E781" s="123"/>
      <c r="G781" s="3" t="n">
        <f aca="false">'Roshas Attendance'!M780</f>
        <v>0</v>
      </c>
      <c r="H781" s="123"/>
      <c r="I781" s="123"/>
      <c r="J781" s="123"/>
      <c r="M781" s="144" t="str">
        <f aca="false">'Roshas Attendance'!S780</f>
        <v/>
      </c>
      <c r="N781" s="145" t="str">
        <f aca="false">IF(M781="","", IF(SUMIF(K:K,M781,J:J)=0,"",SUMIF(K:K,M781,J:J)))</f>
        <v/>
      </c>
      <c r="O781" s="144" t="str">
        <f aca="false">'Roshas Attendance'!U780</f>
        <v/>
      </c>
    </row>
    <row r="782" customFormat="false" ht="15.75" hidden="false" customHeight="true" outlineLevel="0" collapsed="false">
      <c r="A782" s="74"/>
      <c r="B782" s="123"/>
      <c r="C782" s="123"/>
      <c r="D782" s="123"/>
      <c r="E782" s="123"/>
      <c r="G782" s="3" t="n">
        <f aca="false">'Roshas Attendance'!M781</f>
        <v>0</v>
      </c>
      <c r="H782" s="123"/>
      <c r="I782" s="123"/>
      <c r="J782" s="123"/>
      <c r="M782" s="144" t="str">
        <f aca="false">'Roshas Attendance'!S781</f>
        <v/>
      </c>
      <c r="N782" s="145" t="str">
        <f aca="false">IF(M782="","", IF(SUMIF(K:K,M782,J:J)=0,"",SUMIF(K:K,M782,J:J)))</f>
        <v/>
      </c>
      <c r="O782" s="144" t="str">
        <f aca="false">'Roshas Attendance'!U781</f>
        <v/>
      </c>
    </row>
    <row r="783" customFormat="false" ht="15.75" hidden="false" customHeight="true" outlineLevel="0" collapsed="false">
      <c r="A783" s="67"/>
      <c r="B783" s="123"/>
      <c r="C783" s="123"/>
      <c r="D783" s="123"/>
      <c r="E783" s="123"/>
      <c r="G783" s="3" t="n">
        <f aca="false">'Roshas Attendance'!M782</f>
        <v>0</v>
      </c>
      <c r="H783" s="123"/>
      <c r="I783" s="123"/>
      <c r="J783" s="123"/>
      <c r="M783" s="144" t="str">
        <f aca="false">'Roshas Attendance'!S782</f>
        <v/>
      </c>
      <c r="N783" s="145" t="str">
        <f aca="false">IF(M783="","", IF(SUMIF(K:K,M783,J:J)=0,"",SUMIF(K:K,M783,J:J)))</f>
        <v/>
      </c>
      <c r="O783" s="144" t="str">
        <f aca="false">'Roshas Attendance'!U782</f>
        <v/>
      </c>
    </row>
    <row r="784" customFormat="false" ht="15.75" hidden="false" customHeight="true" outlineLevel="0" collapsed="false">
      <c r="A784" s="74"/>
      <c r="B784" s="123"/>
      <c r="C784" s="123"/>
      <c r="D784" s="123"/>
      <c r="E784" s="123"/>
      <c r="G784" s="3" t="n">
        <f aca="false">'Roshas Attendance'!M783</f>
        <v>0</v>
      </c>
      <c r="H784" s="123"/>
      <c r="I784" s="123"/>
      <c r="J784" s="123"/>
      <c r="M784" s="144" t="str">
        <f aca="false">'Roshas Attendance'!S783</f>
        <v/>
      </c>
      <c r="N784" s="145" t="str">
        <f aca="false">IF(M784="","", IF(SUMIF(K:K,M784,J:J)=0,"",SUMIF(K:K,M784,J:J)))</f>
        <v/>
      </c>
      <c r="O784" s="144" t="str">
        <f aca="false">'Roshas Attendance'!U783</f>
        <v/>
      </c>
    </row>
    <row r="785" customFormat="false" ht="15.75" hidden="false" customHeight="true" outlineLevel="0" collapsed="false">
      <c r="A785" s="67"/>
      <c r="B785" s="123"/>
      <c r="C785" s="123"/>
      <c r="D785" s="123"/>
      <c r="E785" s="123"/>
      <c r="G785" s="3" t="n">
        <f aca="false">'Roshas Attendance'!M784</f>
        <v>0</v>
      </c>
      <c r="H785" s="123"/>
      <c r="I785" s="123"/>
      <c r="J785" s="123"/>
      <c r="M785" s="144" t="str">
        <f aca="false">'Roshas Attendance'!S784</f>
        <v/>
      </c>
      <c r="N785" s="145" t="str">
        <f aca="false">IF(M785="","", IF(SUMIF(K:K,M785,J:J)=0,"",SUMIF(K:K,M785,J:J)))</f>
        <v/>
      </c>
      <c r="O785" s="144" t="str">
        <f aca="false">'Roshas Attendance'!U784</f>
        <v/>
      </c>
    </row>
    <row r="786" customFormat="false" ht="15.75" hidden="false" customHeight="true" outlineLevel="0" collapsed="false">
      <c r="A786" s="74"/>
      <c r="B786" s="123"/>
      <c r="C786" s="123"/>
      <c r="D786" s="123"/>
      <c r="E786" s="123"/>
      <c r="G786" s="3" t="n">
        <f aca="false">'Roshas Attendance'!M785</f>
        <v>0</v>
      </c>
      <c r="H786" s="123"/>
      <c r="I786" s="123"/>
      <c r="J786" s="123"/>
      <c r="M786" s="144" t="str">
        <f aca="false">'Roshas Attendance'!S785</f>
        <v/>
      </c>
      <c r="N786" s="145" t="str">
        <f aca="false">IF(M786="","", IF(SUMIF(K:K,M786,J:J)=0,"",SUMIF(K:K,M786,J:J)))</f>
        <v/>
      </c>
      <c r="O786" s="144" t="str">
        <f aca="false">'Roshas Attendance'!U785</f>
        <v/>
      </c>
    </row>
    <row r="787" customFormat="false" ht="15.75" hidden="false" customHeight="true" outlineLevel="0" collapsed="false">
      <c r="A787" s="67"/>
      <c r="B787" s="123"/>
      <c r="C787" s="123"/>
      <c r="D787" s="123"/>
      <c r="E787" s="123"/>
      <c r="G787" s="3" t="n">
        <f aca="false">'Roshas Attendance'!M786</f>
        <v>0</v>
      </c>
      <c r="H787" s="123"/>
      <c r="I787" s="123"/>
      <c r="J787" s="123"/>
      <c r="M787" s="144" t="str">
        <f aca="false">'Roshas Attendance'!S786</f>
        <v/>
      </c>
      <c r="N787" s="145" t="str">
        <f aca="false">IF(M787="","", IF(SUMIF(K:K,M787,J:J)=0,"",SUMIF(K:K,M787,J:J)))</f>
        <v/>
      </c>
      <c r="O787" s="144" t="str">
        <f aca="false">'Roshas Attendance'!U786</f>
        <v/>
      </c>
    </row>
    <row r="788" customFormat="false" ht="15.75" hidden="false" customHeight="true" outlineLevel="0" collapsed="false">
      <c r="A788" s="74"/>
      <c r="B788" s="123"/>
      <c r="C788" s="123"/>
      <c r="D788" s="123"/>
      <c r="E788" s="123"/>
      <c r="G788" s="3" t="n">
        <f aca="false">'Roshas Attendance'!M787</f>
        <v>0</v>
      </c>
      <c r="H788" s="123"/>
      <c r="I788" s="123"/>
      <c r="J788" s="123"/>
      <c r="M788" s="144" t="str">
        <f aca="false">'Roshas Attendance'!S787</f>
        <v/>
      </c>
      <c r="N788" s="145" t="str">
        <f aca="false">IF(M788="","", IF(SUMIF(K:K,M788,J:J)=0,"",SUMIF(K:K,M788,J:J)))</f>
        <v/>
      </c>
      <c r="O788" s="144" t="str">
        <f aca="false">'Roshas Attendance'!U787</f>
        <v/>
      </c>
    </row>
    <row r="789" customFormat="false" ht="15.75" hidden="false" customHeight="true" outlineLevel="0" collapsed="false">
      <c r="A789" s="67"/>
      <c r="B789" s="123"/>
      <c r="C789" s="123"/>
      <c r="D789" s="123"/>
      <c r="E789" s="123"/>
      <c r="G789" s="3" t="n">
        <f aca="false">'Roshas Attendance'!M788</f>
        <v>0</v>
      </c>
      <c r="H789" s="123"/>
      <c r="I789" s="123"/>
      <c r="J789" s="123"/>
      <c r="M789" s="144" t="str">
        <f aca="false">'Roshas Attendance'!S788</f>
        <v/>
      </c>
      <c r="N789" s="145" t="str">
        <f aca="false">IF(M789="","", IF(SUMIF(K:K,M789,J:J)=0,"",SUMIF(K:K,M789,J:J)))</f>
        <v/>
      </c>
      <c r="O789" s="144" t="str">
        <f aca="false">'Roshas Attendance'!U788</f>
        <v/>
      </c>
    </row>
    <row r="790" customFormat="false" ht="15.75" hidden="false" customHeight="true" outlineLevel="0" collapsed="false">
      <c r="A790" s="74"/>
      <c r="B790" s="123"/>
      <c r="C790" s="123"/>
      <c r="D790" s="123"/>
      <c r="E790" s="123"/>
      <c r="G790" s="3" t="n">
        <f aca="false">'Roshas Attendance'!M789</f>
        <v>0</v>
      </c>
      <c r="H790" s="123"/>
      <c r="I790" s="123"/>
      <c r="J790" s="123"/>
      <c r="M790" s="144" t="str">
        <f aca="false">'Roshas Attendance'!S789</f>
        <v/>
      </c>
      <c r="N790" s="145" t="str">
        <f aca="false">IF(M790="","", IF(SUMIF(K:K,M790,J:J)=0,"",SUMIF(K:K,M790,J:J)))</f>
        <v/>
      </c>
      <c r="O790" s="144" t="str">
        <f aca="false">'Roshas Attendance'!U789</f>
        <v/>
      </c>
    </row>
    <row r="791" customFormat="false" ht="15.75" hidden="false" customHeight="true" outlineLevel="0" collapsed="false">
      <c r="A791" s="67"/>
      <c r="B791" s="123"/>
      <c r="C791" s="123"/>
      <c r="D791" s="123"/>
      <c r="E791" s="123"/>
      <c r="G791" s="3" t="n">
        <f aca="false">'Roshas Attendance'!M790</f>
        <v>0</v>
      </c>
      <c r="H791" s="123"/>
      <c r="I791" s="123"/>
      <c r="J791" s="123"/>
      <c r="M791" s="144" t="str">
        <f aca="false">'Roshas Attendance'!S790</f>
        <v/>
      </c>
      <c r="N791" s="145" t="str">
        <f aca="false">IF(M791="","", IF(SUMIF(K:K,M791,J:J)=0,"",SUMIF(K:K,M791,J:J)))</f>
        <v/>
      </c>
      <c r="O791" s="144" t="str">
        <f aca="false">'Roshas Attendance'!U790</f>
        <v/>
      </c>
    </row>
    <row r="792" customFormat="false" ht="15.75" hidden="false" customHeight="true" outlineLevel="0" collapsed="false">
      <c r="A792" s="74"/>
      <c r="B792" s="123"/>
      <c r="C792" s="123"/>
      <c r="D792" s="123"/>
      <c r="E792" s="123"/>
      <c r="G792" s="3" t="n">
        <f aca="false">'Roshas Attendance'!M791</f>
        <v>0</v>
      </c>
      <c r="H792" s="123"/>
      <c r="I792" s="123"/>
      <c r="J792" s="123"/>
      <c r="M792" s="144" t="str">
        <f aca="false">'Roshas Attendance'!S791</f>
        <v/>
      </c>
      <c r="N792" s="145" t="str">
        <f aca="false">IF(M792="","", IF(SUMIF(K:K,M792,J:J)=0,"",SUMIF(K:K,M792,J:J)))</f>
        <v/>
      </c>
      <c r="O792" s="144" t="str">
        <f aca="false">'Roshas Attendance'!U791</f>
        <v/>
      </c>
    </row>
    <row r="793" customFormat="false" ht="15.75" hidden="false" customHeight="true" outlineLevel="0" collapsed="false">
      <c r="A793" s="67"/>
      <c r="B793" s="123"/>
      <c r="C793" s="123"/>
      <c r="D793" s="123"/>
      <c r="E793" s="123"/>
      <c r="G793" s="3" t="n">
        <f aca="false">'Roshas Attendance'!M792</f>
        <v>0</v>
      </c>
      <c r="H793" s="123"/>
      <c r="I793" s="123"/>
      <c r="J793" s="123"/>
      <c r="M793" s="144" t="str">
        <f aca="false">'Roshas Attendance'!S792</f>
        <v/>
      </c>
      <c r="N793" s="145" t="str">
        <f aca="false">IF(M793="","", IF(SUMIF(K:K,M793,J:J)=0,"",SUMIF(K:K,M793,J:J)))</f>
        <v/>
      </c>
      <c r="O793" s="144" t="str">
        <f aca="false">'Roshas Attendance'!U792</f>
        <v/>
      </c>
    </row>
    <row r="794" customFormat="false" ht="15.75" hidden="false" customHeight="true" outlineLevel="0" collapsed="false">
      <c r="A794" s="74"/>
      <c r="B794" s="123"/>
      <c r="C794" s="123"/>
      <c r="D794" s="123"/>
      <c r="E794" s="123"/>
      <c r="G794" s="3" t="n">
        <f aca="false">'Roshas Attendance'!M793</f>
        <v>0</v>
      </c>
      <c r="H794" s="123"/>
      <c r="I794" s="123"/>
      <c r="J794" s="123"/>
      <c r="M794" s="144" t="str">
        <f aca="false">'Roshas Attendance'!S793</f>
        <v/>
      </c>
      <c r="N794" s="145" t="str">
        <f aca="false">IF(M794="","", IF(SUMIF(K:K,M794,J:J)=0,"",SUMIF(K:K,M794,J:J)))</f>
        <v/>
      </c>
      <c r="O794" s="144" t="str">
        <f aca="false">'Roshas Attendance'!U793</f>
        <v/>
      </c>
    </row>
    <row r="795" customFormat="false" ht="15.75" hidden="false" customHeight="true" outlineLevel="0" collapsed="false">
      <c r="A795" s="67"/>
      <c r="B795" s="123"/>
      <c r="C795" s="123"/>
      <c r="D795" s="123"/>
      <c r="E795" s="123"/>
      <c r="G795" s="3" t="n">
        <f aca="false">'Roshas Attendance'!M794</f>
        <v>0</v>
      </c>
      <c r="H795" s="123"/>
      <c r="I795" s="123"/>
      <c r="J795" s="123"/>
      <c r="M795" s="144" t="str">
        <f aca="false">'Roshas Attendance'!S794</f>
        <v/>
      </c>
      <c r="N795" s="145" t="str">
        <f aca="false">IF(M795="","", IF(SUMIF(K:K,M795,J:J)=0,"",SUMIF(K:K,M795,J:J)))</f>
        <v/>
      </c>
      <c r="O795" s="144" t="str">
        <f aca="false">'Roshas Attendance'!U794</f>
        <v/>
      </c>
    </row>
    <row r="796" customFormat="false" ht="15.75" hidden="false" customHeight="true" outlineLevel="0" collapsed="false">
      <c r="A796" s="74"/>
      <c r="B796" s="123"/>
      <c r="C796" s="123"/>
      <c r="D796" s="123"/>
      <c r="E796" s="123"/>
      <c r="G796" s="3" t="n">
        <f aca="false">'Roshas Attendance'!M795</f>
        <v>0</v>
      </c>
      <c r="H796" s="123"/>
      <c r="I796" s="123"/>
      <c r="J796" s="123"/>
      <c r="M796" s="144" t="str">
        <f aca="false">'Roshas Attendance'!S795</f>
        <v/>
      </c>
      <c r="N796" s="145" t="str">
        <f aca="false">IF(M796="","", IF(SUMIF(K:K,M796,J:J)=0,"",SUMIF(K:K,M796,J:J)))</f>
        <v/>
      </c>
      <c r="O796" s="144" t="str">
        <f aca="false">'Roshas Attendance'!U795</f>
        <v/>
      </c>
    </row>
    <row r="797" customFormat="false" ht="15.75" hidden="false" customHeight="true" outlineLevel="0" collapsed="false">
      <c r="A797" s="67"/>
      <c r="B797" s="123"/>
      <c r="C797" s="123"/>
      <c r="D797" s="123"/>
      <c r="E797" s="123"/>
      <c r="G797" s="3" t="n">
        <f aca="false">'Roshas Attendance'!M796</f>
        <v>0</v>
      </c>
      <c r="H797" s="123"/>
      <c r="I797" s="123"/>
      <c r="J797" s="123"/>
      <c r="M797" s="144" t="str">
        <f aca="false">'Roshas Attendance'!S796</f>
        <v/>
      </c>
      <c r="N797" s="145" t="str">
        <f aca="false">IF(M797="","", IF(SUMIF(K:K,M797,J:J)=0,"",SUMIF(K:K,M797,J:J)))</f>
        <v/>
      </c>
      <c r="O797" s="144" t="str">
        <f aca="false">'Roshas Attendance'!U796</f>
        <v/>
      </c>
    </row>
    <row r="798" customFormat="false" ht="15.75" hidden="false" customHeight="true" outlineLevel="0" collapsed="false">
      <c r="A798" s="74"/>
      <c r="B798" s="123"/>
      <c r="C798" s="123"/>
      <c r="D798" s="123"/>
      <c r="E798" s="123"/>
      <c r="G798" s="3" t="n">
        <f aca="false">'Roshas Attendance'!M797</f>
        <v>0</v>
      </c>
      <c r="H798" s="123"/>
      <c r="I798" s="123"/>
      <c r="J798" s="123"/>
      <c r="M798" s="144" t="str">
        <f aca="false">'Roshas Attendance'!S797</f>
        <v/>
      </c>
      <c r="N798" s="145" t="str">
        <f aca="false">IF(M798="","", IF(SUMIF(K:K,M798,J:J)=0,"",SUMIF(K:K,M798,J:J)))</f>
        <v/>
      </c>
      <c r="O798" s="144" t="str">
        <f aca="false">'Roshas Attendance'!U797</f>
        <v/>
      </c>
    </row>
    <row r="799" customFormat="false" ht="15.75" hidden="false" customHeight="true" outlineLevel="0" collapsed="false">
      <c r="A799" s="67"/>
      <c r="B799" s="123"/>
      <c r="C799" s="123"/>
      <c r="D799" s="123"/>
      <c r="E799" s="123"/>
      <c r="G799" s="3" t="n">
        <f aca="false">'Roshas Attendance'!M798</f>
        <v>0</v>
      </c>
      <c r="H799" s="123"/>
      <c r="I799" s="123"/>
      <c r="J799" s="123"/>
      <c r="M799" s="144" t="str">
        <f aca="false">'Roshas Attendance'!S798</f>
        <v/>
      </c>
      <c r="N799" s="145" t="str">
        <f aca="false">IF(M799="","", IF(SUMIF(K:K,M799,J:J)=0,"",SUMIF(K:K,M799,J:J)))</f>
        <v/>
      </c>
      <c r="O799" s="144" t="str">
        <f aca="false">'Roshas Attendance'!U798</f>
        <v/>
      </c>
    </row>
    <row r="800" customFormat="false" ht="15.75" hidden="false" customHeight="true" outlineLevel="0" collapsed="false">
      <c r="A800" s="74"/>
      <c r="B800" s="123"/>
      <c r="C800" s="123"/>
      <c r="D800" s="123"/>
      <c r="E800" s="123"/>
      <c r="G800" s="3" t="n">
        <f aca="false">'Roshas Attendance'!M799</f>
        <v>0</v>
      </c>
      <c r="H800" s="123"/>
      <c r="I800" s="123"/>
      <c r="J800" s="123"/>
      <c r="M800" s="144" t="str">
        <f aca="false">'Roshas Attendance'!S799</f>
        <v/>
      </c>
      <c r="N800" s="145" t="str">
        <f aca="false">IF(M800="","", IF(SUMIF(K:K,M800,J:J)=0,"",SUMIF(K:K,M800,J:J)))</f>
        <v/>
      </c>
      <c r="O800" s="144" t="str">
        <f aca="false">'Roshas Attendance'!U799</f>
        <v/>
      </c>
    </row>
    <row r="801" customFormat="false" ht="15.75" hidden="false" customHeight="true" outlineLevel="0" collapsed="false">
      <c r="A801" s="67"/>
      <c r="B801" s="123"/>
      <c r="C801" s="123"/>
      <c r="D801" s="123"/>
      <c r="E801" s="123"/>
      <c r="G801" s="3" t="n">
        <f aca="false">'Roshas Attendance'!M800</f>
        <v>0</v>
      </c>
      <c r="H801" s="123"/>
      <c r="I801" s="123"/>
      <c r="J801" s="123"/>
      <c r="M801" s="144" t="str">
        <f aca="false">'Roshas Attendance'!S800</f>
        <v/>
      </c>
      <c r="N801" s="145" t="str">
        <f aca="false">IF(M801="","", IF(SUMIF(K:K,M801,J:J)=0,"",SUMIF(K:K,M801,J:J)))</f>
        <v/>
      </c>
      <c r="O801" s="144" t="str">
        <f aca="false">'Roshas Attendance'!U800</f>
        <v/>
      </c>
    </row>
    <row r="802" customFormat="false" ht="15.75" hidden="false" customHeight="true" outlineLevel="0" collapsed="false">
      <c r="A802" s="74"/>
      <c r="B802" s="123"/>
      <c r="C802" s="123"/>
      <c r="D802" s="123"/>
      <c r="E802" s="123"/>
      <c r="G802" s="3" t="n">
        <f aca="false">'Roshas Attendance'!M801</f>
        <v>0</v>
      </c>
      <c r="H802" s="123"/>
      <c r="I802" s="123"/>
      <c r="J802" s="123"/>
      <c r="M802" s="144" t="str">
        <f aca="false">'Roshas Attendance'!S801</f>
        <v/>
      </c>
      <c r="N802" s="145" t="str">
        <f aca="false">IF(M802="","", IF(SUMIF(K:K,M802,J:J)=0,"",SUMIF(K:K,M802,J:J)))</f>
        <v/>
      </c>
      <c r="O802" s="144" t="str">
        <f aca="false">'Roshas Attendance'!U801</f>
        <v/>
      </c>
    </row>
    <row r="803" customFormat="false" ht="15.75" hidden="false" customHeight="true" outlineLevel="0" collapsed="false">
      <c r="A803" s="67"/>
      <c r="B803" s="123"/>
      <c r="C803" s="123"/>
      <c r="D803" s="123"/>
      <c r="E803" s="123"/>
      <c r="G803" s="3" t="n">
        <f aca="false">'Roshas Attendance'!M802</f>
        <v>0</v>
      </c>
      <c r="H803" s="123"/>
      <c r="I803" s="123"/>
      <c r="J803" s="123"/>
      <c r="M803" s="144" t="str">
        <f aca="false">'Roshas Attendance'!S802</f>
        <v/>
      </c>
      <c r="N803" s="145" t="str">
        <f aca="false">IF(M803="","", IF(SUMIF(K:K,M803,J:J)=0,"",SUMIF(K:K,M803,J:J)))</f>
        <v/>
      </c>
      <c r="O803" s="144" t="str">
        <f aca="false">'Roshas Attendance'!U802</f>
        <v/>
      </c>
    </row>
    <row r="804" customFormat="false" ht="15.75" hidden="false" customHeight="true" outlineLevel="0" collapsed="false">
      <c r="A804" s="74"/>
      <c r="B804" s="123"/>
      <c r="C804" s="123"/>
      <c r="D804" s="123"/>
      <c r="E804" s="123"/>
      <c r="G804" s="3" t="n">
        <f aca="false">'Roshas Attendance'!M803</f>
        <v>0</v>
      </c>
      <c r="H804" s="123"/>
      <c r="I804" s="123"/>
      <c r="J804" s="123"/>
      <c r="M804" s="144" t="str">
        <f aca="false">'Roshas Attendance'!S803</f>
        <v/>
      </c>
      <c r="N804" s="145" t="str">
        <f aca="false">IF(M804="","", IF(SUMIF(K:K,M804,J:J)=0,"",SUMIF(K:K,M804,J:J)))</f>
        <v/>
      </c>
      <c r="O804" s="144" t="str">
        <f aca="false">'Roshas Attendance'!U803</f>
        <v/>
      </c>
    </row>
    <row r="805" customFormat="false" ht="15.75" hidden="false" customHeight="true" outlineLevel="0" collapsed="false">
      <c r="A805" s="67"/>
      <c r="B805" s="123"/>
      <c r="C805" s="123"/>
      <c r="D805" s="123"/>
      <c r="E805" s="123"/>
      <c r="G805" s="3" t="n">
        <f aca="false">'Roshas Attendance'!M804</f>
        <v>0</v>
      </c>
      <c r="H805" s="123"/>
      <c r="I805" s="123"/>
      <c r="J805" s="123"/>
      <c r="M805" s="144" t="str">
        <f aca="false">'Roshas Attendance'!S804</f>
        <v/>
      </c>
      <c r="N805" s="145" t="str">
        <f aca="false">IF(M805="","", IF(SUMIF(K:K,M805,J:J)=0,"",SUMIF(K:K,M805,J:J)))</f>
        <v/>
      </c>
      <c r="O805" s="144" t="str">
        <f aca="false">'Roshas Attendance'!U804</f>
        <v/>
      </c>
    </row>
    <row r="806" customFormat="false" ht="15.75" hidden="false" customHeight="true" outlineLevel="0" collapsed="false">
      <c r="A806" s="74"/>
      <c r="B806" s="123"/>
      <c r="C806" s="123"/>
      <c r="D806" s="123"/>
      <c r="E806" s="123"/>
      <c r="G806" s="3" t="n">
        <f aca="false">'Roshas Attendance'!M805</f>
        <v>0</v>
      </c>
      <c r="H806" s="123"/>
      <c r="I806" s="123"/>
      <c r="J806" s="123"/>
      <c r="M806" s="144" t="str">
        <f aca="false">'Roshas Attendance'!S805</f>
        <v/>
      </c>
      <c r="N806" s="145" t="str">
        <f aca="false">IF(M806="","", IF(SUMIF(K:K,M806,J:J)=0,"",SUMIF(K:K,M806,J:J)))</f>
        <v/>
      </c>
      <c r="O806" s="144" t="str">
        <f aca="false">'Roshas Attendance'!U805</f>
        <v/>
      </c>
    </row>
    <row r="807" customFormat="false" ht="15.75" hidden="false" customHeight="true" outlineLevel="0" collapsed="false">
      <c r="A807" s="67"/>
      <c r="B807" s="123"/>
      <c r="C807" s="123"/>
      <c r="D807" s="123"/>
      <c r="E807" s="123"/>
      <c r="G807" s="3" t="n">
        <f aca="false">'Roshas Attendance'!M806</f>
        <v>0</v>
      </c>
      <c r="H807" s="123"/>
      <c r="I807" s="123"/>
      <c r="J807" s="123"/>
      <c r="M807" s="144" t="str">
        <f aca="false">'Roshas Attendance'!S806</f>
        <v/>
      </c>
      <c r="N807" s="145" t="str">
        <f aca="false">IF(M807="","", IF(SUMIF(K:K,M807,J:J)=0,"",SUMIF(K:K,M807,J:J)))</f>
        <v/>
      </c>
      <c r="O807" s="144" t="str">
        <f aca="false">'Roshas Attendance'!U806</f>
        <v/>
      </c>
    </row>
    <row r="808" customFormat="false" ht="15.75" hidden="false" customHeight="true" outlineLevel="0" collapsed="false">
      <c r="A808" s="74"/>
      <c r="B808" s="123"/>
      <c r="C808" s="123"/>
      <c r="D808" s="123"/>
      <c r="E808" s="123"/>
      <c r="G808" s="3" t="n">
        <f aca="false">'Roshas Attendance'!M807</f>
        <v>0</v>
      </c>
      <c r="H808" s="123"/>
      <c r="I808" s="123"/>
      <c r="J808" s="123"/>
      <c r="M808" s="144" t="str">
        <f aca="false">'Roshas Attendance'!S807</f>
        <v/>
      </c>
      <c r="N808" s="145" t="str">
        <f aca="false">IF(M808="","", IF(SUMIF(K:K,M808,J:J)=0,"",SUMIF(K:K,M808,J:J)))</f>
        <v/>
      </c>
      <c r="O808" s="144" t="str">
        <f aca="false">'Roshas Attendance'!U807</f>
        <v/>
      </c>
    </row>
    <row r="809" customFormat="false" ht="15.75" hidden="false" customHeight="true" outlineLevel="0" collapsed="false">
      <c r="A809" s="67"/>
      <c r="B809" s="123"/>
      <c r="C809" s="123"/>
      <c r="D809" s="123"/>
      <c r="E809" s="123"/>
      <c r="G809" s="3" t="n">
        <f aca="false">'Roshas Attendance'!M808</f>
        <v>0</v>
      </c>
      <c r="H809" s="123"/>
      <c r="I809" s="123"/>
      <c r="J809" s="123"/>
      <c r="M809" s="144" t="str">
        <f aca="false">'Roshas Attendance'!S808</f>
        <v/>
      </c>
      <c r="N809" s="145" t="str">
        <f aca="false">IF(M809="","", IF(SUMIF(K:K,M809,J:J)=0,"",SUMIF(K:K,M809,J:J)))</f>
        <v/>
      </c>
      <c r="O809" s="144" t="str">
        <f aca="false">'Roshas Attendance'!U808</f>
        <v/>
      </c>
    </row>
    <row r="810" customFormat="false" ht="15.75" hidden="false" customHeight="true" outlineLevel="0" collapsed="false">
      <c r="A810" s="74"/>
      <c r="B810" s="123"/>
      <c r="C810" s="123"/>
      <c r="D810" s="123"/>
      <c r="E810" s="123"/>
      <c r="G810" s="3" t="n">
        <f aca="false">'Roshas Attendance'!M809</f>
        <v>0</v>
      </c>
      <c r="H810" s="123"/>
      <c r="I810" s="123"/>
      <c r="J810" s="123"/>
      <c r="M810" s="144" t="str">
        <f aca="false">'Roshas Attendance'!S809</f>
        <v/>
      </c>
      <c r="N810" s="145" t="str">
        <f aca="false">IF(M810="","", IF(SUMIF(K:K,M810,J:J)=0,"",SUMIF(K:K,M810,J:J)))</f>
        <v/>
      </c>
      <c r="O810" s="144" t="str">
        <f aca="false">'Roshas Attendance'!U809</f>
        <v/>
      </c>
    </row>
    <row r="811" customFormat="false" ht="15.75" hidden="false" customHeight="true" outlineLevel="0" collapsed="false">
      <c r="A811" s="67"/>
      <c r="B811" s="123"/>
      <c r="C811" s="123"/>
      <c r="D811" s="123"/>
      <c r="E811" s="123"/>
      <c r="G811" s="3" t="n">
        <f aca="false">'Roshas Attendance'!M810</f>
        <v>0</v>
      </c>
      <c r="H811" s="123"/>
      <c r="I811" s="123"/>
      <c r="J811" s="123"/>
      <c r="M811" s="144" t="str">
        <f aca="false">'Roshas Attendance'!S810</f>
        <v/>
      </c>
      <c r="N811" s="145" t="str">
        <f aca="false">IF(M811="","", IF(SUMIF(K:K,M811,J:J)=0,"",SUMIF(K:K,M811,J:J)))</f>
        <v/>
      </c>
      <c r="O811" s="144" t="str">
        <f aca="false">'Roshas Attendance'!U810</f>
        <v/>
      </c>
    </row>
    <row r="812" customFormat="false" ht="15.75" hidden="false" customHeight="true" outlineLevel="0" collapsed="false">
      <c r="A812" s="74"/>
      <c r="B812" s="123"/>
      <c r="C812" s="123"/>
      <c r="D812" s="123"/>
      <c r="E812" s="123"/>
      <c r="G812" s="3" t="n">
        <f aca="false">'Roshas Attendance'!M811</f>
        <v>0</v>
      </c>
      <c r="H812" s="123"/>
      <c r="I812" s="123"/>
      <c r="J812" s="123"/>
      <c r="M812" s="144" t="str">
        <f aca="false">'Roshas Attendance'!S811</f>
        <v/>
      </c>
      <c r="N812" s="145" t="str">
        <f aca="false">IF(M812="","", IF(SUMIF(K:K,M812,J:J)=0,"",SUMIF(K:K,M812,J:J)))</f>
        <v/>
      </c>
      <c r="O812" s="144" t="str">
        <f aca="false">'Roshas Attendance'!U811</f>
        <v/>
      </c>
    </row>
    <row r="813" customFormat="false" ht="15.75" hidden="false" customHeight="true" outlineLevel="0" collapsed="false">
      <c r="A813" s="67"/>
      <c r="B813" s="123"/>
      <c r="C813" s="123"/>
      <c r="D813" s="123"/>
      <c r="E813" s="123"/>
      <c r="G813" s="3" t="n">
        <f aca="false">'Roshas Attendance'!M812</f>
        <v>0</v>
      </c>
      <c r="H813" s="123"/>
      <c r="I813" s="123"/>
      <c r="J813" s="123"/>
      <c r="M813" s="144" t="str">
        <f aca="false">'Roshas Attendance'!S812</f>
        <v/>
      </c>
      <c r="N813" s="145" t="str">
        <f aca="false">IF(M813="","", IF(SUMIF(K:K,M813,J:J)=0,"",SUMIF(K:K,M813,J:J)))</f>
        <v/>
      </c>
      <c r="O813" s="144" t="str">
        <f aca="false">'Roshas Attendance'!U812</f>
        <v/>
      </c>
    </row>
    <row r="814" customFormat="false" ht="15.75" hidden="false" customHeight="true" outlineLevel="0" collapsed="false">
      <c r="A814" s="74"/>
      <c r="B814" s="123"/>
      <c r="C814" s="123"/>
      <c r="D814" s="123"/>
      <c r="E814" s="123"/>
      <c r="G814" s="3" t="n">
        <f aca="false">'Roshas Attendance'!M813</f>
        <v>0</v>
      </c>
      <c r="H814" s="123"/>
      <c r="I814" s="123"/>
      <c r="J814" s="123"/>
      <c r="M814" s="144" t="str">
        <f aca="false">'Roshas Attendance'!S813</f>
        <v/>
      </c>
      <c r="N814" s="145" t="str">
        <f aca="false">IF(M814="","", IF(SUMIF(K:K,M814,J:J)=0,"",SUMIF(K:K,M814,J:J)))</f>
        <v/>
      </c>
      <c r="O814" s="144" t="str">
        <f aca="false">'Roshas Attendance'!U813</f>
        <v/>
      </c>
    </row>
    <row r="815" customFormat="false" ht="15.75" hidden="false" customHeight="true" outlineLevel="0" collapsed="false">
      <c r="A815" s="67"/>
      <c r="B815" s="123"/>
      <c r="C815" s="123"/>
      <c r="D815" s="123"/>
      <c r="E815" s="123"/>
      <c r="G815" s="3" t="n">
        <f aca="false">'Roshas Attendance'!M814</f>
        <v>0</v>
      </c>
      <c r="H815" s="123"/>
      <c r="I815" s="123"/>
      <c r="J815" s="123"/>
      <c r="M815" s="144" t="str">
        <f aca="false">'Roshas Attendance'!S814</f>
        <v/>
      </c>
      <c r="N815" s="145" t="str">
        <f aca="false">IF(M815="","", IF(SUMIF(K:K,M815,J:J)=0,"",SUMIF(K:K,M815,J:J)))</f>
        <v/>
      </c>
      <c r="O815" s="144" t="str">
        <f aca="false">'Roshas Attendance'!U814</f>
        <v/>
      </c>
    </row>
    <row r="816" customFormat="false" ht="15.75" hidden="false" customHeight="true" outlineLevel="0" collapsed="false">
      <c r="A816" s="74"/>
      <c r="B816" s="123"/>
      <c r="C816" s="123"/>
      <c r="D816" s="123"/>
      <c r="E816" s="123"/>
      <c r="G816" s="3" t="n">
        <f aca="false">'Roshas Attendance'!M815</f>
        <v>0</v>
      </c>
      <c r="H816" s="123"/>
      <c r="I816" s="123"/>
      <c r="J816" s="123"/>
      <c r="M816" s="144" t="str">
        <f aca="false">'Roshas Attendance'!S815</f>
        <v/>
      </c>
      <c r="N816" s="145" t="str">
        <f aca="false">IF(M816="","", IF(SUMIF(K:K,M816,J:J)=0,"",SUMIF(K:K,M816,J:J)))</f>
        <v/>
      </c>
      <c r="O816" s="144" t="str">
        <f aca="false">'Roshas Attendance'!U815</f>
        <v/>
      </c>
    </row>
    <row r="817" customFormat="false" ht="15.75" hidden="false" customHeight="true" outlineLevel="0" collapsed="false">
      <c r="A817" s="67"/>
      <c r="B817" s="123"/>
      <c r="C817" s="123"/>
      <c r="D817" s="123"/>
      <c r="E817" s="123"/>
      <c r="G817" s="3" t="n">
        <f aca="false">'Roshas Attendance'!M816</f>
        <v>0</v>
      </c>
      <c r="H817" s="123"/>
      <c r="I817" s="123"/>
      <c r="J817" s="123"/>
      <c r="M817" s="144" t="str">
        <f aca="false">'Roshas Attendance'!S816</f>
        <v/>
      </c>
      <c r="N817" s="145" t="str">
        <f aca="false">IF(M817="","", IF(SUMIF(K:K,M817,J:J)=0,"",SUMIF(K:K,M817,J:J)))</f>
        <v/>
      </c>
      <c r="O817" s="144" t="str">
        <f aca="false">'Roshas Attendance'!U816</f>
        <v/>
      </c>
    </row>
    <row r="818" customFormat="false" ht="15.75" hidden="false" customHeight="true" outlineLevel="0" collapsed="false">
      <c r="A818" s="74"/>
      <c r="B818" s="123"/>
      <c r="C818" s="123"/>
      <c r="D818" s="123"/>
      <c r="E818" s="123"/>
      <c r="G818" s="3" t="n">
        <f aca="false">'Roshas Attendance'!M817</f>
        <v>0</v>
      </c>
      <c r="H818" s="123"/>
      <c r="I818" s="123"/>
      <c r="J818" s="123"/>
      <c r="M818" s="144" t="str">
        <f aca="false">'Roshas Attendance'!S817</f>
        <v/>
      </c>
      <c r="N818" s="145" t="str">
        <f aca="false">IF(M818="","", IF(SUMIF(K:K,M818,J:J)=0,"",SUMIF(K:K,M818,J:J)))</f>
        <v/>
      </c>
      <c r="O818" s="144" t="str">
        <f aca="false">'Roshas Attendance'!U817</f>
        <v/>
      </c>
    </row>
    <row r="819" customFormat="false" ht="15.75" hidden="false" customHeight="true" outlineLevel="0" collapsed="false">
      <c r="A819" s="67"/>
      <c r="B819" s="123"/>
      <c r="C819" s="123"/>
      <c r="D819" s="123"/>
      <c r="E819" s="123"/>
      <c r="G819" s="3" t="n">
        <f aca="false">'Roshas Attendance'!M818</f>
        <v>0</v>
      </c>
      <c r="H819" s="123"/>
      <c r="I819" s="123"/>
      <c r="J819" s="123"/>
      <c r="M819" s="144" t="str">
        <f aca="false">'Roshas Attendance'!S818</f>
        <v/>
      </c>
      <c r="N819" s="145" t="str">
        <f aca="false">IF(M819="","", IF(SUMIF(K:K,M819,J:J)=0,"",SUMIF(K:K,M819,J:J)))</f>
        <v/>
      </c>
      <c r="O819" s="144" t="str">
        <f aca="false">'Roshas Attendance'!U818</f>
        <v/>
      </c>
    </row>
    <row r="820" customFormat="false" ht="15.75" hidden="false" customHeight="true" outlineLevel="0" collapsed="false">
      <c r="A820" s="74"/>
      <c r="B820" s="123"/>
      <c r="C820" s="123"/>
      <c r="D820" s="123"/>
      <c r="E820" s="123"/>
      <c r="G820" s="3" t="n">
        <f aca="false">'Roshas Attendance'!M819</f>
        <v>0</v>
      </c>
      <c r="H820" s="123"/>
      <c r="I820" s="123"/>
      <c r="J820" s="123"/>
      <c r="M820" s="144" t="str">
        <f aca="false">'Roshas Attendance'!S819</f>
        <v/>
      </c>
      <c r="N820" s="145" t="str">
        <f aca="false">IF(M820="","", IF(SUMIF(K:K,M820,J:J)=0,"",SUMIF(K:K,M820,J:J)))</f>
        <v/>
      </c>
      <c r="O820" s="144" t="str">
        <f aca="false">'Roshas Attendance'!U819</f>
        <v/>
      </c>
    </row>
    <row r="821" customFormat="false" ht="15.75" hidden="false" customHeight="true" outlineLevel="0" collapsed="false">
      <c r="A821" s="67"/>
      <c r="B821" s="123"/>
      <c r="C821" s="123"/>
      <c r="D821" s="123"/>
      <c r="E821" s="123"/>
      <c r="G821" s="3" t="n">
        <f aca="false">'Roshas Attendance'!M820</f>
        <v>0</v>
      </c>
      <c r="H821" s="123"/>
      <c r="I821" s="123"/>
      <c r="J821" s="123"/>
      <c r="M821" s="144" t="str">
        <f aca="false">'Roshas Attendance'!S820</f>
        <v/>
      </c>
      <c r="N821" s="145" t="str">
        <f aca="false">IF(M821="","", IF(SUMIF(K:K,M821,J:J)=0,"",SUMIF(K:K,M821,J:J)))</f>
        <v/>
      </c>
      <c r="O821" s="144" t="str">
        <f aca="false">'Roshas Attendance'!U820</f>
        <v/>
      </c>
    </row>
    <row r="822" customFormat="false" ht="15.75" hidden="false" customHeight="true" outlineLevel="0" collapsed="false">
      <c r="A822" s="74"/>
      <c r="B822" s="123"/>
      <c r="C822" s="123"/>
      <c r="D822" s="123"/>
      <c r="E822" s="123"/>
      <c r="G822" s="3" t="n">
        <f aca="false">'Roshas Attendance'!M821</f>
        <v>0</v>
      </c>
      <c r="H822" s="123"/>
      <c r="I822" s="123"/>
      <c r="J822" s="123"/>
      <c r="M822" s="144" t="str">
        <f aca="false">'Roshas Attendance'!S821</f>
        <v/>
      </c>
      <c r="N822" s="145" t="str">
        <f aca="false">IF(M822="","", IF(SUMIF(K:K,M822,J:J)=0,"",SUMIF(K:K,M822,J:J)))</f>
        <v/>
      </c>
      <c r="O822" s="144" t="str">
        <f aca="false">'Roshas Attendance'!U821</f>
        <v/>
      </c>
    </row>
    <row r="823" customFormat="false" ht="15.75" hidden="false" customHeight="true" outlineLevel="0" collapsed="false">
      <c r="A823" s="67"/>
      <c r="B823" s="123"/>
      <c r="C823" s="123"/>
      <c r="D823" s="123"/>
      <c r="E823" s="123"/>
      <c r="G823" s="3" t="n">
        <f aca="false">'Roshas Attendance'!M822</f>
        <v>0</v>
      </c>
      <c r="H823" s="123"/>
      <c r="I823" s="123"/>
      <c r="J823" s="123"/>
      <c r="M823" s="144" t="str">
        <f aca="false">'Roshas Attendance'!S822</f>
        <v/>
      </c>
      <c r="N823" s="145" t="str">
        <f aca="false">IF(M823="","", IF(SUMIF(K:K,M823,J:J)=0,"",SUMIF(K:K,M823,J:J)))</f>
        <v/>
      </c>
      <c r="O823" s="144" t="str">
        <f aca="false">'Roshas Attendance'!U822</f>
        <v/>
      </c>
    </row>
    <row r="824" customFormat="false" ht="15.75" hidden="false" customHeight="true" outlineLevel="0" collapsed="false">
      <c r="A824" s="74"/>
      <c r="B824" s="123"/>
      <c r="C824" s="123"/>
      <c r="D824" s="123"/>
      <c r="E824" s="123"/>
      <c r="G824" s="3" t="n">
        <f aca="false">'Roshas Attendance'!M823</f>
        <v>0</v>
      </c>
      <c r="H824" s="123"/>
      <c r="I824" s="123"/>
      <c r="J824" s="123"/>
      <c r="M824" s="144" t="str">
        <f aca="false">'Roshas Attendance'!S823</f>
        <v/>
      </c>
      <c r="N824" s="145" t="str">
        <f aca="false">IF(M824="","", IF(SUMIF(K:K,M824,J:J)=0,"",SUMIF(K:K,M824,J:J)))</f>
        <v/>
      </c>
      <c r="O824" s="144" t="str">
        <f aca="false">'Roshas Attendance'!U823</f>
        <v/>
      </c>
    </row>
    <row r="825" customFormat="false" ht="15.75" hidden="false" customHeight="true" outlineLevel="0" collapsed="false">
      <c r="A825" s="67"/>
      <c r="B825" s="123"/>
      <c r="C825" s="123"/>
      <c r="D825" s="123"/>
      <c r="E825" s="123"/>
      <c r="G825" s="3" t="n">
        <f aca="false">'Roshas Attendance'!M824</f>
        <v>0</v>
      </c>
      <c r="H825" s="123"/>
      <c r="I825" s="123"/>
      <c r="J825" s="123"/>
      <c r="M825" s="144" t="str">
        <f aca="false">'Roshas Attendance'!S824</f>
        <v/>
      </c>
      <c r="N825" s="145" t="str">
        <f aca="false">IF(M825="","", IF(SUMIF(K:K,M825,J:J)=0,"",SUMIF(K:K,M825,J:J)))</f>
        <v/>
      </c>
      <c r="O825" s="144" t="str">
        <f aca="false">'Roshas Attendance'!U824</f>
        <v/>
      </c>
    </row>
    <row r="826" customFormat="false" ht="15.75" hidden="false" customHeight="true" outlineLevel="0" collapsed="false">
      <c r="A826" s="74"/>
      <c r="B826" s="123"/>
      <c r="C826" s="123"/>
      <c r="D826" s="123"/>
      <c r="E826" s="123"/>
      <c r="G826" s="3" t="n">
        <f aca="false">'Roshas Attendance'!M825</f>
        <v>0</v>
      </c>
      <c r="H826" s="123"/>
      <c r="I826" s="123"/>
      <c r="J826" s="123"/>
      <c r="M826" s="144" t="str">
        <f aca="false">'Roshas Attendance'!S825</f>
        <v/>
      </c>
      <c r="N826" s="145" t="str">
        <f aca="false">IF(M826="","", IF(SUMIF(K:K,M826,J:J)=0,"",SUMIF(K:K,M826,J:J)))</f>
        <v/>
      </c>
      <c r="O826" s="144" t="str">
        <f aca="false">'Roshas Attendance'!U825</f>
        <v/>
      </c>
    </row>
    <row r="827" customFormat="false" ht="15.75" hidden="false" customHeight="true" outlineLevel="0" collapsed="false">
      <c r="A827" s="67"/>
      <c r="B827" s="123"/>
      <c r="C827" s="123"/>
      <c r="D827" s="123"/>
      <c r="E827" s="123"/>
      <c r="G827" s="3" t="n">
        <f aca="false">'Roshas Attendance'!M826</f>
        <v>0</v>
      </c>
      <c r="H827" s="123"/>
      <c r="I827" s="123"/>
      <c r="J827" s="123"/>
      <c r="M827" s="144" t="str">
        <f aca="false">'Roshas Attendance'!S826</f>
        <v/>
      </c>
      <c r="N827" s="145" t="str">
        <f aca="false">IF(M827="","", IF(SUMIF(K:K,M827,J:J)=0,"",SUMIF(K:K,M827,J:J)))</f>
        <v/>
      </c>
      <c r="O827" s="144" t="str">
        <f aca="false">'Roshas Attendance'!U826</f>
        <v/>
      </c>
    </row>
    <row r="828" customFormat="false" ht="15.75" hidden="false" customHeight="true" outlineLevel="0" collapsed="false">
      <c r="A828" s="74"/>
      <c r="B828" s="123"/>
      <c r="C828" s="123"/>
      <c r="D828" s="123"/>
      <c r="E828" s="123"/>
      <c r="G828" s="3" t="n">
        <f aca="false">'Roshas Attendance'!M827</f>
        <v>0</v>
      </c>
      <c r="H828" s="123"/>
      <c r="I828" s="123"/>
      <c r="J828" s="123"/>
      <c r="M828" s="144" t="str">
        <f aca="false">'Roshas Attendance'!S827</f>
        <v/>
      </c>
      <c r="N828" s="145" t="str">
        <f aca="false">IF(M828="","", IF(SUMIF(K:K,M828,J:J)=0,"",SUMIF(K:K,M828,J:J)))</f>
        <v/>
      </c>
      <c r="O828" s="144" t="str">
        <f aca="false">'Roshas Attendance'!U827</f>
        <v/>
      </c>
    </row>
    <row r="829" customFormat="false" ht="15.75" hidden="false" customHeight="true" outlineLevel="0" collapsed="false">
      <c r="A829" s="67"/>
      <c r="B829" s="123"/>
      <c r="C829" s="123"/>
      <c r="D829" s="123"/>
      <c r="E829" s="123"/>
      <c r="G829" s="3" t="n">
        <f aca="false">'Roshas Attendance'!M828</f>
        <v>0</v>
      </c>
      <c r="H829" s="123"/>
      <c r="I829" s="123"/>
      <c r="J829" s="123"/>
      <c r="M829" s="144" t="str">
        <f aca="false">'Roshas Attendance'!S828</f>
        <v/>
      </c>
      <c r="N829" s="145" t="str">
        <f aca="false">IF(M829="","", IF(SUMIF(K:K,M829,J:J)=0,"",SUMIF(K:K,M829,J:J)))</f>
        <v/>
      </c>
      <c r="O829" s="144" t="str">
        <f aca="false">'Roshas Attendance'!U828</f>
        <v/>
      </c>
    </row>
    <row r="830" customFormat="false" ht="15.75" hidden="false" customHeight="true" outlineLevel="0" collapsed="false">
      <c r="A830" s="74"/>
      <c r="B830" s="123"/>
      <c r="C830" s="123"/>
      <c r="D830" s="123"/>
      <c r="E830" s="123"/>
      <c r="G830" s="3" t="n">
        <f aca="false">'Roshas Attendance'!M829</f>
        <v>0</v>
      </c>
      <c r="H830" s="123"/>
      <c r="I830" s="123"/>
      <c r="J830" s="123"/>
      <c r="M830" s="144" t="str">
        <f aca="false">'Roshas Attendance'!S829</f>
        <v/>
      </c>
      <c r="N830" s="145" t="str">
        <f aca="false">IF(M830="","", IF(SUMIF(K:K,M830,J:J)=0,"",SUMIF(K:K,M830,J:J)))</f>
        <v/>
      </c>
      <c r="O830" s="144" t="str">
        <f aca="false">'Roshas Attendance'!U829</f>
        <v/>
      </c>
    </row>
    <row r="831" customFormat="false" ht="15.75" hidden="false" customHeight="true" outlineLevel="0" collapsed="false">
      <c r="A831" s="67"/>
      <c r="B831" s="123"/>
      <c r="C831" s="123"/>
      <c r="D831" s="123"/>
      <c r="E831" s="123"/>
      <c r="G831" s="3" t="n">
        <f aca="false">'Roshas Attendance'!M830</f>
        <v>0</v>
      </c>
      <c r="H831" s="123"/>
      <c r="I831" s="123"/>
      <c r="J831" s="123"/>
      <c r="M831" s="144" t="str">
        <f aca="false">'Roshas Attendance'!S830</f>
        <v/>
      </c>
      <c r="N831" s="145" t="str">
        <f aca="false">IF(M831="","", IF(SUMIF(K:K,M831,J:J)=0,"",SUMIF(K:K,M831,J:J)))</f>
        <v/>
      </c>
      <c r="O831" s="144" t="str">
        <f aca="false">'Roshas Attendance'!U830</f>
        <v/>
      </c>
    </row>
    <row r="832" customFormat="false" ht="15.75" hidden="false" customHeight="true" outlineLevel="0" collapsed="false">
      <c r="A832" s="74"/>
      <c r="B832" s="123"/>
      <c r="C832" s="123"/>
      <c r="D832" s="123"/>
      <c r="E832" s="123"/>
      <c r="G832" s="3" t="n">
        <f aca="false">'Roshas Attendance'!M831</f>
        <v>0</v>
      </c>
      <c r="H832" s="123"/>
      <c r="I832" s="123"/>
      <c r="J832" s="123"/>
      <c r="M832" s="144" t="str">
        <f aca="false">'Roshas Attendance'!S831</f>
        <v/>
      </c>
      <c r="N832" s="145" t="str">
        <f aca="false">IF(M832="","", IF(SUMIF(K:K,M832,J:J)=0,"",SUMIF(K:K,M832,J:J)))</f>
        <v/>
      </c>
      <c r="O832" s="144" t="str">
        <f aca="false">'Roshas Attendance'!U831</f>
        <v/>
      </c>
    </row>
    <row r="833" customFormat="false" ht="15.75" hidden="false" customHeight="true" outlineLevel="0" collapsed="false">
      <c r="A833" s="67"/>
      <c r="B833" s="123"/>
      <c r="C833" s="123"/>
      <c r="D833" s="123"/>
      <c r="E833" s="123"/>
      <c r="G833" s="3" t="n">
        <f aca="false">'Roshas Attendance'!M832</f>
        <v>0</v>
      </c>
      <c r="H833" s="123"/>
      <c r="I833" s="123"/>
      <c r="J833" s="123"/>
      <c r="M833" s="144" t="str">
        <f aca="false">'Roshas Attendance'!S832</f>
        <v/>
      </c>
      <c r="N833" s="145" t="str">
        <f aca="false">IF(M833="","", IF(SUMIF(K:K,M833,J:J)=0,"",SUMIF(K:K,M833,J:J)))</f>
        <v/>
      </c>
      <c r="O833" s="144" t="str">
        <f aca="false">'Roshas Attendance'!U832</f>
        <v/>
      </c>
    </row>
    <row r="834" customFormat="false" ht="15.75" hidden="false" customHeight="true" outlineLevel="0" collapsed="false">
      <c r="A834" s="74"/>
      <c r="B834" s="123"/>
      <c r="C834" s="123"/>
      <c r="D834" s="123"/>
      <c r="E834" s="123"/>
      <c r="G834" s="3" t="n">
        <f aca="false">'Roshas Attendance'!M833</f>
        <v>0</v>
      </c>
      <c r="H834" s="123"/>
      <c r="I834" s="123"/>
      <c r="J834" s="123"/>
      <c r="M834" s="144" t="str">
        <f aca="false">'Roshas Attendance'!S833</f>
        <v/>
      </c>
      <c r="N834" s="145" t="str">
        <f aca="false">IF(M834="","", IF(SUMIF(K:K,M834,J:J)=0,"",SUMIF(K:K,M834,J:J)))</f>
        <v/>
      </c>
      <c r="O834" s="144" t="str">
        <f aca="false">'Roshas Attendance'!U833</f>
        <v/>
      </c>
    </row>
    <row r="835" customFormat="false" ht="15.75" hidden="false" customHeight="true" outlineLevel="0" collapsed="false">
      <c r="A835" s="67"/>
      <c r="B835" s="123"/>
      <c r="C835" s="123"/>
      <c r="D835" s="123"/>
      <c r="E835" s="123"/>
      <c r="G835" s="3" t="n">
        <f aca="false">'Roshas Attendance'!M834</f>
        <v>0</v>
      </c>
      <c r="H835" s="123"/>
      <c r="I835" s="123"/>
      <c r="J835" s="123"/>
      <c r="M835" s="144" t="str">
        <f aca="false">'Roshas Attendance'!S834</f>
        <v/>
      </c>
      <c r="N835" s="145" t="str">
        <f aca="false">IF(M835="","", IF(SUMIF(K:K,M835,J:J)=0,"",SUMIF(K:K,M835,J:J)))</f>
        <v/>
      </c>
      <c r="O835" s="144" t="str">
        <f aca="false">'Roshas Attendance'!U834</f>
        <v/>
      </c>
    </row>
    <row r="836" customFormat="false" ht="15.75" hidden="false" customHeight="true" outlineLevel="0" collapsed="false">
      <c r="A836" s="74"/>
      <c r="B836" s="123"/>
      <c r="C836" s="123"/>
      <c r="D836" s="123"/>
      <c r="E836" s="123"/>
      <c r="G836" s="3" t="n">
        <f aca="false">'Roshas Attendance'!M835</f>
        <v>0</v>
      </c>
      <c r="H836" s="123"/>
      <c r="I836" s="123"/>
      <c r="J836" s="123"/>
      <c r="M836" s="144" t="str">
        <f aca="false">'Roshas Attendance'!S835</f>
        <v/>
      </c>
      <c r="N836" s="145" t="str">
        <f aca="false">IF(M836="","", IF(SUMIF(K:K,M836,J:J)=0,"",SUMIF(K:K,M836,J:J)))</f>
        <v/>
      </c>
      <c r="O836" s="144" t="str">
        <f aca="false">'Roshas Attendance'!U835</f>
        <v/>
      </c>
    </row>
    <row r="837" customFormat="false" ht="15.75" hidden="false" customHeight="true" outlineLevel="0" collapsed="false">
      <c r="A837" s="67"/>
      <c r="B837" s="123"/>
      <c r="C837" s="123"/>
      <c r="D837" s="123"/>
      <c r="E837" s="123"/>
      <c r="G837" s="3" t="n">
        <f aca="false">'Roshas Attendance'!M836</f>
        <v>0</v>
      </c>
      <c r="H837" s="123"/>
      <c r="I837" s="123"/>
      <c r="J837" s="123"/>
      <c r="M837" s="144" t="str">
        <f aca="false">'Roshas Attendance'!S836</f>
        <v/>
      </c>
      <c r="N837" s="145" t="str">
        <f aca="false">IF(M837="","", IF(SUMIF(K:K,M837,J:J)=0,"",SUMIF(K:K,M837,J:J)))</f>
        <v/>
      </c>
      <c r="O837" s="144" t="str">
        <f aca="false">'Roshas Attendance'!U836</f>
        <v/>
      </c>
    </row>
    <row r="838" customFormat="false" ht="15.75" hidden="false" customHeight="true" outlineLevel="0" collapsed="false">
      <c r="A838" s="74"/>
      <c r="B838" s="123"/>
      <c r="C838" s="123"/>
      <c r="D838" s="123"/>
      <c r="E838" s="123"/>
      <c r="G838" s="3" t="n">
        <f aca="false">'Roshas Attendance'!M837</f>
        <v>0</v>
      </c>
      <c r="H838" s="123"/>
      <c r="I838" s="123"/>
      <c r="J838" s="123"/>
      <c r="M838" s="144" t="str">
        <f aca="false">'Roshas Attendance'!S837</f>
        <v/>
      </c>
      <c r="N838" s="145" t="str">
        <f aca="false">IF(M838="","", IF(SUMIF(K:K,M838,J:J)=0,"",SUMIF(K:K,M838,J:J)))</f>
        <v/>
      </c>
      <c r="O838" s="144" t="str">
        <f aca="false">'Roshas Attendance'!U837</f>
        <v/>
      </c>
    </row>
    <row r="839" customFormat="false" ht="15.75" hidden="false" customHeight="true" outlineLevel="0" collapsed="false">
      <c r="A839" s="67"/>
      <c r="B839" s="123"/>
      <c r="C839" s="123"/>
      <c r="D839" s="123"/>
      <c r="E839" s="123"/>
      <c r="G839" s="3" t="n">
        <f aca="false">'Roshas Attendance'!M838</f>
        <v>0</v>
      </c>
      <c r="H839" s="123"/>
      <c r="I839" s="123"/>
      <c r="J839" s="123"/>
      <c r="M839" s="144" t="str">
        <f aca="false">'Roshas Attendance'!S838</f>
        <v/>
      </c>
      <c r="N839" s="145" t="str">
        <f aca="false">IF(M839="","", IF(SUMIF(K:K,M839,J:J)=0,"",SUMIF(K:K,M839,J:J)))</f>
        <v/>
      </c>
      <c r="O839" s="144" t="str">
        <f aca="false">'Roshas Attendance'!U838</f>
        <v/>
      </c>
    </row>
    <row r="840" customFormat="false" ht="15.75" hidden="false" customHeight="true" outlineLevel="0" collapsed="false">
      <c r="A840" s="74"/>
      <c r="B840" s="123"/>
      <c r="C840" s="123"/>
      <c r="D840" s="123"/>
      <c r="E840" s="123"/>
      <c r="G840" s="3" t="n">
        <f aca="false">'Roshas Attendance'!M839</f>
        <v>0</v>
      </c>
      <c r="H840" s="123"/>
      <c r="I840" s="123"/>
      <c r="J840" s="123"/>
      <c r="M840" s="144" t="str">
        <f aca="false">'Roshas Attendance'!S839</f>
        <v/>
      </c>
      <c r="N840" s="145" t="str">
        <f aca="false">IF(M840="","", IF(SUMIF(K:K,M840,J:J)=0,"",SUMIF(K:K,M840,J:J)))</f>
        <v/>
      </c>
      <c r="O840" s="144" t="str">
        <f aca="false">'Roshas Attendance'!U839</f>
        <v/>
      </c>
    </row>
    <row r="841" customFormat="false" ht="15.75" hidden="false" customHeight="true" outlineLevel="0" collapsed="false">
      <c r="A841" s="67"/>
      <c r="B841" s="123"/>
      <c r="C841" s="123"/>
      <c r="D841" s="123"/>
      <c r="E841" s="123"/>
      <c r="G841" s="3" t="n">
        <f aca="false">'Roshas Attendance'!M840</f>
        <v>0</v>
      </c>
      <c r="H841" s="123"/>
      <c r="I841" s="123"/>
      <c r="J841" s="123"/>
      <c r="M841" s="144" t="str">
        <f aca="false">'Roshas Attendance'!S840</f>
        <v/>
      </c>
      <c r="N841" s="145" t="str">
        <f aca="false">IF(M841="","", IF(SUMIF(K:K,M841,J:J)=0,"",SUMIF(K:K,M841,J:J)))</f>
        <v/>
      </c>
      <c r="O841" s="144" t="str">
        <f aca="false">'Roshas Attendance'!U840</f>
        <v/>
      </c>
    </row>
    <row r="842" customFormat="false" ht="15.75" hidden="false" customHeight="true" outlineLevel="0" collapsed="false">
      <c r="A842" s="74"/>
      <c r="B842" s="123"/>
      <c r="C842" s="123"/>
      <c r="D842" s="123"/>
      <c r="E842" s="123"/>
      <c r="G842" s="3" t="n">
        <f aca="false">'Roshas Attendance'!M841</f>
        <v>0</v>
      </c>
      <c r="H842" s="123"/>
      <c r="I842" s="123"/>
      <c r="J842" s="123"/>
      <c r="M842" s="144" t="str">
        <f aca="false">'Roshas Attendance'!S841</f>
        <v/>
      </c>
      <c r="N842" s="145" t="str">
        <f aca="false">IF(M842="","", IF(SUMIF(K:K,M842,J:J)=0,"",SUMIF(K:K,M842,J:J)))</f>
        <v/>
      </c>
      <c r="O842" s="144" t="str">
        <f aca="false">'Roshas Attendance'!U841</f>
        <v/>
      </c>
    </row>
    <row r="843" customFormat="false" ht="15.75" hidden="false" customHeight="true" outlineLevel="0" collapsed="false">
      <c r="A843" s="67"/>
      <c r="B843" s="123"/>
      <c r="C843" s="123"/>
      <c r="D843" s="123"/>
      <c r="E843" s="123"/>
      <c r="G843" s="3" t="n">
        <f aca="false">'Roshas Attendance'!M842</f>
        <v>0</v>
      </c>
      <c r="H843" s="123"/>
      <c r="I843" s="123"/>
      <c r="J843" s="123"/>
      <c r="M843" s="144" t="str">
        <f aca="false">'Roshas Attendance'!S842</f>
        <v/>
      </c>
      <c r="N843" s="145" t="str">
        <f aca="false">IF(M843="","", IF(SUMIF(K:K,M843,J:J)=0,"",SUMIF(K:K,M843,J:J)))</f>
        <v/>
      </c>
      <c r="O843" s="144" t="str">
        <f aca="false">'Roshas Attendance'!U842</f>
        <v/>
      </c>
    </row>
    <row r="844" customFormat="false" ht="15.75" hidden="false" customHeight="true" outlineLevel="0" collapsed="false">
      <c r="A844" s="74"/>
      <c r="B844" s="123"/>
      <c r="C844" s="123"/>
      <c r="D844" s="123"/>
      <c r="E844" s="123"/>
      <c r="G844" s="3" t="n">
        <f aca="false">'Roshas Attendance'!M843</f>
        <v>0</v>
      </c>
      <c r="H844" s="123"/>
      <c r="I844" s="123"/>
      <c r="J844" s="123"/>
      <c r="M844" s="144" t="str">
        <f aca="false">'Roshas Attendance'!S843</f>
        <v/>
      </c>
      <c r="N844" s="145" t="str">
        <f aca="false">IF(M844="","", IF(SUMIF(K:K,M844,J:J)=0,"",SUMIF(K:K,M844,J:J)))</f>
        <v/>
      </c>
      <c r="O844" s="144" t="str">
        <f aca="false">'Roshas Attendance'!U843</f>
        <v/>
      </c>
    </row>
    <row r="845" customFormat="false" ht="15.75" hidden="false" customHeight="true" outlineLevel="0" collapsed="false">
      <c r="A845" s="67"/>
      <c r="B845" s="123"/>
      <c r="C845" s="123"/>
      <c r="D845" s="123"/>
      <c r="E845" s="123"/>
      <c r="G845" s="3" t="n">
        <f aca="false">'Roshas Attendance'!M844</f>
        <v>0</v>
      </c>
      <c r="H845" s="123"/>
      <c r="I845" s="123"/>
      <c r="J845" s="123"/>
      <c r="M845" s="144" t="str">
        <f aca="false">'Roshas Attendance'!S844</f>
        <v/>
      </c>
      <c r="N845" s="145" t="str">
        <f aca="false">IF(M845="","", IF(SUMIF(K:K,M845,J:J)=0,"",SUMIF(K:K,M845,J:J)))</f>
        <v/>
      </c>
      <c r="O845" s="144" t="str">
        <f aca="false">'Roshas Attendance'!U844</f>
        <v/>
      </c>
    </row>
    <row r="846" customFormat="false" ht="15.75" hidden="false" customHeight="true" outlineLevel="0" collapsed="false">
      <c r="A846" s="74"/>
      <c r="B846" s="123"/>
      <c r="C846" s="123"/>
      <c r="D846" s="123"/>
      <c r="E846" s="123"/>
      <c r="G846" s="3" t="n">
        <f aca="false">'Roshas Attendance'!M845</f>
        <v>0</v>
      </c>
      <c r="H846" s="123"/>
      <c r="I846" s="123"/>
      <c r="J846" s="123"/>
      <c r="M846" s="144" t="str">
        <f aca="false">'Roshas Attendance'!S845</f>
        <v/>
      </c>
      <c r="N846" s="145" t="str">
        <f aca="false">IF(M846="","", IF(SUMIF(K:K,M846,J:J)=0,"",SUMIF(K:K,M846,J:J)))</f>
        <v/>
      </c>
      <c r="O846" s="144" t="str">
        <f aca="false">'Roshas Attendance'!U845</f>
        <v/>
      </c>
    </row>
    <row r="847" customFormat="false" ht="15.75" hidden="false" customHeight="true" outlineLevel="0" collapsed="false">
      <c r="A847" s="67"/>
      <c r="B847" s="123"/>
      <c r="C847" s="123"/>
      <c r="D847" s="123"/>
      <c r="E847" s="123"/>
      <c r="G847" s="3" t="n">
        <f aca="false">'Roshas Attendance'!M846</f>
        <v>0</v>
      </c>
      <c r="H847" s="123"/>
      <c r="I847" s="123"/>
      <c r="J847" s="123"/>
      <c r="M847" s="144" t="str">
        <f aca="false">'Roshas Attendance'!S846</f>
        <v/>
      </c>
      <c r="N847" s="145" t="str">
        <f aca="false">IF(M847="","", IF(SUMIF(K:K,M847,J:J)=0,"",SUMIF(K:K,M847,J:J)))</f>
        <v/>
      </c>
      <c r="O847" s="144" t="str">
        <f aca="false">'Roshas Attendance'!U846</f>
        <v/>
      </c>
    </row>
    <row r="848" customFormat="false" ht="15.75" hidden="false" customHeight="true" outlineLevel="0" collapsed="false">
      <c r="A848" s="74"/>
      <c r="B848" s="123"/>
      <c r="C848" s="123"/>
      <c r="D848" s="123"/>
      <c r="E848" s="123"/>
      <c r="G848" s="3" t="n">
        <f aca="false">'Roshas Attendance'!M847</f>
        <v>0</v>
      </c>
      <c r="H848" s="123"/>
      <c r="I848" s="123"/>
      <c r="J848" s="123"/>
      <c r="M848" s="144" t="str">
        <f aca="false">'Roshas Attendance'!S847</f>
        <v/>
      </c>
      <c r="N848" s="145" t="str">
        <f aca="false">IF(M848="","", IF(SUMIF(K:K,M848,J:J)=0,"",SUMIF(K:K,M848,J:J)))</f>
        <v/>
      </c>
      <c r="O848" s="144" t="str">
        <f aca="false">'Roshas Attendance'!U847</f>
        <v/>
      </c>
    </row>
    <row r="849" customFormat="false" ht="15.75" hidden="false" customHeight="true" outlineLevel="0" collapsed="false">
      <c r="A849" s="67"/>
      <c r="B849" s="123"/>
      <c r="C849" s="123"/>
      <c r="D849" s="123"/>
      <c r="E849" s="123"/>
      <c r="G849" s="3" t="n">
        <f aca="false">'Roshas Attendance'!M848</f>
        <v>0</v>
      </c>
      <c r="H849" s="123"/>
      <c r="I849" s="123"/>
      <c r="J849" s="123"/>
      <c r="M849" s="144" t="str">
        <f aca="false">'Roshas Attendance'!S848</f>
        <v/>
      </c>
      <c r="N849" s="145" t="str">
        <f aca="false">IF(M849="","", IF(SUMIF(K:K,M849,J:J)=0,"",SUMIF(K:K,M849,J:J)))</f>
        <v/>
      </c>
      <c r="O849" s="144" t="str">
        <f aca="false">'Roshas Attendance'!U848</f>
        <v/>
      </c>
    </row>
    <row r="850" customFormat="false" ht="15.75" hidden="false" customHeight="true" outlineLevel="0" collapsed="false">
      <c r="A850" s="74"/>
      <c r="B850" s="123"/>
      <c r="C850" s="123"/>
      <c r="D850" s="123"/>
      <c r="E850" s="123"/>
      <c r="G850" s="3" t="n">
        <f aca="false">'Roshas Attendance'!M849</f>
        <v>0</v>
      </c>
      <c r="H850" s="123"/>
      <c r="I850" s="123"/>
      <c r="J850" s="123"/>
      <c r="M850" s="144" t="str">
        <f aca="false">'Roshas Attendance'!S849</f>
        <v/>
      </c>
      <c r="N850" s="145" t="str">
        <f aca="false">IF(M850="","", IF(SUMIF(K:K,M850,J:J)=0,"",SUMIF(K:K,M850,J:J)))</f>
        <v/>
      </c>
      <c r="O850" s="144" t="str">
        <f aca="false">'Roshas Attendance'!U849</f>
        <v/>
      </c>
    </row>
    <row r="851" customFormat="false" ht="15.75" hidden="false" customHeight="true" outlineLevel="0" collapsed="false">
      <c r="A851" s="67"/>
      <c r="B851" s="123"/>
      <c r="C851" s="123"/>
      <c r="D851" s="123"/>
      <c r="E851" s="123"/>
      <c r="G851" s="3" t="n">
        <f aca="false">'Roshas Attendance'!M850</f>
        <v>0</v>
      </c>
      <c r="H851" s="123"/>
      <c r="I851" s="123"/>
      <c r="J851" s="123"/>
      <c r="M851" s="144" t="str">
        <f aca="false">'Roshas Attendance'!S850</f>
        <v/>
      </c>
      <c r="N851" s="145" t="str">
        <f aca="false">IF(M851="","", IF(SUMIF(K:K,M851,J:J)=0,"",SUMIF(K:K,M851,J:J)))</f>
        <v/>
      </c>
      <c r="O851" s="144" t="str">
        <f aca="false">'Roshas Attendance'!U850</f>
        <v/>
      </c>
    </row>
    <row r="852" customFormat="false" ht="15.75" hidden="false" customHeight="true" outlineLevel="0" collapsed="false">
      <c r="A852" s="74"/>
      <c r="B852" s="123"/>
      <c r="C852" s="123"/>
      <c r="D852" s="123"/>
      <c r="E852" s="123"/>
      <c r="G852" s="3" t="n">
        <f aca="false">'Roshas Attendance'!M851</f>
        <v>0</v>
      </c>
      <c r="H852" s="123"/>
      <c r="I852" s="123"/>
      <c r="J852" s="123"/>
      <c r="M852" s="144" t="str">
        <f aca="false">'Roshas Attendance'!S851</f>
        <v/>
      </c>
      <c r="N852" s="145" t="str">
        <f aca="false">IF(M852="","", IF(SUMIF(K:K,M852,J:J)=0,"",SUMIF(K:K,M852,J:J)))</f>
        <v/>
      </c>
      <c r="O852" s="144" t="str">
        <f aca="false">'Roshas Attendance'!U851</f>
        <v/>
      </c>
    </row>
    <row r="853" customFormat="false" ht="15.75" hidden="false" customHeight="true" outlineLevel="0" collapsed="false">
      <c r="A853" s="67"/>
      <c r="B853" s="123"/>
      <c r="C853" s="123"/>
      <c r="D853" s="123"/>
      <c r="E853" s="123"/>
      <c r="G853" s="3" t="n">
        <f aca="false">'Roshas Attendance'!M852</f>
        <v>0</v>
      </c>
      <c r="H853" s="123"/>
      <c r="I853" s="123"/>
      <c r="J853" s="123"/>
      <c r="M853" s="144" t="str">
        <f aca="false">'Roshas Attendance'!S852</f>
        <v/>
      </c>
      <c r="N853" s="145" t="str">
        <f aca="false">IF(M853="","", IF(SUMIF(K:K,M853,J:J)=0,"",SUMIF(K:K,M853,J:J)))</f>
        <v/>
      </c>
      <c r="O853" s="144" t="str">
        <f aca="false">'Roshas Attendance'!U852</f>
        <v/>
      </c>
    </row>
    <row r="854" customFormat="false" ht="15.75" hidden="false" customHeight="true" outlineLevel="0" collapsed="false">
      <c r="A854" s="74"/>
      <c r="B854" s="123"/>
      <c r="C854" s="123"/>
      <c r="D854" s="123"/>
      <c r="E854" s="123"/>
      <c r="G854" s="3" t="n">
        <f aca="false">'Roshas Attendance'!M853</f>
        <v>0</v>
      </c>
      <c r="H854" s="123"/>
      <c r="I854" s="123"/>
      <c r="J854" s="123"/>
      <c r="M854" s="144" t="str">
        <f aca="false">'Roshas Attendance'!S853</f>
        <v/>
      </c>
      <c r="N854" s="145" t="str">
        <f aca="false">IF(M854="","", IF(SUMIF(K:K,M854,J:J)=0,"",SUMIF(K:K,M854,J:J)))</f>
        <v/>
      </c>
      <c r="O854" s="144" t="str">
        <f aca="false">'Roshas Attendance'!U853</f>
        <v/>
      </c>
    </row>
    <row r="855" customFormat="false" ht="15.75" hidden="false" customHeight="true" outlineLevel="0" collapsed="false">
      <c r="A855" s="67"/>
      <c r="B855" s="123"/>
      <c r="C855" s="123"/>
      <c r="D855" s="123"/>
      <c r="E855" s="123"/>
      <c r="G855" s="3" t="n">
        <f aca="false">'Roshas Attendance'!M854</f>
        <v>0</v>
      </c>
      <c r="H855" s="123"/>
      <c r="I855" s="123"/>
      <c r="J855" s="123"/>
      <c r="M855" s="144" t="str">
        <f aca="false">'Roshas Attendance'!S854</f>
        <v/>
      </c>
      <c r="N855" s="145" t="str">
        <f aca="false">IF(M855="","", IF(SUMIF(K:K,M855,J:J)=0,"",SUMIF(K:K,M855,J:J)))</f>
        <v/>
      </c>
      <c r="O855" s="144" t="str">
        <f aca="false">'Roshas Attendance'!U854</f>
        <v/>
      </c>
    </row>
    <row r="856" customFormat="false" ht="15.75" hidden="false" customHeight="true" outlineLevel="0" collapsed="false">
      <c r="A856" s="74"/>
      <c r="B856" s="123"/>
      <c r="C856" s="123"/>
      <c r="D856" s="123"/>
      <c r="E856" s="123"/>
      <c r="G856" s="3" t="n">
        <f aca="false">'Roshas Attendance'!M855</f>
        <v>0</v>
      </c>
      <c r="H856" s="123"/>
      <c r="I856" s="123"/>
      <c r="J856" s="123"/>
      <c r="M856" s="144" t="str">
        <f aca="false">'Roshas Attendance'!S855</f>
        <v/>
      </c>
      <c r="N856" s="145" t="str">
        <f aca="false">IF(M856="","", IF(SUMIF(K:K,M856,J:J)=0,"",SUMIF(K:K,M856,J:J)))</f>
        <v/>
      </c>
      <c r="O856" s="144" t="str">
        <f aca="false">'Roshas Attendance'!U855</f>
        <v/>
      </c>
    </row>
    <row r="857" customFormat="false" ht="15.75" hidden="false" customHeight="true" outlineLevel="0" collapsed="false">
      <c r="A857" s="67"/>
      <c r="B857" s="123"/>
      <c r="C857" s="123"/>
      <c r="D857" s="123"/>
      <c r="E857" s="123"/>
      <c r="G857" s="3" t="n">
        <f aca="false">'Roshas Attendance'!M856</f>
        <v>0</v>
      </c>
      <c r="H857" s="123"/>
      <c r="I857" s="123"/>
      <c r="J857" s="123"/>
      <c r="M857" s="144" t="str">
        <f aca="false">'Roshas Attendance'!S856</f>
        <v/>
      </c>
      <c r="N857" s="145" t="str">
        <f aca="false">IF(M857="","", IF(SUMIF(K:K,M857,J:J)=0,"",SUMIF(K:K,M857,J:J)))</f>
        <v/>
      </c>
      <c r="O857" s="144" t="str">
        <f aca="false">'Roshas Attendance'!U856</f>
        <v/>
      </c>
    </row>
    <row r="858" customFormat="false" ht="15.75" hidden="false" customHeight="true" outlineLevel="0" collapsed="false">
      <c r="A858" s="74"/>
      <c r="B858" s="123"/>
      <c r="C858" s="123"/>
      <c r="D858" s="123"/>
      <c r="E858" s="123"/>
      <c r="G858" s="3" t="n">
        <f aca="false">'Roshas Attendance'!M857</f>
        <v>0</v>
      </c>
      <c r="H858" s="123"/>
      <c r="I858" s="123"/>
      <c r="J858" s="123"/>
      <c r="M858" s="144" t="str">
        <f aca="false">'Roshas Attendance'!S857</f>
        <v/>
      </c>
      <c r="N858" s="145" t="str">
        <f aca="false">IF(M858="","", IF(SUMIF(K:K,M858,J:J)=0,"",SUMIF(K:K,M858,J:J)))</f>
        <v/>
      </c>
      <c r="O858" s="144" t="str">
        <f aca="false">'Roshas Attendance'!U857</f>
        <v/>
      </c>
    </row>
    <row r="859" customFormat="false" ht="15.75" hidden="false" customHeight="true" outlineLevel="0" collapsed="false">
      <c r="A859" s="67"/>
      <c r="B859" s="123"/>
      <c r="C859" s="123"/>
      <c r="D859" s="123"/>
      <c r="E859" s="123"/>
      <c r="G859" s="3" t="n">
        <f aca="false">'Roshas Attendance'!M858</f>
        <v>0</v>
      </c>
      <c r="H859" s="123"/>
      <c r="I859" s="123"/>
      <c r="J859" s="123"/>
      <c r="M859" s="144" t="str">
        <f aca="false">'Roshas Attendance'!S858</f>
        <v/>
      </c>
      <c r="N859" s="145" t="str">
        <f aca="false">IF(M859="","", IF(SUMIF(K:K,M859,J:J)=0,"",SUMIF(K:K,M859,J:J)))</f>
        <v/>
      </c>
      <c r="O859" s="144" t="str">
        <f aca="false">'Roshas Attendance'!U858</f>
        <v/>
      </c>
    </row>
    <row r="860" customFormat="false" ht="15.75" hidden="false" customHeight="true" outlineLevel="0" collapsed="false">
      <c r="A860" s="74"/>
      <c r="B860" s="123"/>
      <c r="C860" s="123"/>
      <c r="D860" s="123"/>
      <c r="E860" s="123"/>
      <c r="G860" s="3" t="n">
        <f aca="false">'Roshas Attendance'!M859</f>
        <v>0</v>
      </c>
      <c r="H860" s="123"/>
      <c r="I860" s="123"/>
      <c r="J860" s="123"/>
      <c r="M860" s="144" t="str">
        <f aca="false">'Roshas Attendance'!S859</f>
        <v/>
      </c>
      <c r="N860" s="145" t="str">
        <f aca="false">IF(M860="","", IF(SUMIF(K:K,M860,J:J)=0,"",SUMIF(K:K,M860,J:J)))</f>
        <v/>
      </c>
      <c r="O860" s="144" t="str">
        <f aca="false">'Roshas Attendance'!U859</f>
        <v/>
      </c>
    </row>
    <row r="861" customFormat="false" ht="15.75" hidden="false" customHeight="true" outlineLevel="0" collapsed="false">
      <c r="A861" s="67"/>
      <c r="B861" s="123"/>
      <c r="C861" s="123"/>
      <c r="D861" s="123"/>
      <c r="E861" s="123"/>
      <c r="G861" s="3" t="n">
        <f aca="false">'Roshas Attendance'!M860</f>
        <v>0</v>
      </c>
      <c r="H861" s="123"/>
      <c r="I861" s="123"/>
      <c r="J861" s="123"/>
      <c r="M861" s="144" t="str">
        <f aca="false">'Roshas Attendance'!S860</f>
        <v/>
      </c>
      <c r="N861" s="145" t="str">
        <f aca="false">IF(M861="","", IF(SUMIF(K:K,M861,J:J)=0,"",SUMIF(K:K,M861,J:J)))</f>
        <v/>
      </c>
      <c r="O861" s="144" t="str">
        <f aca="false">'Roshas Attendance'!U860</f>
        <v/>
      </c>
    </row>
    <row r="862" customFormat="false" ht="15.75" hidden="false" customHeight="true" outlineLevel="0" collapsed="false">
      <c r="A862" s="74"/>
      <c r="B862" s="123"/>
      <c r="C862" s="123"/>
      <c r="D862" s="123"/>
      <c r="E862" s="123"/>
      <c r="G862" s="3" t="n">
        <f aca="false">'Roshas Attendance'!M861</f>
        <v>0</v>
      </c>
      <c r="H862" s="123"/>
      <c r="I862" s="123"/>
      <c r="J862" s="123"/>
      <c r="M862" s="144" t="str">
        <f aca="false">'Roshas Attendance'!S861</f>
        <v/>
      </c>
      <c r="N862" s="145" t="str">
        <f aca="false">IF(M862="","", IF(SUMIF(K:K,M862,J:J)=0,"",SUMIF(K:K,M862,J:J)))</f>
        <v/>
      </c>
      <c r="O862" s="144" t="str">
        <f aca="false">'Roshas Attendance'!U861</f>
        <v/>
      </c>
    </row>
    <row r="863" customFormat="false" ht="15.75" hidden="false" customHeight="true" outlineLevel="0" collapsed="false">
      <c r="A863" s="67"/>
      <c r="B863" s="123"/>
      <c r="C863" s="123"/>
      <c r="D863" s="123"/>
      <c r="E863" s="123"/>
      <c r="G863" s="3" t="n">
        <f aca="false">'Roshas Attendance'!M862</f>
        <v>0</v>
      </c>
      <c r="H863" s="123"/>
      <c r="I863" s="123"/>
      <c r="J863" s="123"/>
      <c r="M863" s="144" t="str">
        <f aca="false">'Roshas Attendance'!S862</f>
        <v/>
      </c>
      <c r="N863" s="145" t="str">
        <f aca="false">IF(M863="","", IF(SUMIF(K:K,M863,J:J)=0,"",SUMIF(K:K,M863,J:J)))</f>
        <v/>
      </c>
      <c r="O863" s="144" t="str">
        <f aca="false">'Roshas Attendance'!U862</f>
        <v/>
      </c>
    </row>
    <row r="864" customFormat="false" ht="15.75" hidden="false" customHeight="true" outlineLevel="0" collapsed="false">
      <c r="A864" s="74"/>
      <c r="B864" s="123"/>
      <c r="C864" s="123"/>
      <c r="D864" s="123"/>
      <c r="E864" s="123"/>
      <c r="G864" s="3" t="n">
        <f aca="false">'Roshas Attendance'!M863</f>
        <v>0</v>
      </c>
      <c r="H864" s="123"/>
      <c r="I864" s="123"/>
      <c r="J864" s="123"/>
      <c r="M864" s="144" t="str">
        <f aca="false">'Roshas Attendance'!S863</f>
        <v/>
      </c>
      <c r="N864" s="145" t="str">
        <f aca="false">IF(M864="","", IF(SUMIF(K:K,M864,J:J)=0,"",SUMIF(K:K,M864,J:J)))</f>
        <v/>
      </c>
      <c r="O864" s="144" t="str">
        <f aca="false">'Roshas Attendance'!U863</f>
        <v/>
      </c>
    </row>
    <row r="865" customFormat="false" ht="15.75" hidden="false" customHeight="true" outlineLevel="0" collapsed="false">
      <c r="A865" s="67"/>
      <c r="B865" s="123"/>
      <c r="C865" s="123"/>
      <c r="D865" s="123"/>
      <c r="E865" s="123"/>
      <c r="G865" s="3" t="n">
        <f aca="false">'Roshas Attendance'!M864</f>
        <v>0</v>
      </c>
      <c r="H865" s="123"/>
      <c r="I865" s="123"/>
      <c r="J865" s="123"/>
      <c r="M865" s="144" t="str">
        <f aca="false">'Roshas Attendance'!S864</f>
        <v/>
      </c>
      <c r="N865" s="145" t="str">
        <f aca="false">IF(M865="","", IF(SUMIF(K:K,M865,J:J)=0,"",SUMIF(K:K,M865,J:J)))</f>
        <v/>
      </c>
      <c r="O865" s="144" t="str">
        <f aca="false">'Roshas Attendance'!U864</f>
        <v/>
      </c>
    </row>
    <row r="866" customFormat="false" ht="15.75" hidden="false" customHeight="true" outlineLevel="0" collapsed="false">
      <c r="A866" s="74"/>
      <c r="B866" s="123"/>
      <c r="C866" s="123"/>
      <c r="D866" s="123"/>
      <c r="E866" s="123"/>
      <c r="G866" s="3" t="n">
        <f aca="false">'Roshas Attendance'!M865</f>
        <v>0</v>
      </c>
      <c r="H866" s="123"/>
      <c r="I866" s="123"/>
      <c r="J866" s="123"/>
      <c r="M866" s="144" t="str">
        <f aca="false">'Roshas Attendance'!S865</f>
        <v/>
      </c>
      <c r="N866" s="145" t="str">
        <f aca="false">IF(M866="","", IF(SUMIF(K:K,M866,J:J)=0,"",SUMIF(K:K,M866,J:J)))</f>
        <v/>
      </c>
      <c r="O866" s="144" t="str">
        <f aca="false">'Roshas Attendance'!U865</f>
        <v/>
      </c>
    </row>
    <row r="867" customFormat="false" ht="15.75" hidden="false" customHeight="true" outlineLevel="0" collapsed="false">
      <c r="A867" s="67"/>
      <c r="B867" s="123"/>
      <c r="C867" s="123"/>
      <c r="D867" s="123"/>
      <c r="E867" s="123"/>
      <c r="G867" s="3" t="n">
        <f aca="false">'Roshas Attendance'!M866</f>
        <v>0</v>
      </c>
      <c r="H867" s="123"/>
      <c r="I867" s="123"/>
      <c r="J867" s="123"/>
      <c r="M867" s="144" t="str">
        <f aca="false">'Roshas Attendance'!S866</f>
        <v/>
      </c>
      <c r="N867" s="145" t="str">
        <f aca="false">IF(M867="","", IF(SUMIF(K:K,M867,J:J)=0,"",SUMIF(K:K,M867,J:J)))</f>
        <v/>
      </c>
      <c r="O867" s="144" t="str">
        <f aca="false">'Roshas Attendance'!U866</f>
        <v/>
      </c>
    </row>
    <row r="868" customFormat="false" ht="15.75" hidden="false" customHeight="true" outlineLevel="0" collapsed="false">
      <c r="A868" s="74"/>
      <c r="B868" s="123"/>
      <c r="C868" s="123"/>
      <c r="D868" s="123"/>
      <c r="E868" s="123"/>
      <c r="G868" s="3" t="n">
        <f aca="false">'Roshas Attendance'!M867</f>
        <v>0</v>
      </c>
      <c r="H868" s="123"/>
      <c r="I868" s="123"/>
      <c r="J868" s="123"/>
      <c r="M868" s="144" t="str">
        <f aca="false">'Roshas Attendance'!S867</f>
        <v/>
      </c>
      <c r="N868" s="145" t="str">
        <f aca="false">IF(M868="","", IF(SUMIF(K:K,M868,J:J)=0,"",SUMIF(K:K,M868,J:J)))</f>
        <v/>
      </c>
      <c r="O868" s="144" t="str">
        <f aca="false">'Roshas Attendance'!U867</f>
        <v/>
      </c>
    </row>
    <row r="869" customFormat="false" ht="15.75" hidden="false" customHeight="true" outlineLevel="0" collapsed="false">
      <c r="A869" s="67"/>
      <c r="B869" s="123"/>
      <c r="C869" s="123"/>
      <c r="D869" s="123"/>
      <c r="E869" s="123"/>
      <c r="G869" s="3" t="n">
        <f aca="false">'Roshas Attendance'!M868</f>
        <v>0</v>
      </c>
      <c r="H869" s="123"/>
      <c r="I869" s="123"/>
      <c r="J869" s="123"/>
      <c r="M869" s="144" t="str">
        <f aca="false">'Roshas Attendance'!S868</f>
        <v/>
      </c>
      <c r="N869" s="145" t="str">
        <f aca="false">IF(M869="","", IF(SUMIF(K:K,M869,J:J)=0,"",SUMIF(K:K,M869,J:J)))</f>
        <v/>
      </c>
      <c r="O869" s="144" t="str">
        <f aca="false">'Roshas Attendance'!U868</f>
        <v/>
      </c>
    </row>
    <row r="870" customFormat="false" ht="15.75" hidden="false" customHeight="true" outlineLevel="0" collapsed="false">
      <c r="A870" s="74"/>
      <c r="B870" s="123"/>
      <c r="C870" s="123"/>
      <c r="D870" s="123"/>
      <c r="E870" s="123"/>
      <c r="G870" s="3" t="n">
        <f aca="false">'Roshas Attendance'!M869</f>
        <v>0</v>
      </c>
      <c r="H870" s="123"/>
      <c r="I870" s="123"/>
      <c r="J870" s="123"/>
      <c r="M870" s="144" t="str">
        <f aca="false">'Roshas Attendance'!S869</f>
        <v/>
      </c>
      <c r="N870" s="145" t="str">
        <f aca="false">IF(M870="","", IF(SUMIF(K:K,M870,J:J)=0,"",SUMIF(K:K,M870,J:J)))</f>
        <v/>
      </c>
      <c r="O870" s="144" t="str">
        <f aca="false">'Roshas Attendance'!U869</f>
        <v/>
      </c>
    </row>
    <row r="871" customFormat="false" ht="15.75" hidden="false" customHeight="true" outlineLevel="0" collapsed="false">
      <c r="A871" s="67"/>
      <c r="B871" s="123"/>
      <c r="C871" s="123"/>
      <c r="D871" s="123"/>
      <c r="E871" s="123"/>
      <c r="G871" s="3" t="n">
        <f aca="false">'Roshas Attendance'!M870</f>
        <v>0</v>
      </c>
      <c r="H871" s="123"/>
      <c r="I871" s="123"/>
      <c r="J871" s="123"/>
      <c r="M871" s="144" t="str">
        <f aca="false">'Roshas Attendance'!S870</f>
        <v/>
      </c>
      <c r="N871" s="145" t="str">
        <f aca="false">IF(M871="","", IF(SUMIF(K:K,M871,J:J)=0,"",SUMIF(K:K,M871,J:J)))</f>
        <v/>
      </c>
      <c r="O871" s="144" t="str">
        <f aca="false">'Roshas Attendance'!U870</f>
        <v/>
      </c>
    </row>
    <row r="872" customFormat="false" ht="15.75" hidden="false" customHeight="true" outlineLevel="0" collapsed="false">
      <c r="A872" s="74"/>
      <c r="B872" s="123"/>
      <c r="C872" s="123"/>
      <c r="D872" s="123"/>
      <c r="E872" s="123"/>
      <c r="G872" s="3" t="n">
        <f aca="false">'Roshas Attendance'!M871</f>
        <v>0</v>
      </c>
      <c r="H872" s="123"/>
      <c r="I872" s="123"/>
      <c r="J872" s="123"/>
      <c r="M872" s="144" t="str">
        <f aca="false">'Roshas Attendance'!S871</f>
        <v/>
      </c>
      <c r="N872" s="145" t="str">
        <f aca="false">IF(M872="","", IF(SUMIF(K:K,M872,J:J)=0,"",SUMIF(K:K,M872,J:J)))</f>
        <v/>
      </c>
      <c r="O872" s="144" t="str">
        <f aca="false">'Roshas Attendance'!U871</f>
        <v/>
      </c>
    </row>
    <row r="873" customFormat="false" ht="15.75" hidden="false" customHeight="true" outlineLevel="0" collapsed="false">
      <c r="A873" s="67"/>
      <c r="B873" s="123"/>
      <c r="C873" s="123"/>
      <c r="D873" s="123"/>
      <c r="E873" s="123"/>
      <c r="G873" s="3" t="n">
        <f aca="false">'Roshas Attendance'!M872</f>
        <v>0</v>
      </c>
      <c r="H873" s="123"/>
      <c r="I873" s="123"/>
      <c r="J873" s="123"/>
      <c r="M873" s="144" t="str">
        <f aca="false">'Roshas Attendance'!S872</f>
        <v/>
      </c>
      <c r="N873" s="145" t="str">
        <f aca="false">IF(M873="","", IF(SUMIF(K:K,M873,J:J)=0,"",SUMIF(K:K,M873,J:J)))</f>
        <v/>
      </c>
      <c r="O873" s="144" t="str">
        <f aca="false">'Roshas Attendance'!U872</f>
        <v/>
      </c>
    </row>
    <row r="874" customFormat="false" ht="15.75" hidden="false" customHeight="true" outlineLevel="0" collapsed="false">
      <c r="A874" s="74"/>
      <c r="B874" s="123"/>
      <c r="C874" s="123"/>
      <c r="D874" s="123"/>
      <c r="E874" s="123"/>
      <c r="G874" s="3" t="n">
        <f aca="false">'Roshas Attendance'!M873</f>
        <v>0</v>
      </c>
      <c r="H874" s="123"/>
      <c r="I874" s="123"/>
      <c r="J874" s="123"/>
      <c r="M874" s="144" t="str">
        <f aca="false">'Roshas Attendance'!S873</f>
        <v/>
      </c>
      <c r="N874" s="145" t="str">
        <f aca="false">IF(M874="","", IF(SUMIF(K:K,M874,J:J)=0,"",SUMIF(K:K,M874,J:J)))</f>
        <v/>
      </c>
      <c r="O874" s="144" t="str">
        <f aca="false">'Roshas Attendance'!U873</f>
        <v/>
      </c>
    </row>
    <row r="875" customFormat="false" ht="15.75" hidden="false" customHeight="true" outlineLevel="0" collapsed="false">
      <c r="A875" s="67"/>
      <c r="B875" s="123"/>
      <c r="C875" s="123"/>
      <c r="D875" s="123"/>
      <c r="E875" s="123"/>
      <c r="G875" s="3" t="n">
        <f aca="false">'Roshas Attendance'!M874</f>
        <v>0</v>
      </c>
      <c r="H875" s="123"/>
      <c r="I875" s="123"/>
      <c r="J875" s="123"/>
      <c r="M875" s="144" t="str">
        <f aca="false">'Roshas Attendance'!S874</f>
        <v/>
      </c>
      <c r="N875" s="145" t="str">
        <f aca="false">IF(M875="","", IF(SUMIF(K:K,M875,J:J)=0,"",SUMIF(K:K,M875,J:J)))</f>
        <v/>
      </c>
      <c r="O875" s="144" t="str">
        <f aca="false">'Roshas Attendance'!U874</f>
        <v/>
      </c>
    </row>
    <row r="876" customFormat="false" ht="15.75" hidden="false" customHeight="true" outlineLevel="0" collapsed="false">
      <c r="A876" s="74"/>
      <c r="B876" s="123"/>
      <c r="C876" s="123"/>
      <c r="D876" s="123"/>
      <c r="E876" s="123"/>
      <c r="G876" s="3" t="n">
        <f aca="false">'Roshas Attendance'!M875</f>
        <v>0</v>
      </c>
      <c r="H876" s="123"/>
      <c r="I876" s="123"/>
      <c r="J876" s="123"/>
      <c r="M876" s="144" t="str">
        <f aca="false">'Roshas Attendance'!S875</f>
        <v/>
      </c>
      <c r="N876" s="145" t="str">
        <f aca="false">IF(M876="","", IF(SUMIF(K:K,M876,J:J)=0,"",SUMIF(K:K,M876,J:J)))</f>
        <v/>
      </c>
      <c r="O876" s="144" t="str">
        <f aca="false">'Roshas Attendance'!U875</f>
        <v/>
      </c>
    </row>
    <row r="877" customFormat="false" ht="15.75" hidden="false" customHeight="true" outlineLevel="0" collapsed="false">
      <c r="A877" s="67"/>
      <c r="B877" s="123"/>
      <c r="C877" s="123"/>
      <c r="D877" s="123"/>
      <c r="E877" s="123"/>
      <c r="G877" s="3" t="n">
        <f aca="false">'Roshas Attendance'!M876</f>
        <v>0</v>
      </c>
      <c r="H877" s="123"/>
      <c r="I877" s="123"/>
      <c r="J877" s="123"/>
      <c r="M877" s="144" t="str">
        <f aca="false">'Roshas Attendance'!S876</f>
        <v/>
      </c>
      <c r="N877" s="145" t="str">
        <f aca="false">IF(M877="","", IF(SUMIF(K:K,M877,J:J)=0,"",SUMIF(K:K,M877,J:J)))</f>
        <v/>
      </c>
      <c r="O877" s="144" t="str">
        <f aca="false">'Roshas Attendance'!U876</f>
        <v/>
      </c>
    </row>
    <row r="878" customFormat="false" ht="15.75" hidden="false" customHeight="true" outlineLevel="0" collapsed="false">
      <c r="A878" s="74"/>
      <c r="B878" s="123"/>
      <c r="C878" s="123"/>
      <c r="D878" s="123"/>
      <c r="E878" s="123"/>
      <c r="G878" s="3" t="n">
        <f aca="false">'Roshas Attendance'!M877</f>
        <v>0</v>
      </c>
      <c r="H878" s="123"/>
      <c r="I878" s="123"/>
      <c r="J878" s="123"/>
      <c r="M878" s="144" t="str">
        <f aca="false">'Roshas Attendance'!S877</f>
        <v/>
      </c>
      <c r="N878" s="145" t="str">
        <f aca="false">IF(M878="","", IF(SUMIF(K:K,M878,J:J)=0,"",SUMIF(K:K,M878,J:J)))</f>
        <v/>
      </c>
      <c r="O878" s="144" t="str">
        <f aca="false">'Roshas Attendance'!U877</f>
        <v/>
      </c>
    </row>
    <row r="879" customFormat="false" ht="15.75" hidden="false" customHeight="true" outlineLevel="0" collapsed="false">
      <c r="A879" s="67"/>
      <c r="B879" s="123"/>
      <c r="C879" s="123"/>
      <c r="D879" s="123"/>
      <c r="E879" s="123"/>
      <c r="G879" s="3" t="n">
        <f aca="false">'Roshas Attendance'!M878</f>
        <v>0</v>
      </c>
      <c r="H879" s="123"/>
      <c r="I879" s="123"/>
      <c r="J879" s="123"/>
      <c r="M879" s="144" t="str">
        <f aca="false">'Roshas Attendance'!S878</f>
        <v/>
      </c>
      <c r="N879" s="145" t="str">
        <f aca="false">IF(M879="","", IF(SUMIF(K:K,M879,J:J)=0,"",SUMIF(K:K,M879,J:J)))</f>
        <v/>
      </c>
      <c r="O879" s="144" t="str">
        <f aca="false">'Roshas Attendance'!U878</f>
        <v/>
      </c>
    </row>
    <row r="880" customFormat="false" ht="15.75" hidden="false" customHeight="true" outlineLevel="0" collapsed="false">
      <c r="A880" s="74"/>
      <c r="B880" s="123"/>
      <c r="C880" s="123"/>
      <c r="D880" s="123"/>
      <c r="E880" s="123"/>
      <c r="G880" s="3" t="n">
        <f aca="false">'Roshas Attendance'!M879</f>
        <v>0</v>
      </c>
      <c r="H880" s="123"/>
      <c r="I880" s="123"/>
      <c r="J880" s="123"/>
      <c r="M880" s="144" t="str">
        <f aca="false">'Roshas Attendance'!S879</f>
        <v/>
      </c>
      <c r="N880" s="145" t="str">
        <f aca="false">IF(M880="","", IF(SUMIF(K:K,M880,J:J)=0,"",SUMIF(K:K,M880,J:J)))</f>
        <v/>
      </c>
      <c r="O880" s="144" t="str">
        <f aca="false">'Roshas Attendance'!U879</f>
        <v/>
      </c>
    </row>
    <row r="881" customFormat="false" ht="15.75" hidden="false" customHeight="true" outlineLevel="0" collapsed="false">
      <c r="A881" s="67"/>
      <c r="B881" s="123"/>
      <c r="C881" s="123"/>
      <c r="D881" s="123"/>
      <c r="E881" s="123"/>
      <c r="G881" s="3" t="n">
        <f aca="false">'Roshas Attendance'!M880</f>
        <v>0</v>
      </c>
      <c r="H881" s="123"/>
      <c r="I881" s="123"/>
      <c r="J881" s="123"/>
      <c r="M881" s="144" t="str">
        <f aca="false">'Roshas Attendance'!S880</f>
        <v/>
      </c>
      <c r="N881" s="145" t="str">
        <f aca="false">IF(M881="","", IF(SUMIF(K:K,M881,J:J)=0,"",SUMIF(K:K,M881,J:J)))</f>
        <v/>
      </c>
      <c r="O881" s="144" t="str">
        <f aca="false">'Roshas Attendance'!U880</f>
        <v/>
      </c>
    </row>
    <row r="882" customFormat="false" ht="15.75" hidden="false" customHeight="true" outlineLevel="0" collapsed="false">
      <c r="A882" s="74"/>
      <c r="B882" s="123"/>
      <c r="C882" s="123"/>
      <c r="D882" s="123"/>
      <c r="E882" s="123"/>
      <c r="G882" s="3" t="n">
        <f aca="false">'Roshas Attendance'!M881</f>
        <v>0</v>
      </c>
      <c r="H882" s="123"/>
      <c r="I882" s="123"/>
      <c r="J882" s="123"/>
      <c r="M882" s="144" t="str">
        <f aca="false">'Roshas Attendance'!S881</f>
        <v/>
      </c>
      <c r="N882" s="145" t="str">
        <f aca="false">IF(M882="","", IF(SUMIF(K:K,M882,J:J)=0,"",SUMIF(K:K,M882,J:J)))</f>
        <v/>
      </c>
      <c r="O882" s="144" t="str">
        <f aca="false">'Roshas Attendance'!U881</f>
        <v/>
      </c>
    </row>
    <row r="883" customFormat="false" ht="15.75" hidden="false" customHeight="true" outlineLevel="0" collapsed="false">
      <c r="A883" s="67"/>
      <c r="B883" s="123"/>
      <c r="C883" s="123"/>
      <c r="D883" s="123"/>
      <c r="E883" s="123"/>
      <c r="G883" s="3" t="n">
        <f aca="false">'Roshas Attendance'!M882</f>
        <v>0</v>
      </c>
      <c r="H883" s="123"/>
      <c r="I883" s="123"/>
      <c r="J883" s="123"/>
      <c r="M883" s="144" t="str">
        <f aca="false">'Roshas Attendance'!S882</f>
        <v/>
      </c>
      <c r="N883" s="145" t="str">
        <f aca="false">IF(M883="","", IF(SUMIF(K:K,M883,J:J)=0,"",SUMIF(K:K,M883,J:J)))</f>
        <v/>
      </c>
      <c r="O883" s="144" t="str">
        <f aca="false">'Roshas Attendance'!U882</f>
        <v/>
      </c>
    </row>
    <row r="884" customFormat="false" ht="15.75" hidden="false" customHeight="true" outlineLevel="0" collapsed="false">
      <c r="A884" s="74"/>
      <c r="B884" s="123"/>
      <c r="C884" s="123"/>
      <c r="D884" s="123"/>
      <c r="E884" s="123"/>
      <c r="G884" s="3" t="n">
        <f aca="false">'Roshas Attendance'!M883</f>
        <v>0</v>
      </c>
      <c r="H884" s="123"/>
      <c r="I884" s="123"/>
      <c r="J884" s="123"/>
      <c r="M884" s="144" t="str">
        <f aca="false">'Roshas Attendance'!S883</f>
        <v/>
      </c>
      <c r="N884" s="145" t="str">
        <f aca="false">IF(M884="","", IF(SUMIF(K:K,M884,J:J)=0,"",SUMIF(K:K,M884,J:J)))</f>
        <v/>
      </c>
      <c r="O884" s="144" t="str">
        <f aca="false">'Roshas Attendance'!U883</f>
        <v/>
      </c>
    </row>
    <row r="885" customFormat="false" ht="15.75" hidden="false" customHeight="true" outlineLevel="0" collapsed="false">
      <c r="A885" s="67"/>
      <c r="B885" s="123"/>
      <c r="C885" s="123"/>
      <c r="D885" s="123"/>
      <c r="E885" s="123"/>
      <c r="G885" s="3" t="n">
        <f aca="false">'Roshas Attendance'!M884</f>
        <v>0</v>
      </c>
      <c r="H885" s="123"/>
      <c r="I885" s="123"/>
      <c r="J885" s="123"/>
      <c r="M885" s="144" t="str">
        <f aca="false">'Roshas Attendance'!S884</f>
        <v/>
      </c>
      <c r="N885" s="145" t="str">
        <f aca="false">IF(M885="","", IF(SUMIF(K:K,M885,J:J)=0,"",SUMIF(K:K,M885,J:J)))</f>
        <v/>
      </c>
      <c r="O885" s="144" t="str">
        <f aca="false">'Roshas Attendance'!U884</f>
        <v/>
      </c>
    </row>
    <row r="886" customFormat="false" ht="15.75" hidden="false" customHeight="true" outlineLevel="0" collapsed="false">
      <c r="A886" s="74"/>
      <c r="B886" s="123"/>
      <c r="C886" s="123"/>
      <c r="D886" s="123"/>
      <c r="E886" s="123"/>
      <c r="G886" s="3" t="n">
        <f aca="false">'Roshas Attendance'!M885</f>
        <v>0</v>
      </c>
      <c r="H886" s="123"/>
      <c r="I886" s="123"/>
      <c r="J886" s="123"/>
      <c r="M886" s="144" t="str">
        <f aca="false">'Roshas Attendance'!S885</f>
        <v/>
      </c>
      <c r="N886" s="145" t="str">
        <f aca="false">IF(M886="","", IF(SUMIF(K:K,M886,J:J)=0,"",SUMIF(K:K,M886,J:J)))</f>
        <v/>
      </c>
      <c r="O886" s="144" t="str">
        <f aca="false">'Roshas Attendance'!U885</f>
        <v/>
      </c>
    </row>
    <row r="887" customFormat="false" ht="15.75" hidden="false" customHeight="true" outlineLevel="0" collapsed="false">
      <c r="A887" s="67"/>
      <c r="B887" s="123"/>
      <c r="C887" s="123"/>
      <c r="D887" s="123"/>
      <c r="E887" s="123"/>
      <c r="G887" s="3" t="n">
        <f aca="false">'Roshas Attendance'!M886</f>
        <v>0</v>
      </c>
      <c r="H887" s="123"/>
      <c r="I887" s="123"/>
      <c r="J887" s="123"/>
      <c r="M887" s="144" t="str">
        <f aca="false">'Roshas Attendance'!S886</f>
        <v/>
      </c>
      <c r="N887" s="145" t="str">
        <f aca="false">IF(M887="","", IF(SUMIF(K:K,M887,J:J)=0,"",SUMIF(K:K,M887,J:J)))</f>
        <v/>
      </c>
      <c r="O887" s="144" t="str">
        <f aca="false">'Roshas Attendance'!U886</f>
        <v/>
      </c>
    </row>
    <row r="888" customFormat="false" ht="15.75" hidden="false" customHeight="true" outlineLevel="0" collapsed="false">
      <c r="A888" s="74"/>
      <c r="B888" s="123"/>
      <c r="C888" s="123"/>
      <c r="D888" s="123"/>
      <c r="E888" s="123"/>
      <c r="G888" s="3" t="n">
        <f aca="false">'Roshas Attendance'!M887</f>
        <v>0</v>
      </c>
      <c r="H888" s="123"/>
      <c r="I888" s="123"/>
      <c r="J888" s="123"/>
      <c r="M888" s="144" t="str">
        <f aca="false">'Roshas Attendance'!S887</f>
        <v/>
      </c>
      <c r="N888" s="145" t="str">
        <f aca="false">IF(M888="","", IF(SUMIF(K:K,M888,J:J)=0,"",SUMIF(K:K,M888,J:J)))</f>
        <v/>
      </c>
      <c r="O888" s="144" t="str">
        <f aca="false">'Roshas Attendance'!U887</f>
        <v/>
      </c>
    </row>
    <row r="889" customFormat="false" ht="15.75" hidden="false" customHeight="true" outlineLevel="0" collapsed="false">
      <c r="A889" s="67"/>
      <c r="B889" s="123"/>
      <c r="C889" s="123"/>
      <c r="D889" s="123"/>
      <c r="E889" s="123"/>
      <c r="G889" s="3" t="n">
        <f aca="false">'Roshas Attendance'!M888</f>
        <v>0</v>
      </c>
      <c r="H889" s="123"/>
      <c r="I889" s="123"/>
      <c r="J889" s="123"/>
      <c r="M889" s="144" t="str">
        <f aca="false">'Roshas Attendance'!S888</f>
        <v/>
      </c>
      <c r="N889" s="145" t="str">
        <f aca="false">IF(M889="","", IF(SUMIF(K:K,M889,J:J)=0,"",SUMIF(K:K,M889,J:J)))</f>
        <v/>
      </c>
      <c r="O889" s="144" t="str">
        <f aca="false">'Roshas Attendance'!U888</f>
        <v/>
      </c>
    </row>
    <row r="890" customFormat="false" ht="15.75" hidden="false" customHeight="true" outlineLevel="0" collapsed="false">
      <c r="A890" s="74"/>
      <c r="B890" s="123"/>
      <c r="C890" s="123"/>
      <c r="D890" s="123"/>
      <c r="E890" s="123"/>
      <c r="G890" s="3" t="n">
        <f aca="false">'Roshas Attendance'!M889</f>
        <v>0</v>
      </c>
      <c r="H890" s="123"/>
      <c r="I890" s="123"/>
      <c r="J890" s="123"/>
      <c r="M890" s="144" t="str">
        <f aca="false">'Roshas Attendance'!S889</f>
        <v/>
      </c>
      <c r="N890" s="145" t="str">
        <f aca="false">IF(M890="","", IF(SUMIF(K:K,M890,J:J)=0,"",SUMIF(K:K,M890,J:J)))</f>
        <v/>
      </c>
      <c r="O890" s="144" t="str">
        <f aca="false">'Roshas Attendance'!U889</f>
        <v/>
      </c>
    </row>
    <row r="891" customFormat="false" ht="15.75" hidden="false" customHeight="true" outlineLevel="0" collapsed="false">
      <c r="A891" s="67"/>
      <c r="B891" s="123"/>
      <c r="C891" s="123"/>
      <c r="D891" s="123"/>
      <c r="E891" s="123"/>
      <c r="G891" s="3" t="n">
        <f aca="false">'Roshas Attendance'!M890</f>
        <v>0</v>
      </c>
      <c r="H891" s="123"/>
      <c r="I891" s="123"/>
      <c r="J891" s="123"/>
      <c r="M891" s="144" t="str">
        <f aca="false">'Roshas Attendance'!S890</f>
        <v/>
      </c>
      <c r="N891" s="145" t="str">
        <f aca="false">IF(M891="","", IF(SUMIF(K:K,M891,J:J)=0,"",SUMIF(K:K,M891,J:J)))</f>
        <v/>
      </c>
      <c r="O891" s="144" t="str">
        <f aca="false">'Roshas Attendance'!U890</f>
        <v/>
      </c>
    </row>
    <row r="892" customFormat="false" ht="15.75" hidden="false" customHeight="true" outlineLevel="0" collapsed="false">
      <c r="A892" s="74"/>
      <c r="B892" s="123"/>
      <c r="C892" s="123"/>
      <c r="D892" s="123"/>
      <c r="E892" s="123"/>
      <c r="G892" s="3" t="n">
        <f aca="false">'Roshas Attendance'!M891</f>
        <v>0</v>
      </c>
      <c r="H892" s="123"/>
      <c r="I892" s="123"/>
      <c r="J892" s="123"/>
      <c r="M892" s="144" t="str">
        <f aca="false">'Roshas Attendance'!S891</f>
        <v/>
      </c>
      <c r="N892" s="145" t="str">
        <f aca="false">IF(M892="","", IF(SUMIF(K:K,M892,J:J)=0,"",SUMIF(K:K,M892,J:J)))</f>
        <v/>
      </c>
      <c r="O892" s="144" t="str">
        <f aca="false">'Roshas Attendance'!U891</f>
        <v/>
      </c>
    </row>
    <row r="893" customFormat="false" ht="15.75" hidden="false" customHeight="true" outlineLevel="0" collapsed="false">
      <c r="A893" s="67"/>
      <c r="B893" s="123"/>
      <c r="C893" s="123"/>
      <c r="D893" s="123"/>
      <c r="E893" s="123"/>
      <c r="G893" s="3" t="n">
        <f aca="false">'Roshas Attendance'!M892</f>
        <v>0</v>
      </c>
      <c r="H893" s="123"/>
      <c r="I893" s="123"/>
      <c r="J893" s="123"/>
      <c r="M893" s="144" t="str">
        <f aca="false">'Roshas Attendance'!S892</f>
        <v/>
      </c>
      <c r="N893" s="145" t="str">
        <f aca="false">IF(M893="","", IF(SUMIF(K:K,M893,J:J)=0,"",SUMIF(K:K,M893,J:J)))</f>
        <v/>
      </c>
      <c r="O893" s="144" t="str">
        <f aca="false">'Roshas Attendance'!U892</f>
        <v/>
      </c>
    </row>
    <row r="894" customFormat="false" ht="15.75" hidden="false" customHeight="true" outlineLevel="0" collapsed="false">
      <c r="A894" s="74"/>
      <c r="B894" s="123"/>
      <c r="C894" s="123"/>
      <c r="D894" s="123"/>
      <c r="E894" s="123"/>
      <c r="G894" s="3" t="n">
        <f aca="false">'Roshas Attendance'!M893</f>
        <v>0</v>
      </c>
      <c r="H894" s="123"/>
      <c r="I894" s="123"/>
      <c r="J894" s="123"/>
      <c r="M894" s="144" t="str">
        <f aca="false">'Roshas Attendance'!S893</f>
        <v/>
      </c>
      <c r="N894" s="145" t="str">
        <f aca="false">IF(M894="","", IF(SUMIF(K:K,M894,J:J)=0,"",SUMIF(K:K,M894,J:J)))</f>
        <v/>
      </c>
      <c r="O894" s="144" t="str">
        <f aca="false">'Roshas Attendance'!U893</f>
        <v/>
      </c>
    </row>
    <row r="895" customFormat="false" ht="15.75" hidden="false" customHeight="true" outlineLevel="0" collapsed="false">
      <c r="A895" s="67"/>
      <c r="B895" s="123"/>
      <c r="C895" s="123"/>
      <c r="D895" s="123"/>
      <c r="E895" s="123"/>
      <c r="G895" s="3" t="n">
        <f aca="false">'Roshas Attendance'!M894</f>
        <v>0</v>
      </c>
      <c r="H895" s="123"/>
      <c r="I895" s="123"/>
      <c r="J895" s="123"/>
      <c r="M895" s="144" t="str">
        <f aca="false">'Roshas Attendance'!S894</f>
        <v/>
      </c>
      <c r="N895" s="145" t="str">
        <f aca="false">IF(M895="","", IF(SUMIF(K:K,M895,J:J)=0,"",SUMIF(K:K,M895,J:J)))</f>
        <v/>
      </c>
      <c r="O895" s="144" t="str">
        <f aca="false">'Roshas Attendance'!U894</f>
        <v/>
      </c>
    </row>
    <row r="896" customFormat="false" ht="15.75" hidden="false" customHeight="true" outlineLevel="0" collapsed="false">
      <c r="A896" s="74"/>
      <c r="B896" s="123"/>
      <c r="C896" s="123"/>
      <c r="D896" s="123"/>
      <c r="E896" s="123"/>
      <c r="G896" s="3" t="n">
        <f aca="false">'Roshas Attendance'!M895</f>
        <v>0</v>
      </c>
      <c r="H896" s="123"/>
      <c r="I896" s="123"/>
      <c r="J896" s="123"/>
      <c r="M896" s="144" t="str">
        <f aca="false">'Roshas Attendance'!S895</f>
        <v/>
      </c>
      <c r="N896" s="145" t="str">
        <f aca="false">IF(M896="","", IF(SUMIF(K:K,M896,J:J)=0,"",SUMIF(K:K,M896,J:J)))</f>
        <v/>
      </c>
      <c r="O896" s="144" t="str">
        <f aca="false">'Roshas Attendance'!U895</f>
        <v/>
      </c>
    </row>
    <row r="897" customFormat="false" ht="15.75" hidden="false" customHeight="true" outlineLevel="0" collapsed="false">
      <c r="A897" s="67"/>
      <c r="B897" s="123"/>
      <c r="C897" s="123"/>
      <c r="D897" s="123"/>
      <c r="E897" s="123"/>
      <c r="G897" s="3" t="n">
        <f aca="false">'Roshas Attendance'!M896</f>
        <v>0</v>
      </c>
      <c r="H897" s="123"/>
      <c r="I897" s="123"/>
      <c r="J897" s="123"/>
      <c r="M897" s="144" t="str">
        <f aca="false">'Roshas Attendance'!S896</f>
        <v/>
      </c>
      <c r="N897" s="145" t="str">
        <f aca="false">IF(M897="","", IF(SUMIF(K:K,M897,J:J)=0,"",SUMIF(K:K,M897,J:J)))</f>
        <v/>
      </c>
      <c r="O897" s="144" t="str">
        <f aca="false">'Roshas Attendance'!U896</f>
        <v/>
      </c>
    </row>
    <row r="898" customFormat="false" ht="15.75" hidden="false" customHeight="true" outlineLevel="0" collapsed="false">
      <c r="A898" s="74"/>
      <c r="B898" s="123"/>
      <c r="C898" s="123"/>
      <c r="D898" s="123"/>
      <c r="E898" s="123"/>
      <c r="G898" s="3" t="n">
        <f aca="false">'Roshas Attendance'!M897</f>
        <v>0</v>
      </c>
      <c r="H898" s="123"/>
      <c r="I898" s="123"/>
      <c r="J898" s="123"/>
      <c r="M898" s="144" t="str">
        <f aca="false">'Roshas Attendance'!S897</f>
        <v/>
      </c>
      <c r="N898" s="145" t="str">
        <f aca="false">IF(M898="","", IF(SUMIF(K:K,M898,J:J)=0,"",SUMIF(K:K,M898,J:J)))</f>
        <v/>
      </c>
      <c r="O898" s="144" t="str">
        <f aca="false">'Roshas Attendance'!U897</f>
        <v/>
      </c>
    </row>
    <row r="899" customFormat="false" ht="15.75" hidden="false" customHeight="true" outlineLevel="0" collapsed="false">
      <c r="A899" s="67"/>
      <c r="B899" s="123"/>
      <c r="C899" s="123"/>
      <c r="D899" s="123"/>
      <c r="E899" s="123"/>
      <c r="G899" s="3" t="n">
        <f aca="false">'Roshas Attendance'!M898</f>
        <v>0</v>
      </c>
      <c r="H899" s="123"/>
      <c r="I899" s="123"/>
      <c r="J899" s="123"/>
      <c r="M899" s="144" t="str">
        <f aca="false">'Roshas Attendance'!S898</f>
        <v/>
      </c>
      <c r="N899" s="145" t="str">
        <f aca="false">IF(M899="","", IF(SUMIF(K:K,M899,J:J)=0,"",SUMIF(K:K,M899,J:J)))</f>
        <v/>
      </c>
      <c r="O899" s="144" t="str">
        <f aca="false">'Roshas Attendance'!U898</f>
        <v/>
      </c>
    </row>
    <row r="900" customFormat="false" ht="15.75" hidden="false" customHeight="true" outlineLevel="0" collapsed="false">
      <c r="A900" s="74"/>
      <c r="B900" s="123"/>
      <c r="C900" s="123"/>
      <c r="D900" s="123"/>
      <c r="E900" s="123"/>
      <c r="G900" s="3" t="n">
        <f aca="false">'Roshas Attendance'!M899</f>
        <v>0</v>
      </c>
      <c r="H900" s="123"/>
      <c r="I900" s="123"/>
      <c r="J900" s="123"/>
      <c r="M900" s="144" t="str">
        <f aca="false">'Roshas Attendance'!S899</f>
        <v/>
      </c>
      <c r="N900" s="145" t="str">
        <f aca="false">IF(M900="","", IF(SUMIF(K:K,M900,J:J)=0,"",SUMIF(K:K,M900,J:J)))</f>
        <v/>
      </c>
      <c r="O900" s="144" t="str">
        <f aca="false">'Roshas Attendance'!U899</f>
        <v/>
      </c>
    </row>
    <row r="901" customFormat="false" ht="15.75" hidden="false" customHeight="true" outlineLevel="0" collapsed="false">
      <c r="A901" s="67"/>
      <c r="B901" s="123"/>
      <c r="C901" s="123"/>
      <c r="D901" s="123"/>
      <c r="E901" s="123"/>
      <c r="G901" s="3" t="n">
        <f aca="false">'Roshas Attendance'!M900</f>
        <v>0</v>
      </c>
      <c r="H901" s="123"/>
      <c r="I901" s="123"/>
      <c r="J901" s="123"/>
      <c r="M901" s="144" t="str">
        <f aca="false">'Roshas Attendance'!S900</f>
        <v/>
      </c>
      <c r="N901" s="145" t="str">
        <f aca="false">IF(M901="","", IF(SUMIF(K:K,M901,J:J)=0,"",SUMIF(K:K,M901,J:J)))</f>
        <v/>
      </c>
      <c r="O901" s="144" t="str">
        <f aca="false">'Roshas Attendance'!U900</f>
        <v/>
      </c>
    </row>
    <row r="902" customFormat="false" ht="15.75" hidden="false" customHeight="true" outlineLevel="0" collapsed="false">
      <c r="A902" s="74"/>
      <c r="B902" s="123"/>
      <c r="C902" s="123"/>
      <c r="D902" s="123"/>
      <c r="E902" s="123"/>
      <c r="G902" s="3" t="n">
        <f aca="false">'Roshas Attendance'!M901</f>
        <v>0</v>
      </c>
      <c r="H902" s="123"/>
      <c r="I902" s="123"/>
      <c r="J902" s="123"/>
      <c r="M902" s="144" t="str">
        <f aca="false">'Roshas Attendance'!S901</f>
        <v/>
      </c>
      <c r="N902" s="145" t="str">
        <f aca="false">IF(M902="","", IF(SUMIF(K:K,M902,J:J)=0,"",SUMIF(K:K,M902,J:J)))</f>
        <v/>
      </c>
      <c r="O902" s="144" t="str">
        <f aca="false">'Roshas Attendance'!U901</f>
        <v/>
      </c>
    </row>
    <row r="903" customFormat="false" ht="15.75" hidden="false" customHeight="true" outlineLevel="0" collapsed="false">
      <c r="A903" s="67"/>
      <c r="B903" s="123"/>
      <c r="C903" s="123"/>
      <c r="D903" s="123"/>
      <c r="E903" s="123"/>
      <c r="G903" s="3" t="n">
        <f aca="false">'Roshas Attendance'!M902</f>
        <v>0</v>
      </c>
      <c r="H903" s="123"/>
      <c r="I903" s="123"/>
      <c r="J903" s="123"/>
      <c r="M903" s="144" t="str">
        <f aca="false">'Roshas Attendance'!S902</f>
        <v/>
      </c>
      <c r="N903" s="145" t="str">
        <f aca="false">IF(M903="","", IF(SUMIF(K:K,M903,J:J)=0,"",SUMIF(K:K,M903,J:J)))</f>
        <v/>
      </c>
      <c r="O903" s="144" t="str">
        <f aca="false">'Roshas Attendance'!U902</f>
        <v/>
      </c>
    </row>
    <row r="904" customFormat="false" ht="15.75" hidden="false" customHeight="true" outlineLevel="0" collapsed="false">
      <c r="A904" s="74"/>
      <c r="B904" s="123"/>
      <c r="C904" s="123"/>
      <c r="D904" s="123"/>
      <c r="E904" s="123"/>
      <c r="G904" s="3" t="n">
        <f aca="false">'Roshas Attendance'!M903</f>
        <v>0</v>
      </c>
      <c r="H904" s="123"/>
      <c r="I904" s="123"/>
      <c r="J904" s="123"/>
      <c r="M904" s="144" t="str">
        <f aca="false">'Roshas Attendance'!S903</f>
        <v/>
      </c>
      <c r="N904" s="145" t="str">
        <f aca="false">IF(M904="","", IF(SUMIF(K:K,M904,J:J)=0,"",SUMIF(K:K,M904,J:J)))</f>
        <v/>
      </c>
      <c r="O904" s="144" t="str">
        <f aca="false">'Roshas Attendance'!U903</f>
        <v/>
      </c>
    </row>
    <row r="905" customFormat="false" ht="15.75" hidden="false" customHeight="true" outlineLevel="0" collapsed="false">
      <c r="A905" s="67"/>
      <c r="B905" s="123"/>
      <c r="C905" s="123"/>
      <c r="D905" s="123"/>
      <c r="E905" s="123"/>
      <c r="G905" s="3" t="n">
        <f aca="false">'Roshas Attendance'!M904</f>
        <v>0</v>
      </c>
      <c r="H905" s="123"/>
      <c r="I905" s="123"/>
      <c r="J905" s="123"/>
      <c r="M905" s="144" t="str">
        <f aca="false">'Roshas Attendance'!S904</f>
        <v/>
      </c>
      <c r="N905" s="145" t="str">
        <f aca="false">IF(M905="","", IF(SUMIF(K:K,M905,J:J)=0,"",SUMIF(K:K,M905,J:J)))</f>
        <v/>
      </c>
      <c r="O905" s="144" t="str">
        <f aca="false">'Roshas Attendance'!U904</f>
        <v/>
      </c>
    </row>
    <row r="906" customFormat="false" ht="15.75" hidden="false" customHeight="true" outlineLevel="0" collapsed="false">
      <c r="A906" s="74"/>
      <c r="B906" s="123"/>
      <c r="C906" s="123"/>
      <c r="D906" s="123"/>
      <c r="E906" s="123"/>
      <c r="G906" s="3" t="n">
        <f aca="false">'Roshas Attendance'!M905</f>
        <v>0</v>
      </c>
      <c r="H906" s="123"/>
      <c r="I906" s="123"/>
      <c r="J906" s="123"/>
      <c r="M906" s="144" t="str">
        <f aca="false">'Roshas Attendance'!S905</f>
        <v/>
      </c>
      <c r="N906" s="145" t="str">
        <f aca="false">IF(M906="","", IF(SUMIF(K:K,M906,J:J)=0,"",SUMIF(K:K,M906,J:J)))</f>
        <v/>
      </c>
      <c r="O906" s="144" t="str">
        <f aca="false">'Roshas Attendance'!U905</f>
        <v/>
      </c>
    </row>
    <row r="907" customFormat="false" ht="15.75" hidden="false" customHeight="true" outlineLevel="0" collapsed="false">
      <c r="A907" s="67"/>
      <c r="B907" s="123"/>
      <c r="C907" s="123"/>
      <c r="D907" s="123"/>
      <c r="E907" s="123"/>
      <c r="G907" s="3" t="n">
        <f aca="false">'Roshas Attendance'!M906</f>
        <v>0</v>
      </c>
      <c r="H907" s="123"/>
      <c r="I907" s="123"/>
      <c r="J907" s="123"/>
      <c r="M907" s="144" t="str">
        <f aca="false">'Roshas Attendance'!S906</f>
        <v/>
      </c>
      <c r="N907" s="145" t="str">
        <f aca="false">IF(M907="","", IF(SUMIF(K:K,M907,J:J)=0,"",SUMIF(K:K,M907,J:J)))</f>
        <v/>
      </c>
      <c r="O907" s="144" t="str">
        <f aca="false">'Roshas Attendance'!U906</f>
        <v/>
      </c>
    </row>
    <row r="908" customFormat="false" ht="15.75" hidden="false" customHeight="true" outlineLevel="0" collapsed="false">
      <c r="A908" s="74"/>
      <c r="B908" s="123"/>
      <c r="C908" s="123"/>
      <c r="D908" s="123"/>
      <c r="E908" s="123"/>
      <c r="G908" s="3" t="n">
        <f aca="false">'Roshas Attendance'!M907</f>
        <v>0</v>
      </c>
      <c r="H908" s="123"/>
      <c r="I908" s="123"/>
      <c r="J908" s="123"/>
      <c r="M908" s="144" t="str">
        <f aca="false">'Roshas Attendance'!S907</f>
        <v/>
      </c>
      <c r="N908" s="145" t="str">
        <f aca="false">IF(M908="","", IF(SUMIF(K:K,M908,J:J)=0,"",SUMIF(K:K,M908,J:J)))</f>
        <v/>
      </c>
      <c r="O908" s="144" t="str">
        <f aca="false">'Roshas Attendance'!U907</f>
        <v/>
      </c>
    </row>
    <row r="909" customFormat="false" ht="15.75" hidden="false" customHeight="true" outlineLevel="0" collapsed="false">
      <c r="A909" s="67"/>
      <c r="B909" s="123"/>
      <c r="C909" s="123"/>
      <c r="D909" s="123"/>
      <c r="E909" s="123"/>
      <c r="G909" s="3" t="n">
        <f aca="false">'Roshas Attendance'!M908</f>
        <v>0</v>
      </c>
      <c r="H909" s="123"/>
      <c r="I909" s="123"/>
      <c r="J909" s="123"/>
      <c r="M909" s="144" t="str">
        <f aca="false">'Roshas Attendance'!S908</f>
        <v/>
      </c>
      <c r="N909" s="145" t="str">
        <f aca="false">IF(M909="","", IF(SUMIF(K:K,M909,J:J)=0,"",SUMIF(K:K,M909,J:J)))</f>
        <v/>
      </c>
      <c r="O909" s="144" t="str">
        <f aca="false">'Roshas Attendance'!U908</f>
        <v/>
      </c>
    </row>
    <row r="910" customFormat="false" ht="15.75" hidden="false" customHeight="true" outlineLevel="0" collapsed="false">
      <c r="A910" s="74"/>
      <c r="B910" s="123"/>
      <c r="C910" s="123"/>
      <c r="D910" s="123"/>
      <c r="E910" s="123"/>
      <c r="G910" s="3" t="n">
        <f aca="false">'Roshas Attendance'!M909</f>
        <v>0</v>
      </c>
      <c r="H910" s="123"/>
      <c r="I910" s="123"/>
      <c r="J910" s="123"/>
      <c r="M910" s="144" t="str">
        <f aca="false">'Roshas Attendance'!S909</f>
        <v/>
      </c>
      <c r="N910" s="145" t="str">
        <f aca="false">IF(M910="","", IF(SUMIF(K:K,M910,J:J)=0,"",SUMIF(K:K,M910,J:J)))</f>
        <v/>
      </c>
      <c r="O910" s="144" t="str">
        <f aca="false">'Roshas Attendance'!U909</f>
        <v/>
      </c>
    </row>
    <row r="911" customFormat="false" ht="15.75" hidden="false" customHeight="true" outlineLevel="0" collapsed="false">
      <c r="A911" s="67"/>
      <c r="B911" s="123"/>
      <c r="C911" s="123"/>
      <c r="D911" s="123"/>
      <c r="E911" s="123"/>
      <c r="G911" s="3" t="n">
        <f aca="false">'Roshas Attendance'!M910</f>
        <v>0</v>
      </c>
      <c r="H911" s="123"/>
      <c r="I911" s="123"/>
      <c r="J911" s="123"/>
      <c r="M911" s="144" t="str">
        <f aca="false">'Roshas Attendance'!S910</f>
        <v/>
      </c>
      <c r="N911" s="145" t="str">
        <f aca="false">IF(M911="","", IF(SUMIF(K:K,M911,J:J)=0,"",SUMIF(K:K,M911,J:J)))</f>
        <v/>
      </c>
      <c r="O911" s="144" t="str">
        <f aca="false">'Roshas Attendance'!U910</f>
        <v/>
      </c>
    </row>
    <row r="912" customFormat="false" ht="15.75" hidden="false" customHeight="true" outlineLevel="0" collapsed="false">
      <c r="A912" s="74"/>
      <c r="B912" s="123"/>
      <c r="C912" s="123"/>
      <c r="D912" s="123"/>
      <c r="E912" s="123"/>
      <c r="G912" s="3" t="n">
        <f aca="false">'Roshas Attendance'!M911</f>
        <v>0</v>
      </c>
      <c r="H912" s="123"/>
      <c r="I912" s="123"/>
      <c r="J912" s="123"/>
      <c r="M912" s="144" t="str">
        <f aca="false">'Roshas Attendance'!S911</f>
        <v/>
      </c>
      <c r="N912" s="145" t="str">
        <f aca="false">IF(M912="","", IF(SUMIF(K:K,M912,J:J)=0,"",SUMIF(K:K,M912,J:J)))</f>
        <v/>
      </c>
      <c r="O912" s="144" t="str">
        <f aca="false">'Roshas Attendance'!U911</f>
        <v/>
      </c>
    </row>
    <row r="913" customFormat="false" ht="15.75" hidden="false" customHeight="true" outlineLevel="0" collapsed="false">
      <c r="A913" s="67"/>
      <c r="B913" s="123"/>
      <c r="C913" s="123"/>
      <c r="D913" s="123"/>
      <c r="E913" s="123"/>
      <c r="G913" s="3" t="n">
        <f aca="false">'Roshas Attendance'!M912</f>
        <v>0</v>
      </c>
      <c r="H913" s="123"/>
      <c r="I913" s="123"/>
      <c r="J913" s="123"/>
      <c r="M913" s="144" t="str">
        <f aca="false">'Roshas Attendance'!S912</f>
        <v/>
      </c>
      <c r="N913" s="145" t="str">
        <f aca="false">IF(M913="","", IF(SUMIF(K:K,M913,J:J)=0,"",SUMIF(K:K,M913,J:J)))</f>
        <v/>
      </c>
      <c r="O913" s="144" t="str">
        <f aca="false">'Roshas Attendance'!U912</f>
        <v/>
      </c>
    </row>
    <row r="914" customFormat="false" ht="15.75" hidden="false" customHeight="true" outlineLevel="0" collapsed="false">
      <c r="A914" s="74"/>
      <c r="B914" s="123"/>
      <c r="C914" s="123"/>
      <c r="D914" s="123"/>
      <c r="E914" s="123"/>
      <c r="G914" s="3" t="n">
        <f aca="false">'Roshas Attendance'!M913</f>
        <v>0</v>
      </c>
      <c r="H914" s="123"/>
      <c r="I914" s="123"/>
      <c r="J914" s="123"/>
      <c r="M914" s="144" t="str">
        <f aca="false">'Roshas Attendance'!S913</f>
        <v/>
      </c>
      <c r="N914" s="145" t="str">
        <f aca="false">IF(M914="","", IF(SUMIF(K:K,M914,J:J)=0,"",SUMIF(K:K,M914,J:J)))</f>
        <v/>
      </c>
      <c r="O914" s="144" t="str">
        <f aca="false">'Roshas Attendance'!U913</f>
        <v/>
      </c>
    </row>
    <row r="915" customFormat="false" ht="15.75" hidden="false" customHeight="true" outlineLevel="0" collapsed="false">
      <c r="A915" s="67"/>
      <c r="B915" s="123"/>
      <c r="C915" s="123"/>
      <c r="D915" s="123"/>
      <c r="E915" s="123"/>
      <c r="G915" s="3" t="n">
        <f aca="false">'Roshas Attendance'!M914</f>
        <v>0</v>
      </c>
      <c r="H915" s="123"/>
      <c r="I915" s="123"/>
      <c r="J915" s="123"/>
      <c r="M915" s="144" t="str">
        <f aca="false">'Roshas Attendance'!S914</f>
        <v/>
      </c>
      <c r="N915" s="145" t="str">
        <f aca="false">IF(M915="","", IF(SUMIF(K:K,M915,J:J)=0,"",SUMIF(K:K,M915,J:J)))</f>
        <v/>
      </c>
      <c r="O915" s="144" t="str">
        <f aca="false">'Roshas Attendance'!U914</f>
        <v/>
      </c>
    </row>
    <row r="916" customFormat="false" ht="15.75" hidden="false" customHeight="true" outlineLevel="0" collapsed="false">
      <c r="A916" s="74"/>
      <c r="B916" s="123"/>
      <c r="C916" s="123"/>
      <c r="D916" s="123"/>
      <c r="E916" s="123"/>
      <c r="G916" s="3" t="n">
        <f aca="false">'Roshas Attendance'!M915</f>
        <v>0</v>
      </c>
      <c r="H916" s="123"/>
      <c r="I916" s="123"/>
      <c r="J916" s="123"/>
      <c r="M916" s="144" t="str">
        <f aca="false">'Roshas Attendance'!S915</f>
        <v/>
      </c>
      <c r="N916" s="145" t="str">
        <f aca="false">IF(M916="","", IF(SUMIF(K:K,M916,J:J)=0,"",SUMIF(K:K,M916,J:J)))</f>
        <v/>
      </c>
      <c r="O916" s="144" t="str">
        <f aca="false">'Roshas Attendance'!U915</f>
        <v/>
      </c>
    </row>
    <row r="917" customFormat="false" ht="15.75" hidden="false" customHeight="true" outlineLevel="0" collapsed="false">
      <c r="A917" s="67"/>
      <c r="B917" s="123"/>
      <c r="C917" s="123"/>
      <c r="D917" s="123"/>
      <c r="E917" s="123"/>
      <c r="G917" s="3" t="n">
        <f aca="false">'Roshas Attendance'!M916</f>
        <v>0</v>
      </c>
      <c r="H917" s="123"/>
      <c r="I917" s="123"/>
      <c r="J917" s="123"/>
      <c r="M917" s="144" t="str">
        <f aca="false">'Roshas Attendance'!S916</f>
        <v/>
      </c>
      <c r="N917" s="145" t="str">
        <f aca="false">IF(M917="","", IF(SUMIF(K:K,M917,J:J)=0,"",SUMIF(K:K,M917,J:J)))</f>
        <v/>
      </c>
      <c r="O917" s="144" t="str">
        <f aca="false">'Roshas Attendance'!U916</f>
        <v/>
      </c>
    </row>
    <row r="918" customFormat="false" ht="15.75" hidden="false" customHeight="true" outlineLevel="0" collapsed="false">
      <c r="A918" s="74"/>
      <c r="B918" s="123"/>
      <c r="C918" s="123"/>
      <c r="D918" s="123"/>
      <c r="E918" s="123"/>
      <c r="G918" s="3" t="n">
        <f aca="false">'Roshas Attendance'!M917</f>
        <v>0</v>
      </c>
      <c r="H918" s="123"/>
      <c r="I918" s="123"/>
      <c r="J918" s="123"/>
      <c r="M918" s="144" t="str">
        <f aca="false">'Roshas Attendance'!S917</f>
        <v/>
      </c>
      <c r="N918" s="145" t="str">
        <f aca="false">IF(M918="","", IF(SUMIF(K:K,M918,J:J)=0,"",SUMIF(K:K,M918,J:J)))</f>
        <v/>
      </c>
      <c r="O918" s="144" t="str">
        <f aca="false">'Roshas Attendance'!U917</f>
        <v/>
      </c>
    </row>
    <row r="919" customFormat="false" ht="15.75" hidden="false" customHeight="true" outlineLevel="0" collapsed="false">
      <c r="A919" s="67"/>
      <c r="B919" s="123"/>
      <c r="C919" s="123"/>
      <c r="D919" s="123"/>
      <c r="E919" s="123"/>
      <c r="G919" s="3" t="n">
        <f aca="false">'Roshas Attendance'!M918</f>
        <v>0</v>
      </c>
      <c r="H919" s="123"/>
      <c r="I919" s="123"/>
      <c r="J919" s="123"/>
      <c r="M919" s="144" t="str">
        <f aca="false">'Roshas Attendance'!S918</f>
        <v/>
      </c>
      <c r="N919" s="145" t="str">
        <f aca="false">IF(M919="","", IF(SUMIF(K:K,M919,J:J)=0,"",SUMIF(K:K,M919,J:J)))</f>
        <v/>
      </c>
      <c r="O919" s="144" t="str">
        <f aca="false">'Roshas Attendance'!U918</f>
        <v/>
      </c>
    </row>
    <row r="920" customFormat="false" ht="15.75" hidden="false" customHeight="true" outlineLevel="0" collapsed="false">
      <c r="A920" s="74"/>
      <c r="B920" s="123"/>
      <c r="C920" s="123"/>
      <c r="D920" s="123"/>
      <c r="E920" s="123"/>
      <c r="G920" s="3" t="n">
        <f aca="false">'Roshas Attendance'!M919</f>
        <v>0</v>
      </c>
      <c r="H920" s="123"/>
      <c r="I920" s="123"/>
      <c r="J920" s="123"/>
      <c r="M920" s="144" t="str">
        <f aca="false">'Roshas Attendance'!S919</f>
        <v/>
      </c>
      <c r="N920" s="145" t="str">
        <f aca="false">IF(M920="","", IF(SUMIF(K:K,M920,J:J)=0,"",SUMIF(K:K,M920,J:J)))</f>
        <v/>
      </c>
      <c r="O920" s="144" t="str">
        <f aca="false">'Roshas Attendance'!U919</f>
        <v/>
      </c>
    </row>
    <row r="921" customFormat="false" ht="15.75" hidden="false" customHeight="true" outlineLevel="0" collapsed="false">
      <c r="A921" s="67"/>
      <c r="B921" s="123"/>
      <c r="C921" s="123"/>
      <c r="D921" s="123"/>
      <c r="E921" s="123"/>
      <c r="G921" s="3" t="n">
        <f aca="false">'Roshas Attendance'!M920</f>
        <v>0</v>
      </c>
      <c r="H921" s="123"/>
      <c r="I921" s="123"/>
      <c r="J921" s="123"/>
      <c r="M921" s="144" t="str">
        <f aca="false">'Roshas Attendance'!S920</f>
        <v/>
      </c>
      <c r="N921" s="145" t="str">
        <f aca="false">IF(M921="","", IF(SUMIF(K:K,M921,J:J)=0,"",SUMIF(K:K,M921,J:J)))</f>
        <v/>
      </c>
      <c r="O921" s="144" t="str">
        <f aca="false">'Roshas Attendance'!U920</f>
        <v/>
      </c>
    </row>
    <row r="922" customFormat="false" ht="15.75" hidden="false" customHeight="true" outlineLevel="0" collapsed="false">
      <c r="A922" s="74"/>
      <c r="B922" s="123"/>
      <c r="C922" s="123"/>
      <c r="D922" s="123"/>
      <c r="E922" s="123"/>
      <c r="G922" s="3" t="n">
        <f aca="false">'Roshas Attendance'!M921</f>
        <v>0</v>
      </c>
      <c r="H922" s="123"/>
      <c r="I922" s="123"/>
      <c r="J922" s="123"/>
      <c r="M922" s="144" t="str">
        <f aca="false">'Roshas Attendance'!S921</f>
        <v/>
      </c>
      <c r="N922" s="145" t="str">
        <f aca="false">IF(M922="","", IF(SUMIF(K:K,M922,J:J)=0,"",SUMIF(K:K,M922,J:J)))</f>
        <v/>
      </c>
      <c r="O922" s="144" t="str">
        <f aca="false">'Roshas Attendance'!U921</f>
        <v/>
      </c>
    </row>
    <row r="923" customFormat="false" ht="15.75" hidden="false" customHeight="true" outlineLevel="0" collapsed="false">
      <c r="A923" s="67"/>
      <c r="B923" s="123"/>
      <c r="C923" s="123"/>
      <c r="D923" s="123"/>
      <c r="E923" s="123"/>
      <c r="G923" s="3" t="n">
        <f aca="false">'Roshas Attendance'!M922</f>
        <v>0</v>
      </c>
      <c r="H923" s="123"/>
      <c r="I923" s="123"/>
      <c r="J923" s="123"/>
      <c r="M923" s="144" t="str">
        <f aca="false">'Roshas Attendance'!S922</f>
        <v/>
      </c>
      <c r="N923" s="145" t="str">
        <f aca="false">IF(M923="","", IF(SUMIF(K:K,M923,J:J)=0,"",SUMIF(K:K,M923,J:J)))</f>
        <v/>
      </c>
      <c r="O923" s="144" t="str">
        <f aca="false">'Roshas Attendance'!U922</f>
        <v/>
      </c>
    </row>
    <row r="924" customFormat="false" ht="15.75" hidden="false" customHeight="true" outlineLevel="0" collapsed="false">
      <c r="A924" s="74"/>
      <c r="B924" s="123"/>
      <c r="C924" s="123"/>
      <c r="D924" s="123"/>
      <c r="E924" s="123"/>
      <c r="G924" s="3" t="n">
        <f aca="false">'Roshas Attendance'!M923</f>
        <v>0</v>
      </c>
      <c r="H924" s="123"/>
      <c r="I924" s="123"/>
      <c r="J924" s="123"/>
      <c r="M924" s="144" t="str">
        <f aca="false">'Roshas Attendance'!S923</f>
        <v/>
      </c>
      <c r="N924" s="145" t="str">
        <f aca="false">IF(M924="","", IF(SUMIF(K:K,M924,J:J)=0,"",SUMIF(K:K,M924,J:J)))</f>
        <v/>
      </c>
      <c r="O924" s="144" t="str">
        <f aca="false">'Roshas Attendance'!U923</f>
        <v/>
      </c>
    </row>
    <row r="925" customFormat="false" ht="15.75" hidden="false" customHeight="true" outlineLevel="0" collapsed="false">
      <c r="A925" s="67"/>
      <c r="B925" s="123"/>
      <c r="C925" s="123"/>
      <c r="D925" s="123"/>
      <c r="E925" s="123"/>
      <c r="G925" s="3" t="n">
        <f aca="false">'Roshas Attendance'!M924</f>
        <v>0</v>
      </c>
      <c r="H925" s="123"/>
      <c r="I925" s="123"/>
      <c r="J925" s="123"/>
      <c r="M925" s="144" t="str">
        <f aca="false">'Roshas Attendance'!S924</f>
        <v/>
      </c>
      <c r="N925" s="145" t="str">
        <f aca="false">IF(M925="","", IF(SUMIF(K:K,M925,J:J)=0,"",SUMIF(K:K,M925,J:J)))</f>
        <v/>
      </c>
      <c r="O925" s="144" t="str">
        <f aca="false">'Roshas Attendance'!U924</f>
        <v/>
      </c>
    </row>
    <row r="926" customFormat="false" ht="15.75" hidden="false" customHeight="true" outlineLevel="0" collapsed="false">
      <c r="A926" s="74"/>
      <c r="B926" s="123"/>
      <c r="C926" s="123"/>
      <c r="D926" s="123"/>
      <c r="E926" s="123"/>
      <c r="G926" s="3" t="n">
        <f aca="false">'Roshas Attendance'!M925</f>
        <v>0</v>
      </c>
      <c r="H926" s="123"/>
      <c r="I926" s="123"/>
      <c r="J926" s="123"/>
      <c r="M926" s="144" t="str">
        <f aca="false">'Roshas Attendance'!S925</f>
        <v/>
      </c>
      <c r="N926" s="145" t="str">
        <f aca="false">IF(M926="","", IF(SUMIF(K:K,M926,J:J)=0,"",SUMIF(K:K,M926,J:J)))</f>
        <v/>
      </c>
      <c r="O926" s="144" t="str">
        <f aca="false">'Roshas Attendance'!U925</f>
        <v/>
      </c>
    </row>
    <row r="927" customFormat="false" ht="15.75" hidden="false" customHeight="true" outlineLevel="0" collapsed="false">
      <c r="A927" s="67"/>
      <c r="B927" s="123"/>
      <c r="C927" s="123"/>
      <c r="D927" s="123"/>
      <c r="E927" s="123"/>
      <c r="G927" s="3" t="n">
        <f aca="false">'Roshas Attendance'!M926</f>
        <v>0</v>
      </c>
      <c r="H927" s="123"/>
      <c r="I927" s="123"/>
      <c r="J927" s="123"/>
      <c r="M927" s="144" t="str">
        <f aca="false">'Roshas Attendance'!S926</f>
        <v/>
      </c>
      <c r="N927" s="145" t="str">
        <f aca="false">IF(M927="","", IF(SUMIF(K:K,M927,J:J)=0,"",SUMIF(K:K,M927,J:J)))</f>
        <v/>
      </c>
      <c r="O927" s="144" t="str">
        <f aca="false">'Roshas Attendance'!U926</f>
        <v/>
      </c>
    </row>
    <row r="928" customFormat="false" ht="15.75" hidden="false" customHeight="true" outlineLevel="0" collapsed="false">
      <c r="A928" s="74"/>
      <c r="B928" s="123"/>
      <c r="C928" s="123"/>
      <c r="D928" s="123"/>
      <c r="E928" s="123"/>
      <c r="G928" s="3" t="n">
        <f aca="false">'Roshas Attendance'!M927</f>
        <v>0</v>
      </c>
      <c r="H928" s="123"/>
      <c r="I928" s="123"/>
      <c r="J928" s="123"/>
      <c r="M928" s="144" t="str">
        <f aca="false">'Roshas Attendance'!S927</f>
        <v/>
      </c>
      <c r="N928" s="145" t="str">
        <f aca="false">IF(M928="","", IF(SUMIF(K:K,M928,J:J)=0,"",SUMIF(K:K,M928,J:J)))</f>
        <v/>
      </c>
      <c r="O928" s="144" t="str">
        <f aca="false">'Roshas Attendance'!U927</f>
        <v/>
      </c>
    </row>
    <row r="929" customFormat="false" ht="15.75" hidden="false" customHeight="true" outlineLevel="0" collapsed="false">
      <c r="A929" s="67"/>
      <c r="B929" s="123"/>
      <c r="C929" s="123"/>
      <c r="D929" s="123"/>
      <c r="E929" s="123"/>
      <c r="G929" s="3" t="n">
        <f aca="false">'Roshas Attendance'!M928</f>
        <v>0</v>
      </c>
      <c r="H929" s="123"/>
      <c r="I929" s="123"/>
      <c r="J929" s="123"/>
      <c r="M929" s="144" t="str">
        <f aca="false">'Roshas Attendance'!S928</f>
        <v/>
      </c>
      <c r="N929" s="145" t="str">
        <f aca="false">IF(M929="","", IF(SUMIF(K:K,M929,J:J)=0,"",SUMIF(K:K,M929,J:J)))</f>
        <v/>
      </c>
      <c r="O929" s="144" t="str">
        <f aca="false">'Roshas Attendance'!U928</f>
        <v/>
      </c>
    </row>
    <row r="930" customFormat="false" ht="15.75" hidden="false" customHeight="true" outlineLevel="0" collapsed="false">
      <c r="A930" s="74"/>
      <c r="B930" s="123"/>
      <c r="C930" s="123"/>
      <c r="D930" s="123"/>
      <c r="E930" s="123"/>
      <c r="G930" s="3" t="n">
        <f aca="false">'Roshas Attendance'!M929</f>
        <v>0</v>
      </c>
      <c r="H930" s="123"/>
      <c r="I930" s="123"/>
      <c r="J930" s="123"/>
      <c r="M930" s="144" t="str">
        <f aca="false">'Roshas Attendance'!S929</f>
        <v/>
      </c>
      <c r="N930" s="145" t="str">
        <f aca="false">IF(M930="","", IF(SUMIF(K:K,M930,J:J)=0,"",SUMIF(K:K,M930,J:J)))</f>
        <v/>
      </c>
      <c r="O930" s="144" t="str">
        <f aca="false">'Roshas Attendance'!U929</f>
        <v/>
      </c>
    </row>
    <row r="931" customFormat="false" ht="15.75" hidden="false" customHeight="true" outlineLevel="0" collapsed="false">
      <c r="A931" s="67"/>
      <c r="B931" s="123"/>
      <c r="C931" s="123"/>
      <c r="D931" s="123"/>
      <c r="E931" s="123"/>
      <c r="G931" s="3" t="n">
        <f aca="false">'Roshas Attendance'!M930</f>
        <v>0</v>
      </c>
      <c r="H931" s="123"/>
      <c r="I931" s="123"/>
      <c r="J931" s="123"/>
      <c r="M931" s="144" t="str">
        <f aca="false">'Roshas Attendance'!S930</f>
        <v/>
      </c>
      <c r="N931" s="145" t="str">
        <f aca="false">IF(M931="","", IF(SUMIF(K:K,M931,J:J)=0,"",SUMIF(K:K,M931,J:J)))</f>
        <v/>
      </c>
      <c r="O931" s="144" t="str">
        <f aca="false">'Roshas Attendance'!U930</f>
        <v/>
      </c>
    </row>
    <row r="932" customFormat="false" ht="15.75" hidden="false" customHeight="true" outlineLevel="0" collapsed="false">
      <c r="A932" s="74"/>
      <c r="B932" s="123"/>
      <c r="C932" s="123"/>
      <c r="D932" s="123"/>
      <c r="E932" s="123"/>
      <c r="G932" s="3" t="n">
        <f aca="false">'Roshas Attendance'!M931</f>
        <v>0</v>
      </c>
      <c r="H932" s="123"/>
      <c r="I932" s="123"/>
      <c r="J932" s="123"/>
      <c r="M932" s="144" t="str">
        <f aca="false">'Roshas Attendance'!S931</f>
        <v/>
      </c>
      <c r="N932" s="145" t="str">
        <f aca="false">IF(M932="","", IF(SUMIF(K:K,M932,J:J)=0,"",SUMIF(K:K,M932,J:J)))</f>
        <v/>
      </c>
      <c r="O932" s="144" t="str">
        <f aca="false">'Roshas Attendance'!U931</f>
        <v/>
      </c>
    </row>
    <row r="933" customFormat="false" ht="15.75" hidden="false" customHeight="true" outlineLevel="0" collapsed="false">
      <c r="A933" s="67"/>
      <c r="B933" s="123"/>
      <c r="C933" s="123"/>
      <c r="D933" s="123"/>
      <c r="E933" s="123"/>
      <c r="G933" s="3" t="n">
        <f aca="false">'Roshas Attendance'!M932</f>
        <v>0</v>
      </c>
      <c r="H933" s="123"/>
      <c r="I933" s="123"/>
      <c r="J933" s="123"/>
      <c r="M933" s="144" t="str">
        <f aca="false">'Roshas Attendance'!S932</f>
        <v/>
      </c>
      <c r="N933" s="145" t="str">
        <f aca="false">IF(M933="","", IF(SUMIF(K:K,M933,J:J)=0,"",SUMIF(K:K,M933,J:J)))</f>
        <v/>
      </c>
      <c r="O933" s="144" t="str">
        <f aca="false">'Roshas Attendance'!U932</f>
        <v/>
      </c>
    </row>
    <row r="934" customFormat="false" ht="15.75" hidden="false" customHeight="true" outlineLevel="0" collapsed="false">
      <c r="A934" s="74"/>
      <c r="B934" s="123"/>
      <c r="C934" s="123"/>
      <c r="D934" s="123"/>
      <c r="E934" s="123"/>
      <c r="G934" s="3" t="n">
        <f aca="false">'Roshas Attendance'!M933</f>
        <v>0</v>
      </c>
      <c r="H934" s="123"/>
      <c r="I934" s="123"/>
      <c r="J934" s="123"/>
      <c r="M934" s="144" t="str">
        <f aca="false">'Roshas Attendance'!S933</f>
        <v/>
      </c>
      <c r="N934" s="145" t="str">
        <f aca="false">IF(M934="","", IF(SUMIF(K:K,M934,J:J)=0,"",SUMIF(K:K,M934,J:J)))</f>
        <v/>
      </c>
      <c r="O934" s="144" t="str">
        <f aca="false">'Roshas Attendance'!U933</f>
        <v/>
      </c>
    </row>
    <row r="935" customFormat="false" ht="15.75" hidden="false" customHeight="true" outlineLevel="0" collapsed="false">
      <c r="A935" s="67"/>
      <c r="B935" s="123"/>
      <c r="C935" s="123"/>
      <c r="D935" s="123"/>
      <c r="E935" s="123"/>
      <c r="G935" s="3" t="n">
        <f aca="false">'Roshas Attendance'!M934</f>
        <v>0</v>
      </c>
      <c r="H935" s="123"/>
      <c r="I935" s="123"/>
      <c r="J935" s="123"/>
      <c r="M935" s="144" t="str">
        <f aca="false">'Roshas Attendance'!S934</f>
        <v/>
      </c>
      <c r="N935" s="145" t="str">
        <f aca="false">IF(M935="","", IF(SUMIF(K:K,M935,J:J)=0,"",SUMIF(K:K,M935,J:J)))</f>
        <v/>
      </c>
      <c r="O935" s="144" t="str">
        <f aca="false">'Roshas Attendance'!U934</f>
        <v/>
      </c>
    </row>
    <row r="936" customFormat="false" ht="15.75" hidden="false" customHeight="true" outlineLevel="0" collapsed="false">
      <c r="A936" s="74"/>
      <c r="B936" s="123"/>
      <c r="C936" s="123"/>
      <c r="D936" s="123"/>
      <c r="E936" s="123"/>
      <c r="G936" s="3" t="n">
        <f aca="false">'Roshas Attendance'!M935</f>
        <v>0</v>
      </c>
      <c r="H936" s="123"/>
      <c r="I936" s="123"/>
      <c r="J936" s="123"/>
      <c r="M936" s="144" t="str">
        <f aca="false">'Roshas Attendance'!S935</f>
        <v/>
      </c>
      <c r="N936" s="145" t="str">
        <f aca="false">IF(M936="","", IF(SUMIF(K:K,M936,J:J)=0,"",SUMIF(K:K,M936,J:J)))</f>
        <v/>
      </c>
      <c r="O936" s="144" t="str">
        <f aca="false">'Roshas Attendance'!U935</f>
        <v/>
      </c>
    </row>
    <row r="937" customFormat="false" ht="15.75" hidden="false" customHeight="true" outlineLevel="0" collapsed="false">
      <c r="A937" s="67"/>
      <c r="B937" s="123"/>
      <c r="C937" s="123"/>
      <c r="D937" s="123"/>
      <c r="E937" s="123"/>
      <c r="G937" s="3" t="n">
        <f aca="false">'Roshas Attendance'!M936</f>
        <v>0</v>
      </c>
      <c r="H937" s="123"/>
      <c r="I937" s="123"/>
      <c r="J937" s="123"/>
      <c r="M937" s="144" t="str">
        <f aca="false">'Roshas Attendance'!S936</f>
        <v/>
      </c>
      <c r="N937" s="145" t="str">
        <f aca="false">IF(M937="","", IF(SUMIF(K:K,M937,J:J)=0,"",SUMIF(K:K,M937,J:J)))</f>
        <v/>
      </c>
      <c r="O937" s="144" t="str">
        <f aca="false">'Roshas Attendance'!U936</f>
        <v/>
      </c>
    </row>
    <row r="938" customFormat="false" ht="15.75" hidden="false" customHeight="true" outlineLevel="0" collapsed="false">
      <c r="A938" s="74"/>
      <c r="B938" s="123"/>
      <c r="C938" s="123"/>
      <c r="D938" s="123"/>
      <c r="E938" s="123"/>
      <c r="G938" s="3" t="n">
        <f aca="false">'Roshas Attendance'!M937</f>
        <v>0</v>
      </c>
      <c r="H938" s="123"/>
      <c r="I938" s="123"/>
      <c r="J938" s="123"/>
      <c r="M938" s="144" t="str">
        <f aca="false">'Roshas Attendance'!S937</f>
        <v/>
      </c>
      <c r="N938" s="145" t="str">
        <f aca="false">IF(M938="","", IF(SUMIF(K:K,M938,J:J)=0,"",SUMIF(K:K,M938,J:J)))</f>
        <v/>
      </c>
      <c r="O938" s="144" t="str">
        <f aca="false">'Roshas Attendance'!U937</f>
        <v/>
      </c>
    </row>
    <row r="939" customFormat="false" ht="15.75" hidden="false" customHeight="true" outlineLevel="0" collapsed="false">
      <c r="A939" s="67"/>
      <c r="B939" s="123"/>
      <c r="C939" s="123"/>
      <c r="D939" s="123"/>
      <c r="E939" s="123"/>
      <c r="G939" s="3" t="n">
        <f aca="false">'Roshas Attendance'!M938</f>
        <v>0</v>
      </c>
      <c r="H939" s="123"/>
      <c r="I939" s="123"/>
      <c r="J939" s="123"/>
      <c r="M939" s="144" t="str">
        <f aca="false">'Roshas Attendance'!S938</f>
        <v/>
      </c>
      <c r="N939" s="145" t="str">
        <f aca="false">IF(M939="","", IF(SUMIF(K:K,M939,J:J)=0,"",SUMIF(K:K,M939,J:J)))</f>
        <v/>
      </c>
      <c r="O939" s="144" t="str">
        <f aca="false">'Roshas Attendance'!U938</f>
        <v/>
      </c>
    </row>
    <row r="940" customFormat="false" ht="15.75" hidden="false" customHeight="true" outlineLevel="0" collapsed="false">
      <c r="A940" s="74"/>
      <c r="B940" s="123"/>
      <c r="C940" s="123"/>
      <c r="D940" s="123"/>
      <c r="E940" s="123"/>
      <c r="G940" s="3" t="n">
        <f aca="false">'Roshas Attendance'!M939</f>
        <v>0</v>
      </c>
      <c r="H940" s="123"/>
      <c r="I940" s="123"/>
      <c r="J940" s="123"/>
      <c r="M940" s="144" t="str">
        <f aca="false">'Roshas Attendance'!S939</f>
        <v/>
      </c>
      <c r="N940" s="145" t="str">
        <f aca="false">IF(M940="","", IF(SUMIF(K:K,M940,J:J)=0,"",SUMIF(K:K,M940,J:J)))</f>
        <v/>
      </c>
      <c r="O940" s="144" t="str">
        <f aca="false">'Roshas Attendance'!U939</f>
        <v/>
      </c>
    </row>
    <row r="941" customFormat="false" ht="15.75" hidden="false" customHeight="true" outlineLevel="0" collapsed="false">
      <c r="A941" s="67"/>
      <c r="B941" s="123"/>
      <c r="C941" s="123"/>
      <c r="D941" s="123"/>
      <c r="E941" s="123"/>
      <c r="G941" s="3" t="n">
        <f aca="false">'Roshas Attendance'!M940</f>
        <v>0</v>
      </c>
      <c r="H941" s="123"/>
      <c r="I941" s="123"/>
      <c r="J941" s="123"/>
      <c r="M941" s="144" t="str">
        <f aca="false">'Roshas Attendance'!S940</f>
        <v/>
      </c>
      <c r="N941" s="145" t="str">
        <f aca="false">IF(M941="","", IF(SUMIF(K:K,M941,J:J)=0,"",SUMIF(K:K,M941,J:J)))</f>
        <v/>
      </c>
      <c r="O941" s="144" t="str">
        <f aca="false">'Roshas Attendance'!U940</f>
        <v/>
      </c>
    </row>
    <row r="942" customFormat="false" ht="15.75" hidden="false" customHeight="true" outlineLevel="0" collapsed="false">
      <c r="A942" s="74"/>
      <c r="B942" s="123"/>
      <c r="C942" s="123"/>
      <c r="D942" s="123"/>
      <c r="E942" s="123"/>
      <c r="G942" s="3" t="n">
        <f aca="false">'Roshas Attendance'!M941</f>
        <v>0</v>
      </c>
      <c r="H942" s="123"/>
      <c r="I942" s="123"/>
      <c r="J942" s="123"/>
      <c r="M942" s="144" t="str">
        <f aca="false">'Roshas Attendance'!S941</f>
        <v/>
      </c>
      <c r="N942" s="145" t="str">
        <f aca="false">IF(M942="","", IF(SUMIF(K:K,M942,J:J)=0,"",SUMIF(K:K,M942,J:J)))</f>
        <v/>
      </c>
      <c r="O942" s="144" t="str">
        <f aca="false">'Roshas Attendance'!U941</f>
        <v/>
      </c>
    </row>
    <row r="943" customFormat="false" ht="15.75" hidden="false" customHeight="true" outlineLevel="0" collapsed="false">
      <c r="A943" s="67"/>
      <c r="B943" s="123"/>
      <c r="C943" s="123"/>
      <c r="D943" s="123"/>
      <c r="E943" s="123"/>
      <c r="G943" s="3" t="n">
        <f aca="false">'Roshas Attendance'!M942</f>
        <v>0</v>
      </c>
      <c r="H943" s="123"/>
      <c r="I943" s="123"/>
      <c r="J943" s="123"/>
      <c r="M943" s="144" t="str">
        <f aca="false">'Roshas Attendance'!S942</f>
        <v/>
      </c>
      <c r="N943" s="145" t="str">
        <f aca="false">IF(M943="","", IF(SUMIF(K:K,M943,J:J)=0,"",SUMIF(K:K,M943,J:J)))</f>
        <v/>
      </c>
      <c r="O943" s="144" t="str">
        <f aca="false">'Roshas Attendance'!U942</f>
        <v/>
      </c>
    </row>
    <row r="944" customFormat="false" ht="15.75" hidden="false" customHeight="true" outlineLevel="0" collapsed="false">
      <c r="A944" s="74"/>
      <c r="B944" s="123"/>
      <c r="C944" s="123"/>
      <c r="D944" s="123"/>
      <c r="E944" s="123"/>
      <c r="G944" s="3" t="n">
        <f aca="false">'Roshas Attendance'!M943</f>
        <v>0</v>
      </c>
      <c r="H944" s="123"/>
      <c r="I944" s="123"/>
      <c r="J944" s="123"/>
      <c r="M944" s="144" t="str">
        <f aca="false">'Roshas Attendance'!S943</f>
        <v/>
      </c>
      <c r="N944" s="145" t="str">
        <f aca="false">IF(M944="","", IF(SUMIF(K:K,M944,J:J)=0,"",SUMIF(K:K,M944,J:J)))</f>
        <v/>
      </c>
      <c r="O944" s="144" t="str">
        <f aca="false">'Roshas Attendance'!U943</f>
        <v/>
      </c>
    </row>
    <row r="945" customFormat="false" ht="15.75" hidden="false" customHeight="true" outlineLevel="0" collapsed="false">
      <c r="A945" s="67"/>
      <c r="B945" s="123"/>
      <c r="C945" s="123"/>
      <c r="D945" s="123"/>
      <c r="E945" s="123"/>
      <c r="G945" s="3" t="n">
        <f aca="false">'Roshas Attendance'!M944</f>
        <v>0</v>
      </c>
      <c r="H945" s="123"/>
      <c r="I945" s="123"/>
      <c r="J945" s="123"/>
      <c r="M945" s="144" t="str">
        <f aca="false">'Roshas Attendance'!S944</f>
        <v/>
      </c>
      <c r="N945" s="145" t="str">
        <f aca="false">IF(M945="","", IF(SUMIF(K:K,M945,J:J)=0,"",SUMIF(K:K,M945,J:J)))</f>
        <v/>
      </c>
      <c r="O945" s="144" t="str">
        <f aca="false">'Roshas Attendance'!U944</f>
        <v/>
      </c>
    </row>
    <row r="946" customFormat="false" ht="15.75" hidden="false" customHeight="true" outlineLevel="0" collapsed="false">
      <c r="A946" s="74"/>
      <c r="B946" s="123"/>
      <c r="C946" s="123"/>
      <c r="D946" s="123"/>
      <c r="E946" s="123"/>
      <c r="G946" s="3" t="n">
        <f aca="false">'Roshas Attendance'!M945</f>
        <v>0</v>
      </c>
      <c r="H946" s="123"/>
      <c r="I946" s="123"/>
      <c r="J946" s="123"/>
      <c r="M946" s="144" t="str">
        <f aca="false">'Roshas Attendance'!S945</f>
        <v/>
      </c>
      <c r="N946" s="145" t="str">
        <f aca="false">IF(M946="","", IF(SUMIF(K:K,M946,J:J)=0,"",SUMIF(K:K,M946,J:J)))</f>
        <v/>
      </c>
      <c r="O946" s="144" t="str">
        <f aca="false">'Roshas Attendance'!U945</f>
        <v/>
      </c>
    </row>
    <row r="947" customFormat="false" ht="15.75" hidden="false" customHeight="true" outlineLevel="0" collapsed="false">
      <c r="A947" s="67"/>
      <c r="B947" s="123"/>
      <c r="C947" s="123"/>
      <c r="D947" s="123"/>
      <c r="E947" s="123"/>
      <c r="G947" s="3" t="n">
        <f aca="false">'Roshas Attendance'!M946</f>
        <v>0</v>
      </c>
      <c r="H947" s="123"/>
      <c r="I947" s="123"/>
      <c r="J947" s="123"/>
      <c r="M947" s="144" t="str">
        <f aca="false">'Roshas Attendance'!S946</f>
        <v/>
      </c>
      <c r="N947" s="145" t="str">
        <f aca="false">IF(M947="","", IF(SUMIF(K:K,M947,J:J)=0,"",SUMIF(K:K,M947,J:J)))</f>
        <v/>
      </c>
      <c r="O947" s="144" t="str">
        <f aca="false">'Roshas Attendance'!U946</f>
        <v/>
      </c>
    </row>
    <row r="948" customFormat="false" ht="15.75" hidden="false" customHeight="true" outlineLevel="0" collapsed="false">
      <c r="A948" s="74"/>
      <c r="B948" s="123"/>
      <c r="C948" s="123"/>
      <c r="D948" s="123"/>
      <c r="E948" s="123"/>
      <c r="G948" s="3" t="n">
        <f aca="false">'Roshas Attendance'!M947</f>
        <v>0</v>
      </c>
      <c r="H948" s="123"/>
      <c r="I948" s="123"/>
      <c r="J948" s="123"/>
      <c r="M948" s="144" t="str">
        <f aca="false">'Roshas Attendance'!S947</f>
        <v/>
      </c>
      <c r="N948" s="145" t="str">
        <f aca="false">IF(M948="","", IF(SUMIF(K:K,M948,J:J)=0,"",SUMIF(K:K,M948,J:J)))</f>
        <v/>
      </c>
      <c r="O948" s="144" t="str">
        <f aca="false">'Roshas Attendance'!U947</f>
        <v/>
      </c>
    </row>
    <row r="949" customFormat="false" ht="15.75" hidden="false" customHeight="true" outlineLevel="0" collapsed="false">
      <c r="A949" s="67"/>
      <c r="B949" s="123"/>
      <c r="C949" s="123"/>
      <c r="D949" s="123"/>
      <c r="E949" s="123"/>
      <c r="G949" s="3" t="n">
        <f aca="false">'Roshas Attendance'!M948</f>
        <v>0</v>
      </c>
      <c r="H949" s="123"/>
      <c r="I949" s="123"/>
      <c r="J949" s="123"/>
      <c r="M949" s="144" t="str">
        <f aca="false">'Roshas Attendance'!S948</f>
        <v/>
      </c>
      <c r="N949" s="145" t="str">
        <f aca="false">IF(M949="","", IF(SUMIF(K:K,M949,J:J)=0,"",SUMIF(K:K,M949,J:J)))</f>
        <v/>
      </c>
      <c r="O949" s="144" t="str">
        <f aca="false">'Roshas Attendance'!U948</f>
        <v/>
      </c>
    </row>
    <row r="950" customFormat="false" ht="15.75" hidden="false" customHeight="true" outlineLevel="0" collapsed="false">
      <c r="A950" s="74"/>
      <c r="B950" s="123"/>
      <c r="C950" s="123"/>
      <c r="D950" s="123"/>
      <c r="E950" s="123"/>
      <c r="G950" s="3" t="n">
        <f aca="false">'Roshas Attendance'!M949</f>
        <v>0</v>
      </c>
      <c r="H950" s="123"/>
      <c r="I950" s="123"/>
      <c r="J950" s="123"/>
      <c r="M950" s="144" t="str">
        <f aca="false">'Roshas Attendance'!S949</f>
        <v/>
      </c>
      <c r="N950" s="145" t="str">
        <f aca="false">IF(M950="","", IF(SUMIF(K:K,M950,J:J)=0,"",SUMIF(K:K,M950,J:J)))</f>
        <v/>
      </c>
      <c r="O950" s="144" t="str">
        <f aca="false">'Roshas Attendance'!U949</f>
        <v/>
      </c>
    </row>
    <row r="951" customFormat="false" ht="15.75" hidden="false" customHeight="true" outlineLevel="0" collapsed="false">
      <c r="A951" s="67"/>
      <c r="B951" s="123"/>
      <c r="C951" s="123"/>
      <c r="D951" s="123"/>
      <c r="E951" s="123"/>
      <c r="G951" s="3" t="n">
        <f aca="false">'Roshas Attendance'!M950</f>
        <v>0</v>
      </c>
      <c r="H951" s="123"/>
      <c r="I951" s="123"/>
      <c r="J951" s="123"/>
      <c r="M951" s="144" t="str">
        <f aca="false">'Roshas Attendance'!S950</f>
        <v/>
      </c>
      <c r="N951" s="145" t="str">
        <f aca="false">IF(M951="","", IF(SUMIF(K:K,M951,J:J)=0,"",SUMIF(K:K,M951,J:J)))</f>
        <v/>
      </c>
      <c r="O951" s="144" t="str">
        <f aca="false">'Roshas Attendance'!U950</f>
        <v/>
      </c>
    </row>
    <row r="952" customFormat="false" ht="15.75" hidden="false" customHeight="true" outlineLevel="0" collapsed="false">
      <c r="A952" s="74"/>
      <c r="B952" s="123"/>
      <c r="C952" s="123"/>
      <c r="D952" s="123"/>
      <c r="E952" s="123"/>
      <c r="G952" s="3" t="n">
        <f aca="false">'Roshas Attendance'!M951</f>
        <v>0</v>
      </c>
      <c r="H952" s="123"/>
      <c r="I952" s="123"/>
      <c r="J952" s="123"/>
      <c r="M952" s="144" t="str">
        <f aca="false">'Roshas Attendance'!S951</f>
        <v/>
      </c>
      <c r="N952" s="145" t="str">
        <f aca="false">IF(M952="","", IF(SUMIF(K:K,M952,J:J)=0,"",SUMIF(K:K,M952,J:J)))</f>
        <v/>
      </c>
      <c r="O952" s="144" t="str">
        <f aca="false">'Roshas Attendance'!U951</f>
        <v/>
      </c>
    </row>
    <row r="953" customFormat="false" ht="15.75" hidden="false" customHeight="true" outlineLevel="0" collapsed="false">
      <c r="A953" s="67"/>
      <c r="B953" s="123"/>
      <c r="C953" s="123"/>
      <c r="D953" s="123"/>
      <c r="E953" s="123"/>
      <c r="G953" s="3" t="n">
        <f aca="false">'Roshas Attendance'!M952</f>
        <v>0</v>
      </c>
      <c r="H953" s="123"/>
      <c r="I953" s="123"/>
      <c r="J953" s="123"/>
      <c r="M953" s="144" t="str">
        <f aca="false">'Roshas Attendance'!S952</f>
        <v/>
      </c>
      <c r="N953" s="145" t="str">
        <f aca="false">IF(M953="","", IF(SUMIF(K:K,M953,J:J)=0,"",SUMIF(K:K,M953,J:J)))</f>
        <v/>
      </c>
      <c r="O953" s="144" t="str">
        <f aca="false">'Roshas Attendance'!U952</f>
        <v/>
      </c>
    </row>
    <row r="954" customFormat="false" ht="15.75" hidden="false" customHeight="true" outlineLevel="0" collapsed="false">
      <c r="A954" s="74"/>
      <c r="B954" s="123"/>
      <c r="C954" s="123"/>
      <c r="D954" s="123"/>
      <c r="E954" s="123"/>
      <c r="G954" s="3" t="n">
        <f aca="false">'Roshas Attendance'!M953</f>
        <v>0</v>
      </c>
      <c r="H954" s="123"/>
      <c r="I954" s="123"/>
      <c r="J954" s="123"/>
      <c r="M954" s="144" t="str">
        <f aca="false">'Roshas Attendance'!S953</f>
        <v/>
      </c>
      <c r="N954" s="145" t="str">
        <f aca="false">IF(M954="","", IF(SUMIF(K:K,M954,J:J)=0,"",SUMIF(K:K,M954,J:J)))</f>
        <v/>
      </c>
      <c r="O954" s="144" t="str">
        <f aca="false">'Roshas Attendance'!U953</f>
        <v/>
      </c>
    </row>
    <row r="955" customFormat="false" ht="15.75" hidden="false" customHeight="true" outlineLevel="0" collapsed="false">
      <c r="A955" s="67"/>
      <c r="B955" s="123"/>
      <c r="C955" s="123"/>
      <c r="D955" s="123"/>
      <c r="E955" s="123"/>
      <c r="G955" s="3" t="n">
        <f aca="false">'Roshas Attendance'!M954</f>
        <v>0</v>
      </c>
      <c r="H955" s="123"/>
      <c r="I955" s="123"/>
      <c r="J955" s="123"/>
      <c r="M955" s="144" t="str">
        <f aca="false">'Roshas Attendance'!S954</f>
        <v/>
      </c>
      <c r="N955" s="145" t="str">
        <f aca="false">IF(M955="","", IF(SUMIF(K:K,M955,J:J)=0,"",SUMIF(K:K,M955,J:J)))</f>
        <v/>
      </c>
      <c r="O955" s="144" t="str">
        <f aca="false">'Roshas Attendance'!U954</f>
        <v/>
      </c>
    </row>
    <row r="956" customFormat="false" ht="15.75" hidden="false" customHeight="true" outlineLevel="0" collapsed="false">
      <c r="A956" s="74"/>
      <c r="B956" s="123"/>
      <c r="C956" s="123"/>
      <c r="D956" s="123"/>
      <c r="E956" s="123"/>
      <c r="G956" s="3" t="n">
        <f aca="false">'Roshas Attendance'!M955</f>
        <v>0</v>
      </c>
      <c r="H956" s="123"/>
      <c r="I956" s="123"/>
      <c r="J956" s="123"/>
      <c r="M956" s="144" t="str">
        <f aca="false">'Roshas Attendance'!S955</f>
        <v/>
      </c>
      <c r="N956" s="145" t="str">
        <f aca="false">IF(M956="","", IF(SUMIF(K:K,M956,J:J)=0,"",SUMIF(K:K,M956,J:J)))</f>
        <v/>
      </c>
      <c r="O956" s="144" t="str">
        <f aca="false">'Roshas Attendance'!U955</f>
        <v/>
      </c>
    </row>
    <row r="957" customFormat="false" ht="15.75" hidden="false" customHeight="true" outlineLevel="0" collapsed="false">
      <c r="A957" s="67"/>
      <c r="B957" s="123"/>
      <c r="C957" s="123"/>
      <c r="D957" s="123"/>
      <c r="E957" s="123"/>
      <c r="G957" s="3" t="n">
        <f aca="false">'Roshas Attendance'!M956</f>
        <v>0</v>
      </c>
      <c r="H957" s="123"/>
      <c r="I957" s="123"/>
      <c r="J957" s="123"/>
      <c r="M957" s="144" t="str">
        <f aca="false">'Roshas Attendance'!S956</f>
        <v/>
      </c>
      <c r="N957" s="145" t="str">
        <f aca="false">IF(M957="","", IF(SUMIF(K:K,M957,J:J)=0,"",SUMIF(K:K,M957,J:J)))</f>
        <v/>
      </c>
      <c r="O957" s="144" t="str">
        <f aca="false">'Roshas Attendance'!U956</f>
        <v/>
      </c>
    </row>
    <row r="958" customFormat="false" ht="15.75" hidden="false" customHeight="true" outlineLevel="0" collapsed="false">
      <c r="A958" s="74"/>
      <c r="B958" s="123"/>
      <c r="C958" s="123"/>
      <c r="D958" s="123"/>
      <c r="E958" s="123"/>
      <c r="G958" s="3" t="n">
        <f aca="false">'Roshas Attendance'!M957</f>
        <v>0</v>
      </c>
      <c r="H958" s="123"/>
      <c r="I958" s="123"/>
      <c r="J958" s="123"/>
      <c r="M958" s="144" t="str">
        <f aca="false">'Roshas Attendance'!S957</f>
        <v/>
      </c>
      <c r="N958" s="145" t="str">
        <f aca="false">IF(M958="","", IF(SUMIF(K:K,M958,J:J)=0,"",SUMIF(K:K,M958,J:J)))</f>
        <v/>
      </c>
      <c r="O958" s="144" t="str">
        <f aca="false">'Roshas Attendance'!U957</f>
        <v/>
      </c>
    </row>
    <row r="959" customFormat="false" ht="15.75" hidden="false" customHeight="true" outlineLevel="0" collapsed="false">
      <c r="A959" s="67"/>
      <c r="B959" s="123"/>
      <c r="C959" s="123"/>
      <c r="D959" s="123"/>
      <c r="E959" s="123"/>
      <c r="G959" s="3" t="n">
        <f aca="false">'Roshas Attendance'!M958</f>
        <v>0</v>
      </c>
      <c r="H959" s="123"/>
      <c r="I959" s="123"/>
      <c r="J959" s="123"/>
      <c r="M959" s="144" t="str">
        <f aca="false">'Roshas Attendance'!S958</f>
        <v/>
      </c>
      <c r="N959" s="145" t="str">
        <f aca="false">IF(M959="","", IF(SUMIF(K:K,M959,J:J)=0,"",SUMIF(K:K,M959,J:J)))</f>
        <v/>
      </c>
      <c r="O959" s="144" t="str">
        <f aca="false">'Roshas Attendance'!U958</f>
        <v/>
      </c>
    </row>
    <row r="960" customFormat="false" ht="15.75" hidden="false" customHeight="true" outlineLevel="0" collapsed="false">
      <c r="A960" s="74"/>
      <c r="B960" s="123"/>
      <c r="C960" s="123"/>
      <c r="D960" s="123"/>
      <c r="E960" s="123"/>
      <c r="G960" s="3" t="n">
        <f aca="false">'Roshas Attendance'!M959</f>
        <v>0</v>
      </c>
      <c r="H960" s="123"/>
      <c r="I960" s="123"/>
      <c r="J960" s="123"/>
      <c r="M960" s="144" t="str">
        <f aca="false">'Roshas Attendance'!S959</f>
        <v/>
      </c>
      <c r="N960" s="145" t="str">
        <f aca="false">IF(M960="","", IF(SUMIF(K:K,M960,J:J)=0,"",SUMIF(K:K,M960,J:J)))</f>
        <v/>
      </c>
      <c r="O960" s="144" t="str">
        <f aca="false">'Roshas Attendance'!U959</f>
        <v/>
      </c>
    </row>
    <row r="961" customFormat="false" ht="15.75" hidden="false" customHeight="true" outlineLevel="0" collapsed="false">
      <c r="A961" s="67"/>
      <c r="B961" s="123"/>
      <c r="C961" s="123"/>
      <c r="D961" s="123"/>
      <c r="E961" s="123"/>
      <c r="G961" s="3" t="n">
        <f aca="false">'Roshas Attendance'!M960</f>
        <v>0</v>
      </c>
      <c r="H961" s="123"/>
      <c r="I961" s="123"/>
      <c r="J961" s="123"/>
      <c r="M961" s="144" t="str">
        <f aca="false">'Roshas Attendance'!S960</f>
        <v/>
      </c>
      <c r="N961" s="145" t="str">
        <f aca="false">IF(M961="","", IF(SUMIF(K:K,M961,J:J)=0,"",SUMIF(K:K,M961,J:J)))</f>
        <v/>
      </c>
      <c r="O961" s="144" t="str">
        <f aca="false">'Roshas Attendance'!U960</f>
        <v/>
      </c>
    </row>
    <row r="962" customFormat="false" ht="15.75" hidden="false" customHeight="true" outlineLevel="0" collapsed="false">
      <c r="A962" s="74"/>
      <c r="B962" s="123"/>
      <c r="C962" s="123"/>
      <c r="D962" s="123"/>
      <c r="E962" s="123"/>
      <c r="G962" s="3" t="n">
        <f aca="false">'Roshas Attendance'!M961</f>
        <v>0</v>
      </c>
      <c r="H962" s="123"/>
      <c r="I962" s="123"/>
      <c r="J962" s="123"/>
      <c r="M962" s="144" t="str">
        <f aca="false">'Roshas Attendance'!S961</f>
        <v/>
      </c>
      <c r="N962" s="145" t="str">
        <f aca="false">IF(M962="","", IF(SUMIF(K:K,M962,J:J)=0,"",SUMIF(K:K,M962,J:J)))</f>
        <v/>
      </c>
      <c r="O962" s="144" t="str">
        <f aca="false">'Roshas Attendance'!U961</f>
        <v/>
      </c>
    </row>
    <row r="963" customFormat="false" ht="15.75" hidden="false" customHeight="true" outlineLevel="0" collapsed="false">
      <c r="A963" s="67"/>
      <c r="B963" s="123"/>
      <c r="C963" s="123"/>
      <c r="D963" s="123"/>
      <c r="E963" s="123"/>
      <c r="G963" s="3" t="n">
        <f aca="false">'Roshas Attendance'!M962</f>
        <v>0</v>
      </c>
      <c r="H963" s="123"/>
      <c r="I963" s="123"/>
      <c r="J963" s="123"/>
      <c r="M963" s="144" t="str">
        <f aca="false">'Roshas Attendance'!S962</f>
        <v/>
      </c>
      <c r="N963" s="145" t="str">
        <f aca="false">IF(M963="","", IF(SUMIF(K:K,M963,J:J)=0,"",SUMIF(K:K,M963,J:J)))</f>
        <v/>
      </c>
      <c r="O963" s="144" t="str">
        <f aca="false">'Roshas Attendance'!U962</f>
        <v/>
      </c>
    </row>
    <row r="964" customFormat="false" ht="15.75" hidden="false" customHeight="true" outlineLevel="0" collapsed="false">
      <c r="A964" s="74"/>
      <c r="B964" s="123"/>
      <c r="C964" s="123"/>
      <c r="D964" s="123"/>
      <c r="E964" s="123"/>
      <c r="G964" s="3" t="n">
        <f aca="false">'Roshas Attendance'!M963</f>
        <v>0</v>
      </c>
      <c r="H964" s="123"/>
      <c r="I964" s="123"/>
      <c r="J964" s="123"/>
      <c r="M964" s="144" t="str">
        <f aca="false">'Roshas Attendance'!S963</f>
        <v/>
      </c>
      <c r="N964" s="145" t="str">
        <f aca="false">IF(M964="","", IF(SUMIF(K:K,M964,J:J)=0,"",SUMIF(K:K,M964,J:J)))</f>
        <v/>
      </c>
      <c r="O964" s="144" t="str">
        <f aca="false">'Roshas Attendance'!U963</f>
        <v/>
      </c>
    </row>
    <row r="965" customFormat="false" ht="15.75" hidden="false" customHeight="true" outlineLevel="0" collapsed="false">
      <c r="A965" s="67"/>
      <c r="B965" s="123"/>
      <c r="C965" s="123"/>
      <c r="D965" s="123"/>
      <c r="E965" s="123"/>
      <c r="G965" s="3" t="n">
        <f aca="false">'Roshas Attendance'!M964</f>
        <v>0</v>
      </c>
      <c r="H965" s="123"/>
      <c r="I965" s="123"/>
      <c r="J965" s="123"/>
      <c r="M965" s="144" t="str">
        <f aca="false">'Roshas Attendance'!S964</f>
        <v/>
      </c>
      <c r="N965" s="145" t="str">
        <f aca="false">IF(M965="","", IF(SUMIF(K:K,M965,J:J)=0,"",SUMIF(K:K,M965,J:J)))</f>
        <v/>
      </c>
      <c r="O965" s="144" t="str">
        <f aca="false">'Roshas Attendance'!U964</f>
        <v/>
      </c>
    </row>
    <row r="966" customFormat="false" ht="15.75" hidden="false" customHeight="true" outlineLevel="0" collapsed="false">
      <c r="A966" s="74"/>
      <c r="B966" s="123"/>
      <c r="C966" s="123"/>
      <c r="D966" s="123"/>
      <c r="E966" s="123"/>
      <c r="G966" s="3" t="n">
        <f aca="false">'Roshas Attendance'!M965</f>
        <v>0</v>
      </c>
      <c r="H966" s="123"/>
      <c r="I966" s="123"/>
      <c r="J966" s="123"/>
      <c r="M966" s="144" t="str">
        <f aca="false">'Roshas Attendance'!S965</f>
        <v/>
      </c>
      <c r="N966" s="145" t="str">
        <f aca="false">IF(M966="","", IF(SUMIF(K:K,M966,J:J)=0,"",SUMIF(K:K,M966,J:J)))</f>
        <v/>
      </c>
      <c r="O966" s="144" t="str">
        <f aca="false">'Roshas Attendance'!U965</f>
        <v/>
      </c>
    </row>
    <row r="967" customFormat="false" ht="15.75" hidden="false" customHeight="true" outlineLevel="0" collapsed="false">
      <c r="A967" s="67"/>
      <c r="B967" s="123"/>
      <c r="C967" s="123"/>
      <c r="D967" s="123"/>
      <c r="E967" s="123"/>
      <c r="G967" s="3" t="n">
        <f aca="false">'Roshas Attendance'!M966</f>
        <v>0</v>
      </c>
      <c r="H967" s="123"/>
      <c r="I967" s="123"/>
      <c r="J967" s="123"/>
      <c r="M967" s="144" t="str">
        <f aca="false">'Roshas Attendance'!S966</f>
        <v/>
      </c>
      <c r="N967" s="145" t="str">
        <f aca="false">IF(M967="","", IF(SUMIF(K:K,M967,J:J)=0,"",SUMIF(K:K,M967,J:J)))</f>
        <v/>
      </c>
      <c r="O967" s="144" t="str">
        <f aca="false">'Roshas Attendance'!U966</f>
        <v/>
      </c>
    </row>
    <row r="968" customFormat="false" ht="15.75" hidden="false" customHeight="true" outlineLevel="0" collapsed="false">
      <c r="A968" s="74"/>
      <c r="B968" s="123"/>
      <c r="C968" s="123"/>
      <c r="D968" s="123"/>
      <c r="E968" s="123"/>
      <c r="G968" s="3" t="n">
        <f aca="false">'Roshas Attendance'!M967</f>
        <v>0</v>
      </c>
      <c r="H968" s="123"/>
      <c r="I968" s="123"/>
      <c r="J968" s="123"/>
      <c r="M968" s="144" t="str">
        <f aca="false">'Roshas Attendance'!S967</f>
        <v/>
      </c>
      <c r="N968" s="145" t="str">
        <f aca="false">IF(M968="","", IF(SUMIF(K:K,M968,J:J)=0,"",SUMIF(K:K,M968,J:J)))</f>
        <v/>
      </c>
      <c r="O968" s="144" t="str">
        <f aca="false">'Roshas Attendance'!U967</f>
        <v/>
      </c>
    </row>
    <row r="969" customFormat="false" ht="15.75" hidden="false" customHeight="true" outlineLevel="0" collapsed="false">
      <c r="A969" s="67"/>
      <c r="B969" s="123"/>
      <c r="C969" s="123"/>
      <c r="D969" s="123"/>
      <c r="E969" s="123"/>
      <c r="G969" s="3" t="n">
        <f aca="false">'Roshas Attendance'!M968</f>
        <v>0</v>
      </c>
      <c r="H969" s="123"/>
      <c r="I969" s="123"/>
      <c r="J969" s="123"/>
      <c r="M969" s="144" t="str">
        <f aca="false">'Roshas Attendance'!S968</f>
        <v/>
      </c>
      <c r="N969" s="145" t="str">
        <f aca="false">IF(M969="","", IF(SUMIF(K:K,M969,J:J)=0,"",SUMIF(K:K,M969,J:J)))</f>
        <v/>
      </c>
      <c r="O969" s="144" t="str">
        <f aca="false">'Roshas Attendance'!U968</f>
        <v/>
      </c>
    </row>
    <row r="970" customFormat="false" ht="15.75" hidden="false" customHeight="true" outlineLevel="0" collapsed="false">
      <c r="A970" s="74"/>
      <c r="B970" s="123"/>
      <c r="C970" s="123"/>
      <c r="D970" s="123"/>
      <c r="E970" s="123"/>
      <c r="G970" s="3" t="n">
        <f aca="false">'Roshas Attendance'!M969</f>
        <v>0</v>
      </c>
      <c r="H970" s="123"/>
      <c r="I970" s="123"/>
      <c r="J970" s="123"/>
      <c r="M970" s="144" t="str">
        <f aca="false">'Roshas Attendance'!S969</f>
        <v/>
      </c>
      <c r="N970" s="145" t="str">
        <f aca="false">IF(M970="","", IF(SUMIF(K:K,M970,J:J)=0,"",SUMIF(K:K,M970,J:J)))</f>
        <v/>
      </c>
      <c r="O970" s="144" t="str">
        <f aca="false">'Roshas Attendance'!U969</f>
        <v/>
      </c>
    </row>
    <row r="971" customFormat="false" ht="15.75" hidden="false" customHeight="true" outlineLevel="0" collapsed="false">
      <c r="A971" s="67"/>
      <c r="B971" s="123"/>
      <c r="C971" s="123"/>
      <c r="D971" s="123"/>
      <c r="E971" s="123"/>
      <c r="G971" s="3" t="n">
        <f aca="false">'Roshas Attendance'!M970</f>
        <v>0</v>
      </c>
      <c r="H971" s="123"/>
      <c r="I971" s="123"/>
      <c r="J971" s="123"/>
      <c r="M971" s="144" t="str">
        <f aca="false">'Roshas Attendance'!S970</f>
        <v/>
      </c>
      <c r="N971" s="145" t="str">
        <f aca="false">IF(M971="","", IF(SUMIF(K:K,M971,J:J)=0,"",SUMIF(K:K,M971,J:J)))</f>
        <v/>
      </c>
      <c r="O971" s="144" t="str">
        <f aca="false">'Roshas Attendance'!U970</f>
        <v/>
      </c>
    </row>
    <row r="972" customFormat="false" ht="15.75" hidden="false" customHeight="true" outlineLevel="0" collapsed="false">
      <c r="A972" s="74"/>
      <c r="B972" s="123"/>
      <c r="C972" s="123"/>
      <c r="D972" s="123"/>
      <c r="E972" s="123"/>
      <c r="G972" s="3" t="n">
        <f aca="false">'Roshas Attendance'!M971</f>
        <v>0</v>
      </c>
      <c r="H972" s="123"/>
      <c r="I972" s="123"/>
      <c r="J972" s="123"/>
      <c r="M972" s="144" t="str">
        <f aca="false">'Roshas Attendance'!S971</f>
        <v/>
      </c>
      <c r="N972" s="145" t="str">
        <f aca="false">IF(M972="","", IF(SUMIF(K:K,M972,J:J)=0,"",SUMIF(K:K,M972,J:J)))</f>
        <v/>
      </c>
      <c r="O972" s="144" t="str">
        <f aca="false">'Roshas Attendance'!U971</f>
        <v/>
      </c>
    </row>
    <row r="973" customFormat="false" ht="15.75" hidden="false" customHeight="true" outlineLevel="0" collapsed="false">
      <c r="A973" s="67"/>
      <c r="B973" s="123"/>
      <c r="C973" s="123"/>
      <c r="D973" s="123"/>
      <c r="E973" s="123"/>
      <c r="G973" s="3" t="n">
        <f aca="false">'Roshas Attendance'!M972</f>
        <v>0</v>
      </c>
      <c r="H973" s="123"/>
      <c r="I973" s="123"/>
      <c r="J973" s="123"/>
      <c r="M973" s="144" t="str">
        <f aca="false">'Roshas Attendance'!S972</f>
        <v/>
      </c>
      <c r="N973" s="145" t="str">
        <f aca="false">IF(M973="","", IF(SUMIF(K:K,M973,J:J)=0,"",SUMIF(K:K,M973,J:J)))</f>
        <v/>
      </c>
      <c r="O973" s="144" t="str">
        <f aca="false">'Roshas Attendance'!U972</f>
        <v/>
      </c>
    </row>
    <row r="974" customFormat="false" ht="15.75" hidden="false" customHeight="true" outlineLevel="0" collapsed="false">
      <c r="A974" s="74"/>
      <c r="B974" s="123"/>
      <c r="C974" s="123"/>
      <c r="D974" s="123"/>
      <c r="E974" s="123"/>
      <c r="G974" s="3" t="n">
        <f aca="false">'Roshas Attendance'!M973</f>
        <v>0</v>
      </c>
      <c r="H974" s="123"/>
      <c r="I974" s="123"/>
      <c r="J974" s="123"/>
      <c r="M974" s="144" t="str">
        <f aca="false">'Roshas Attendance'!S973</f>
        <v/>
      </c>
      <c r="N974" s="145" t="str">
        <f aca="false">IF(M974="","", IF(SUMIF(K:K,M974,J:J)=0,"",SUMIF(K:K,M974,J:J)))</f>
        <v/>
      </c>
      <c r="O974" s="144" t="str">
        <f aca="false">'Roshas Attendance'!U973</f>
        <v/>
      </c>
    </row>
    <row r="975" customFormat="false" ht="15.75" hidden="false" customHeight="true" outlineLevel="0" collapsed="false">
      <c r="A975" s="67"/>
      <c r="B975" s="123"/>
      <c r="C975" s="123"/>
      <c r="D975" s="123"/>
      <c r="E975" s="123"/>
      <c r="G975" s="3" t="n">
        <f aca="false">'Roshas Attendance'!M974</f>
        <v>0</v>
      </c>
      <c r="H975" s="123"/>
      <c r="I975" s="123"/>
      <c r="J975" s="123"/>
      <c r="M975" s="144" t="str">
        <f aca="false">'Roshas Attendance'!S974</f>
        <v/>
      </c>
      <c r="N975" s="145" t="str">
        <f aca="false">IF(M975="","", IF(SUMIF(K:K,M975,J:J)=0,"",SUMIF(K:K,M975,J:J)))</f>
        <v/>
      </c>
      <c r="O975" s="144" t="str">
        <f aca="false">'Roshas Attendance'!U974</f>
        <v/>
      </c>
    </row>
    <row r="976" customFormat="false" ht="15.75" hidden="false" customHeight="true" outlineLevel="0" collapsed="false">
      <c r="A976" s="74"/>
      <c r="B976" s="123"/>
      <c r="C976" s="123"/>
      <c r="D976" s="123"/>
      <c r="E976" s="123"/>
      <c r="G976" s="3" t="n">
        <f aca="false">'Roshas Attendance'!M975</f>
        <v>0</v>
      </c>
      <c r="H976" s="123"/>
      <c r="I976" s="123"/>
      <c r="J976" s="123"/>
      <c r="M976" s="144" t="str">
        <f aca="false">'Roshas Attendance'!S975</f>
        <v/>
      </c>
      <c r="N976" s="145" t="str">
        <f aca="false">IF(M976="","", IF(SUMIF(K:K,M976,J:J)=0,"",SUMIF(K:K,M976,J:J)))</f>
        <v/>
      </c>
      <c r="O976" s="144" t="str">
        <f aca="false">'Roshas Attendance'!U975</f>
        <v/>
      </c>
    </row>
    <row r="977" customFormat="false" ht="15.75" hidden="false" customHeight="true" outlineLevel="0" collapsed="false">
      <c r="A977" s="67"/>
      <c r="B977" s="123"/>
      <c r="C977" s="123"/>
      <c r="D977" s="123"/>
      <c r="E977" s="123"/>
      <c r="G977" s="3" t="n">
        <f aca="false">'Roshas Attendance'!M976</f>
        <v>0</v>
      </c>
      <c r="H977" s="123"/>
      <c r="I977" s="123"/>
      <c r="J977" s="123"/>
      <c r="M977" s="144" t="str">
        <f aca="false">'Roshas Attendance'!S976</f>
        <v/>
      </c>
      <c r="N977" s="145" t="str">
        <f aca="false">IF(M977="","", IF(SUMIF(K:K,M977,J:J)=0,"",SUMIF(K:K,M977,J:J)))</f>
        <v/>
      </c>
      <c r="O977" s="144" t="str">
        <f aca="false">'Roshas Attendance'!U976</f>
        <v/>
      </c>
    </row>
    <row r="978" customFormat="false" ht="15.75" hidden="false" customHeight="true" outlineLevel="0" collapsed="false">
      <c r="A978" s="74"/>
      <c r="B978" s="123"/>
      <c r="C978" s="123"/>
      <c r="D978" s="123"/>
      <c r="E978" s="123"/>
      <c r="G978" s="3" t="n">
        <f aca="false">'Roshas Attendance'!M977</f>
        <v>0</v>
      </c>
      <c r="H978" s="123"/>
      <c r="I978" s="123"/>
      <c r="J978" s="123"/>
      <c r="M978" s="144" t="str">
        <f aca="false">'Roshas Attendance'!S977</f>
        <v/>
      </c>
      <c r="N978" s="145" t="str">
        <f aca="false">IF(M978="","", IF(SUMIF(K:K,M978,J:J)=0,"",SUMIF(K:K,M978,J:J)))</f>
        <v/>
      </c>
      <c r="O978" s="144" t="str">
        <f aca="false">'Roshas Attendance'!U977</f>
        <v/>
      </c>
    </row>
    <row r="979" customFormat="false" ht="15.75" hidden="false" customHeight="true" outlineLevel="0" collapsed="false">
      <c r="A979" s="67"/>
      <c r="B979" s="123"/>
      <c r="C979" s="123"/>
      <c r="D979" s="123"/>
      <c r="E979" s="123"/>
      <c r="G979" s="3" t="n">
        <f aca="false">'Roshas Attendance'!M978</f>
        <v>0</v>
      </c>
      <c r="H979" s="123"/>
      <c r="I979" s="123"/>
      <c r="J979" s="123"/>
      <c r="M979" s="144" t="str">
        <f aca="false">'Roshas Attendance'!S978</f>
        <v/>
      </c>
      <c r="N979" s="145" t="str">
        <f aca="false">IF(M979="","", IF(SUMIF(K:K,M979,J:J)=0,"",SUMIF(K:K,M979,J:J)))</f>
        <v/>
      </c>
      <c r="O979" s="144" t="str">
        <f aca="false">'Roshas Attendance'!U978</f>
        <v/>
      </c>
    </row>
    <row r="980" customFormat="false" ht="15.75" hidden="false" customHeight="true" outlineLevel="0" collapsed="false">
      <c r="A980" s="74"/>
      <c r="B980" s="123"/>
      <c r="C980" s="123"/>
      <c r="D980" s="123"/>
      <c r="E980" s="123"/>
      <c r="G980" s="3" t="n">
        <f aca="false">'Roshas Attendance'!M979</f>
        <v>0</v>
      </c>
      <c r="H980" s="123"/>
      <c r="I980" s="123"/>
      <c r="J980" s="123"/>
      <c r="M980" s="144" t="str">
        <f aca="false">'Roshas Attendance'!S979</f>
        <v/>
      </c>
      <c r="N980" s="145" t="str">
        <f aca="false">IF(M980="","", IF(SUMIF(K:K,M980,J:J)=0,"",SUMIF(K:K,M980,J:J)))</f>
        <v/>
      </c>
      <c r="O980" s="144" t="str">
        <f aca="false">'Roshas Attendance'!U979</f>
        <v/>
      </c>
    </row>
    <row r="981" customFormat="false" ht="15.75" hidden="false" customHeight="true" outlineLevel="0" collapsed="false">
      <c r="A981" s="67"/>
      <c r="B981" s="123"/>
      <c r="C981" s="123"/>
      <c r="D981" s="123"/>
      <c r="E981" s="123"/>
      <c r="G981" s="3" t="n">
        <f aca="false">'Roshas Attendance'!M980</f>
        <v>0</v>
      </c>
      <c r="H981" s="123"/>
      <c r="I981" s="123"/>
      <c r="J981" s="123"/>
      <c r="M981" s="144" t="str">
        <f aca="false">'Roshas Attendance'!S980</f>
        <v/>
      </c>
      <c r="N981" s="145" t="str">
        <f aca="false">IF(M981="","", IF(SUMIF(K:K,M981,J:J)=0,"",SUMIF(K:K,M981,J:J)))</f>
        <v/>
      </c>
      <c r="O981" s="144" t="str">
        <f aca="false">'Roshas Attendance'!U980</f>
        <v/>
      </c>
    </row>
    <row r="982" customFormat="false" ht="15.75" hidden="false" customHeight="true" outlineLevel="0" collapsed="false">
      <c r="A982" s="74"/>
      <c r="B982" s="123"/>
      <c r="C982" s="123"/>
      <c r="D982" s="123"/>
      <c r="E982" s="123"/>
      <c r="G982" s="3" t="n">
        <f aca="false">'Roshas Attendance'!M981</f>
        <v>0</v>
      </c>
      <c r="H982" s="123"/>
      <c r="I982" s="123"/>
      <c r="J982" s="123"/>
      <c r="M982" s="144" t="str">
        <f aca="false">'Roshas Attendance'!S981</f>
        <v/>
      </c>
      <c r="N982" s="145" t="str">
        <f aca="false">IF(M982="","", IF(SUMIF(K:K,M982,J:J)=0,"",SUMIF(K:K,M982,J:J)))</f>
        <v/>
      </c>
      <c r="O982" s="144" t="str">
        <f aca="false">'Roshas Attendance'!U981</f>
        <v/>
      </c>
    </row>
    <row r="983" customFormat="false" ht="15.75" hidden="false" customHeight="true" outlineLevel="0" collapsed="false">
      <c r="A983" s="67"/>
      <c r="B983" s="123"/>
      <c r="C983" s="123"/>
      <c r="D983" s="123"/>
      <c r="E983" s="123"/>
      <c r="G983" s="3" t="n">
        <f aca="false">'Roshas Attendance'!M982</f>
        <v>0</v>
      </c>
      <c r="H983" s="123"/>
      <c r="I983" s="123"/>
      <c r="J983" s="123"/>
      <c r="M983" s="144" t="str">
        <f aca="false">'Roshas Attendance'!S982</f>
        <v/>
      </c>
      <c r="N983" s="145" t="str">
        <f aca="false">IF(M983="","", IF(SUMIF(K:K,M983,J:J)=0,"",SUMIF(K:K,M983,J:J)))</f>
        <v/>
      </c>
      <c r="O983" s="144" t="str">
        <f aca="false">'Roshas Attendance'!U982</f>
        <v/>
      </c>
    </row>
    <row r="984" customFormat="false" ht="15.75" hidden="false" customHeight="true" outlineLevel="0" collapsed="false">
      <c r="A984" s="74"/>
      <c r="B984" s="123"/>
      <c r="C984" s="123"/>
      <c r="D984" s="123"/>
      <c r="E984" s="123"/>
      <c r="G984" s="3" t="n">
        <f aca="false">'Roshas Attendance'!M983</f>
        <v>0</v>
      </c>
      <c r="H984" s="123"/>
      <c r="I984" s="123"/>
      <c r="J984" s="123"/>
      <c r="M984" s="144" t="str">
        <f aca="false">'Roshas Attendance'!S983</f>
        <v/>
      </c>
      <c r="N984" s="145" t="str">
        <f aca="false">IF(M984="","", IF(SUMIF(K:K,M984,J:J)=0,"",SUMIF(K:K,M984,J:J)))</f>
        <v/>
      </c>
      <c r="O984" s="144" t="str">
        <f aca="false">'Roshas Attendance'!U983</f>
        <v/>
      </c>
    </row>
    <row r="985" customFormat="false" ht="15.75" hidden="false" customHeight="true" outlineLevel="0" collapsed="false">
      <c r="A985" s="67"/>
      <c r="B985" s="123"/>
      <c r="C985" s="123"/>
      <c r="D985" s="123"/>
      <c r="E985" s="123"/>
      <c r="G985" s="3" t="n">
        <f aca="false">'Roshas Attendance'!M984</f>
        <v>0</v>
      </c>
      <c r="H985" s="123"/>
      <c r="I985" s="123"/>
      <c r="J985" s="123"/>
      <c r="M985" s="144" t="str">
        <f aca="false">'Roshas Attendance'!S984</f>
        <v/>
      </c>
      <c r="N985" s="145" t="str">
        <f aca="false">IF(M985="","", IF(SUMIF(K:K,M985,J:J)=0,"",SUMIF(K:K,M985,J:J)))</f>
        <v/>
      </c>
      <c r="O985" s="144" t="str">
        <f aca="false">'Roshas Attendance'!U984</f>
        <v/>
      </c>
    </row>
    <row r="986" customFormat="false" ht="15.75" hidden="false" customHeight="true" outlineLevel="0" collapsed="false">
      <c r="A986" s="74"/>
      <c r="B986" s="123"/>
      <c r="C986" s="123"/>
      <c r="D986" s="123"/>
      <c r="E986" s="123"/>
      <c r="G986" s="3" t="n">
        <f aca="false">'Roshas Attendance'!M985</f>
        <v>0</v>
      </c>
      <c r="H986" s="123"/>
      <c r="I986" s="123"/>
      <c r="J986" s="123"/>
      <c r="M986" s="144" t="str">
        <f aca="false">'Roshas Attendance'!S985</f>
        <v/>
      </c>
      <c r="N986" s="145" t="str">
        <f aca="false">IF(M986="","", IF(SUMIF(K:K,M986,J:J)=0,"",SUMIF(K:K,M986,J:J)))</f>
        <v/>
      </c>
      <c r="O986" s="144" t="str">
        <f aca="false">'Roshas Attendance'!U985</f>
        <v/>
      </c>
    </row>
    <row r="987" customFormat="false" ht="15.75" hidden="false" customHeight="true" outlineLevel="0" collapsed="false">
      <c r="A987" s="67"/>
      <c r="B987" s="123"/>
      <c r="C987" s="123"/>
      <c r="D987" s="123"/>
      <c r="E987" s="123"/>
      <c r="G987" s="3" t="n">
        <f aca="false">'Roshas Attendance'!M986</f>
        <v>0</v>
      </c>
      <c r="H987" s="123"/>
      <c r="I987" s="123"/>
      <c r="J987" s="123"/>
      <c r="M987" s="144" t="str">
        <f aca="false">'Roshas Attendance'!S986</f>
        <v/>
      </c>
      <c r="N987" s="145" t="str">
        <f aca="false">IF(M987="","", IF(SUMIF(K:K,M987,J:J)=0,"",SUMIF(K:K,M987,J:J)))</f>
        <v/>
      </c>
      <c r="O987" s="144" t="str">
        <f aca="false">'Roshas Attendance'!U986</f>
        <v/>
      </c>
    </row>
    <row r="988" customFormat="false" ht="15.75" hidden="false" customHeight="true" outlineLevel="0" collapsed="false">
      <c r="A988" s="74"/>
      <c r="B988" s="123"/>
      <c r="C988" s="123"/>
      <c r="D988" s="123"/>
      <c r="E988" s="123"/>
      <c r="G988" s="3" t="n">
        <f aca="false">'Roshas Attendance'!M987</f>
        <v>0</v>
      </c>
      <c r="H988" s="123"/>
      <c r="I988" s="123"/>
      <c r="J988" s="123"/>
      <c r="M988" s="144" t="str">
        <f aca="false">'Roshas Attendance'!S987</f>
        <v/>
      </c>
      <c r="N988" s="145" t="str">
        <f aca="false">IF(M988="","", IF(SUMIF(K:K,M988,J:J)=0,"",SUMIF(K:K,M988,J:J)))</f>
        <v/>
      </c>
      <c r="O988" s="144" t="str">
        <f aca="false">'Roshas Attendance'!U987</f>
        <v/>
      </c>
    </row>
    <row r="989" customFormat="false" ht="15.75" hidden="false" customHeight="true" outlineLevel="0" collapsed="false">
      <c r="A989" s="67"/>
      <c r="B989" s="123"/>
      <c r="C989" s="123"/>
      <c r="D989" s="123"/>
      <c r="E989" s="123"/>
      <c r="G989" s="3" t="n">
        <f aca="false">'Roshas Attendance'!M988</f>
        <v>0</v>
      </c>
      <c r="H989" s="123"/>
      <c r="I989" s="123"/>
      <c r="J989" s="123"/>
      <c r="M989" s="144" t="str">
        <f aca="false">'Roshas Attendance'!S988</f>
        <v/>
      </c>
      <c r="N989" s="145" t="str">
        <f aca="false">IF(M989="","", IF(SUMIF(K:K,M989,J:J)=0,"",SUMIF(K:K,M989,J:J)))</f>
        <v/>
      </c>
      <c r="O989" s="144" t="str">
        <f aca="false">'Roshas Attendance'!U988</f>
        <v/>
      </c>
    </row>
    <row r="990" customFormat="false" ht="15.75" hidden="false" customHeight="true" outlineLevel="0" collapsed="false">
      <c r="A990" s="74"/>
      <c r="B990" s="123"/>
      <c r="C990" s="123"/>
      <c r="D990" s="123"/>
      <c r="E990" s="123"/>
      <c r="G990" s="3" t="n">
        <f aca="false">'Roshas Attendance'!M989</f>
        <v>0</v>
      </c>
      <c r="H990" s="123"/>
      <c r="I990" s="123"/>
      <c r="J990" s="123"/>
      <c r="M990" s="144" t="str">
        <f aca="false">'Roshas Attendance'!S989</f>
        <v/>
      </c>
      <c r="N990" s="145" t="str">
        <f aca="false">IF(M990="","", IF(SUMIF(K:K,M990,J:J)=0,"",SUMIF(K:K,M990,J:J)))</f>
        <v/>
      </c>
      <c r="O990" s="144" t="str">
        <f aca="false">'Roshas Attendance'!U989</f>
        <v/>
      </c>
    </row>
    <row r="991" customFormat="false" ht="15.75" hidden="false" customHeight="true" outlineLevel="0" collapsed="false">
      <c r="A991" s="67"/>
      <c r="B991" s="123"/>
      <c r="C991" s="123"/>
      <c r="D991" s="123"/>
      <c r="E991" s="123"/>
      <c r="G991" s="3" t="n">
        <f aca="false">'Roshas Attendance'!M990</f>
        <v>0</v>
      </c>
      <c r="H991" s="123"/>
      <c r="I991" s="123"/>
      <c r="J991" s="123"/>
      <c r="M991" s="144" t="str">
        <f aca="false">'Roshas Attendance'!S990</f>
        <v/>
      </c>
      <c r="N991" s="145" t="str">
        <f aca="false">IF(M991="","", IF(SUMIF(K:K,M991,J:J)=0,"",SUMIF(K:K,M991,J:J)))</f>
        <v/>
      </c>
      <c r="O991" s="144" t="str">
        <f aca="false">'Roshas Attendance'!U990</f>
        <v/>
      </c>
    </row>
    <row r="992" customFormat="false" ht="15.75" hidden="false" customHeight="true" outlineLevel="0" collapsed="false">
      <c r="A992" s="74"/>
      <c r="B992" s="123"/>
      <c r="C992" s="123"/>
      <c r="D992" s="123"/>
      <c r="E992" s="123"/>
      <c r="G992" s="3" t="n">
        <f aca="false">'Roshas Attendance'!M991</f>
        <v>0</v>
      </c>
      <c r="H992" s="123"/>
      <c r="I992" s="123"/>
      <c r="J992" s="123"/>
      <c r="M992" s="144" t="str">
        <f aca="false">'Roshas Attendance'!S991</f>
        <v/>
      </c>
      <c r="N992" s="145" t="str">
        <f aca="false">IF(M992="","", IF(SUMIF(K:K,M992,J:J)=0,"",SUMIF(K:K,M992,J:J)))</f>
        <v/>
      </c>
      <c r="O992" s="144" t="str">
        <f aca="false">'Roshas Attendance'!U991</f>
        <v/>
      </c>
    </row>
    <row r="993" customFormat="false" ht="15.75" hidden="false" customHeight="true" outlineLevel="0" collapsed="false">
      <c r="A993" s="67"/>
      <c r="B993" s="123"/>
      <c r="C993" s="123"/>
      <c r="D993" s="123"/>
      <c r="E993" s="123"/>
      <c r="G993" s="3" t="n">
        <f aca="false">'Roshas Attendance'!M992</f>
        <v>0</v>
      </c>
      <c r="H993" s="123"/>
      <c r="I993" s="123"/>
      <c r="J993" s="123"/>
      <c r="M993" s="144" t="str">
        <f aca="false">'Roshas Attendance'!S992</f>
        <v/>
      </c>
      <c r="N993" s="145" t="str">
        <f aca="false">IF(M993="","", IF(SUMIF(K:K,M993,J:J)=0,"",SUMIF(K:K,M993,J:J)))</f>
        <v/>
      </c>
      <c r="O993" s="144" t="str">
        <f aca="false">'Roshas Attendance'!U992</f>
        <v/>
      </c>
    </row>
    <row r="994" customFormat="false" ht="15.75" hidden="false" customHeight="true" outlineLevel="0" collapsed="false">
      <c r="A994" s="74"/>
      <c r="B994" s="123"/>
      <c r="C994" s="123"/>
      <c r="D994" s="123"/>
      <c r="E994" s="123"/>
      <c r="G994" s="3" t="n">
        <f aca="false">'Roshas Attendance'!M993</f>
        <v>0</v>
      </c>
      <c r="H994" s="123"/>
      <c r="I994" s="123"/>
      <c r="J994" s="123"/>
      <c r="M994" s="144" t="str">
        <f aca="false">'Roshas Attendance'!S993</f>
        <v/>
      </c>
      <c r="N994" s="145" t="str">
        <f aca="false">IF(M994="","", IF(SUMIF(K:K,M994,J:J)=0,"",SUMIF(K:K,M994,J:J)))</f>
        <v/>
      </c>
      <c r="O994" s="144" t="str">
        <f aca="false">'Roshas Attendance'!U993</f>
        <v/>
      </c>
    </row>
    <row r="995" customFormat="false" ht="15.75" hidden="false" customHeight="true" outlineLevel="0" collapsed="false">
      <c r="A995" s="67"/>
      <c r="B995" s="123"/>
      <c r="C995" s="123"/>
      <c r="D995" s="123"/>
      <c r="E995" s="123"/>
      <c r="G995" s="3" t="n">
        <f aca="false">'Roshas Attendance'!M994</f>
        <v>0</v>
      </c>
      <c r="H995" s="123"/>
      <c r="I995" s="123"/>
      <c r="J995" s="123"/>
      <c r="M995" s="144" t="str">
        <f aca="false">'Roshas Attendance'!S994</f>
        <v/>
      </c>
      <c r="N995" s="145" t="str">
        <f aca="false">IF(M995="","", IF(SUMIF(K:K,M995,J:J)=0,"",SUMIF(K:K,M995,J:J)))</f>
        <v/>
      </c>
      <c r="O995" s="144" t="str">
        <f aca="false">'Roshas Attendance'!U994</f>
        <v/>
      </c>
    </row>
    <row r="996" customFormat="false" ht="15.75" hidden="false" customHeight="true" outlineLevel="0" collapsed="false">
      <c r="A996" s="74"/>
      <c r="B996" s="123"/>
      <c r="C996" s="123"/>
      <c r="D996" s="123"/>
      <c r="E996" s="123"/>
      <c r="G996" s="3" t="n">
        <f aca="false">'Roshas Attendance'!M995</f>
        <v>0</v>
      </c>
      <c r="H996" s="123"/>
      <c r="I996" s="123"/>
      <c r="J996" s="123"/>
      <c r="M996" s="144" t="str">
        <f aca="false">'Roshas Attendance'!S995</f>
        <v/>
      </c>
      <c r="N996" s="145" t="str">
        <f aca="false">IF(M996="","", IF(SUMIF(K:K,M996,J:J)=0,"",SUMIF(K:K,M996,J:J)))</f>
        <v/>
      </c>
      <c r="O996" s="144" t="str">
        <f aca="false">'Roshas Attendance'!U995</f>
        <v/>
      </c>
    </row>
    <row r="997" customFormat="false" ht="15.75" hidden="false" customHeight="true" outlineLevel="0" collapsed="false">
      <c r="A997" s="67"/>
      <c r="B997" s="123"/>
      <c r="C997" s="123"/>
      <c r="D997" s="123"/>
      <c r="E997" s="123"/>
      <c r="G997" s="3" t="n">
        <f aca="false">'Roshas Attendance'!M996</f>
        <v>0</v>
      </c>
      <c r="H997" s="123"/>
      <c r="I997" s="123"/>
      <c r="J997" s="123"/>
      <c r="M997" s="144" t="str">
        <f aca="false">'Roshas Attendance'!S996</f>
        <v/>
      </c>
      <c r="N997" s="145" t="str">
        <f aca="false">IF(M997="","", IF(SUMIF(K:K,M997,J:J)=0,"",SUMIF(K:K,M997,J:J)))</f>
        <v/>
      </c>
      <c r="O997" s="144" t="str">
        <f aca="false">'Roshas Attendance'!U996</f>
        <v/>
      </c>
    </row>
    <row r="998" customFormat="false" ht="15.75" hidden="false" customHeight="true" outlineLevel="0" collapsed="false">
      <c r="A998" s="74"/>
      <c r="B998" s="123"/>
      <c r="C998" s="123"/>
      <c r="D998" s="123"/>
      <c r="E998" s="123"/>
      <c r="G998" s="3" t="n">
        <f aca="false">'Roshas Attendance'!M997</f>
        <v>0</v>
      </c>
      <c r="H998" s="123"/>
      <c r="I998" s="123"/>
      <c r="J998" s="123"/>
      <c r="M998" s="144" t="str">
        <f aca="false">'Roshas Attendance'!S997</f>
        <v/>
      </c>
      <c r="N998" s="145" t="str">
        <f aca="false">IF(M998="","", IF(SUMIF(K:K,M998,J:J)=0,"",SUMIF(K:K,M998,J:J)))</f>
        <v/>
      </c>
      <c r="O998" s="144" t="str">
        <f aca="false">'Roshas Attendance'!U997</f>
        <v/>
      </c>
    </row>
    <row r="999" customFormat="false" ht="15.75" hidden="false" customHeight="true" outlineLevel="0" collapsed="false">
      <c r="A999" s="67"/>
      <c r="B999" s="123"/>
      <c r="C999" s="123"/>
      <c r="D999" s="123"/>
      <c r="E999" s="123"/>
      <c r="G999" s="3" t="n">
        <f aca="false">'Roshas Attendance'!M998</f>
        <v>0</v>
      </c>
      <c r="H999" s="123"/>
      <c r="I999" s="123"/>
      <c r="J999" s="123"/>
      <c r="M999" s="144" t="str">
        <f aca="false">'Roshas Attendance'!S998</f>
        <v/>
      </c>
      <c r="N999" s="145" t="str">
        <f aca="false">IF(M999="","", IF(SUMIF(K:K,M999,J:J)=0,"",SUMIF(K:K,M999,J:J)))</f>
        <v/>
      </c>
      <c r="O999" s="144" t="str">
        <f aca="false">'Roshas Attendance'!U998</f>
        <v/>
      </c>
    </row>
    <row r="1000" customFormat="false" ht="15.75" hidden="false" customHeight="true" outlineLevel="0" collapsed="false">
      <c r="A1000" s="74"/>
      <c r="B1000" s="123"/>
      <c r="C1000" s="123"/>
      <c r="D1000" s="123"/>
      <c r="E1000" s="123"/>
      <c r="G1000" s="3" t="n">
        <f aca="false">'Roshas Attendance'!M999</f>
        <v>0</v>
      </c>
      <c r="H1000" s="123"/>
      <c r="I1000" s="123"/>
      <c r="J1000" s="123"/>
      <c r="M1000" s="144" t="str">
        <f aca="false">'Roshas Attendance'!S999</f>
        <v/>
      </c>
      <c r="N1000" s="145" t="str">
        <f aca="false">IF(M1000="","", IF(SUMIF(K:K,M1000,J:J)=0,"",SUMIF(K:K,M1000,J:J)))</f>
        <v/>
      </c>
      <c r="O1000" s="144" t="str">
        <f aca="false">'Roshas Attendance'!U999</f>
        <v/>
      </c>
    </row>
    <row r="1001" customFormat="false" ht="15.75" hidden="false" customHeight="true" outlineLevel="0" collapsed="false">
      <c r="A1001" s="67"/>
      <c r="B1001" s="123"/>
      <c r="C1001" s="123"/>
      <c r="D1001" s="123"/>
      <c r="E1001" s="123"/>
      <c r="G1001" s="3" t="n">
        <f aca="false">'Roshas Attendance'!M1000</f>
        <v>0</v>
      </c>
      <c r="H1001" s="123"/>
      <c r="I1001" s="123"/>
      <c r="J1001" s="123"/>
      <c r="M1001" s="144" t="str">
        <f aca="false">'Roshas Attendance'!S1000</f>
        <v/>
      </c>
      <c r="N1001" s="145" t="str">
        <f aca="false">IF(M1001="","", IF(SUMIF(K:K,M1001,J:J)=0,"",SUMIF(K:K,M1001,J:J)))</f>
        <v/>
      </c>
      <c r="O1001" s="144" t="str">
        <f aca="false">'Roshas Attendance'!U1000</f>
        <v/>
      </c>
    </row>
    <row r="1002" customFormat="false" ht="15.75" hidden="false" customHeight="true" outlineLevel="0" collapsed="false">
      <c r="A1002" s="74"/>
      <c r="B1002" s="123"/>
      <c r="C1002" s="123"/>
      <c r="D1002" s="123"/>
      <c r="E1002" s="123"/>
      <c r="G1002" s="3" t="n">
        <f aca="false">'Roshas Attendance'!M1001</f>
        <v>0</v>
      </c>
      <c r="H1002" s="123"/>
      <c r="I1002" s="123"/>
      <c r="J1002" s="123"/>
      <c r="M1002" s="144" t="str">
        <f aca="false">'Roshas Attendance'!S1001</f>
        <v/>
      </c>
      <c r="N1002" s="145" t="str">
        <f aca="false">IF(M1002="","", IF(SUMIF(K:K,M1002,J:J)=0,"",SUMIF(K:K,M1002,J:J)))</f>
        <v/>
      </c>
      <c r="O1002" s="144" t="str">
        <f aca="false">'Roshas Attendance'!U1001</f>
        <v/>
      </c>
    </row>
    <row r="1003" customFormat="false" ht="15.75" hidden="false" customHeight="true" outlineLevel="0" collapsed="false">
      <c r="A1003" s="67"/>
      <c r="B1003" s="123"/>
      <c r="C1003" s="123"/>
      <c r="D1003" s="123"/>
      <c r="E1003" s="123"/>
      <c r="G1003" s="3" t="n">
        <f aca="false">'Roshas Attendance'!M1002</f>
        <v>0</v>
      </c>
      <c r="H1003" s="123"/>
      <c r="I1003" s="123"/>
      <c r="J1003" s="123"/>
      <c r="M1003" s="144" t="str">
        <f aca="false">'Roshas Attendance'!S1002</f>
        <v/>
      </c>
      <c r="N1003" s="145" t="str">
        <f aca="false">IF(M1003="","", IF(SUMIF(K:K,M1003,J:J)=0,"",SUMIF(K:K,M1003,J:J)))</f>
        <v/>
      </c>
      <c r="O1003" s="144" t="str">
        <f aca="false">'Roshas Attendance'!U1002</f>
        <v/>
      </c>
    </row>
    <row r="1004" customFormat="false" ht="15.75" hidden="false" customHeight="true" outlineLevel="0" collapsed="false">
      <c r="A1004" s="74"/>
      <c r="B1004" s="123"/>
      <c r="C1004" s="123"/>
      <c r="D1004" s="123"/>
      <c r="E1004" s="123"/>
      <c r="G1004" s="3" t="n">
        <f aca="false">'Roshas Attendance'!M1003</f>
        <v>0</v>
      </c>
      <c r="H1004" s="123"/>
      <c r="I1004" s="123"/>
      <c r="J1004" s="123"/>
      <c r="M1004" s="144" t="str">
        <f aca="false">'Roshas Attendance'!S1003</f>
        <v/>
      </c>
      <c r="N1004" s="145" t="str">
        <f aca="false">IF(M1004="","", IF(SUMIF(K:K,M1004,J:J)=0,"",SUMIF(K:K,M1004,J:J)))</f>
        <v/>
      </c>
      <c r="O1004" s="144" t="str">
        <f aca="false">'Roshas Attendance'!U1003</f>
        <v/>
      </c>
    </row>
    <row r="1005" customFormat="false" ht="15.75" hidden="false" customHeight="true" outlineLevel="0" collapsed="false">
      <c r="A1005" s="67"/>
      <c r="B1005" s="123"/>
      <c r="C1005" s="123"/>
      <c r="D1005" s="123"/>
      <c r="E1005" s="123"/>
      <c r="G1005" s="3" t="n">
        <f aca="false">'Roshas Attendance'!M1004</f>
        <v>0</v>
      </c>
      <c r="H1005" s="123"/>
      <c r="I1005" s="123"/>
      <c r="J1005" s="123"/>
      <c r="M1005" s="144" t="str">
        <f aca="false">'Roshas Attendance'!S1004</f>
        <v/>
      </c>
      <c r="N1005" s="145" t="str">
        <f aca="false">IF(M1005="","", IF(SUMIF(K:K,M1005,J:J)=0,"",SUMIF(K:K,M1005,J:J)))</f>
        <v/>
      </c>
      <c r="O1005" s="144" t="str">
        <f aca="false">'Roshas Attendance'!U1004</f>
        <v/>
      </c>
    </row>
    <row r="1006" customFormat="false" ht="15.75" hidden="false" customHeight="true" outlineLevel="0" collapsed="false">
      <c r="A1006" s="74"/>
      <c r="B1006" s="123"/>
      <c r="C1006" s="123"/>
      <c r="D1006" s="123"/>
      <c r="E1006" s="123"/>
      <c r="G1006" s="3" t="n">
        <f aca="false">'Roshas Attendance'!M1005</f>
        <v>0</v>
      </c>
      <c r="H1006" s="123"/>
      <c r="I1006" s="123"/>
      <c r="J1006" s="123"/>
      <c r="M1006" s="144" t="str">
        <f aca="false">'Roshas Attendance'!S1005</f>
        <v/>
      </c>
      <c r="N1006" s="145" t="str">
        <f aca="false">IF(M1006="","", IF(SUMIF(K:K,M1006,J:J)=0,"",SUMIF(K:K,M1006,J:J)))</f>
        <v/>
      </c>
      <c r="O1006" s="144" t="str">
        <f aca="false">'Roshas Attendance'!U1005</f>
        <v/>
      </c>
    </row>
    <row r="1007" customFormat="false" ht="15.75" hidden="false" customHeight="true" outlineLevel="0" collapsed="false">
      <c r="A1007" s="67"/>
      <c r="B1007" s="123"/>
      <c r="C1007" s="123"/>
      <c r="D1007" s="123"/>
      <c r="E1007" s="123"/>
      <c r="G1007" s="3" t="n">
        <f aca="false">'Roshas Attendance'!M1006</f>
        <v>0</v>
      </c>
      <c r="H1007" s="123"/>
      <c r="I1007" s="123"/>
      <c r="J1007" s="123"/>
      <c r="M1007" s="144" t="str">
        <f aca="false">'Roshas Attendance'!S1006</f>
        <v/>
      </c>
      <c r="N1007" s="145" t="str">
        <f aca="false">IF(M1007="","", IF(SUMIF(K:K,M1007,J:J)=0,"",SUMIF(K:K,M1007,J:J)))</f>
        <v/>
      </c>
      <c r="O1007" s="144" t="str">
        <f aca="false">'Roshas Attendance'!U1006</f>
        <v/>
      </c>
    </row>
    <row r="1008" customFormat="false" ht="15.75" hidden="false" customHeight="true" outlineLevel="0" collapsed="false">
      <c r="A1008" s="74"/>
      <c r="B1008" s="123"/>
      <c r="C1008" s="123"/>
      <c r="D1008" s="123"/>
      <c r="E1008" s="123"/>
      <c r="G1008" s="3" t="n">
        <f aca="false">'Roshas Attendance'!M1007</f>
        <v>0</v>
      </c>
      <c r="H1008" s="123"/>
      <c r="I1008" s="123"/>
      <c r="J1008" s="123"/>
      <c r="M1008" s="144" t="str">
        <f aca="false">'Roshas Attendance'!S1007</f>
        <v/>
      </c>
      <c r="N1008" s="145" t="str">
        <f aca="false">IF(M1008="","", IF(SUMIF(K:K,M1008,J:J)=0,"",SUMIF(K:K,M1008,J:J)))</f>
        <v/>
      </c>
      <c r="O1008" s="144" t="str">
        <f aca="false">'Roshas Attendance'!U1007</f>
        <v/>
      </c>
    </row>
    <row r="1009" customFormat="false" ht="15.75" hidden="false" customHeight="true" outlineLevel="0" collapsed="false">
      <c r="A1009" s="67"/>
      <c r="B1009" s="123"/>
      <c r="C1009" s="123"/>
      <c r="D1009" s="123"/>
      <c r="E1009" s="123"/>
      <c r="G1009" s="3" t="n">
        <f aca="false">'Roshas Attendance'!M1008</f>
        <v>0</v>
      </c>
      <c r="H1009" s="123"/>
      <c r="I1009" s="123"/>
      <c r="J1009" s="123"/>
      <c r="M1009" s="144" t="str">
        <f aca="false">'Roshas Attendance'!S1008</f>
        <v/>
      </c>
      <c r="N1009" s="145" t="str">
        <f aca="false">IF(M1009="","", IF(SUMIF(K:K,M1009,J:J)=0,"",SUMIF(K:K,M1009,J:J)))</f>
        <v/>
      </c>
      <c r="O1009" s="144" t="str">
        <f aca="false">'Roshas Attendance'!U1008</f>
        <v/>
      </c>
    </row>
    <row r="1010" customFormat="false" ht="15.75" hidden="false" customHeight="true" outlineLevel="0" collapsed="false">
      <c r="A1010" s="74"/>
      <c r="B1010" s="123"/>
      <c r="C1010" s="123"/>
      <c r="D1010" s="123"/>
      <c r="E1010" s="123"/>
      <c r="G1010" s="3" t="n">
        <f aca="false">'Roshas Attendance'!M1009</f>
        <v>0</v>
      </c>
      <c r="H1010" s="123"/>
      <c r="I1010" s="123"/>
      <c r="J1010" s="123"/>
      <c r="M1010" s="144" t="str">
        <f aca="false">'Roshas Attendance'!S1009</f>
        <v/>
      </c>
      <c r="N1010" s="145" t="str">
        <f aca="false">IF(M1010="","", IF(SUMIF(K:K,M1010,J:J)=0,"",SUMIF(K:K,M1010,J:J)))</f>
        <v/>
      </c>
      <c r="O1010" s="144" t="str">
        <f aca="false">'Roshas Attendance'!U1009</f>
        <v/>
      </c>
    </row>
    <row r="1011" customFormat="false" ht="15.75" hidden="false" customHeight="true" outlineLevel="0" collapsed="false">
      <c r="A1011" s="67"/>
      <c r="B1011" s="123"/>
      <c r="C1011" s="123"/>
      <c r="D1011" s="123"/>
      <c r="E1011" s="123"/>
      <c r="G1011" s="3" t="n">
        <f aca="false">'Roshas Attendance'!M1010</f>
        <v>0</v>
      </c>
      <c r="H1011" s="123"/>
      <c r="I1011" s="123"/>
      <c r="J1011" s="123"/>
      <c r="M1011" s="144" t="str">
        <f aca="false">'Roshas Attendance'!S1010</f>
        <v/>
      </c>
      <c r="N1011" s="145" t="str">
        <f aca="false">IF(M1011="","", IF(SUMIF(K:K,M1011,J:J)=0,"",SUMIF(K:K,M1011,J:J)))</f>
        <v/>
      </c>
      <c r="O1011" s="144" t="str">
        <f aca="false">'Roshas Attendance'!U1010</f>
        <v/>
      </c>
    </row>
    <row r="1012" customFormat="false" ht="15.75" hidden="false" customHeight="true" outlineLevel="0" collapsed="false">
      <c r="A1012" s="74"/>
      <c r="B1012" s="123"/>
      <c r="C1012" s="123"/>
      <c r="D1012" s="123"/>
      <c r="E1012" s="123"/>
      <c r="G1012" s="3" t="n">
        <f aca="false">'Roshas Attendance'!M1011</f>
        <v>0</v>
      </c>
      <c r="H1012" s="123"/>
      <c r="I1012" s="123"/>
      <c r="J1012" s="123"/>
      <c r="M1012" s="144" t="str">
        <f aca="false">'Roshas Attendance'!S1011</f>
        <v/>
      </c>
      <c r="N1012" s="145" t="str">
        <f aca="false">IF(M1012="","", IF(SUMIF(K:K,M1012,J:J)=0,"",SUMIF(K:K,M1012,J:J)))</f>
        <v/>
      </c>
      <c r="O1012" s="144" t="str">
        <f aca="false">'Roshas Attendance'!U1011</f>
        <v/>
      </c>
    </row>
    <row r="1013" customFormat="false" ht="15.75" hidden="false" customHeight="true" outlineLevel="0" collapsed="false">
      <c r="A1013" s="67"/>
      <c r="B1013" s="123"/>
      <c r="C1013" s="123"/>
      <c r="D1013" s="123"/>
      <c r="E1013" s="123"/>
      <c r="G1013" s="3" t="n">
        <f aca="false">'Roshas Attendance'!M1012</f>
        <v>0</v>
      </c>
      <c r="H1013" s="123"/>
      <c r="I1013" s="123"/>
      <c r="J1013" s="123"/>
      <c r="M1013" s="144" t="str">
        <f aca="false">'Roshas Attendance'!S1012</f>
        <v/>
      </c>
      <c r="N1013" s="145" t="str">
        <f aca="false">IF(M1013="","", IF(SUMIF(K:K,M1013,J:J)=0,"",SUMIF(K:K,M1013,J:J)))</f>
        <v/>
      </c>
      <c r="O1013" s="144" t="str">
        <f aca="false">'Roshas Attendance'!U1012</f>
        <v/>
      </c>
    </row>
    <row r="1014" customFormat="false" ht="15.75" hidden="false" customHeight="true" outlineLevel="0" collapsed="false">
      <c r="A1014" s="74"/>
      <c r="B1014" s="123"/>
      <c r="C1014" s="123"/>
      <c r="D1014" s="123"/>
      <c r="E1014" s="123"/>
      <c r="G1014" s="3" t="n">
        <f aca="false">'Roshas Attendance'!M1013</f>
        <v>0</v>
      </c>
      <c r="H1014" s="123"/>
      <c r="I1014" s="123"/>
      <c r="J1014" s="123"/>
      <c r="M1014" s="144" t="str">
        <f aca="false">'Roshas Attendance'!S1013</f>
        <v/>
      </c>
      <c r="N1014" s="145" t="str">
        <f aca="false">IF(M1014="","", IF(SUMIF(K:K,M1014,J:J)=0,"",SUMIF(K:K,M1014,J:J)))</f>
        <v/>
      </c>
      <c r="O1014" s="144" t="str">
        <f aca="false">'Roshas Attendance'!U1013</f>
        <v/>
      </c>
    </row>
    <row r="1015" customFormat="false" ht="15.75" hidden="false" customHeight="true" outlineLevel="0" collapsed="false">
      <c r="A1015" s="67"/>
      <c r="B1015" s="123"/>
      <c r="C1015" s="123"/>
      <c r="D1015" s="123"/>
      <c r="E1015" s="123"/>
      <c r="G1015" s="3" t="n">
        <f aca="false">'Roshas Attendance'!M1014</f>
        <v>0</v>
      </c>
      <c r="H1015" s="123"/>
      <c r="I1015" s="123"/>
      <c r="J1015" s="123"/>
      <c r="M1015" s="144" t="str">
        <f aca="false">'Roshas Attendance'!S1014</f>
        <v/>
      </c>
      <c r="N1015" s="145" t="str">
        <f aca="false">IF(M1015="","", IF(SUMIF(K:K,M1015,J:J)=0,"",SUMIF(K:K,M1015,J:J)))</f>
        <v/>
      </c>
      <c r="O1015" s="144" t="str">
        <f aca="false">'Roshas Attendance'!U1014</f>
        <v/>
      </c>
    </row>
    <row r="1016" customFormat="false" ht="15.75" hidden="false" customHeight="true" outlineLevel="0" collapsed="false">
      <c r="A1016" s="74"/>
      <c r="B1016" s="123"/>
      <c r="C1016" s="123"/>
      <c r="D1016" s="123"/>
      <c r="E1016" s="123"/>
      <c r="G1016" s="3" t="n">
        <f aca="false">'Roshas Attendance'!M1015</f>
        <v>0</v>
      </c>
      <c r="H1016" s="123"/>
      <c r="I1016" s="123"/>
      <c r="J1016" s="123"/>
      <c r="M1016" s="144" t="str">
        <f aca="false">'Roshas Attendance'!S1015</f>
        <v/>
      </c>
      <c r="N1016" s="145" t="str">
        <f aca="false">IF(M1016="","", IF(SUMIF(K:K,M1016,J:J)=0,"",SUMIF(K:K,M1016,J:J)))</f>
        <v/>
      </c>
      <c r="O1016" s="144" t="str">
        <f aca="false">'Roshas Attendance'!U1015</f>
        <v/>
      </c>
    </row>
    <row r="1017" customFormat="false" ht="15.75" hidden="false" customHeight="true" outlineLevel="0" collapsed="false">
      <c r="A1017" s="67"/>
      <c r="B1017" s="123"/>
      <c r="C1017" s="123"/>
      <c r="D1017" s="123"/>
      <c r="E1017" s="123"/>
      <c r="G1017" s="3" t="n">
        <f aca="false">'Roshas Attendance'!M1016</f>
        <v>0</v>
      </c>
      <c r="H1017" s="123"/>
      <c r="I1017" s="123"/>
      <c r="J1017" s="123"/>
      <c r="M1017" s="144" t="str">
        <f aca="false">'Roshas Attendance'!S1016</f>
        <v/>
      </c>
      <c r="N1017" s="145" t="str">
        <f aca="false">IF(M1017="","", IF(SUMIF(K:K,M1017,J:J)=0,"",SUMIF(K:K,M1017,J:J)))</f>
        <v/>
      </c>
      <c r="O1017" s="144" t="str">
        <f aca="false">'Roshas Attendance'!U1016</f>
        <v/>
      </c>
    </row>
    <row r="1018" customFormat="false" ht="15.75" hidden="false" customHeight="true" outlineLevel="0" collapsed="false">
      <c r="A1018" s="74"/>
      <c r="B1018" s="123"/>
      <c r="C1018" s="123"/>
      <c r="D1018" s="123"/>
      <c r="E1018" s="123"/>
      <c r="G1018" s="3" t="n">
        <f aca="false">'Roshas Attendance'!M1017</f>
        <v>0</v>
      </c>
      <c r="H1018" s="123"/>
      <c r="I1018" s="123"/>
      <c r="J1018" s="123"/>
      <c r="M1018" s="144" t="str">
        <f aca="false">'Roshas Attendance'!S1017</f>
        <v/>
      </c>
      <c r="N1018" s="145" t="str">
        <f aca="false">IF(M1018="","", IF(SUMIF(K:K,M1018,J:J)=0,"",SUMIF(K:K,M1018,J:J)))</f>
        <v/>
      </c>
      <c r="O1018" s="144" t="str">
        <f aca="false">'Roshas Attendance'!U1017</f>
        <v/>
      </c>
    </row>
    <row r="1019" customFormat="false" ht="15.75" hidden="false" customHeight="true" outlineLevel="0" collapsed="false">
      <c r="A1019" s="67"/>
      <c r="B1019" s="123"/>
      <c r="C1019" s="123"/>
      <c r="D1019" s="123"/>
      <c r="E1019" s="123"/>
      <c r="G1019" s="3" t="n">
        <f aca="false">'Roshas Attendance'!M1018</f>
        <v>0</v>
      </c>
      <c r="H1019" s="123"/>
      <c r="I1019" s="123"/>
      <c r="J1019" s="123"/>
      <c r="M1019" s="144" t="str">
        <f aca="false">'Roshas Attendance'!S1018</f>
        <v/>
      </c>
      <c r="N1019" s="145" t="str">
        <f aca="false">IF(M1019="","", IF(SUMIF(K:K,M1019,J:J)=0,"",SUMIF(K:K,M1019,J:J)))</f>
        <v/>
      </c>
      <c r="O1019" s="144" t="str">
        <f aca="false">'Roshas Attendance'!U1018</f>
        <v/>
      </c>
    </row>
    <row r="1020" customFormat="false" ht="15.75" hidden="false" customHeight="true" outlineLevel="0" collapsed="false">
      <c r="A1020" s="74"/>
      <c r="B1020" s="123"/>
      <c r="C1020" s="123"/>
      <c r="D1020" s="123"/>
      <c r="E1020" s="123"/>
      <c r="G1020" s="3" t="n">
        <f aca="false">'Roshas Attendance'!M1019</f>
        <v>0</v>
      </c>
      <c r="H1020" s="123"/>
      <c r="I1020" s="123"/>
      <c r="J1020" s="123"/>
      <c r="M1020" s="144" t="str">
        <f aca="false">'Roshas Attendance'!S1019</f>
        <v/>
      </c>
      <c r="N1020" s="145" t="str">
        <f aca="false">IF(M1020="","", IF(SUMIF(K:K,M1020,J:J)=0,"",SUMIF(K:K,M1020,J:J)))</f>
        <v/>
      </c>
      <c r="O1020" s="144" t="str">
        <f aca="false">'Roshas Attendance'!U1019</f>
        <v/>
      </c>
    </row>
    <row r="1021" customFormat="false" ht="15.75" hidden="false" customHeight="true" outlineLevel="0" collapsed="false">
      <c r="A1021" s="67"/>
      <c r="B1021" s="123"/>
      <c r="C1021" s="123"/>
      <c r="D1021" s="123"/>
      <c r="E1021" s="123"/>
      <c r="G1021" s="3" t="n">
        <f aca="false">'Roshas Attendance'!M1020</f>
        <v>0</v>
      </c>
      <c r="H1021" s="123"/>
      <c r="I1021" s="123"/>
      <c r="J1021" s="123"/>
      <c r="M1021" s="144" t="str">
        <f aca="false">'Roshas Attendance'!S1020</f>
        <v/>
      </c>
      <c r="N1021" s="145" t="str">
        <f aca="false">IF(M1021="","", IF(SUMIF(K:K,M1021,J:J)=0,"",SUMIF(K:K,M1021,J:J)))</f>
        <v/>
      </c>
      <c r="O1021" s="144" t="str">
        <f aca="false">'Roshas Attendance'!U1020</f>
        <v/>
      </c>
    </row>
    <row r="1022" customFormat="false" ht="15.75" hidden="false" customHeight="true" outlineLevel="0" collapsed="false">
      <c r="A1022" s="74"/>
      <c r="B1022" s="123"/>
      <c r="C1022" s="123"/>
      <c r="D1022" s="123"/>
      <c r="E1022" s="123"/>
      <c r="G1022" s="3" t="n">
        <f aca="false">'Roshas Attendance'!M1021</f>
        <v>0</v>
      </c>
      <c r="H1022" s="123"/>
      <c r="I1022" s="123"/>
      <c r="J1022" s="123"/>
      <c r="M1022" s="144" t="str">
        <f aca="false">'Roshas Attendance'!S1021</f>
        <v/>
      </c>
      <c r="N1022" s="145" t="str">
        <f aca="false">IF(M1022="","", IF(SUMIF(K:K,M1022,J:J)=0,"",SUMIF(K:K,M1022,J:J)))</f>
        <v/>
      </c>
      <c r="O1022" s="144" t="str">
        <f aca="false">'Roshas Attendance'!U1021</f>
        <v/>
      </c>
    </row>
    <row r="1023" customFormat="false" ht="15.75" hidden="false" customHeight="true" outlineLevel="0" collapsed="false">
      <c r="A1023" s="67"/>
      <c r="B1023" s="123"/>
      <c r="C1023" s="123"/>
      <c r="D1023" s="123"/>
      <c r="E1023" s="123"/>
      <c r="G1023" s="3" t="n">
        <f aca="false">'Roshas Attendance'!M1022</f>
        <v>0</v>
      </c>
      <c r="H1023" s="123"/>
      <c r="I1023" s="123"/>
      <c r="J1023" s="123"/>
      <c r="M1023" s="144" t="str">
        <f aca="false">'Roshas Attendance'!S1022</f>
        <v/>
      </c>
      <c r="N1023" s="145" t="str">
        <f aca="false">IF(M1023="","", IF(SUMIF(K:K,M1023,J:J)=0,"",SUMIF(K:K,M1023,J:J)))</f>
        <v/>
      </c>
      <c r="O1023" s="144" t="str">
        <f aca="false">'Roshas Attendance'!U1022</f>
        <v/>
      </c>
    </row>
    <row r="1024" customFormat="false" ht="15.75" hidden="false" customHeight="true" outlineLevel="0" collapsed="false">
      <c r="A1024" s="74"/>
      <c r="B1024" s="123"/>
      <c r="C1024" s="123"/>
      <c r="D1024" s="123"/>
      <c r="E1024" s="123"/>
      <c r="G1024" s="3" t="n">
        <f aca="false">'Roshas Attendance'!M1023</f>
        <v>0</v>
      </c>
      <c r="H1024" s="123"/>
      <c r="I1024" s="123"/>
      <c r="J1024" s="123"/>
      <c r="M1024" s="144" t="str">
        <f aca="false">'Roshas Attendance'!S1023</f>
        <v/>
      </c>
      <c r="N1024" s="145" t="str">
        <f aca="false">IF(M1024="","", IF(SUMIF(K:K,M1024,J:J)=0,"",SUMIF(K:K,M1024,J:J)))</f>
        <v/>
      </c>
      <c r="O1024" s="144" t="str">
        <f aca="false">'Roshas Attendance'!U1023</f>
        <v/>
      </c>
    </row>
    <row r="1025" customFormat="false" ht="15.75" hidden="false" customHeight="true" outlineLevel="0" collapsed="false">
      <c r="A1025" s="67"/>
      <c r="B1025" s="123"/>
      <c r="C1025" s="123"/>
      <c r="D1025" s="123"/>
      <c r="E1025" s="123"/>
      <c r="G1025" s="3" t="n">
        <f aca="false">'Roshas Attendance'!M1024</f>
        <v>0</v>
      </c>
      <c r="H1025" s="123"/>
      <c r="I1025" s="123"/>
      <c r="J1025" s="123"/>
      <c r="M1025" s="144" t="str">
        <f aca="false">'Roshas Attendance'!S1024</f>
        <v/>
      </c>
      <c r="N1025" s="145" t="str">
        <f aca="false">IF(M1025="","", IF(SUMIF(K:K,M1025,J:J)=0,"",SUMIF(K:K,M1025,J:J)))</f>
        <v/>
      </c>
      <c r="O1025" s="144" t="str">
        <f aca="false">'Roshas Attendance'!U1024</f>
        <v/>
      </c>
    </row>
    <row r="1026" customFormat="false" ht="15.75" hidden="false" customHeight="true" outlineLevel="0" collapsed="false">
      <c r="A1026" s="74"/>
      <c r="B1026" s="123"/>
      <c r="C1026" s="123"/>
      <c r="D1026" s="123"/>
      <c r="E1026" s="123"/>
      <c r="G1026" s="3" t="n">
        <f aca="false">'Roshas Attendance'!M1025</f>
        <v>0</v>
      </c>
      <c r="H1026" s="123"/>
      <c r="I1026" s="123"/>
      <c r="J1026" s="123"/>
      <c r="M1026" s="144" t="str">
        <f aca="false">'Roshas Attendance'!S1025</f>
        <v/>
      </c>
      <c r="N1026" s="145" t="str">
        <f aca="false">IF(M1026="","", IF(SUMIF(K:K,M1026,J:J)=0,"",SUMIF(K:K,M1026,J:J)))</f>
        <v/>
      </c>
      <c r="O1026" s="144" t="str">
        <f aca="false">'Roshas Attendance'!U1025</f>
        <v/>
      </c>
    </row>
    <row r="1027" customFormat="false" ht="15.75" hidden="false" customHeight="true" outlineLevel="0" collapsed="false">
      <c r="A1027" s="67"/>
      <c r="B1027" s="123"/>
      <c r="C1027" s="123"/>
      <c r="D1027" s="123"/>
      <c r="E1027" s="123"/>
      <c r="G1027" s="3" t="n">
        <f aca="false">'Roshas Attendance'!M1026</f>
        <v>0</v>
      </c>
      <c r="H1027" s="123"/>
      <c r="I1027" s="123"/>
      <c r="J1027" s="123"/>
      <c r="M1027" s="144" t="str">
        <f aca="false">'Roshas Attendance'!S1026</f>
        <v/>
      </c>
      <c r="N1027" s="145" t="str">
        <f aca="false">IF(M1027="","", IF(SUMIF(K:K,M1027,J:J)=0,"",SUMIF(K:K,M1027,J:J)))</f>
        <v/>
      </c>
      <c r="O1027" s="144" t="str">
        <f aca="false">'Roshas Attendance'!U1026</f>
        <v/>
      </c>
    </row>
    <row r="1028" customFormat="false" ht="15.75" hidden="false" customHeight="true" outlineLevel="0" collapsed="false">
      <c r="A1028" s="74"/>
      <c r="B1028" s="123"/>
      <c r="C1028" s="123"/>
      <c r="D1028" s="123"/>
      <c r="E1028" s="123"/>
      <c r="G1028" s="3" t="n">
        <f aca="false">'Roshas Attendance'!M1027</f>
        <v>0</v>
      </c>
      <c r="H1028" s="123"/>
      <c r="I1028" s="123"/>
      <c r="J1028" s="123"/>
      <c r="M1028" s="144" t="str">
        <f aca="false">'Roshas Attendance'!S1027</f>
        <v/>
      </c>
      <c r="N1028" s="145" t="str">
        <f aca="false">IF(M1028="","", IF(SUMIF(K:K,M1028,J:J)=0,"",SUMIF(K:K,M1028,J:J)))</f>
        <v/>
      </c>
      <c r="O1028" s="144" t="str">
        <f aca="false">'Roshas Attendance'!U1027</f>
        <v/>
      </c>
    </row>
    <row r="1029" customFormat="false" ht="15.75" hidden="false" customHeight="true" outlineLevel="0" collapsed="false">
      <c r="A1029" s="67"/>
      <c r="B1029" s="123"/>
      <c r="C1029" s="123"/>
      <c r="D1029" s="123"/>
      <c r="E1029" s="123"/>
      <c r="G1029" s="3" t="n">
        <f aca="false">'Roshas Attendance'!M1028</f>
        <v>0</v>
      </c>
      <c r="H1029" s="123"/>
      <c r="I1029" s="123"/>
      <c r="J1029" s="123"/>
      <c r="M1029" s="144" t="str">
        <f aca="false">'Roshas Attendance'!S1028</f>
        <v/>
      </c>
      <c r="N1029" s="145" t="str">
        <f aca="false">IF(M1029="","", IF(SUMIF(K:K,M1029,J:J)=0,"",SUMIF(K:K,M1029,J:J)))</f>
        <v/>
      </c>
      <c r="O1029" s="144" t="str">
        <f aca="false">'Roshas Attendance'!U1028</f>
        <v/>
      </c>
    </row>
    <row r="1030" customFormat="false" ht="15.75" hidden="false" customHeight="true" outlineLevel="0" collapsed="false">
      <c r="A1030" s="74"/>
      <c r="B1030" s="123"/>
      <c r="C1030" s="123"/>
      <c r="D1030" s="123"/>
      <c r="E1030" s="123"/>
      <c r="G1030" s="3" t="n">
        <f aca="false">'Roshas Attendance'!M1029</f>
        <v>0</v>
      </c>
      <c r="H1030" s="123"/>
      <c r="I1030" s="123"/>
      <c r="J1030" s="123"/>
      <c r="M1030" s="144" t="str">
        <f aca="false">'Roshas Attendance'!S1029</f>
        <v/>
      </c>
      <c r="N1030" s="145" t="str">
        <f aca="false">IF(M1030="","", IF(SUMIF(K:K,M1030,J:J)=0,"",SUMIF(K:K,M1030,J:J)))</f>
        <v/>
      </c>
      <c r="O1030" s="144" t="str">
        <f aca="false">'Roshas Attendance'!U1029</f>
        <v/>
      </c>
    </row>
    <row r="1031" customFormat="false" ht="15.75" hidden="false" customHeight="true" outlineLevel="0" collapsed="false">
      <c r="A1031" s="67"/>
      <c r="B1031" s="123"/>
      <c r="C1031" s="123"/>
      <c r="D1031" s="123"/>
      <c r="E1031" s="123"/>
      <c r="G1031" s="3" t="n">
        <f aca="false">'Roshas Attendance'!M1030</f>
        <v>0</v>
      </c>
      <c r="H1031" s="123"/>
      <c r="I1031" s="123"/>
      <c r="J1031" s="123"/>
      <c r="M1031" s="144" t="str">
        <f aca="false">'Roshas Attendance'!S1030</f>
        <v/>
      </c>
      <c r="N1031" s="145" t="str">
        <f aca="false">IF(M1031="","", IF(SUMIF(K:K,M1031,J:J)=0,"",SUMIF(K:K,M1031,J:J)))</f>
        <v/>
      </c>
      <c r="O1031" s="144" t="str">
        <f aca="false">'Roshas Attendance'!U1030</f>
        <v/>
      </c>
    </row>
    <row r="1032" customFormat="false" ht="15.75" hidden="false" customHeight="true" outlineLevel="0" collapsed="false">
      <c r="A1032" s="74"/>
      <c r="B1032" s="123"/>
      <c r="C1032" s="123"/>
      <c r="D1032" s="123"/>
      <c r="E1032" s="123"/>
      <c r="G1032" s="3" t="n">
        <f aca="false">'Roshas Attendance'!M1031</f>
        <v>0</v>
      </c>
      <c r="H1032" s="123"/>
      <c r="I1032" s="123"/>
      <c r="J1032" s="123"/>
      <c r="M1032" s="144" t="str">
        <f aca="false">'Roshas Attendance'!S1031</f>
        <v/>
      </c>
      <c r="N1032" s="145" t="str">
        <f aca="false">IF(M1032="","", IF(SUMIF(K:K,M1032,J:J)=0,"",SUMIF(K:K,M1032,J:J)))</f>
        <v/>
      </c>
      <c r="O1032" s="144" t="str">
        <f aca="false">'Roshas Attendance'!U1031</f>
        <v/>
      </c>
    </row>
    <row r="1033" customFormat="false" ht="15.75" hidden="false" customHeight="true" outlineLevel="0" collapsed="false">
      <c r="A1033" s="67"/>
      <c r="B1033" s="123"/>
      <c r="C1033" s="123"/>
      <c r="D1033" s="123"/>
      <c r="E1033" s="123"/>
      <c r="G1033" s="3" t="n">
        <f aca="false">'Roshas Attendance'!M1032</f>
        <v>0</v>
      </c>
      <c r="H1033" s="123"/>
      <c r="I1033" s="123"/>
      <c r="J1033" s="123"/>
      <c r="M1033" s="144" t="str">
        <f aca="false">'Roshas Attendance'!S1032</f>
        <v/>
      </c>
      <c r="N1033" s="145" t="str">
        <f aca="false">IF(M1033="","", IF(SUMIF(K:K,M1033,J:J)=0,"",SUMIF(K:K,M1033,J:J)))</f>
        <v/>
      </c>
      <c r="O1033" s="144" t="str">
        <f aca="false">'Roshas Attendance'!U1032</f>
        <v/>
      </c>
    </row>
    <row r="1034" customFormat="false" ht="15.75" hidden="false" customHeight="true" outlineLevel="0" collapsed="false">
      <c r="A1034" s="74"/>
      <c r="B1034" s="123"/>
      <c r="C1034" s="123"/>
      <c r="D1034" s="123"/>
      <c r="E1034" s="123"/>
      <c r="G1034" s="3" t="n">
        <f aca="false">'Roshas Attendance'!M1033</f>
        <v>0</v>
      </c>
      <c r="H1034" s="123"/>
      <c r="I1034" s="123"/>
      <c r="J1034" s="123"/>
      <c r="M1034" s="144" t="str">
        <f aca="false">'Roshas Attendance'!S1033</f>
        <v/>
      </c>
      <c r="N1034" s="145" t="str">
        <f aca="false">IF(M1034="","", IF(SUMIF(K:K,M1034,J:J)=0,"",SUMIF(K:K,M1034,J:J)))</f>
        <v/>
      </c>
      <c r="O1034" s="144" t="str">
        <f aca="false">'Roshas Attendance'!U1033</f>
        <v/>
      </c>
    </row>
    <row r="1035" customFormat="false" ht="15.75" hidden="false" customHeight="true" outlineLevel="0" collapsed="false">
      <c r="A1035" s="67"/>
      <c r="B1035" s="123"/>
      <c r="C1035" s="123"/>
      <c r="D1035" s="123"/>
      <c r="E1035" s="123"/>
      <c r="G1035" s="3" t="n">
        <f aca="false">'Roshas Attendance'!M1034</f>
        <v>0</v>
      </c>
      <c r="H1035" s="123"/>
      <c r="I1035" s="123"/>
      <c r="J1035" s="123"/>
      <c r="M1035" s="144" t="str">
        <f aca="false">'Roshas Attendance'!S1034</f>
        <v/>
      </c>
      <c r="N1035" s="145" t="str">
        <f aca="false">IF(M1035="","", IF(SUMIF(K:K,M1035,J:J)=0,"",SUMIF(K:K,M1035,J:J)))</f>
        <v/>
      </c>
      <c r="O1035" s="144" t="str">
        <f aca="false">'Roshas Attendance'!U1034</f>
        <v/>
      </c>
    </row>
    <row r="1036" customFormat="false" ht="15.75" hidden="false" customHeight="true" outlineLevel="0" collapsed="false">
      <c r="A1036" s="74"/>
      <c r="B1036" s="123"/>
      <c r="C1036" s="123"/>
      <c r="D1036" s="123"/>
      <c r="E1036" s="123"/>
      <c r="G1036" s="3" t="n">
        <f aca="false">'Roshas Attendance'!M1035</f>
        <v>0</v>
      </c>
      <c r="H1036" s="123"/>
      <c r="I1036" s="123"/>
      <c r="J1036" s="123"/>
      <c r="M1036" s="144" t="str">
        <f aca="false">'Roshas Attendance'!S1035</f>
        <v/>
      </c>
      <c r="N1036" s="145" t="str">
        <f aca="false">IF(M1036="","", IF(SUMIF(K:K,M1036,J:J)=0,"",SUMIF(K:K,M1036,J:J)))</f>
        <v/>
      </c>
      <c r="O1036" s="144" t="str">
        <f aca="false">'Roshas Attendance'!U1035</f>
        <v/>
      </c>
    </row>
    <row r="1037" customFormat="false" ht="15.75" hidden="false" customHeight="true" outlineLevel="0" collapsed="false">
      <c r="A1037" s="67"/>
      <c r="B1037" s="123"/>
      <c r="C1037" s="123"/>
      <c r="D1037" s="123"/>
      <c r="E1037" s="123"/>
      <c r="G1037" s="3" t="n">
        <f aca="false">'Roshas Attendance'!M1036</f>
        <v>0</v>
      </c>
      <c r="H1037" s="123"/>
      <c r="I1037" s="123"/>
      <c r="J1037" s="123"/>
      <c r="M1037" s="144" t="str">
        <f aca="false">'Roshas Attendance'!S1036</f>
        <v/>
      </c>
      <c r="N1037" s="145" t="str">
        <f aca="false">IF(M1037="","", IF(SUMIF(K:K,M1037,J:J)=0,"",SUMIF(K:K,M1037,J:J)))</f>
        <v/>
      </c>
      <c r="O1037" s="144" t="str">
        <f aca="false">'Roshas Attendance'!U1036</f>
        <v/>
      </c>
    </row>
    <row r="1038" customFormat="false" ht="15.75" hidden="false" customHeight="true" outlineLevel="0" collapsed="false">
      <c r="A1038" s="74"/>
      <c r="B1038" s="123"/>
      <c r="C1038" s="123"/>
      <c r="D1038" s="123"/>
      <c r="E1038" s="123"/>
      <c r="G1038" s="3" t="n">
        <f aca="false">'Roshas Attendance'!M1037</f>
        <v>0</v>
      </c>
      <c r="H1038" s="123"/>
      <c r="I1038" s="123"/>
      <c r="J1038" s="123"/>
      <c r="M1038" s="144" t="str">
        <f aca="false">'Roshas Attendance'!S1037</f>
        <v/>
      </c>
      <c r="N1038" s="145" t="str">
        <f aca="false">IF(M1038="","", IF(SUMIF(K:K,M1038,J:J)=0,"",SUMIF(K:K,M1038,J:J)))</f>
        <v/>
      </c>
      <c r="O1038" s="144" t="str">
        <f aca="false">'Roshas Attendance'!U1037</f>
        <v/>
      </c>
    </row>
    <row r="1039" customFormat="false" ht="15.75" hidden="false" customHeight="true" outlineLevel="0" collapsed="false">
      <c r="A1039" s="67"/>
      <c r="B1039" s="123"/>
      <c r="C1039" s="123"/>
      <c r="D1039" s="123"/>
      <c r="E1039" s="123"/>
      <c r="G1039" s="3" t="n">
        <f aca="false">'Roshas Attendance'!M1038</f>
        <v>0</v>
      </c>
      <c r="H1039" s="123"/>
      <c r="I1039" s="123"/>
      <c r="J1039" s="123"/>
      <c r="M1039" s="144" t="str">
        <f aca="false">'Roshas Attendance'!S1038</f>
        <v/>
      </c>
      <c r="N1039" s="145" t="str">
        <f aca="false">IF(M1039="","", IF(SUMIF(K:K,M1039,J:J)=0,"",SUMIF(K:K,M1039,J:J)))</f>
        <v/>
      </c>
      <c r="O1039" s="144" t="str">
        <f aca="false">'Roshas Attendance'!U1038</f>
        <v/>
      </c>
    </row>
    <row r="1040" customFormat="false" ht="15.75" hidden="false" customHeight="true" outlineLevel="0" collapsed="false">
      <c r="A1040" s="74"/>
      <c r="B1040" s="123"/>
      <c r="C1040" s="123"/>
      <c r="D1040" s="123"/>
      <c r="E1040" s="123"/>
      <c r="G1040" s="3" t="n">
        <f aca="false">'Roshas Attendance'!M1039</f>
        <v>0</v>
      </c>
      <c r="H1040" s="123"/>
      <c r="I1040" s="123"/>
      <c r="J1040" s="123"/>
      <c r="M1040" s="144" t="str">
        <f aca="false">'Roshas Attendance'!S1039</f>
        <v/>
      </c>
      <c r="N1040" s="145" t="str">
        <f aca="false">IF(M1040="","", IF(SUMIF(K:K,M1040,J:J)=0,"",SUMIF(K:K,M1040,J:J)))</f>
        <v/>
      </c>
      <c r="O1040" s="144" t="str">
        <f aca="false">'Roshas Attendance'!U1039</f>
        <v/>
      </c>
    </row>
    <row r="1041" customFormat="false" ht="15.75" hidden="false" customHeight="true" outlineLevel="0" collapsed="false">
      <c r="A1041" s="67"/>
      <c r="B1041" s="123"/>
      <c r="C1041" s="123"/>
      <c r="D1041" s="123"/>
      <c r="E1041" s="123"/>
      <c r="G1041" s="3" t="n">
        <f aca="false">'Roshas Attendance'!M1040</f>
        <v>0</v>
      </c>
      <c r="H1041" s="123"/>
      <c r="I1041" s="123"/>
      <c r="J1041" s="123"/>
      <c r="M1041" s="144" t="str">
        <f aca="false">'Roshas Attendance'!S1040</f>
        <v/>
      </c>
      <c r="N1041" s="145" t="str">
        <f aca="false">IF(M1041="","", IF(SUMIF(K:K,M1041,J:J)=0,"",SUMIF(K:K,M1041,J:J)))</f>
        <v/>
      </c>
      <c r="O1041" s="144" t="str">
        <f aca="false">'Roshas Attendance'!U1040</f>
        <v/>
      </c>
    </row>
    <row r="1042" customFormat="false" ht="15.75" hidden="false" customHeight="true" outlineLevel="0" collapsed="false">
      <c r="A1042" s="74"/>
      <c r="B1042" s="123"/>
      <c r="C1042" s="123"/>
      <c r="D1042" s="123"/>
      <c r="E1042" s="123"/>
      <c r="G1042" s="3" t="n">
        <f aca="false">'Roshas Attendance'!M1041</f>
        <v>0</v>
      </c>
      <c r="H1042" s="123"/>
      <c r="I1042" s="123"/>
      <c r="J1042" s="123"/>
      <c r="M1042" s="144" t="str">
        <f aca="false">'Roshas Attendance'!S1041</f>
        <v/>
      </c>
      <c r="N1042" s="145" t="str">
        <f aca="false">IF(M1042="","", IF(SUMIF(K:K,M1042,J:J)=0,"",SUMIF(K:K,M1042,J:J)))</f>
        <v/>
      </c>
      <c r="O1042" s="144" t="str">
        <f aca="false">'Roshas Attendance'!U1041</f>
        <v/>
      </c>
    </row>
    <row r="1043" customFormat="false" ht="15.75" hidden="false" customHeight="true" outlineLevel="0" collapsed="false">
      <c r="A1043" s="67"/>
      <c r="B1043" s="123"/>
      <c r="C1043" s="123"/>
      <c r="D1043" s="123"/>
      <c r="E1043" s="123"/>
      <c r="G1043" s="3" t="n">
        <f aca="false">'Roshas Attendance'!M1042</f>
        <v>0</v>
      </c>
      <c r="H1043" s="123"/>
      <c r="I1043" s="123"/>
      <c r="J1043" s="123"/>
      <c r="M1043" s="144" t="str">
        <f aca="false">'Roshas Attendance'!S1042</f>
        <v/>
      </c>
      <c r="N1043" s="145" t="str">
        <f aca="false">IF(M1043="","", IF(SUMIF(K:K,M1043,J:J)=0,"",SUMIF(K:K,M1043,J:J)))</f>
        <v/>
      </c>
      <c r="O1043" s="144" t="str">
        <f aca="false">'Roshas Attendance'!U1042</f>
        <v/>
      </c>
    </row>
    <row r="1044" customFormat="false" ht="15.75" hidden="false" customHeight="true" outlineLevel="0" collapsed="false">
      <c r="A1044" s="74"/>
      <c r="B1044" s="123"/>
      <c r="C1044" s="123"/>
      <c r="D1044" s="123"/>
      <c r="E1044" s="123"/>
      <c r="G1044" s="3" t="n">
        <f aca="false">'Roshas Attendance'!M1043</f>
        <v>0</v>
      </c>
      <c r="H1044" s="123"/>
      <c r="I1044" s="123"/>
      <c r="J1044" s="123"/>
      <c r="M1044" s="144" t="str">
        <f aca="false">'Roshas Attendance'!S1043</f>
        <v/>
      </c>
      <c r="N1044" s="145" t="str">
        <f aca="false">IF(M1044="","", IF(SUMIF(K:K,M1044,J:J)=0,"",SUMIF(K:K,M1044,J:J)))</f>
        <v/>
      </c>
      <c r="O1044" s="144" t="str">
        <f aca="false">'Roshas Attendance'!U1043</f>
        <v/>
      </c>
    </row>
    <row r="1045" customFormat="false" ht="15.75" hidden="false" customHeight="true" outlineLevel="0" collapsed="false">
      <c r="A1045" s="67"/>
      <c r="B1045" s="123"/>
      <c r="C1045" s="123"/>
      <c r="D1045" s="123"/>
      <c r="E1045" s="123"/>
      <c r="G1045" s="3" t="n">
        <f aca="false">'Roshas Attendance'!M1044</f>
        <v>0</v>
      </c>
      <c r="H1045" s="123"/>
      <c r="I1045" s="123"/>
      <c r="J1045" s="123"/>
      <c r="M1045" s="144" t="str">
        <f aca="false">'Roshas Attendance'!S1044</f>
        <v/>
      </c>
      <c r="N1045" s="145" t="str">
        <f aca="false">IF(M1045="","", IF(SUMIF(K:K,M1045,J:J)=0,"",SUMIF(K:K,M1045,J:J)))</f>
        <v/>
      </c>
      <c r="O1045" s="144" t="str">
        <f aca="false">'Roshas Attendance'!U1044</f>
        <v/>
      </c>
    </row>
    <row r="1046" customFormat="false" ht="15.75" hidden="false" customHeight="true" outlineLevel="0" collapsed="false">
      <c r="A1046" s="74"/>
      <c r="B1046" s="123"/>
      <c r="C1046" s="123"/>
      <c r="D1046" s="123"/>
      <c r="E1046" s="123"/>
      <c r="G1046" s="3" t="n">
        <f aca="false">'Roshas Attendance'!M1045</f>
        <v>0</v>
      </c>
      <c r="H1046" s="123"/>
      <c r="I1046" s="123"/>
      <c r="J1046" s="123"/>
      <c r="M1046" s="144" t="str">
        <f aca="false">'Roshas Attendance'!S1045</f>
        <v/>
      </c>
      <c r="N1046" s="145" t="str">
        <f aca="false">IF(M1046="","", IF(SUMIF(K:K,M1046,J:J)=0,"",SUMIF(K:K,M1046,J:J)))</f>
        <v/>
      </c>
      <c r="O1046" s="144" t="str">
        <f aca="false">'Roshas Attendance'!U1045</f>
        <v/>
      </c>
    </row>
    <row r="1047" customFormat="false" ht="15.75" hidden="false" customHeight="true" outlineLevel="0" collapsed="false">
      <c r="A1047" s="67"/>
      <c r="B1047" s="123"/>
      <c r="C1047" s="123"/>
      <c r="D1047" s="123"/>
      <c r="E1047" s="123"/>
      <c r="G1047" s="3" t="n">
        <f aca="false">'Roshas Attendance'!M1046</f>
        <v>0</v>
      </c>
      <c r="H1047" s="123"/>
      <c r="I1047" s="123"/>
      <c r="J1047" s="123"/>
      <c r="M1047" s="144" t="str">
        <f aca="false">'Roshas Attendance'!S1046</f>
        <v/>
      </c>
      <c r="N1047" s="145" t="str">
        <f aca="false">IF(M1047="","", IF(SUMIF(K:K,M1047,J:J)=0,"",SUMIF(K:K,M1047,J:J)))</f>
        <v/>
      </c>
      <c r="O1047" s="144" t="str">
        <f aca="false">'Roshas Attendance'!U1046</f>
        <v/>
      </c>
    </row>
    <row r="1048" customFormat="false" ht="15.75" hidden="false" customHeight="true" outlineLevel="0" collapsed="false">
      <c r="A1048" s="74"/>
      <c r="B1048" s="123"/>
      <c r="C1048" s="123"/>
      <c r="D1048" s="123"/>
      <c r="E1048" s="123"/>
      <c r="G1048" s="3" t="n">
        <f aca="false">'Roshas Attendance'!M1047</f>
        <v>0</v>
      </c>
      <c r="H1048" s="123"/>
      <c r="I1048" s="123"/>
      <c r="J1048" s="123"/>
      <c r="M1048" s="144" t="str">
        <f aca="false">'Roshas Attendance'!S1047</f>
        <v/>
      </c>
      <c r="N1048" s="145" t="str">
        <f aca="false">IF(M1048="","", IF(SUMIF(K:K,M1048,J:J)=0,"",SUMIF(K:K,M1048,J:J)))</f>
        <v/>
      </c>
      <c r="O1048" s="144" t="str">
        <f aca="false">'Roshas Attendance'!U1047</f>
        <v/>
      </c>
    </row>
    <row r="1049" customFormat="false" ht="15.75" hidden="false" customHeight="true" outlineLevel="0" collapsed="false">
      <c r="A1049" s="67"/>
      <c r="B1049" s="123"/>
      <c r="C1049" s="123"/>
      <c r="D1049" s="123"/>
      <c r="E1049" s="123"/>
      <c r="G1049" s="3" t="n">
        <f aca="false">'Roshas Attendance'!M1048</f>
        <v>0</v>
      </c>
      <c r="H1049" s="123"/>
      <c r="I1049" s="123"/>
      <c r="J1049" s="123"/>
      <c r="M1049" s="144" t="str">
        <f aca="false">'Roshas Attendance'!S1048</f>
        <v/>
      </c>
      <c r="N1049" s="145" t="str">
        <f aca="false">IF(M1049="","", IF(SUMIF(K:K,M1049,J:J)=0,"",SUMIF(K:K,M1049,J:J)))</f>
        <v/>
      </c>
      <c r="O1049" s="144" t="str">
        <f aca="false">'Roshas Attendance'!U1048</f>
        <v/>
      </c>
    </row>
    <row r="1050" customFormat="false" ht="15.75" hidden="false" customHeight="true" outlineLevel="0" collapsed="false">
      <c r="A1050" s="74"/>
      <c r="B1050" s="123"/>
      <c r="C1050" s="123"/>
      <c r="D1050" s="123"/>
      <c r="E1050" s="123"/>
      <c r="G1050" s="3" t="n">
        <f aca="false">'Roshas Attendance'!M1049</f>
        <v>0</v>
      </c>
      <c r="H1050" s="123"/>
      <c r="I1050" s="123"/>
      <c r="J1050" s="123"/>
      <c r="M1050" s="144" t="str">
        <f aca="false">'Roshas Attendance'!S1049</f>
        <v/>
      </c>
      <c r="N1050" s="145" t="str">
        <f aca="false">IF(M1050="","", IF(SUMIF(K:K,M1050,J:J)=0,"",SUMIF(K:K,M1050,J:J)))</f>
        <v/>
      </c>
      <c r="O1050" s="144" t="str">
        <f aca="false">'Roshas Attendance'!U1049</f>
        <v/>
      </c>
    </row>
    <row r="1051" customFormat="false" ht="15.75" hidden="false" customHeight="true" outlineLevel="0" collapsed="false">
      <c r="A1051" s="67"/>
      <c r="B1051" s="123"/>
      <c r="C1051" s="123"/>
      <c r="D1051" s="123"/>
      <c r="E1051" s="123"/>
      <c r="G1051" s="3" t="n">
        <f aca="false">'Roshas Attendance'!M1050</f>
        <v>0</v>
      </c>
      <c r="H1051" s="123"/>
      <c r="I1051" s="123"/>
      <c r="J1051" s="123"/>
      <c r="M1051" s="144" t="str">
        <f aca="false">'Roshas Attendance'!S1050</f>
        <v/>
      </c>
      <c r="N1051" s="145" t="str">
        <f aca="false">IF(M1051="","", IF(SUMIF(K:K,M1051,J:J)=0,"",SUMIF(K:K,M1051,J:J)))</f>
        <v/>
      </c>
      <c r="O1051" s="144" t="str">
        <f aca="false">'Roshas Attendance'!U1050</f>
        <v/>
      </c>
    </row>
    <row r="1052" customFormat="false" ht="15.75" hidden="false" customHeight="true" outlineLevel="0" collapsed="false">
      <c r="A1052" s="74"/>
      <c r="B1052" s="123"/>
      <c r="C1052" s="123"/>
      <c r="D1052" s="123"/>
      <c r="E1052" s="123"/>
      <c r="G1052" s="3" t="n">
        <f aca="false">'Roshas Attendance'!M1051</f>
        <v>0</v>
      </c>
      <c r="H1052" s="123"/>
      <c r="I1052" s="123"/>
      <c r="J1052" s="123"/>
      <c r="M1052" s="144" t="str">
        <f aca="false">'Roshas Attendance'!S1051</f>
        <v/>
      </c>
      <c r="N1052" s="145" t="str">
        <f aca="false">IF(M1052="","", IF(SUMIF(K:K,M1052,J:J)=0,"",SUMIF(K:K,M1052,J:J)))</f>
        <v/>
      </c>
      <c r="O1052" s="144" t="str">
        <f aca="false">'Roshas Attendance'!U1051</f>
        <v/>
      </c>
    </row>
    <row r="1053" customFormat="false" ht="15.75" hidden="false" customHeight="true" outlineLevel="0" collapsed="false">
      <c r="A1053" s="67"/>
      <c r="B1053" s="123"/>
      <c r="C1053" s="123"/>
      <c r="D1053" s="123"/>
      <c r="E1053" s="123"/>
      <c r="G1053" s="3" t="n">
        <f aca="false">'Roshas Attendance'!M1052</f>
        <v>0</v>
      </c>
      <c r="H1053" s="123"/>
      <c r="I1053" s="123"/>
      <c r="J1053" s="123"/>
      <c r="M1053" s="144" t="str">
        <f aca="false">'Roshas Attendance'!S1052</f>
        <v/>
      </c>
      <c r="N1053" s="145" t="str">
        <f aca="false">IF(M1053="","", IF(SUMIF(K:K,M1053,J:J)=0,"",SUMIF(K:K,M1053,J:J)))</f>
        <v/>
      </c>
      <c r="O1053" s="144" t="str">
        <f aca="false">'Roshas Attendance'!U1052</f>
        <v/>
      </c>
    </row>
    <row r="1054" customFormat="false" ht="15.75" hidden="false" customHeight="true" outlineLevel="0" collapsed="false">
      <c r="A1054" s="74"/>
      <c r="B1054" s="123"/>
      <c r="C1054" s="123"/>
      <c r="D1054" s="123"/>
      <c r="E1054" s="123"/>
      <c r="G1054" s="3" t="n">
        <f aca="false">'Roshas Attendance'!M1053</f>
        <v>0</v>
      </c>
      <c r="H1054" s="123"/>
      <c r="I1054" s="123"/>
      <c r="J1054" s="123"/>
      <c r="M1054" s="144" t="str">
        <f aca="false">'Roshas Attendance'!S1053</f>
        <v/>
      </c>
      <c r="N1054" s="145" t="str">
        <f aca="false">IF(M1054="","", IF(SUMIF(K:K,M1054,J:J)=0,"",SUMIF(K:K,M1054,J:J)))</f>
        <v/>
      </c>
      <c r="O1054" s="144" t="str">
        <f aca="false">'Roshas Attendance'!U1053</f>
        <v/>
      </c>
    </row>
    <row r="1055" customFormat="false" ht="15.75" hidden="false" customHeight="true" outlineLevel="0" collapsed="false">
      <c r="A1055" s="67"/>
      <c r="B1055" s="123"/>
      <c r="C1055" s="123"/>
      <c r="D1055" s="123"/>
      <c r="E1055" s="123"/>
      <c r="G1055" s="3" t="n">
        <f aca="false">'Roshas Attendance'!M1054</f>
        <v>0</v>
      </c>
      <c r="H1055" s="123"/>
      <c r="I1055" s="123"/>
      <c r="J1055" s="123"/>
      <c r="M1055" s="144" t="str">
        <f aca="false">'Roshas Attendance'!S1054</f>
        <v/>
      </c>
      <c r="N1055" s="145" t="str">
        <f aca="false">IF(M1055="","", IF(SUMIF(K:K,M1055,J:J)=0,"",SUMIF(K:K,M1055,J:J)))</f>
        <v/>
      </c>
      <c r="O1055" s="144" t="str">
        <f aca="false">'Roshas Attendance'!U1054</f>
        <v/>
      </c>
    </row>
    <row r="1056" customFormat="false" ht="15.75" hidden="false" customHeight="true" outlineLevel="0" collapsed="false">
      <c r="A1056" s="74"/>
      <c r="B1056" s="123"/>
      <c r="C1056" s="123"/>
      <c r="D1056" s="123"/>
      <c r="E1056" s="123"/>
      <c r="G1056" s="3" t="n">
        <f aca="false">'Roshas Attendance'!M1055</f>
        <v>0</v>
      </c>
      <c r="H1056" s="123"/>
      <c r="I1056" s="123"/>
      <c r="J1056" s="123"/>
      <c r="M1056" s="144" t="str">
        <f aca="false">'Roshas Attendance'!S1055</f>
        <v/>
      </c>
      <c r="N1056" s="145" t="str">
        <f aca="false">IF(M1056="","", IF(SUMIF(K:K,M1056,J:J)=0,"",SUMIF(K:K,M1056,J:J)))</f>
        <v/>
      </c>
      <c r="O1056" s="144" t="str">
        <f aca="false">'Roshas Attendance'!U1055</f>
        <v/>
      </c>
    </row>
    <row r="1057" customFormat="false" ht="15.75" hidden="false" customHeight="true" outlineLevel="0" collapsed="false">
      <c r="A1057" s="67"/>
      <c r="B1057" s="123"/>
      <c r="C1057" s="123"/>
      <c r="D1057" s="123"/>
      <c r="E1057" s="123"/>
      <c r="G1057" s="3" t="n">
        <f aca="false">'Roshas Attendance'!M1056</f>
        <v>0</v>
      </c>
      <c r="H1057" s="123"/>
      <c r="I1057" s="123"/>
      <c r="J1057" s="123"/>
      <c r="M1057" s="144" t="str">
        <f aca="false">'Roshas Attendance'!S1056</f>
        <v/>
      </c>
      <c r="N1057" s="145" t="str">
        <f aca="false">IF(M1057="","", IF(SUMIF(K:K,M1057,J:J)=0,"",SUMIF(K:K,M1057,J:J)))</f>
        <v/>
      </c>
      <c r="O1057" s="144" t="str">
        <f aca="false">'Roshas Attendance'!U1056</f>
        <v/>
      </c>
    </row>
    <row r="1058" customFormat="false" ht="15.75" hidden="false" customHeight="true" outlineLevel="0" collapsed="false">
      <c r="A1058" s="74"/>
      <c r="B1058" s="123"/>
      <c r="C1058" s="123"/>
      <c r="D1058" s="123"/>
      <c r="E1058" s="123"/>
      <c r="G1058" s="3" t="n">
        <f aca="false">'Roshas Attendance'!M1057</f>
        <v>0</v>
      </c>
      <c r="H1058" s="123"/>
      <c r="I1058" s="123"/>
      <c r="J1058" s="123"/>
      <c r="M1058" s="144" t="str">
        <f aca="false">'Roshas Attendance'!S1057</f>
        <v/>
      </c>
      <c r="N1058" s="145" t="str">
        <f aca="false">IF(M1058="","", IF(SUMIF(K:K,M1058,J:J)=0,"",SUMIF(K:K,M1058,J:J)))</f>
        <v/>
      </c>
      <c r="O1058" s="144" t="str">
        <f aca="false">'Roshas Attendance'!U1057</f>
        <v/>
      </c>
    </row>
    <row r="1059" customFormat="false" ht="15.75" hidden="false" customHeight="true" outlineLevel="0" collapsed="false">
      <c r="A1059" s="67"/>
      <c r="B1059" s="123"/>
      <c r="C1059" s="123"/>
      <c r="D1059" s="123"/>
      <c r="E1059" s="123"/>
      <c r="G1059" s="3" t="n">
        <f aca="false">'Roshas Attendance'!M1058</f>
        <v>0</v>
      </c>
      <c r="H1059" s="123"/>
      <c r="I1059" s="123"/>
      <c r="J1059" s="123"/>
      <c r="M1059" s="144" t="str">
        <f aca="false">'Roshas Attendance'!S1058</f>
        <v/>
      </c>
      <c r="N1059" s="145" t="str">
        <f aca="false">IF(M1059="","", IF(SUMIF(K:K,M1059,J:J)=0,"",SUMIF(K:K,M1059,J:J)))</f>
        <v/>
      </c>
      <c r="O1059" s="144" t="str">
        <f aca="false">'Roshas Attendance'!U1058</f>
        <v/>
      </c>
    </row>
    <row r="1060" customFormat="false" ht="15.75" hidden="false" customHeight="true" outlineLevel="0" collapsed="false">
      <c r="A1060" s="74"/>
      <c r="B1060" s="123"/>
      <c r="C1060" s="123"/>
      <c r="D1060" s="123"/>
      <c r="E1060" s="123"/>
      <c r="G1060" s="3" t="n">
        <f aca="false">'Roshas Attendance'!M1059</f>
        <v>0</v>
      </c>
      <c r="H1060" s="123"/>
      <c r="I1060" s="123"/>
      <c r="J1060" s="123"/>
      <c r="M1060" s="144" t="str">
        <f aca="false">'Roshas Attendance'!S1059</f>
        <v/>
      </c>
      <c r="N1060" s="145" t="str">
        <f aca="false">IF(M1060="","", IF(SUMIF(K:K,M1060,J:J)=0,"",SUMIF(K:K,M1060,J:J)))</f>
        <v/>
      </c>
      <c r="O1060" s="144" t="str">
        <f aca="false">'Roshas Attendance'!U1059</f>
        <v/>
      </c>
    </row>
    <row r="1061" customFormat="false" ht="15.75" hidden="false" customHeight="true" outlineLevel="0" collapsed="false">
      <c r="A1061" s="67"/>
      <c r="B1061" s="123"/>
      <c r="C1061" s="123"/>
      <c r="D1061" s="123"/>
      <c r="E1061" s="123"/>
      <c r="G1061" s="3" t="n">
        <f aca="false">'Roshas Attendance'!M1060</f>
        <v>0</v>
      </c>
      <c r="H1061" s="123"/>
      <c r="I1061" s="123"/>
      <c r="J1061" s="123"/>
      <c r="M1061" s="144" t="str">
        <f aca="false">'Roshas Attendance'!S1060</f>
        <v/>
      </c>
      <c r="N1061" s="145" t="str">
        <f aca="false">IF(M1061="","", IF(SUMIF(K:K,M1061,J:J)=0,"",SUMIF(K:K,M1061,J:J)))</f>
        <v/>
      </c>
      <c r="O1061" s="144" t="str">
        <f aca="false">'Roshas Attendance'!U1060</f>
        <v/>
      </c>
    </row>
    <row r="1062" customFormat="false" ht="15.75" hidden="false" customHeight="true" outlineLevel="0" collapsed="false">
      <c r="A1062" s="74"/>
      <c r="B1062" s="123"/>
      <c r="C1062" s="123"/>
      <c r="D1062" s="123"/>
      <c r="E1062" s="123"/>
      <c r="G1062" s="3" t="n">
        <f aca="false">'Roshas Attendance'!M1061</f>
        <v>0</v>
      </c>
      <c r="H1062" s="123"/>
      <c r="I1062" s="123"/>
      <c r="J1062" s="123"/>
      <c r="M1062" s="144" t="str">
        <f aca="false">'Roshas Attendance'!S1061</f>
        <v/>
      </c>
      <c r="N1062" s="145" t="str">
        <f aca="false">IF(M1062="","", IF(SUMIF(K:K,M1062,J:J)=0,"",SUMIF(K:K,M1062,J:J)))</f>
        <v/>
      </c>
      <c r="O1062" s="144" t="str">
        <f aca="false">'Roshas Attendance'!U1061</f>
        <v/>
      </c>
    </row>
    <row r="1063" customFormat="false" ht="15.75" hidden="false" customHeight="true" outlineLevel="0" collapsed="false">
      <c r="A1063" s="67"/>
      <c r="B1063" s="123"/>
      <c r="C1063" s="123"/>
      <c r="D1063" s="123"/>
      <c r="E1063" s="123"/>
      <c r="G1063" s="3" t="n">
        <f aca="false">'Roshas Attendance'!M1062</f>
        <v>0</v>
      </c>
      <c r="H1063" s="123"/>
      <c r="I1063" s="123"/>
      <c r="J1063" s="123"/>
      <c r="M1063" s="144" t="str">
        <f aca="false">'Roshas Attendance'!S1062</f>
        <v/>
      </c>
      <c r="N1063" s="145" t="str">
        <f aca="false">IF(M1063="","", IF(SUMIF(K:K,M1063,J:J)=0,"",SUMIF(K:K,M1063,J:J)))</f>
        <v/>
      </c>
      <c r="O1063" s="144" t="str">
        <f aca="false">'Roshas Attendance'!U1062</f>
        <v/>
      </c>
    </row>
    <row r="1064" customFormat="false" ht="15.75" hidden="false" customHeight="true" outlineLevel="0" collapsed="false">
      <c r="A1064" s="74"/>
      <c r="B1064" s="123"/>
      <c r="C1064" s="123"/>
      <c r="D1064" s="123"/>
      <c r="E1064" s="123"/>
      <c r="G1064" s="3" t="n">
        <f aca="false">'Roshas Attendance'!M1063</f>
        <v>0</v>
      </c>
      <c r="H1064" s="123"/>
      <c r="I1064" s="123"/>
      <c r="J1064" s="123"/>
      <c r="M1064" s="144" t="str">
        <f aca="false">'Roshas Attendance'!S1063</f>
        <v/>
      </c>
      <c r="N1064" s="145" t="str">
        <f aca="false">IF(M1064="","", IF(SUMIF(K:K,M1064,J:J)=0,"",SUMIF(K:K,M1064,J:J)))</f>
        <v/>
      </c>
      <c r="O1064" s="144" t="str">
        <f aca="false">'Roshas Attendance'!U1063</f>
        <v/>
      </c>
    </row>
    <row r="1065" customFormat="false" ht="15.75" hidden="false" customHeight="true" outlineLevel="0" collapsed="false">
      <c r="A1065" s="67"/>
      <c r="B1065" s="123"/>
      <c r="C1065" s="123"/>
      <c r="D1065" s="123"/>
      <c r="E1065" s="123"/>
      <c r="G1065" s="3" t="n">
        <f aca="false">'Roshas Attendance'!M1064</f>
        <v>0</v>
      </c>
      <c r="H1065" s="123"/>
      <c r="I1065" s="123"/>
      <c r="J1065" s="123"/>
      <c r="M1065" s="144" t="str">
        <f aca="false">'Roshas Attendance'!S1064</f>
        <v/>
      </c>
      <c r="N1065" s="145" t="str">
        <f aca="false">IF(M1065="","", IF(SUMIF(K:K,M1065,J:J)=0,"",SUMIF(K:K,M1065,J:J)))</f>
        <v/>
      </c>
      <c r="O1065" s="144" t="str">
        <f aca="false">'Roshas Attendance'!U1064</f>
        <v/>
      </c>
    </row>
    <row r="1066" customFormat="false" ht="15.75" hidden="false" customHeight="true" outlineLevel="0" collapsed="false">
      <c r="A1066" s="74"/>
      <c r="B1066" s="123"/>
      <c r="C1066" s="123"/>
      <c r="D1066" s="123"/>
      <c r="E1066" s="123"/>
      <c r="G1066" s="3" t="n">
        <f aca="false">'Roshas Attendance'!M1065</f>
        <v>0</v>
      </c>
      <c r="H1066" s="123"/>
      <c r="I1066" s="123"/>
      <c r="J1066" s="123"/>
      <c r="M1066" s="144" t="str">
        <f aca="false">'Roshas Attendance'!S1065</f>
        <v/>
      </c>
      <c r="N1066" s="145" t="str">
        <f aca="false">IF(M1066="","", IF(SUMIF(K:K,M1066,J:J)=0,"",SUMIF(K:K,M1066,J:J)))</f>
        <v/>
      </c>
      <c r="O1066" s="144" t="str">
        <f aca="false">'Roshas Attendance'!U1065</f>
        <v/>
      </c>
    </row>
    <row r="1067" customFormat="false" ht="15.75" hidden="false" customHeight="true" outlineLevel="0" collapsed="false">
      <c r="A1067" s="67"/>
      <c r="B1067" s="123"/>
      <c r="C1067" s="123"/>
      <c r="D1067" s="123"/>
      <c r="E1067" s="123"/>
      <c r="G1067" s="3" t="n">
        <f aca="false">'Roshas Attendance'!M1066</f>
        <v>0</v>
      </c>
      <c r="H1067" s="123"/>
      <c r="I1067" s="123"/>
      <c r="J1067" s="123"/>
      <c r="M1067" s="144" t="str">
        <f aca="false">'Roshas Attendance'!S1066</f>
        <v/>
      </c>
      <c r="N1067" s="145" t="str">
        <f aca="false">IF(M1067="","", IF(SUMIF(K:K,M1067,J:J)=0,"",SUMIF(K:K,M1067,J:J)))</f>
        <v/>
      </c>
      <c r="O1067" s="144" t="str">
        <f aca="false">'Roshas Attendance'!U1066</f>
        <v/>
      </c>
    </row>
    <row r="1068" customFormat="false" ht="15.75" hidden="false" customHeight="true" outlineLevel="0" collapsed="false">
      <c r="A1068" s="74"/>
      <c r="B1068" s="123"/>
      <c r="C1068" s="123"/>
      <c r="D1068" s="123"/>
      <c r="E1068" s="123"/>
      <c r="G1068" s="3" t="n">
        <f aca="false">'Roshas Attendance'!M1067</f>
        <v>0</v>
      </c>
      <c r="H1068" s="123"/>
      <c r="I1068" s="123"/>
      <c r="J1068" s="123"/>
      <c r="M1068" s="144" t="str">
        <f aca="false">'Roshas Attendance'!S1067</f>
        <v/>
      </c>
      <c r="N1068" s="145" t="str">
        <f aca="false">IF(M1068="","", IF(SUMIF(K:K,M1068,J:J)=0,"",SUMIF(K:K,M1068,J:J)))</f>
        <v/>
      </c>
      <c r="O1068" s="144" t="str">
        <f aca="false">'Roshas Attendance'!U1067</f>
        <v/>
      </c>
    </row>
    <row r="1069" customFormat="false" ht="15.75" hidden="false" customHeight="true" outlineLevel="0" collapsed="false">
      <c r="A1069" s="67"/>
      <c r="B1069" s="123"/>
      <c r="C1069" s="123"/>
      <c r="D1069" s="123"/>
      <c r="E1069" s="123"/>
      <c r="G1069" s="3" t="n">
        <f aca="false">'Roshas Attendance'!M1068</f>
        <v>0</v>
      </c>
      <c r="H1069" s="123"/>
      <c r="I1069" s="123"/>
      <c r="J1069" s="123"/>
      <c r="M1069" s="144" t="str">
        <f aca="false">'Roshas Attendance'!S1068</f>
        <v/>
      </c>
      <c r="N1069" s="145" t="str">
        <f aca="false">IF(M1069="","", IF(SUMIF(K:K,M1069,J:J)=0,"",SUMIF(K:K,M1069,J:J)))</f>
        <v/>
      </c>
      <c r="O1069" s="144" t="str">
        <f aca="false">'Roshas Attendance'!U1068</f>
        <v/>
      </c>
    </row>
    <row r="1070" customFormat="false" ht="15.75" hidden="false" customHeight="true" outlineLevel="0" collapsed="false">
      <c r="A1070" s="74"/>
      <c r="B1070" s="123"/>
      <c r="C1070" s="123"/>
      <c r="D1070" s="123"/>
      <c r="E1070" s="123"/>
      <c r="G1070" s="3" t="n">
        <f aca="false">'Roshas Attendance'!M1069</f>
        <v>0</v>
      </c>
      <c r="H1070" s="123"/>
      <c r="I1070" s="123"/>
      <c r="J1070" s="123"/>
      <c r="M1070" s="144" t="str">
        <f aca="false">'Roshas Attendance'!S1069</f>
        <v/>
      </c>
      <c r="N1070" s="145" t="str">
        <f aca="false">IF(M1070="","", IF(SUMIF(K:K,M1070,J:J)=0,"",SUMIF(K:K,M1070,J:J)))</f>
        <v/>
      </c>
      <c r="O1070" s="144" t="str">
        <f aca="false">'Roshas Attendance'!U1069</f>
        <v/>
      </c>
    </row>
    <row r="1071" customFormat="false" ht="15.75" hidden="false" customHeight="true" outlineLevel="0" collapsed="false">
      <c r="A1071" s="67"/>
      <c r="B1071" s="123"/>
      <c r="C1071" s="123"/>
      <c r="D1071" s="123"/>
      <c r="E1071" s="123"/>
      <c r="G1071" s="3" t="n">
        <f aca="false">'Roshas Attendance'!M1070</f>
        <v>0</v>
      </c>
      <c r="H1071" s="123"/>
      <c r="I1071" s="123"/>
      <c r="J1071" s="123"/>
      <c r="M1071" s="144" t="str">
        <f aca="false">'Roshas Attendance'!S1070</f>
        <v/>
      </c>
      <c r="N1071" s="145" t="str">
        <f aca="false">IF(M1071="","", IF(SUMIF(K:K,M1071,J:J)=0,"",SUMIF(K:K,M1071,J:J)))</f>
        <v/>
      </c>
      <c r="O1071" s="144" t="str">
        <f aca="false">'Roshas Attendance'!U1070</f>
        <v/>
      </c>
    </row>
    <row r="1072" customFormat="false" ht="15.75" hidden="false" customHeight="true" outlineLevel="0" collapsed="false">
      <c r="A1072" s="74"/>
      <c r="B1072" s="123"/>
      <c r="C1072" s="123"/>
      <c r="D1072" s="123"/>
      <c r="E1072" s="123"/>
      <c r="G1072" s="3" t="n">
        <f aca="false">'Roshas Attendance'!M1071</f>
        <v>0</v>
      </c>
      <c r="H1072" s="123"/>
      <c r="I1072" s="123"/>
      <c r="J1072" s="123"/>
      <c r="M1072" s="144" t="str">
        <f aca="false">'Roshas Attendance'!S1071</f>
        <v/>
      </c>
      <c r="N1072" s="145" t="str">
        <f aca="false">IF(M1072="","", IF(SUMIF(K:K,M1072,J:J)=0,"",SUMIF(K:K,M1072,J:J)))</f>
        <v/>
      </c>
      <c r="O1072" s="144" t="str">
        <f aca="false">'Roshas Attendance'!U1071</f>
        <v/>
      </c>
    </row>
    <row r="1073" customFormat="false" ht="15.75" hidden="false" customHeight="true" outlineLevel="0" collapsed="false">
      <c r="A1073" s="67"/>
      <c r="B1073" s="123"/>
      <c r="C1073" s="123"/>
      <c r="D1073" s="123"/>
      <c r="E1073" s="123"/>
      <c r="G1073" s="3" t="n">
        <f aca="false">'Roshas Attendance'!M1072</f>
        <v>0</v>
      </c>
      <c r="H1073" s="123"/>
      <c r="I1073" s="123"/>
      <c r="J1073" s="123"/>
      <c r="M1073" s="144" t="str">
        <f aca="false">'Roshas Attendance'!S1072</f>
        <v/>
      </c>
      <c r="N1073" s="145" t="str">
        <f aca="false">IF(M1073="","", IF(SUMIF(K:K,M1073,J:J)=0,"",SUMIF(K:K,M1073,J:J)))</f>
        <v/>
      </c>
      <c r="O1073" s="144" t="str">
        <f aca="false">'Roshas Attendance'!U1072</f>
        <v/>
      </c>
    </row>
    <row r="1074" customFormat="false" ht="15.75" hidden="false" customHeight="true" outlineLevel="0" collapsed="false">
      <c r="A1074" s="74"/>
      <c r="B1074" s="123"/>
      <c r="C1074" s="123"/>
      <c r="D1074" s="123"/>
      <c r="E1074" s="123"/>
      <c r="G1074" s="3" t="n">
        <f aca="false">'Roshas Attendance'!M1073</f>
        <v>0</v>
      </c>
      <c r="H1074" s="123"/>
      <c r="I1074" s="123"/>
      <c r="J1074" s="123"/>
      <c r="M1074" s="144" t="str">
        <f aca="false">'Roshas Attendance'!S1073</f>
        <v/>
      </c>
      <c r="N1074" s="145" t="str">
        <f aca="false">IF(M1074="","", IF(SUMIF(K:K,M1074,J:J)=0,"",SUMIF(K:K,M1074,J:J)))</f>
        <v/>
      </c>
      <c r="O1074" s="144" t="str">
        <f aca="false">'Roshas Attendance'!U1073</f>
        <v/>
      </c>
    </row>
    <row r="1075" customFormat="false" ht="15.75" hidden="false" customHeight="true" outlineLevel="0" collapsed="false">
      <c r="A1075" s="67"/>
      <c r="B1075" s="123"/>
      <c r="C1075" s="123"/>
      <c r="D1075" s="123"/>
      <c r="E1075" s="123"/>
      <c r="G1075" s="3" t="n">
        <f aca="false">'Roshas Attendance'!M1074</f>
        <v>0</v>
      </c>
      <c r="H1075" s="123"/>
      <c r="I1075" s="123"/>
      <c r="J1075" s="123"/>
      <c r="M1075" s="144" t="str">
        <f aca="false">'Roshas Attendance'!S1074</f>
        <v/>
      </c>
      <c r="N1075" s="145" t="str">
        <f aca="false">IF(M1075="","", IF(SUMIF(K:K,M1075,J:J)=0,"",SUMIF(K:K,M1075,J:J)))</f>
        <v/>
      </c>
      <c r="O1075" s="144" t="str">
        <f aca="false">'Roshas Attendance'!U1074</f>
        <v/>
      </c>
    </row>
    <row r="1076" customFormat="false" ht="15.75" hidden="false" customHeight="true" outlineLevel="0" collapsed="false">
      <c r="A1076" s="74"/>
      <c r="B1076" s="123"/>
      <c r="C1076" s="123"/>
      <c r="D1076" s="123"/>
      <c r="E1076" s="123"/>
      <c r="G1076" s="3" t="n">
        <f aca="false">'Roshas Attendance'!M1075</f>
        <v>0</v>
      </c>
      <c r="H1076" s="123"/>
      <c r="I1076" s="123"/>
      <c r="J1076" s="123"/>
      <c r="M1076" s="144" t="str">
        <f aca="false">'Roshas Attendance'!S1075</f>
        <v/>
      </c>
      <c r="N1076" s="145" t="str">
        <f aca="false">IF(M1076="","", IF(SUMIF(K:K,M1076,J:J)=0,"",SUMIF(K:K,M1076,J:J)))</f>
        <v/>
      </c>
      <c r="O1076" s="144" t="str">
        <f aca="false">'Roshas Attendance'!U1075</f>
        <v/>
      </c>
    </row>
    <row r="1077" customFormat="false" ht="15.75" hidden="false" customHeight="true" outlineLevel="0" collapsed="false">
      <c r="A1077" s="67"/>
      <c r="B1077" s="123"/>
      <c r="C1077" s="123"/>
      <c r="D1077" s="123"/>
      <c r="E1077" s="123"/>
      <c r="G1077" s="3" t="n">
        <f aca="false">'Roshas Attendance'!M1076</f>
        <v>0</v>
      </c>
      <c r="H1077" s="123"/>
      <c r="I1077" s="123"/>
      <c r="J1077" s="123"/>
      <c r="M1077" s="144" t="str">
        <f aca="false">'Roshas Attendance'!S1076</f>
        <v/>
      </c>
      <c r="N1077" s="145" t="str">
        <f aca="false">IF(M1077="","", IF(SUMIF(K:K,M1077,J:J)=0,"",SUMIF(K:K,M1077,J:J)))</f>
        <v/>
      </c>
      <c r="O1077" s="144" t="str">
        <f aca="false">'Roshas Attendance'!U1076</f>
        <v/>
      </c>
    </row>
    <row r="1078" customFormat="false" ht="15.75" hidden="false" customHeight="true" outlineLevel="0" collapsed="false">
      <c r="A1078" s="74"/>
      <c r="B1078" s="123"/>
      <c r="C1078" s="123"/>
      <c r="D1078" s="123"/>
      <c r="E1078" s="123"/>
      <c r="G1078" s="3" t="n">
        <f aca="false">'Roshas Attendance'!M1077</f>
        <v>0</v>
      </c>
      <c r="H1078" s="123"/>
      <c r="I1078" s="123"/>
      <c r="J1078" s="123"/>
      <c r="M1078" s="144" t="str">
        <f aca="false">'Roshas Attendance'!S1077</f>
        <v/>
      </c>
      <c r="N1078" s="145" t="str">
        <f aca="false">IF(M1078="","", IF(SUMIF(K:K,M1078,J:J)=0,"",SUMIF(K:K,M1078,J:J)))</f>
        <v/>
      </c>
      <c r="O1078" s="144" t="str">
        <f aca="false">'Roshas Attendance'!U1077</f>
        <v/>
      </c>
    </row>
    <row r="1079" customFormat="false" ht="15.75" hidden="false" customHeight="true" outlineLevel="0" collapsed="false">
      <c r="A1079" s="67"/>
      <c r="B1079" s="123"/>
      <c r="C1079" s="123"/>
      <c r="D1079" s="123"/>
      <c r="E1079" s="123"/>
      <c r="G1079" s="3" t="n">
        <f aca="false">'Roshas Attendance'!M1078</f>
        <v>0</v>
      </c>
      <c r="H1079" s="123"/>
      <c r="I1079" s="123"/>
      <c r="J1079" s="123"/>
      <c r="M1079" s="144" t="str">
        <f aca="false">'Roshas Attendance'!S1078</f>
        <v/>
      </c>
      <c r="N1079" s="145" t="str">
        <f aca="false">IF(M1079="","", IF(SUMIF(K:K,M1079,J:J)=0,"",SUMIF(K:K,M1079,J:J)))</f>
        <v/>
      </c>
      <c r="O1079" s="144" t="str">
        <f aca="false">'Roshas Attendance'!U1078</f>
        <v/>
      </c>
    </row>
    <row r="1080" customFormat="false" ht="15.75" hidden="false" customHeight="true" outlineLevel="0" collapsed="false">
      <c r="A1080" s="74"/>
      <c r="B1080" s="123"/>
      <c r="C1080" s="123"/>
      <c r="D1080" s="123"/>
      <c r="E1080" s="123"/>
      <c r="G1080" s="3" t="n">
        <f aca="false">'Roshas Attendance'!M1079</f>
        <v>0</v>
      </c>
      <c r="H1080" s="123"/>
      <c r="I1080" s="123"/>
      <c r="J1080" s="123"/>
      <c r="M1080" s="144" t="str">
        <f aca="false">'Roshas Attendance'!S1079</f>
        <v/>
      </c>
      <c r="N1080" s="145" t="str">
        <f aca="false">IF(M1080="","", IF(SUMIF(K:K,M1080,J:J)=0,"",SUMIF(K:K,M1080,J:J)))</f>
        <v/>
      </c>
      <c r="O1080" s="144" t="str">
        <f aca="false">'Roshas Attendance'!U1079</f>
        <v/>
      </c>
    </row>
    <row r="1081" customFormat="false" ht="15.75" hidden="false" customHeight="true" outlineLevel="0" collapsed="false">
      <c r="A1081" s="67"/>
      <c r="B1081" s="123"/>
      <c r="C1081" s="123"/>
      <c r="D1081" s="123"/>
      <c r="E1081" s="123"/>
      <c r="G1081" s="3" t="n">
        <f aca="false">'Roshas Attendance'!M1080</f>
        <v>0</v>
      </c>
      <c r="H1081" s="123"/>
      <c r="I1081" s="123"/>
      <c r="J1081" s="123"/>
      <c r="M1081" s="144" t="str">
        <f aca="false">'Roshas Attendance'!S1080</f>
        <v/>
      </c>
      <c r="N1081" s="145" t="str">
        <f aca="false">IF(M1081="","", IF(SUMIF(K:K,M1081,J:J)=0,"",SUMIF(K:K,M1081,J:J)))</f>
        <v/>
      </c>
      <c r="O1081" s="144" t="str">
        <f aca="false">'Roshas Attendance'!U1080</f>
        <v/>
      </c>
    </row>
    <row r="1082" customFormat="false" ht="15.75" hidden="false" customHeight="true" outlineLevel="0" collapsed="false">
      <c r="A1082" s="74"/>
      <c r="B1082" s="123"/>
      <c r="C1082" s="123"/>
      <c r="D1082" s="123"/>
      <c r="E1082" s="123"/>
      <c r="G1082" s="3" t="n">
        <f aca="false">'Roshas Attendance'!M1081</f>
        <v>0</v>
      </c>
      <c r="H1082" s="123"/>
      <c r="I1082" s="123"/>
      <c r="J1082" s="123"/>
      <c r="M1082" s="144" t="str">
        <f aca="false">'Roshas Attendance'!S1081</f>
        <v/>
      </c>
      <c r="N1082" s="145" t="str">
        <f aca="false">IF(M1082="","", IF(SUMIF(K:K,M1082,J:J)=0,"",SUMIF(K:K,M1082,J:J)))</f>
        <v/>
      </c>
      <c r="O1082" s="144" t="str">
        <f aca="false">'Roshas Attendance'!U1081</f>
        <v/>
      </c>
    </row>
    <row r="1083" customFormat="false" ht="15.75" hidden="false" customHeight="true" outlineLevel="0" collapsed="false">
      <c r="A1083" s="67"/>
      <c r="B1083" s="123"/>
      <c r="C1083" s="123"/>
      <c r="D1083" s="123"/>
      <c r="E1083" s="123"/>
      <c r="G1083" s="3" t="n">
        <f aca="false">'Roshas Attendance'!M1082</f>
        <v>0</v>
      </c>
      <c r="H1083" s="123"/>
      <c r="I1083" s="123"/>
      <c r="J1083" s="123"/>
      <c r="M1083" s="144" t="str">
        <f aca="false">'Roshas Attendance'!S1082</f>
        <v/>
      </c>
      <c r="N1083" s="145" t="str">
        <f aca="false">IF(M1083="","", IF(SUMIF(K:K,M1083,J:J)=0,"",SUMIF(K:K,M1083,J:J)))</f>
        <v/>
      </c>
      <c r="O1083" s="144" t="str">
        <f aca="false">'Roshas Attendance'!U1082</f>
        <v/>
      </c>
    </row>
    <row r="1084" customFormat="false" ht="15.75" hidden="false" customHeight="true" outlineLevel="0" collapsed="false">
      <c r="A1084" s="74"/>
      <c r="B1084" s="123"/>
      <c r="C1084" s="123"/>
      <c r="D1084" s="123"/>
      <c r="E1084" s="123"/>
      <c r="G1084" s="3" t="n">
        <f aca="false">'Roshas Attendance'!M1083</f>
        <v>0</v>
      </c>
      <c r="H1084" s="123"/>
      <c r="I1084" s="123"/>
      <c r="J1084" s="123"/>
      <c r="M1084" s="144" t="str">
        <f aca="false">'Roshas Attendance'!S1083</f>
        <v/>
      </c>
      <c r="N1084" s="145" t="str">
        <f aca="false">IF(M1084="","", IF(SUMIF(K:K,M1084,J:J)=0,"",SUMIF(K:K,M1084,J:J)))</f>
        <v/>
      </c>
      <c r="O1084" s="144" t="str">
        <f aca="false">'Roshas Attendance'!U1083</f>
        <v/>
      </c>
    </row>
    <row r="1085" customFormat="false" ht="15.75" hidden="false" customHeight="true" outlineLevel="0" collapsed="false">
      <c r="A1085" s="67"/>
      <c r="B1085" s="123"/>
      <c r="C1085" s="123"/>
      <c r="D1085" s="123"/>
      <c r="E1085" s="123"/>
      <c r="G1085" s="3" t="n">
        <f aca="false">'Roshas Attendance'!M1084</f>
        <v>0</v>
      </c>
      <c r="H1085" s="123"/>
      <c r="I1085" s="123"/>
      <c r="J1085" s="123"/>
      <c r="M1085" s="144" t="str">
        <f aca="false">'Roshas Attendance'!S1084</f>
        <v/>
      </c>
      <c r="N1085" s="145" t="str">
        <f aca="false">IF(M1085="","", IF(SUMIF(K:K,M1085,J:J)=0,"",SUMIF(K:K,M1085,J:J)))</f>
        <v/>
      </c>
      <c r="O1085" s="144" t="str">
        <f aca="false">'Roshas Attendance'!U1084</f>
        <v/>
      </c>
    </row>
    <row r="1086" customFormat="false" ht="15.75" hidden="false" customHeight="true" outlineLevel="0" collapsed="false">
      <c r="A1086" s="74"/>
      <c r="B1086" s="123"/>
      <c r="C1086" s="123"/>
      <c r="D1086" s="123"/>
      <c r="E1086" s="123"/>
      <c r="G1086" s="3" t="n">
        <f aca="false">'Roshas Attendance'!M1085</f>
        <v>0</v>
      </c>
      <c r="H1086" s="123"/>
      <c r="I1086" s="123"/>
      <c r="J1086" s="123"/>
      <c r="M1086" s="144" t="str">
        <f aca="false">'Roshas Attendance'!S1085</f>
        <v/>
      </c>
      <c r="N1086" s="145" t="str">
        <f aca="false">IF(M1086="","", IF(SUMIF(K:K,M1086,J:J)=0,"",SUMIF(K:K,M1086,J:J)))</f>
        <v/>
      </c>
      <c r="O1086" s="144" t="str">
        <f aca="false">'Roshas Attendance'!U1085</f>
        <v/>
      </c>
    </row>
    <row r="1087" customFormat="false" ht="15.75" hidden="false" customHeight="true" outlineLevel="0" collapsed="false">
      <c r="A1087" s="67"/>
      <c r="B1087" s="123"/>
      <c r="C1087" s="123"/>
      <c r="D1087" s="123"/>
      <c r="E1087" s="123"/>
      <c r="G1087" s="3" t="n">
        <f aca="false">'Roshas Attendance'!M1086</f>
        <v>0</v>
      </c>
      <c r="H1087" s="123"/>
      <c r="I1087" s="123"/>
      <c r="J1087" s="123"/>
      <c r="M1087" s="144" t="str">
        <f aca="false">'Roshas Attendance'!S1086</f>
        <v/>
      </c>
      <c r="N1087" s="145" t="str">
        <f aca="false">IF(M1087="","", IF(SUMIF(K:K,M1087,J:J)=0,"",SUMIF(K:K,M1087,J:J)))</f>
        <v/>
      </c>
      <c r="O1087" s="144" t="str">
        <f aca="false">'Roshas Attendance'!U1086</f>
        <v/>
      </c>
    </row>
    <row r="1088" customFormat="false" ht="15.75" hidden="false" customHeight="true" outlineLevel="0" collapsed="false">
      <c r="A1088" s="74"/>
      <c r="B1088" s="123"/>
      <c r="C1088" s="123"/>
      <c r="D1088" s="123"/>
      <c r="E1088" s="123"/>
      <c r="G1088" s="3" t="n">
        <f aca="false">'Roshas Attendance'!M1087</f>
        <v>0</v>
      </c>
      <c r="H1088" s="123"/>
      <c r="I1088" s="123"/>
      <c r="J1088" s="123"/>
      <c r="M1088" s="144" t="str">
        <f aca="false">'Roshas Attendance'!S1087</f>
        <v/>
      </c>
      <c r="N1088" s="145" t="str">
        <f aca="false">IF(M1088="","", IF(SUMIF(K:K,M1088,J:J)=0,"",SUMIF(K:K,M1088,J:J)))</f>
        <v/>
      </c>
      <c r="O1088" s="144" t="str">
        <f aca="false">'Roshas Attendance'!U1087</f>
        <v/>
      </c>
    </row>
    <row r="1089" customFormat="false" ht="15.75" hidden="false" customHeight="true" outlineLevel="0" collapsed="false">
      <c r="A1089" s="67"/>
      <c r="B1089" s="123"/>
      <c r="C1089" s="123"/>
      <c r="D1089" s="123"/>
      <c r="E1089" s="123"/>
      <c r="G1089" s="3" t="n">
        <f aca="false">'Roshas Attendance'!M1088</f>
        <v>0</v>
      </c>
      <c r="H1089" s="123"/>
      <c r="I1089" s="123"/>
      <c r="J1089" s="123"/>
      <c r="M1089" s="144" t="str">
        <f aca="false">'Roshas Attendance'!S1088</f>
        <v/>
      </c>
      <c r="N1089" s="145" t="str">
        <f aca="false">IF(M1089="","", IF(SUMIF(K:K,M1089,J:J)=0,"",SUMIF(K:K,M1089,J:J)))</f>
        <v/>
      </c>
      <c r="O1089" s="144" t="str">
        <f aca="false">'Roshas Attendance'!U1088</f>
        <v/>
      </c>
    </row>
    <row r="1090" customFormat="false" ht="15.75" hidden="false" customHeight="true" outlineLevel="0" collapsed="false">
      <c r="A1090" s="74"/>
      <c r="B1090" s="123"/>
      <c r="C1090" s="123"/>
      <c r="D1090" s="123"/>
      <c r="E1090" s="123"/>
      <c r="G1090" s="3" t="n">
        <f aca="false">'Roshas Attendance'!M1089</f>
        <v>0</v>
      </c>
      <c r="H1090" s="123"/>
      <c r="I1090" s="123"/>
      <c r="J1090" s="123"/>
      <c r="M1090" s="144" t="str">
        <f aca="false">'Roshas Attendance'!S1089</f>
        <v/>
      </c>
      <c r="N1090" s="145" t="str">
        <f aca="false">IF(M1090="","", IF(SUMIF(K:K,M1090,J:J)=0,"",SUMIF(K:K,M1090,J:J)))</f>
        <v/>
      </c>
      <c r="O1090" s="144" t="str">
        <f aca="false">'Roshas Attendance'!U1089</f>
        <v/>
      </c>
    </row>
    <row r="1091" customFormat="false" ht="15.75" hidden="false" customHeight="true" outlineLevel="0" collapsed="false">
      <c r="A1091" s="67"/>
      <c r="B1091" s="123"/>
      <c r="C1091" s="123"/>
      <c r="D1091" s="123"/>
      <c r="E1091" s="123"/>
      <c r="G1091" s="3" t="n">
        <f aca="false">'Roshas Attendance'!M1090</f>
        <v>0</v>
      </c>
      <c r="H1091" s="123"/>
      <c r="I1091" s="123"/>
      <c r="J1091" s="123"/>
      <c r="M1091" s="144" t="str">
        <f aca="false">'Roshas Attendance'!S1090</f>
        <v/>
      </c>
      <c r="N1091" s="145" t="str">
        <f aca="false">IF(M1091="","", IF(SUMIF(K:K,M1091,J:J)=0,"",SUMIF(K:K,M1091,J:J)))</f>
        <v/>
      </c>
      <c r="O1091" s="144" t="str">
        <f aca="false">'Roshas Attendance'!U1090</f>
        <v/>
      </c>
    </row>
    <row r="1092" customFormat="false" ht="15.75" hidden="false" customHeight="true" outlineLevel="0" collapsed="false">
      <c r="A1092" s="74"/>
      <c r="B1092" s="123"/>
      <c r="C1092" s="123"/>
      <c r="D1092" s="123"/>
      <c r="E1092" s="123"/>
      <c r="G1092" s="3" t="n">
        <f aca="false">'Roshas Attendance'!M1091</f>
        <v>0</v>
      </c>
      <c r="H1092" s="123"/>
      <c r="I1092" s="123"/>
      <c r="J1092" s="123"/>
      <c r="M1092" s="144" t="str">
        <f aca="false">'Roshas Attendance'!S1091</f>
        <v/>
      </c>
      <c r="N1092" s="145" t="str">
        <f aca="false">IF(M1092="","", IF(SUMIF(K:K,M1092,J:J)=0,"",SUMIF(K:K,M1092,J:J)))</f>
        <v/>
      </c>
      <c r="O1092" s="144" t="str">
        <f aca="false">'Roshas Attendance'!U1091</f>
        <v/>
      </c>
    </row>
    <row r="1093" customFormat="false" ht="15.75" hidden="false" customHeight="true" outlineLevel="0" collapsed="false">
      <c r="A1093" s="67"/>
      <c r="B1093" s="123"/>
      <c r="C1093" s="123"/>
      <c r="D1093" s="123"/>
      <c r="E1093" s="123"/>
      <c r="G1093" s="3" t="n">
        <f aca="false">'Roshas Attendance'!M1092</f>
        <v>0</v>
      </c>
      <c r="H1093" s="123"/>
      <c r="I1093" s="123"/>
      <c r="J1093" s="123"/>
      <c r="M1093" s="144" t="str">
        <f aca="false">'Roshas Attendance'!S1092</f>
        <v/>
      </c>
      <c r="N1093" s="145" t="str">
        <f aca="false">IF(M1093="","", IF(SUMIF(K:K,M1093,J:J)=0,"",SUMIF(K:K,M1093,J:J)))</f>
        <v/>
      </c>
      <c r="O1093" s="144" t="str">
        <f aca="false">'Roshas Attendance'!U1092</f>
        <v/>
      </c>
    </row>
    <row r="1094" customFormat="false" ht="15.75" hidden="false" customHeight="true" outlineLevel="0" collapsed="false">
      <c r="A1094" s="74"/>
      <c r="B1094" s="123"/>
      <c r="C1094" s="123"/>
      <c r="D1094" s="123"/>
      <c r="E1094" s="123"/>
      <c r="G1094" s="3" t="n">
        <f aca="false">'Roshas Attendance'!M1093</f>
        <v>0</v>
      </c>
      <c r="H1094" s="123"/>
      <c r="I1094" s="123"/>
      <c r="J1094" s="123"/>
      <c r="M1094" s="144" t="str">
        <f aca="false">'Roshas Attendance'!S1093</f>
        <v/>
      </c>
      <c r="N1094" s="145" t="str">
        <f aca="false">IF(M1094="","", IF(SUMIF(K:K,M1094,J:J)=0,"",SUMIF(K:K,M1094,J:J)))</f>
        <v/>
      </c>
      <c r="O1094" s="144" t="str">
        <f aca="false">'Roshas Attendance'!U1093</f>
        <v/>
      </c>
    </row>
    <row r="1095" customFormat="false" ht="15.75" hidden="false" customHeight="true" outlineLevel="0" collapsed="false">
      <c r="A1095" s="67"/>
      <c r="B1095" s="123"/>
      <c r="C1095" s="123"/>
      <c r="D1095" s="123"/>
      <c r="E1095" s="123"/>
      <c r="G1095" s="3" t="n">
        <f aca="false">'Roshas Attendance'!M1094</f>
        <v>0</v>
      </c>
      <c r="H1095" s="123"/>
      <c r="I1095" s="123"/>
      <c r="J1095" s="123"/>
      <c r="M1095" s="144" t="str">
        <f aca="false">'Roshas Attendance'!S1094</f>
        <v/>
      </c>
      <c r="N1095" s="145" t="str">
        <f aca="false">IF(M1095="","", IF(SUMIF(K:K,M1095,J:J)=0,"",SUMIF(K:K,M1095,J:J)))</f>
        <v/>
      </c>
      <c r="O1095" s="144" t="str">
        <f aca="false">'Roshas Attendance'!U1094</f>
        <v/>
      </c>
    </row>
    <row r="1096" customFormat="false" ht="15.75" hidden="false" customHeight="true" outlineLevel="0" collapsed="false">
      <c r="A1096" s="74"/>
      <c r="B1096" s="123"/>
      <c r="C1096" s="123"/>
      <c r="D1096" s="123"/>
      <c r="E1096" s="123"/>
      <c r="G1096" s="3" t="n">
        <f aca="false">'Roshas Attendance'!M1095</f>
        <v>0</v>
      </c>
      <c r="H1096" s="123"/>
      <c r="I1096" s="123"/>
      <c r="J1096" s="123"/>
      <c r="M1096" s="144" t="str">
        <f aca="false">'Roshas Attendance'!S1095</f>
        <v/>
      </c>
      <c r="N1096" s="145" t="str">
        <f aca="false">IF(M1096="","", IF(SUMIF(K:K,M1096,J:J)=0,"",SUMIF(K:K,M1096,J:J)))</f>
        <v/>
      </c>
      <c r="O1096" s="144" t="str">
        <f aca="false">'Roshas Attendance'!U1095</f>
        <v/>
      </c>
    </row>
    <row r="1097" customFormat="false" ht="15.75" hidden="false" customHeight="true" outlineLevel="0" collapsed="false">
      <c r="A1097" s="67"/>
      <c r="B1097" s="123"/>
      <c r="C1097" s="123"/>
      <c r="D1097" s="123"/>
      <c r="E1097" s="123"/>
      <c r="G1097" s="3" t="n">
        <f aca="false">'Roshas Attendance'!M1096</f>
        <v>0</v>
      </c>
      <c r="H1097" s="123"/>
      <c r="I1097" s="123"/>
      <c r="J1097" s="123"/>
      <c r="M1097" s="144" t="str">
        <f aca="false">'Roshas Attendance'!S1096</f>
        <v/>
      </c>
      <c r="N1097" s="145" t="str">
        <f aca="false">IF(M1097="","", IF(SUMIF(K:K,M1097,J:J)=0,"",SUMIF(K:K,M1097,J:J)))</f>
        <v/>
      </c>
      <c r="O1097" s="144" t="str">
        <f aca="false">'Roshas Attendance'!U1096</f>
        <v/>
      </c>
    </row>
    <row r="1098" customFormat="false" ht="15.75" hidden="false" customHeight="true" outlineLevel="0" collapsed="false">
      <c r="A1098" s="74"/>
      <c r="B1098" s="123"/>
      <c r="C1098" s="123"/>
      <c r="D1098" s="123"/>
      <c r="E1098" s="123"/>
      <c r="G1098" s="3" t="n">
        <f aca="false">'Roshas Attendance'!M1097</f>
        <v>0</v>
      </c>
      <c r="H1098" s="123"/>
      <c r="I1098" s="123"/>
      <c r="J1098" s="123"/>
      <c r="M1098" s="144" t="str">
        <f aca="false">'Roshas Attendance'!S1097</f>
        <v/>
      </c>
      <c r="N1098" s="145" t="str">
        <f aca="false">IF(M1098="","", IF(SUMIF(K:K,M1098,J:J)=0,"",SUMIF(K:K,M1098,J:J)))</f>
        <v/>
      </c>
      <c r="O1098" s="144" t="str">
        <f aca="false">'Roshas Attendance'!U1097</f>
        <v/>
      </c>
    </row>
    <row r="1099" customFormat="false" ht="15.75" hidden="false" customHeight="true" outlineLevel="0" collapsed="false">
      <c r="A1099" s="67"/>
      <c r="B1099" s="123"/>
      <c r="C1099" s="123"/>
      <c r="D1099" s="123"/>
      <c r="E1099" s="123"/>
      <c r="G1099" s="3" t="n">
        <f aca="false">'Roshas Attendance'!M1098</f>
        <v>0</v>
      </c>
      <c r="H1099" s="123"/>
      <c r="I1099" s="123"/>
      <c r="J1099" s="123"/>
      <c r="M1099" s="144" t="str">
        <f aca="false">'Roshas Attendance'!S1098</f>
        <v/>
      </c>
      <c r="N1099" s="145" t="str">
        <f aca="false">IF(M1099="","", IF(SUMIF(K:K,M1099,J:J)=0,"",SUMIF(K:K,M1099,J:J)))</f>
        <v/>
      </c>
      <c r="O1099" s="144" t="str">
        <f aca="false">'Roshas Attendance'!U1098</f>
        <v/>
      </c>
    </row>
    <row r="1100" customFormat="false" ht="15.75" hidden="false" customHeight="true" outlineLevel="0" collapsed="false">
      <c r="A1100" s="74"/>
      <c r="B1100" s="123"/>
      <c r="C1100" s="123"/>
      <c r="D1100" s="123"/>
      <c r="E1100" s="123"/>
      <c r="G1100" s="3" t="n">
        <f aca="false">'Roshas Attendance'!M1099</f>
        <v>0</v>
      </c>
      <c r="H1100" s="123"/>
      <c r="I1100" s="123"/>
      <c r="J1100" s="123"/>
      <c r="M1100" s="144" t="str">
        <f aca="false">'Roshas Attendance'!S1099</f>
        <v/>
      </c>
      <c r="N1100" s="145" t="str">
        <f aca="false">IF(M1100="","", IF(SUMIF(K:K,M1100,J:J)=0,"",SUMIF(K:K,M1100,J:J)))</f>
        <v/>
      </c>
      <c r="O1100" s="144" t="str">
        <f aca="false">'Roshas Attendance'!U1099</f>
        <v/>
      </c>
    </row>
    <row r="1101" customFormat="false" ht="15.75" hidden="false" customHeight="true" outlineLevel="0" collapsed="false">
      <c r="A1101" s="67"/>
      <c r="B1101" s="123"/>
      <c r="C1101" s="123"/>
      <c r="D1101" s="123"/>
      <c r="E1101" s="123"/>
      <c r="G1101" s="3" t="n">
        <f aca="false">'Roshas Attendance'!M1100</f>
        <v>0</v>
      </c>
      <c r="H1101" s="123"/>
      <c r="I1101" s="123"/>
      <c r="J1101" s="123"/>
      <c r="M1101" s="144" t="str">
        <f aca="false">'Roshas Attendance'!S1100</f>
        <v/>
      </c>
      <c r="N1101" s="145" t="str">
        <f aca="false">IF(M1101="","", IF(SUMIF(K:K,M1101,J:J)=0,"",SUMIF(K:K,M1101,J:J)))</f>
        <v/>
      </c>
      <c r="O1101" s="144" t="str">
        <f aca="false">'Roshas Attendance'!U1100</f>
        <v/>
      </c>
    </row>
    <row r="1102" customFormat="false" ht="15.75" hidden="false" customHeight="true" outlineLevel="0" collapsed="false">
      <c r="A1102" s="74"/>
      <c r="B1102" s="123"/>
      <c r="C1102" s="123"/>
      <c r="D1102" s="123"/>
      <c r="E1102" s="123"/>
      <c r="G1102" s="3" t="n">
        <f aca="false">'Roshas Attendance'!M1101</f>
        <v>0</v>
      </c>
      <c r="H1102" s="123"/>
      <c r="I1102" s="123"/>
      <c r="J1102" s="123"/>
      <c r="M1102" s="144" t="str">
        <f aca="false">'Roshas Attendance'!S1101</f>
        <v/>
      </c>
      <c r="N1102" s="145" t="str">
        <f aca="false">IF(M1102="","", IF(SUMIF(K:K,M1102,J:J)=0,"",SUMIF(K:K,M1102,J:J)))</f>
        <v/>
      </c>
      <c r="O1102" s="144" t="str">
        <f aca="false">'Roshas Attendance'!U1101</f>
        <v/>
      </c>
    </row>
    <row r="1103" customFormat="false" ht="15.75" hidden="false" customHeight="true" outlineLevel="0" collapsed="false">
      <c r="A1103" s="67"/>
      <c r="B1103" s="123"/>
      <c r="C1103" s="123"/>
      <c r="D1103" s="123"/>
      <c r="E1103" s="123"/>
      <c r="G1103" s="3" t="n">
        <f aca="false">'Roshas Attendance'!M1102</f>
        <v>0</v>
      </c>
      <c r="H1103" s="123"/>
      <c r="I1103" s="123"/>
      <c r="J1103" s="123"/>
      <c r="M1103" s="144" t="str">
        <f aca="false">'Roshas Attendance'!S1102</f>
        <v/>
      </c>
      <c r="N1103" s="145" t="str">
        <f aca="false">IF(M1103="","", IF(SUMIF(K:K,M1103,J:J)=0,"",SUMIF(K:K,M1103,J:J)))</f>
        <v/>
      </c>
      <c r="O1103" s="144" t="str">
        <f aca="false">'Roshas Attendance'!U1102</f>
        <v/>
      </c>
    </row>
    <row r="1104" customFormat="false" ht="15.75" hidden="false" customHeight="true" outlineLevel="0" collapsed="false">
      <c r="A1104" s="74"/>
      <c r="B1104" s="123"/>
      <c r="C1104" s="123"/>
      <c r="D1104" s="123"/>
      <c r="E1104" s="123"/>
      <c r="G1104" s="3" t="n">
        <f aca="false">'Roshas Attendance'!M1103</f>
        <v>0</v>
      </c>
      <c r="H1104" s="123"/>
      <c r="I1104" s="123"/>
      <c r="J1104" s="123"/>
      <c r="M1104" s="144" t="str">
        <f aca="false">'Roshas Attendance'!S1103</f>
        <v/>
      </c>
      <c r="N1104" s="145" t="str">
        <f aca="false">IF(M1104="","", IF(SUMIF(K:K,M1104,J:J)=0,"",SUMIF(K:K,M1104,J:J)))</f>
        <v/>
      </c>
      <c r="O1104" s="144" t="str">
        <f aca="false">'Roshas Attendance'!U1103</f>
        <v/>
      </c>
    </row>
    <row r="1105" customFormat="false" ht="15.75" hidden="false" customHeight="true" outlineLevel="0" collapsed="false">
      <c r="A1105" s="67"/>
      <c r="B1105" s="123"/>
      <c r="C1105" s="123"/>
      <c r="D1105" s="123"/>
      <c r="E1105" s="123"/>
      <c r="G1105" s="3" t="n">
        <f aca="false">'Roshas Attendance'!M1104</f>
        <v>0</v>
      </c>
      <c r="H1105" s="123"/>
      <c r="I1105" s="123"/>
      <c r="J1105" s="123"/>
      <c r="M1105" s="144" t="n">
        <f aca="false">'Roshas Attendance'!S1104</f>
        <v>0</v>
      </c>
      <c r="N1105" s="145" t="str">
        <f aca="false">IF(M1105="","", IF(SUMIF(K:K,M1105,J:J)=0,"",SUMIF(K:K,M1105,J:J)))</f>
        <v/>
      </c>
      <c r="O1105" s="144" t="n">
        <f aca="false">'Roshas Attendance'!U1104</f>
        <v>0</v>
      </c>
    </row>
    <row r="1106" customFormat="false" ht="15.75" hidden="false" customHeight="true" outlineLevel="0" collapsed="false">
      <c r="A1106" s="157"/>
      <c r="B1106" s="123"/>
      <c r="C1106" s="123"/>
      <c r="D1106" s="123"/>
      <c r="E1106" s="123"/>
      <c r="H1106" s="123"/>
      <c r="I1106" s="123"/>
      <c r="J1106" s="123"/>
      <c r="M1106" s="126"/>
      <c r="N1106" s="128"/>
      <c r="O1106" s="125"/>
    </row>
    <row r="1107" customFormat="false" ht="15.75" hidden="false" customHeight="true" outlineLevel="0" collapsed="false">
      <c r="A1107" s="158"/>
      <c r="B1107" s="123"/>
      <c r="C1107" s="123"/>
      <c r="D1107" s="123"/>
      <c r="E1107" s="123"/>
      <c r="H1107" s="123"/>
      <c r="I1107" s="123"/>
      <c r="J1107" s="123"/>
      <c r="M1107" s="126"/>
      <c r="N1107" s="128"/>
      <c r="O1107" s="125"/>
    </row>
    <row r="1108" customFormat="false" ht="15.75" hidden="false" customHeight="true" outlineLevel="0" collapsed="false">
      <c r="A1108" s="157"/>
      <c r="B1108" s="123"/>
      <c r="C1108" s="123"/>
      <c r="D1108" s="123"/>
      <c r="E1108" s="123"/>
      <c r="H1108" s="123"/>
      <c r="I1108" s="123"/>
      <c r="J1108" s="123"/>
      <c r="M1108" s="126"/>
      <c r="N1108" s="128"/>
      <c r="O1108" s="125"/>
    </row>
    <row r="1109" customFormat="false" ht="15.75" hidden="false" customHeight="true" outlineLevel="0" collapsed="false">
      <c r="A1109" s="158"/>
      <c r="B1109" s="123"/>
      <c r="C1109" s="123"/>
      <c r="D1109" s="123"/>
      <c r="E1109" s="123"/>
      <c r="H1109" s="123"/>
      <c r="I1109" s="123"/>
      <c r="J1109" s="123"/>
      <c r="M1109" s="126"/>
      <c r="N1109" s="128"/>
      <c r="O1109" s="125"/>
    </row>
    <row r="1110" customFormat="false" ht="15.75" hidden="false" customHeight="true" outlineLevel="0" collapsed="false">
      <c r="A1110" s="157"/>
      <c r="B1110" s="123"/>
      <c r="C1110" s="123"/>
      <c r="D1110" s="123"/>
      <c r="E1110" s="123"/>
      <c r="H1110" s="123"/>
      <c r="I1110" s="123"/>
      <c r="J1110" s="123"/>
      <c r="M1110" s="126"/>
      <c r="N1110" s="128"/>
      <c r="O1110" s="125"/>
    </row>
    <row r="1111" customFormat="false" ht="15.75" hidden="false" customHeight="true" outlineLevel="0" collapsed="false">
      <c r="A1111" s="158"/>
      <c r="B1111" s="123"/>
      <c r="C1111" s="123"/>
      <c r="D1111" s="123"/>
      <c r="E1111" s="123"/>
      <c r="H1111" s="123"/>
      <c r="I1111" s="123"/>
      <c r="J1111" s="123"/>
      <c r="M1111" s="126"/>
      <c r="N1111" s="128"/>
      <c r="O1111" s="125"/>
    </row>
    <row r="1112" customFormat="false" ht="15.75" hidden="false" customHeight="true" outlineLevel="0" collapsed="false">
      <c r="A1112" s="157"/>
      <c r="B1112" s="123"/>
      <c r="C1112" s="123"/>
      <c r="D1112" s="123"/>
      <c r="E1112" s="123"/>
      <c r="H1112" s="123"/>
      <c r="I1112" s="123"/>
      <c r="J1112" s="123"/>
      <c r="M1112" s="126"/>
      <c r="N1112" s="128"/>
      <c r="O1112" s="125"/>
    </row>
    <row r="1113" customFormat="false" ht="15.75" hidden="false" customHeight="true" outlineLevel="0" collapsed="false">
      <c r="A1113" s="158"/>
      <c r="B1113" s="123"/>
      <c r="C1113" s="123"/>
      <c r="D1113" s="123"/>
      <c r="E1113" s="123"/>
      <c r="H1113" s="123"/>
      <c r="I1113" s="123"/>
      <c r="J1113" s="123"/>
      <c r="M1113" s="126"/>
      <c r="N1113" s="128"/>
      <c r="O1113" s="125"/>
    </row>
    <row r="1114" customFormat="false" ht="15.75" hidden="false" customHeight="true" outlineLevel="0" collapsed="false">
      <c r="A1114" s="157"/>
      <c r="B1114" s="123"/>
      <c r="C1114" s="123"/>
      <c r="D1114" s="123"/>
      <c r="E1114" s="123"/>
      <c r="H1114" s="123"/>
      <c r="I1114" s="123"/>
      <c r="J1114" s="123"/>
      <c r="M1114" s="126"/>
      <c r="N1114" s="128"/>
      <c r="O1114" s="125"/>
    </row>
    <row r="1115" customFormat="false" ht="15.75" hidden="false" customHeight="true" outlineLevel="0" collapsed="false">
      <c r="A1115" s="158"/>
      <c r="B1115" s="123"/>
      <c r="C1115" s="123"/>
      <c r="D1115" s="123"/>
      <c r="E1115" s="123"/>
      <c r="H1115" s="123"/>
      <c r="I1115" s="123"/>
      <c r="J1115" s="123"/>
      <c r="M1115" s="126"/>
      <c r="N1115" s="128"/>
      <c r="O1115" s="125"/>
    </row>
    <row r="1116" customFormat="false" ht="15.75" hidden="false" customHeight="true" outlineLevel="0" collapsed="false">
      <c r="A1116" s="157"/>
      <c r="B1116" s="123"/>
      <c r="C1116" s="123"/>
      <c r="D1116" s="123"/>
      <c r="E1116" s="123"/>
      <c r="H1116" s="123"/>
      <c r="I1116" s="123"/>
      <c r="J1116" s="123"/>
      <c r="M1116" s="126"/>
      <c r="N1116" s="128"/>
      <c r="O1116" s="125"/>
    </row>
    <row r="1117" customFormat="false" ht="15.75" hidden="false" customHeight="true" outlineLevel="0" collapsed="false">
      <c r="A1117" s="158"/>
      <c r="B1117" s="123"/>
      <c r="C1117" s="123"/>
      <c r="D1117" s="123"/>
      <c r="E1117" s="123"/>
      <c r="H1117" s="123"/>
      <c r="I1117" s="123"/>
      <c r="J1117" s="123"/>
      <c r="M1117" s="126"/>
      <c r="N1117" s="128"/>
      <c r="O1117" s="125"/>
    </row>
    <row r="1118" customFormat="false" ht="15.75" hidden="false" customHeight="true" outlineLevel="0" collapsed="false">
      <c r="A1118" s="157"/>
      <c r="B1118" s="123"/>
      <c r="C1118" s="123"/>
      <c r="D1118" s="123"/>
      <c r="E1118" s="123"/>
      <c r="H1118" s="123"/>
      <c r="I1118" s="123"/>
      <c r="J1118" s="123"/>
      <c r="M1118" s="126"/>
      <c r="N1118" s="128"/>
      <c r="O1118" s="125"/>
    </row>
    <row r="1119" customFormat="false" ht="15.75" hidden="false" customHeight="true" outlineLevel="0" collapsed="false">
      <c r="A1119" s="158"/>
      <c r="B1119" s="123"/>
      <c r="C1119" s="123"/>
      <c r="D1119" s="123"/>
      <c r="E1119" s="123"/>
      <c r="H1119" s="123"/>
      <c r="I1119" s="123"/>
      <c r="J1119" s="123"/>
      <c r="M1119" s="126"/>
      <c r="N1119" s="128"/>
      <c r="O1119" s="125"/>
    </row>
    <row r="1120" customFormat="false" ht="15.75" hidden="false" customHeight="true" outlineLevel="0" collapsed="false">
      <c r="A1120" s="157"/>
      <c r="B1120" s="123"/>
      <c r="C1120" s="123"/>
      <c r="D1120" s="123"/>
      <c r="E1120" s="123"/>
      <c r="H1120" s="123"/>
      <c r="I1120" s="123"/>
      <c r="J1120" s="123"/>
      <c r="M1120" s="126"/>
      <c r="N1120" s="128"/>
      <c r="O1120" s="125"/>
    </row>
    <row r="1121" customFormat="false" ht="15.75" hidden="false" customHeight="true" outlineLevel="0" collapsed="false">
      <c r="A1121" s="158"/>
      <c r="B1121" s="123"/>
      <c r="C1121" s="123"/>
      <c r="D1121" s="123"/>
      <c r="E1121" s="123"/>
      <c r="H1121" s="123"/>
      <c r="I1121" s="123"/>
      <c r="J1121" s="123"/>
      <c r="M1121" s="126"/>
      <c r="N1121" s="128"/>
      <c r="O1121" s="125"/>
    </row>
    <row r="1122" customFormat="false" ht="15.75" hidden="false" customHeight="true" outlineLevel="0" collapsed="false">
      <c r="A1122" s="157"/>
      <c r="B1122" s="123"/>
      <c r="C1122" s="123"/>
      <c r="D1122" s="123"/>
      <c r="E1122" s="123"/>
      <c r="H1122" s="123"/>
      <c r="I1122" s="123"/>
      <c r="J1122" s="123"/>
      <c r="M1122" s="126"/>
      <c r="N1122" s="128"/>
      <c r="O1122" s="125"/>
    </row>
    <row r="1123" customFormat="false" ht="15.75" hidden="false" customHeight="true" outlineLevel="0" collapsed="false">
      <c r="A1123" s="158"/>
      <c r="B1123" s="123"/>
      <c r="C1123" s="123"/>
      <c r="D1123" s="123"/>
      <c r="E1123" s="123"/>
      <c r="H1123" s="123"/>
      <c r="I1123" s="123"/>
      <c r="J1123" s="123"/>
      <c r="M1123" s="126"/>
      <c r="N1123" s="128"/>
      <c r="O1123" s="125"/>
    </row>
    <row r="1124" customFormat="false" ht="15.75" hidden="false" customHeight="true" outlineLevel="0" collapsed="false">
      <c r="A1124" s="157"/>
      <c r="B1124" s="123"/>
      <c r="C1124" s="123"/>
      <c r="D1124" s="123"/>
      <c r="E1124" s="123"/>
      <c r="H1124" s="123"/>
      <c r="I1124" s="123"/>
      <c r="J1124" s="123"/>
      <c r="M1124" s="126"/>
      <c r="N1124" s="128"/>
      <c r="O1124" s="125"/>
    </row>
    <row r="1125" customFormat="false" ht="15.75" hidden="false" customHeight="true" outlineLevel="0" collapsed="false">
      <c r="A1125" s="158"/>
      <c r="B1125" s="123"/>
      <c r="C1125" s="123"/>
      <c r="D1125" s="123"/>
      <c r="E1125" s="123"/>
      <c r="H1125" s="123"/>
      <c r="I1125" s="123"/>
      <c r="J1125" s="123"/>
      <c r="M1125" s="126"/>
      <c r="N1125" s="128"/>
      <c r="O1125" s="125"/>
    </row>
    <row r="1126" customFormat="false" ht="15.75" hidden="false" customHeight="true" outlineLevel="0" collapsed="false">
      <c r="A1126" s="157"/>
      <c r="B1126" s="123"/>
      <c r="C1126" s="123"/>
      <c r="D1126" s="123"/>
      <c r="E1126" s="123"/>
      <c r="H1126" s="123"/>
      <c r="I1126" s="123"/>
      <c r="J1126" s="123"/>
      <c r="M1126" s="126"/>
      <c r="N1126" s="128"/>
      <c r="O1126" s="125"/>
    </row>
    <row r="1127" customFormat="false" ht="15.75" hidden="false" customHeight="true" outlineLevel="0" collapsed="false">
      <c r="A1127" s="158"/>
      <c r="B1127" s="123"/>
      <c r="C1127" s="123"/>
      <c r="D1127" s="123"/>
      <c r="E1127" s="123"/>
      <c r="H1127" s="123"/>
      <c r="I1127" s="123"/>
      <c r="J1127" s="123"/>
      <c r="M1127" s="126"/>
      <c r="N1127" s="128"/>
      <c r="O1127" s="125"/>
    </row>
    <row r="1128" customFormat="false" ht="15.75" hidden="false" customHeight="true" outlineLevel="0" collapsed="false">
      <c r="A1128" s="157"/>
      <c r="B1128" s="123"/>
      <c r="C1128" s="123"/>
      <c r="D1128" s="123"/>
      <c r="E1128" s="123"/>
      <c r="H1128" s="123"/>
      <c r="I1128" s="123"/>
      <c r="J1128" s="123"/>
      <c r="M1128" s="126"/>
      <c r="N1128" s="128"/>
      <c r="O1128" s="125"/>
    </row>
    <row r="1129" customFormat="false" ht="15.75" hidden="false" customHeight="true" outlineLevel="0" collapsed="false">
      <c r="A1129" s="158"/>
      <c r="B1129" s="123"/>
      <c r="C1129" s="123"/>
      <c r="D1129" s="123"/>
      <c r="E1129" s="123"/>
      <c r="H1129" s="123"/>
      <c r="I1129" s="123"/>
      <c r="J1129" s="123"/>
      <c r="M1129" s="126"/>
      <c r="N1129" s="128"/>
      <c r="O1129" s="125"/>
    </row>
    <row r="1130" customFormat="false" ht="15.75" hidden="false" customHeight="true" outlineLevel="0" collapsed="false">
      <c r="A1130" s="157"/>
      <c r="B1130" s="123"/>
      <c r="C1130" s="123"/>
      <c r="D1130" s="123"/>
      <c r="E1130" s="123"/>
      <c r="H1130" s="123"/>
      <c r="I1130" s="123"/>
      <c r="J1130" s="123"/>
      <c r="M1130" s="126"/>
      <c r="N1130" s="128"/>
      <c r="O1130" s="125"/>
    </row>
    <row r="1131" customFormat="false" ht="15.75" hidden="false" customHeight="true" outlineLevel="0" collapsed="false">
      <c r="A1131" s="158"/>
      <c r="B1131" s="123"/>
      <c r="C1131" s="123"/>
      <c r="D1131" s="123"/>
      <c r="E1131" s="123"/>
      <c r="H1131" s="123"/>
      <c r="I1131" s="123"/>
      <c r="J1131" s="123"/>
      <c r="M1131" s="126"/>
      <c r="N1131" s="128"/>
      <c r="O1131" s="125"/>
    </row>
    <row r="1132" customFormat="false" ht="15.75" hidden="false" customHeight="true" outlineLevel="0" collapsed="false">
      <c r="A1132" s="157"/>
      <c r="B1132" s="123"/>
      <c r="C1132" s="123"/>
      <c r="D1132" s="123"/>
      <c r="E1132" s="123"/>
      <c r="H1132" s="123"/>
      <c r="I1132" s="123"/>
      <c r="J1132" s="123"/>
      <c r="M1132" s="126"/>
      <c r="N1132" s="128"/>
      <c r="O1132" s="125"/>
    </row>
    <row r="1133" customFormat="false" ht="15.75" hidden="false" customHeight="true" outlineLevel="0" collapsed="false">
      <c r="A1133" s="158"/>
      <c r="B1133" s="123"/>
      <c r="C1133" s="123"/>
      <c r="D1133" s="123"/>
      <c r="E1133" s="123"/>
      <c r="H1133" s="123"/>
      <c r="I1133" s="123"/>
      <c r="J1133" s="123"/>
      <c r="M1133" s="126"/>
      <c r="N1133" s="128"/>
      <c r="O1133" s="125"/>
    </row>
    <row r="1134" customFormat="false" ht="15.75" hidden="false" customHeight="true" outlineLevel="0" collapsed="false">
      <c r="A1134" s="157"/>
      <c r="B1134" s="123"/>
      <c r="C1134" s="123"/>
      <c r="D1134" s="123"/>
      <c r="E1134" s="123"/>
      <c r="H1134" s="123"/>
      <c r="I1134" s="123"/>
      <c r="J1134" s="123"/>
      <c r="M1134" s="126"/>
      <c r="N1134" s="128"/>
      <c r="O1134" s="125"/>
    </row>
    <row r="1135" customFormat="false" ht="15.75" hidden="false" customHeight="true" outlineLevel="0" collapsed="false">
      <c r="A1135" s="158"/>
      <c r="B1135" s="123"/>
      <c r="C1135" s="123"/>
      <c r="D1135" s="123"/>
      <c r="E1135" s="123"/>
      <c r="H1135" s="123"/>
      <c r="I1135" s="123"/>
      <c r="J1135" s="123"/>
      <c r="M1135" s="126"/>
      <c r="N1135" s="128"/>
      <c r="O1135" s="125"/>
    </row>
    <row r="1136" customFormat="false" ht="15.75" hidden="false" customHeight="true" outlineLevel="0" collapsed="false">
      <c r="A1136" s="157"/>
      <c r="B1136" s="123"/>
      <c r="C1136" s="123"/>
      <c r="D1136" s="123"/>
      <c r="E1136" s="123"/>
      <c r="H1136" s="123"/>
      <c r="I1136" s="123"/>
      <c r="J1136" s="123"/>
      <c r="M1136" s="126"/>
      <c r="N1136" s="128"/>
      <c r="O1136" s="125"/>
    </row>
    <row r="1137" customFormat="false" ht="15.75" hidden="false" customHeight="true" outlineLevel="0" collapsed="false">
      <c r="A1137" s="158"/>
      <c r="B1137" s="123"/>
      <c r="C1137" s="123"/>
      <c r="D1137" s="123"/>
      <c r="E1137" s="123"/>
      <c r="H1137" s="123"/>
      <c r="I1137" s="123"/>
      <c r="J1137" s="123"/>
      <c r="M1137" s="126"/>
      <c r="N1137" s="128"/>
      <c r="O1137" s="125"/>
    </row>
    <row r="1138" customFormat="false" ht="15.75" hidden="false" customHeight="true" outlineLevel="0" collapsed="false">
      <c r="A1138" s="157"/>
      <c r="B1138" s="123"/>
      <c r="C1138" s="123"/>
      <c r="D1138" s="123"/>
      <c r="E1138" s="123"/>
      <c r="H1138" s="123"/>
      <c r="I1138" s="123"/>
      <c r="J1138" s="123"/>
      <c r="M1138" s="126"/>
      <c r="N1138" s="128"/>
      <c r="O1138" s="125"/>
    </row>
    <row r="1139" customFormat="false" ht="15.75" hidden="false" customHeight="true" outlineLevel="0" collapsed="false">
      <c r="A1139" s="158"/>
      <c r="B1139" s="123"/>
      <c r="C1139" s="123"/>
      <c r="D1139" s="123"/>
      <c r="E1139" s="123"/>
      <c r="H1139" s="123"/>
      <c r="I1139" s="123"/>
      <c r="J1139" s="123"/>
      <c r="M1139" s="126"/>
      <c r="N1139" s="128"/>
      <c r="O1139" s="125"/>
    </row>
    <row r="1140" customFormat="false" ht="15.75" hidden="false" customHeight="true" outlineLevel="0" collapsed="false">
      <c r="A1140" s="159"/>
      <c r="B1140" s="123"/>
      <c r="C1140" s="123"/>
      <c r="D1140" s="123"/>
      <c r="E1140" s="123"/>
      <c r="H1140" s="123"/>
      <c r="I1140" s="123"/>
      <c r="J1140" s="123"/>
      <c r="M1140" s="126"/>
      <c r="N1140" s="128"/>
      <c r="O1140" s="125"/>
    </row>
    <row r="1141" customFormat="false" ht="15.75" hidden="false" customHeight="true" outlineLevel="0" collapsed="false">
      <c r="A1141" s="160"/>
      <c r="B1141" s="123"/>
      <c r="C1141" s="123"/>
      <c r="D1141" s="123"/>
      <c r="E1141" s="123"/>
      <c r="H1141" s="123"/>
      <c r="I1141" s="123"/>
      <c r="J1141" s="123"/>
      <c r="M1141" s="126"/>
      <c r="N1141" s="128"/>
      <c r="O1141" s="125"/>
    </row>
    <row r="1142" customFormat="false" ht="15.75" hidden="false" customHeight="true" outlineLevel="0" collapsed="false">
      <c r="A1142" s="159"/>
      <c r="B1142" s="123"/>
      <c r="C1142" s="123"/>
      <c r="D1142" s="123"/>
      <c r="E1142" s="123"/>
      <c r="H1142" s="123"/>
      <c r="I1142" s="123"/>
      <c r="J1142" s="123"/>
      <c r="M1142" s="126"/>
      <c r="N1142" s="128"/>
      <c r="O1142" s="125"/>
    </row>
    <row r="1143" customFormat="false" ht="15.75" hidden="false" customHeight="true" outlineLevel="0" collapsed="false">
      <c r="A1143" s="160"/>
      <c r="B1143" s="123"/>
      <c r="C1143" s="123"/>
      <c r="D1143" s="123"/>
      <c r="E1143" s="123"/>
      <c r="H1143" s="123"/>
      <c r="I1143" s="123"/>
      <c r="J1143" s="123"/>
      <c r="M1143" s="126"/>
      <c r="N1143" s="128"/>
      <c r="O1143" s="125"/>
    </row>
    <row r="1144" customFormat="false" ht="15.75" hidden="false" customHeight="true" outlineLevel="0" collapsed="false">
      <c r="A1144" s="159"/>
      <c r="B1144" s="123"/>
      <c r="C1144" s="123"/>
      <c r="D1144" s="123"/>
      <c r="E1144" s="123"/>
      <c r="H1144" s="123"/>
      <c r="I1144" s="123"/>
      <c r="J1144" s="123"/>
      <c r="M1144" s="126"/>
      <c r="N1144" s="128"/>
      <c r="O1144" s="125"/>
    </row>
    <row r="1145" customFormat="false" ht="15.75" hidden="false" customHeight="true" outlineLevel="0" collapsed="false">
      <c r="A1145" s="160"/>
      <c r="B1145" s="123"/>
      <c r="C1145" s="123"/>
      <c r="D1145" s="123"/>
      <c r="E1145" s="123"/>
      <c r="H1145" s="123"/>
      <c r="I1145" s="123"/>
      <c r="J1145" s="123"/>
      <c r="M1145" s="126"/>
      <c r="N1145" s="128"/>
      <c r="O1145" s="125"/>
    </row>
  </sheetData>
  <autoFilter ref="A5:AD542"/>
  <mergeCells count="2">
    <mergeCell ref="G4:K4"/>
    <mergeCell ref="M4:N4"/>
  </mergeCells>
  <conditionalFormatting sqref="A2:B2">
    <cfRule type="containsText" priority="2" operator="containsText" aboveAverage="0" equalAverage="0" bottom="0" percent="0" rank="0" text="Green" dxfId="5">
      <formula>NOT(ISERROR(SEARCH("Green",A2)))</formula>
    </cfRule>
  </conditionalFormatting>
  <conditionalFormatting sqref="A2:B2">
    <cfRule type="containsText" priority="3" operator="containsText" aboveAverage="0" equalAverage="0" bottom="0" percent="0" rank="0" text="Incorrect" dxfId="4">
      <formula>NOT(ISERROR(SEARCH("Incorrect",A2)))</formula>
    </cfRule>
  </conditionalFormatting>
  <conditionalFormatting sqref="B1 B3:B1145 E1:E1145">
    <cfRule type="expression" priority="4" aboveAverage="0" equalAverage="0" bottom="0" percent="0" rank="0" text="" dxfId="4">
      <formula>ISERROR(B:B)</formula>
    </cfRule>
  </conditionalFormatting>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W1107"/>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1"/>
  <cols>
    <col collapsed="false" customWidth="true" hidden="false" outlineLevel="0" max="1" min="1" style="0" width="2"/>
    <col collapsed="false" customWidth="true" hidden="false" outlineLevel="0" max="2" min="2" style="0" width="9.39"/>
    <col collapsed="false" customWidth="true" hidden="false" outlineLevel="0" max="3" min="3" style="0" width="7.88"/>
    <col collapsed="false" customWidth="true" hidden="false" outlineLevel="0" max="4" min="4" style="0" width="2"/>
    <col collapsed="false" customWidth="true" hidden="false" outlineLevel="0" max="5" min="5" style="0" width="2.88"/>
    <col collapsed="false" customWidth="true" hidden="false" outlineLevel="0" max="6" min="6" style="0" width="16.65"/>
    <col collapsed="false" customWidth="true" hidden="false" outlineLevel="1" max="7" min="7" style="0" width="10.26"/>
    <col collapsed="false" customWidth="true" hidden="false" outlineLevel="0" max="8" min="8" style="0" width="12.26"/>
    <col collapsed="false" customWidth="true" hidden="false" outlineLevel="0" max="10" min="9" style="0" width="10.26"/>
    <col collapsed="false" customWidth="true" hidden="false" outlineLevel="0" max="11" min="11" style="0" width="18.9"/>
    <col collapsed="false" customWidth="true" hidden="false" outlineLevel="0" max="12" min="12" style="0" width="5.63"/>
    <col collapsed="false" customWidth="true" hidden="false" outlineLevel="0" max="13" min="13" style="0" width="15.14"/>
    <col collapsed="false" customWidth="true" hidden="false" outlineLevel="0" max="14" min="14" style="0" width="6.39"/>
    <col collapsed="false" customWidth="true" hidden="false" outlineLevel="0" max="15" min="15" style="0" width="12.15"/>
    <col collapsed="false" customWidth="true" hidden="false" outlineLevel="0" max="16" min="16" style="0" width="13.39"/>
    <col collapsed="false" customWidth="true" hidden="false" outlineLevel="0" max="17" min="17" style="0" width="21.52"/>
    <col collapsed="false" customWidth="true" hidden="false" outlineLevel="0" max="18" min="18" style="0" width="9.01"/>
    <col collapsed="false" customWidth="true" hidden="false" outlineLevel="0" max="19" min="19" style="0" width="26.03"/>
    <col collapsed="false" customWidth="true" hidden="false" outlineLevel="0" max="20" min="20" style="0" width="12.64"/>
    <col collapsed="false" customWidth="true" hidden="false" outlineLevel="0" max="21" min="21" style="0" width="18.27"/>
    <col collapsed="false" customWidth="true" hidden="false" outlineLevel="0" max="22" min="22" style="0" width="5.39"/>
    <col collapsed="false" customWidth="true" hidden="false" outlineLevel="0" max="23" min="23" style="0" width="17.4"/>
    <col collapsed="false" customWidth="true" hidden="false" outlineLevel="0" max="26" min="24" style="0" width="8.64"/>
    <col collapsed="false" customWidth="true" hidden="false" outlineLevel="0" max="1024" min="27" style="0" width="12.64"/>
  </cols>
  <sheetData>
    <row r="1" customFormat="false" ht="21.75" hidden="false" customHeight="true" outlineLevel="0" collapsed="false">
      <c r="A1" s="161"/>
      <c r="B1" s="162" t="s">
        <v>504</v>
      </c>
      <c r="C1" s="162"/>
      <c r="D1" s="163"/>
      <c r="E1" s="163"/>
      <c r="F1" s="163"/>
      <c r="G1" s="164"/>
      <c r="H1" s="129"/>
      <c r="I1" s="164"/>
      <c r="J1" s="164"/>
      <c r="K1" s="3"/>
      <c r="L1" s="3"/>
      <c r="M1" s="165"/>
      <c r="N1" s="165"/>
      <c r="O1" s="165"/>
      <c r="P1" s="129"/>
      <c r="Q1" s="164"/>
      <c r="S1" s="165"/>
      <c r="T1" s="129"/>
      <c r="U1" s="165"/>
      <c r="W1" s="166"/>
    </row>
    <row r="2" customFormat="false" ht="15.75" hidden="false" customHeight="true" outlineLevel="0" collapsed="false">
      <c r="A2" s="161"/>
      <c r="B2" s="167" t="str">
        <f aca="false">IF(AND(P2=T2,T3="green"),"All Green", "Caution")</f>
        <v>All Green</v>
      </c>
      <c r="C2" s="167"/>
      <c r="D2" s="163"/>
      <c r="E2" s="163"/>
      <c r="F2" s="163"/>
      <c r="G2" s="168"/>
      <c r="H2" s="129" t="n">
        <f aca="false">SUM(H5:H1104)</f>
        <v>250</v>
      </c>
      <c r="I2" s="168"/>
      <c r="J2" s="168"/>
      <c r="K2" s="3"/>
      <c r="L2" s="3"/>
      <c r="M2" s="165" t="s">
        <v>505</v>
      </c>
      <c r="N2" s="165"/>
      <c r="O2" s="165" t="s">
        <v>506</v>
      </c>
      <c r="P2" s="129" t="n">
        <f aca="false">SUM(P5:P1104)</f>
        <v>250</v>
      </c>
      <c r="Q2" s="164"/>
      <c r="S2" s="165" t="s">
        <v>507</v>
      </c>
      <c r="T2" s="129" t="n">
        <f aca="false">SUM(T5:T1104)</f>
        <v>250</v>
      </c>
      <c r="U2" s="165"/>
      <c r="W2" s="166"/>
    </row>
    <row r="3" customFormat="false" ht="15.75" hidden="false" customHeight="true" outlineLevel="0" collapsed="false">
      <c r="A3" s="169"/>
      <c r="D3" s="163"/>
      <c r="E3" s="163"/>
      <c r="F3" s="163" t="s">
        <v>508</v>
      </c>
      <c r="G3" s="168"/>
      <c r="H3" s="163"/>
      <c r="I3" s="168" t="s">
        <v>509</v>
      </c>
      <c r="J3" s="168" t="s">
        <v>510</v>
      </c>
      <c r="K3" s="3"/>
      <c r="L3" s="3"/>
      <c r="M3" s="170" t="n">
        <v>595</v>
      </c>
      <c r="N3" s="170"/>
      <c r="O3" s="170" t="n">
        <f aca="false">COUNTA(M5:M1104)</f>
        <v>595</v>
      </c>
      <c r="P3" s="171"/>
      <c r="Q3" s="164"/>
      <c r="S3" s="172" t="n">
        <f aca="false">COUNTA(S5:S1103)-COUNTIF(S5:S1103,"")</f>
        <v>95</v>
      </c>
      <c r="T3" s="129" t="str">
        <f aca="false">IF(SUM(V:V)&gt;0,"RED","green")</f>
        <v>green</v>
      </c>
      <c r="U3" s="173"/>
      <c r="W3" s="166"/>
    </row>
    <row r="4" customFormat="false" ht="15.75" hidden="false" customHeight="true" outlineLevel="0" collapsed="false">
      <c r="A4" s="174"/>
      <c r="B4" s="175" t="s">
        <v>511</v>
      </c>
      <c r="C4" s="175"/>
      <c r="D4" s="176"/>
      <c r="E4" s="176"/>
      <c r="F4" s="177" t="s">
        <v>512</v>
      </c>
      <c r="G4" s="178" t="s">
        <v>513</v>
      </c>
      <c r="H4" s="135" t="s">
        <v>514</v>
      </c>
      <c r="I4" s="178" t="s">
        <v>482</v>
      </c>
      <c r="J4" s="178" t="s">
        <v>515</v>
      </c>
      <c r="K4" s="179" t="s">
        <v>486</v>
      </c>
      <c r="L4" s="136"/>
      <c r="M4" s="180" t="s">
        <v>516</v>
      </c>
      <c r="N4" s="181" t="s">
        <v>484</v>
      </c>
      <c r="O4" s="181" t="s">
        <v>517</v>
      </c>
      <c r="P4" s="135" t="s">
        <v>518</v>
      </c>
      <c r="Q4" s="179" t="s">
        <v>486</v>
      </c>
      <c r="R4" s="136"/>
      <c r="S4" s="180" t="s">
        <v>487</v>
      </c>
      <c r="T4" s="180" t="s">
        <v>519</v>
      </c>
      <c r="U4" s="181" t="s">
        <v>520</v>
      </c>
      <c r="V4" s="5" t="s">
        <v>521</v>
      </c>
      <c r="W4" s="182" t="s">
        <v>522</v>
      </c>
    </row>
    <row r="5" customFormat="false" ht="15.75" hidden="false" customHeight="true" outlineLevel="0" collapsed="false">
      <c r="A5" s="174"/>
      <c r="B5" s="183" t="s">
        <v>523</v>
      </c>
      <c r="C5" s="184" t="n">
        <v>1</v>
      </c>
      <c r="D5" s="126"/>
      <c r="E5" s="126" t="n">
        <v>1</v>
      </c>
      <c r="F5" s="140" t="s">
        <v>524</v>
      </c>
      <c r="G5" s="185" t="e">
        <f aca="false">IF(F5&lt;&gt;"",xlookup(F5,M:M,M:M,"not guildie",1),"")</f>
        <v>#NAME?</v>
      </c>
      <c r="H5" s="186" t="n">
        <v>4</v>
      </c>
      <c r="I5" s="185" t="e">
        <f aca="false">IF(F5&lt;&gt;"",xlookup(F5,M:M,M:M,"not guildie"),"")</f>
        <v>#NAME?</v>
      </c>
      <c r="J5" s="185" t="e">
        <f aca="false">IF(F5&lt;&gt;"", xlookup(F5,O:O,O:O,"not on DKP"),"")</f>
        <v>#NAME?</v>
      </c>
      <c r="K5" s="185" t="e">
        <f aca="false">IF(F5="","", xlookup("*"&amp;F5&amp;"*",S:S,S:S,"",2))</f>
        <v>#NAME?</v>
      </c>
      <c r="L5" s="126"/>
      <c r="M5" s="140" t="s">
        <v>525</v>
      </c>
      <c r="N5" s="187" t="e">
        <f aca="false" t="array" ref="N5:N5">IF(M5="","", xlookup(M5,'Guild ID Registrar'!B:B,'Guild ID Registrar'!A:A,"noID"))</f>
        <v>#NAME?</v>
      </c>
      <c r="O5" s="188" t="e">
        <f aca="false">xlookup(M5,F:F,F:F,"",2)</f>
        <v>#NAME?</v>
      </c>
      <c r="P5" s="188" t="str">
        <f aca="false">IF(SUMIF(F:F,M5,H:H)=0,"",SUMIF(F:F,M5,H:H))</f>
        <v/>
      </c>
      <c r="Q5" s="189" t="e">
        <f aca="false">IF(M5="","", xlookup("*"&amp;M5&amp;"*",S:S,S:S,"",2))</f>
        <v>#NAME?</v>
      </c>
      <c r="R5" s="126"/>
      <c r="S5" s="140" t="str">
        <f aca="false">IF('DKP Sep 25'!A2&lt;&gt;"",'DKP Sep 25'!A2,"")</f>
        <v>Cptbei / Ltbei / Srbei / Unbei
Beiarable/ Yekaterrina*</v>
      </c>
      <c r="T5" s="145" t="str">
        <f aca="false">IF(S5="","",IF(SUMIF(Q:Q,S5,P:P)=0,"",SUMIF(Q:Q,S5,P:P)))</f>
        <v/>
      </c>
      <c r="U5" s="190" t="e">
        <f aca="false" t="array" ref="U5:U5">IF(S5="","", xlookup(S5,'DKP Sep 25'!A:A,'DKP Sep 25'!A:A))</f>
        <v>#NAME?</v>
      </c>
      <c r="V5" s="126" t="str">
        <f aca="false">IF(T5="","", IF(T5&gt;10,1,""))</f>
        <v/>
      </c>
      <c r="W5" s="191" t="e">
        <f aca="false">xlookup(S5,Q:Q,Q:Q)</f>
        <v>#NAME?</v>
      </c>
    </row>
    <row r="6" customFormat="false" ht="15.75" hidden="false" customHeight="true" outlineLevel="0" collapsed="false">
      <c r="A6" s="174"/>
      <c r="B6" s="192" t="s">
        <v>526</v>
      </c>
      <c r="C6" s="193" t="s">
        <v>527</v>
      </c>
      <c r="D6" s="126"/>
      <c r="E6" s="126" t="n">
        <v>2</v>
      </c>
      <c r="F6" s="144" t="s">
        <v>528</v>
      </c>
      <c r="G6" s="185" t="e">
        <f aca="false">IF(F6&lt;&gt;"",xlookup(F6,M:M,M:M,"not guildie",1),"")</f>
        <v>#NAME?</v>
      </c>
      <c r="H6" s="186" t="n">
        <v>4</v>
      </c>
      <c r="I6" s="185" t="e">
        <f aca="false">IF(F6&lt;&gt;"",xlookup(F6,M:M,M:M,"not guildie"),"")</f>
        <v>#NAME?</v>
      </c>
      <c r="J6" s="194" t="e">
        <f aca="false">IF(F6&lt;&gt;"", xlookup(F6,O:O,O:O,"not on DKP"),"")</f>
        <v>#NAME?</v>
      </c>
      <c r="K6" s="185" t="e">
        <f aca="false">IF(F6="","", xlookup("*"&amp;F6&amp;"*",S:S,S:S,"",2))</f>
        <v>#NAME?</v>
      </c>
      <c r="L6" s="126"/>
      <c r="M6" s="144" t="s">
        <v>8</v>
      </c>
      <c r="N6" s="187" t="e">
        <f aca="false" t="array" ref="N6:N6">IF(M6="","", xlookup(M6,'Guild ID Registrar'!B:B,'Guild ID Registrar'!A:A,"noID"))</f>
        <v>#NAME?</v>
      </c>
      <c r="O6" s="138" t="e">
        <f aca="false">xlookup(M6,F:F,F:F,"",2)</f>
        <v>#NAME?</v>
      </c>
      <c r="P6" s="138" t="str">
        <f aca="false">IF(SUMIF(F:F,M6,H:H)=0,"",SUMIF(F:F,M6,H:H))</f>
        <v/>
      </c>
      <c r="Q6" s="189" t="e">
        <f aca="false">IF(M6="","", xlookup("*"&amp;M6&amp;"*",S:S,S:S,"",2))</f>
        <v>#NAME?</v>
      </c>
      <c r="R6" s="126"/>
      <c r="S6" s="140" t="str">
        <f aca="false">IF('DKP Sep 25'!A3&lt;&gt;"",'DKP Sep 25'!A3,"")</f>
        <v>Mudbutt / Flaccidhams
Bindingbait</v>
      </c>
      <c r="T6" s="145" t="str">
        <f aca="false">IF(S6="","",IF(SUMIF(Q:Q,S6,P:P)=0,"",SUMIF(Q:Q,S6,P:P)))</f>
        <v/>
      </c>
      <c r="U6" s="190" t="e">
        <f aca="false" t="array" ref="U6:U6">IF(S6="","", xlookup(S6,'DKP Sep 25'!A:A,'DKP Sep 25'!A:A))</f>
        <v>#NAME?</v>
      </c>
      <c r="V6" s="126" t="str">
        <f aca="false">IF(T6="","", IF(T6&gt;10,1,""))</f>
        <v/>
      </c>
      <c r="W6" s="191" t="e">
        <f aca="false">xlookup(S6,Q:Q,Q:Q)</f>
        <v>#NAME?</v>
      </c>
    </row>
    <row r="7" customFormat="false" ht="15.75" hidden="false" customHeight="true" outlineLevel="0" collapsed="false">
      <c r="A7" s="174"/>
      <c r="B7" s="192" t="s">
        <v>529</v>
      </c>
      <c r="C7" s="193" t="n">
        <v>2</v>
      </c>
      <c r="D7" s="126"/>
      <c r="E7" s="126" t="n">
        <v>3</v>
      </c>
      <c r="F7" s="144" t="s">
        <v>530</v>
      </c>
      <c r="G7" s="185" t="e">
        <f aca="false">IF(F7&lt;&gt;"",xlookup(F7,M:M,M:M,"not guildie",1),"")</f>
        <v>#NAME?</v>
      </c>
      <c r="H7" s="186" t="n">
        <v>4</v>
      </c>
      <c r="I7" s="185" t="e">
        <f aca="false">IF(F7&lt;&gt;"",xlookup(F7,M:M,M:M,"not guildie"),"")</f>
        <v>#NAME?</v>
      </c>
      <c r="J7" s="194" t="e">
        <f aca="false">IF(F7&lt;&gt;"", xlookup(F7,O:O,O:O,"not on DKP"),"")</f>
        <v>#NAME?</v>
      </c>
      <c r="K7" s="185" t="e">
        <f aca="false">IF(F7="","", xlookup("*"&amp;F7&amp;"*",S:S,S:S,"",2))</f>
        <v>#NAME?</v>
      </c>
      <c r="L7" s="126"/>
      <c r="M7" s="144" t="s">
        <v>531</v>
      </c>
      <c r="N7" s="187" t="e">
        <f aca="false" t="array" ref="N7:N7">IF(M7="","", xlookup(M7,'Guild ID Registrar'!B:B,'Guild ID Registrar'!A:A,"noID"))</f>
        <v>#NAME?</v>
      </c>
      <c r="O7" s="138" t="e">
        <f aca="false">xlookup(M7,F:F,F:F,"",2)</f>
        <v>#NAME?</v>
      </c>
      <c r="P7" s="138" t="str">
        <f aca="false">IF(SUMIF(F:F,M7,H:H)=0,"",SUMIF(F:F,M7,H:H))</f>
        <v/>
      </c>
      <c r="Q7" s="189" t="e">
        <f aca="false">IF(M7="","", xlookup("*"&amp;M7&amp;"*",S:S,S:S,"",2))</f>
        <v>#NAME?</v>
      </c>
      <c r="R7" s="126"/>
      <c r="S7" s="140" t="str">
        <f aca="false">IF('DKP Sep 25'!A4&lt;&gt;"",'DKP Sep 25'!A4,"")</f>
        <v>Naree / Fournaree</v>
      </c>
      <c r="T7" s="145" t="str">
        <f aca="false">IF(S7="","",IF(SUMIF(Q:Q,S7,P:P)=0,"",SUMIF(Q:Q,S7,P:P)))</f>
        <v/>
      </c>
      <c r="U7" s="190" t="e">
        <f aca="false" t="array" ref="U7:U7">IF(S7="","", xlookup(S7,'DKP Sep 25'!A:A,'DKP Sep 25'!A:A))</f>
        <v>#NAME?</v>
      </c>
      <c r="V7" s="126" t="str">
        <f aca="false">IF(T7="","", IF(T7&gt;10,1,""))</f>
        <v/>
      </c>
      <c r="W7" s="191" t="e">
        <f aca="false">xlookup(S7,Q:Q,Q:Q)</f>
        <v>#NAME?</v>
      </c>
    </row>
    <row r="8" customFormat="false" ht="15.75" hidden="false" customHeight="true" outlineLevel="0" collapsed="false">
      <c r="A8" s="174"/>
      <c r="B8" s="192" t="s">
        <v>532</v>
      </c>
      <c r="C8" s="195" t="s">
        <v>533</v>
      </c>
      <c r="D8" s="126"/>
      <c r="E8" s="126" t="n">
        <v>4</v>
      </c>
      <c r="F8" s="144" t="s">
        <v>534</v>
      </c>
      <c r="G8" s="185" t="e">
        <f aca="false">IF(F8&lt;&gt;"",xlookup(F8,M:M,M:M,"not guildie",1),"")</f>
        <v>#NAME?</v>
      </c>
      <c r="H8" s="186" t="n">
        <v>4</v>
      </c>
      <c r="I8" s="185" t="e">
        <f aca="false">IF(F8&lt;&gt;"",xlookup(F8,M:M,M:M,"not guildie"),"")</f>
        <v>#NAME?</v>
      </c>
      <c r="J8" s="194" t="e">
        <f aca="false">IF(F8&lt;&gt;"", xlookup(F8,O:O,O:O,"not on DKP"),"")</f>
        <v>#NAME?</v>
      </c>
      <c r="K8" s="185" t="e">
        <f aca="false">IF(F8="","", xlookup("*"&amp;F8&amp;"*",S:S,S:S,"",2))</f>
        <v>#NAME?</v>
      </c>
      <c r="L8" s="126"/>
      <c r="M8" s="144" t="s">
        <v>535</v>
      </c>
      <c r="N8" s="187" t="e">
        <f aca="false" t="array" ref="N8:N8">IF(M8="","", xlookup(M8,'Guild ID Registrar'!B:B,'Guild ID Registrar'!A:A,"noID"))</f>
        <v>#NAME?</v>
      </c>
      <c r="O8" s="138" t="e">
        <f aca="false">xlookup(M8,F:F,F:F,"",2)</f>
        <v>#NAME?</v>
      </c>
      <c r="P8" s="138" t="str">
        <f aca="false">IF(SUMIF(F:F,M8,H:H)=0,"",SUMIF(F:F,M8,H:H))</f>
        <v/>
      </c>
      <c r="Q8" s="189" t="e">
        <f aca="false">IF(M8="","", xlookup("*"&amp;M8&amp;"*",S:S,S:S,"",2))</f>
        <v>#NAME?</v>
      </c>
      <c r="R8" s="126"/>
      <c r="S8" s="140" t="str">
        <f aca="false">IF('DKP Sep 25'!A5&lt;&gt;"",'DKP Sep 25'!A5,"")</f>
        <v>Rickygofast</v>
      </c>
      <c r="T8" s="145" t="str">
        <f aca="false">IF(S8="","",IF(SUMIF(Q:Q,S8,P:P)=0,"",SUMIF(Q:Q,S8,P:P)))</f>
        <v/>
      </c>
      <c r="U8" s="190" t="e">
        <f aca="false" t="array" ref="U8:U8">IF(S8="","", xlookup(S8,'DKP Sep 25'!A:A,'DKP Sep 25'!A:A))</f>
        <v>#NAME?</v>
      </c>
      <c r="V8" s="126" t="str">
        <f aca="false">IF(T8="","", IF(T8&gt;10,1,""))</f>
        <v/>
      </c>
      <c r="W8" s="191" t="e">
        <f aca="false">xlookup(S8,Q:Q,Q:Q)</f>
        <v>#NAME?</v>
      </c>
    </row>
    <row r="9" customFormat="false" ht="15.75" hidden="false" customHeight="true" outlineLevel="0" collapsed="false">
      <c r="A9" s="174"/>
      <c r="B9" s="192" t="s">
        <v>536</v>
      </c>
      <c r="C9" s="193" t="n">
        <v>2</v>
      </c>
      <c r="D9" s="126"/>
      <c r="E9" s="126" t="n">
        <v>5</v>
      </c>
      <c r="F9" s="144" t="s">
        <v>537</v>
      </c>
      <c r="G9" s="185" t="e">
        <f aca="false">IF(F9&lt;&gt;"",xlookup(F9,M:M,M:M,"not guildie",1),"")</f>
        <v>#NAME?</v>
      </c>
      <c r="H9" s="186" t="n">
        <v>4</v>
      </c>
      <c r="I9" s="185" t="e">
        <f aca="false">IF(F9&lt;&gt;"",xlookup(F9,M:M,M:M,"not guildie"),"")</f>
        <v>#NAME?</v>
      </c>
      <c r="J9" s="194" t="e">
        <f aca="false">IF(F9&lt;&gt;"", xlookup(F9,O:O,O:O,"not on DKP"),"")</f>
        <v>#NAME?</v>
      </c>
      <c r="K9" s="185" t="e">
        <f aca="false">IF(F9="","", xlookup("*"&amp;F9&amp;"*",S:S,S:S,"",2))</f>
        <v>#NAME?</v>
      </c>
      <c r="L9" s="126"/>
      <c r="M9" s="144" t="s">
        <v>538</v>
      </c>
      <c r="N9" s="187" t="e">
        <f aca="false" t="array" ref="N9:N9">IF(M9="","", xlookup(M9,'Guild ID Registrar'!B:B,'Guild ID Registrar'!A:A,"noID"))</f>
        <v>#NAME?</v>
      </c>
      <c r="O9" s="138" t="e">
        <f aca="false">xlookup(M9,F:F,F:F,"",2)</f>
        <v>#NAME?</v>
      </c>
      <c r="P9" s="138" t="str">
        <f aca="false">IF(SUMIF(F:F,M9,H:H)=0,"",SUMIF(F:F,M9,H:H))</f>
        <v/>
      </c>
      <c r="Q9" s="189" t="e">
        <f aca="false">IF(M9="","", xlookup("*"&amp;M9&amp;"*",S:S,S:S,"",2))</f>
        <v>#NAME?</v>
      </c>
      <c r="R9" s="126"/>
      <c r="S9" s="140" t="str">
        <f aca="false">IF('DKP Sep 25'!A6&lt;&gt;"",'DKP Sep 25'!A6,"")</f>
        <v>Fayed / Dungheap
Whitepowder</v>
      </c>
      <c r="T9" s="145" t="str">
        <f aca="false">IF(S9="","",IF(SUMIF(Q:Q,S9,P:P)=0,"",SUMIF(Q:Q,S9,P:P)))</f>
        <v/>
      </c>
      <c r="U9" s="190" t="e">
        <f aca="false" t="array" ref="U9:U9">IF(S9="","", xlookup(S9,'DKP Sep 25'!A:A,'DKP Sep 25'!A:A))</f>
        <v>#NAME?</v>
      </c>
      <c r="V9" s="126" t="str">
        <f aca="false">IF(T9="","", IF(T9&gt;10,1,""))</f>
        <v/>
      </c>
      <c r="W9" s="191" t="e">
        <f aca="false">xlookup(S9,Q:Q,Q:Q)</f>
        <v>#NAME?</v>
      </c>
    </row>
    <row r="10" customFormat="false" ht="15.75" hidden="false" customHeight="true" outlineLevel="0" collapsed="false">
      <c r="A10" s="174"/>
      <c r="B10" s="192" t="s">
        <v>539</v>
      </c>
      <c r="C10" s="193" t="n">
        <v>3</v>
      </c>
      <c r="D10" s="126"/>
      <c r="E10" s="126" t="n">
        <v>6</v>
      </c>
      <c r="F10" s="144" t="s">
        <v>540</v>
      </c>
      <c r="G10" s="185" t="e">
        <f aca="false">IF(F10&lt;&gt;"",xlookup(F10,M:M,M:M,"not guildie",1),"")</f>
        <v>#NAME?</v>
      </c>
      <c r="H10" s="186" t="n">
        <v>4</v>
      </c>
      <c r="I10" s="185" t="e">
        <f aca="false">IF(F10&lt;&gt;"",xlookup(F10,M:M,M:M,"not guildie"),"")</f>
        <v>#NAME?</v>
      </c>
      <c r="J10" s="194" t="e">
        <f aca="false">IF(F10&lt;&gt;"", xlookup(F10,O:O,O:O,"not on DKP"),"")</f>
        <v>#NAME?</v>
      </c>
      <c r="K10" s="185" t="e">
        <f aca="false">IF(F10="","", xlookup("*"&amp;F10&amp;"*",S:S,S:S,"",2))</f>
        <v>#NAME?</v>
      </c>
      <c r="L10" s="126"/>
      <c r="M10" s="144" t="s">
        <v>541</v>
      </c>
      <c r="N10" s="187" t="e">
        <f aca="false" t="array" ref="N10:N10">IF(M10="","", xlookup(M10,'Guild ID Registrar'!B:B,'Guild ID Registrar'!A:A,"noID"))</f>
        <v>#NAME?</v>
      </c>
      <c r="O10" s="138" t="e">
        <f aca="false">xlookup(M10,F:F,F:F,"",2)</f>
        <v>#NAME?</v>
      </c>
      <c r="P10" s="138" t="str">
        <f aca="false">IF(SUMIF(F:F,M10,H:H)=0,"",SUMIF(F:F,M10,H:H))</f>
        <v/>
      </c>
      <c r="Q10" s="189" t="e">
        <f aca="false">IF(M10="","", xlookup("*"&amp;M10&amp;"*",S:S,S:S,"",2))</f>
        <v>#NAME?</v>
      </c>
      <c r="R10" s="126"/>
      <c r="S10" s="140" t="str">
        <f aca="false">IF('DKP Sep 25'!A7&lt;&gt;"",'DKP Sep 25'!A7,"")</f>
        <v>Foppa / Foppah
Scrambles / Hanktrill</v>
      </c>
      <c r="T10" s="145" t="str">
        <f aca="false">IF(S10="","",IF(SUMIF(Q:Q,S10,P:P)=0,"",SUMIF(Q:Q,S10,P:P)))</f>
        <v/>
      </c>
      <c r="U10" s="190" t="e">
        <f aca="false" t="array" ref="U10:U10">IF(S10="","", xlookup(S10,'DKP Sep 25'!A:A,'DKP Sep 25'!A:A))</f>
        <v>#NAME?</v>
      </c>
      <c r="V10" s="126" t="str">
        <f aca="false">IF(T10="","", IF(T10&gt;10,1,""))</f>
        <v/>
      </c>
      <c r="W10" s="191" t="e">
        <f aca="false">xlookup(S10,Q:Q,Q:Q)</f>
        <v>#NAME?</v>
      </c>
    </row>
    <row r="11" customFormat="false" ht="15.75" hidden="false" customHeight="true" outlineLevel="0" collapsed="false">
      <c r="A11" s="196"/>
      <c r="B11" s="197" t="s">
        <v>542</v>
      </c>
      <c r="C11" s="198" t="n">
        <v>3</v>
      </c>
      <c r="D11" s="126"/>
      <c r="E11" s="126" t="n">
        <v>7</v>
      </c>
      <c r="F11" s="144" t="s">
        <v>543</v>
      </c>
      <c r="G11" s="185" t="e">
        <f aca="false">IF(F11&lt;&gt;"",xlookup(F11,M:M,M:M,"not guildie",1),"")</f>
        <v>#NAME?</v>
      </c>
      <c r="H11" s="186" t="n">
        <v>4</v>
      </c>
      <c r="I11" s="185" t="e">
        <f aca="false">IF(F11&lt;&gt;"",xlookup(F11,M:M,M:M,"not guildie"),"")</f>
        <v>#NAME?</v>
      </c>
      <c r="J11" s="194" t="e">
        <f aca="false">IF(F11&lt;&gt;"", xlookup(F11,O:O,O:O,"not on DKP"),"")</f>
        <v>#NAME?</v>
      </c>
      <c r="K11" s="185" t="e">
        <f aca="false">IF(F11="","", xlookup("*"&amp;F11&amp;"*",S:S,S:S,"",2))</f>
        <v>#NAME?</v>
      </c>
      <c r="L11" s="126"/>
      <c r="M11" s="144" t="s">
        <v>544</v>
      </c>
      <c r="N11" s="187" t="e">
        <f aca="false" t="array" ref="N11:N11">IF(M11="","", xlookup(M11,'Guild ID Registrar'!B:B,'Guild ID Registrar'!A:A,"noID"))</f>
        <v>#NAME?</v>
      </c>
      <c r="O11" s="139" t="e">
        <f aca="false">xlookup(M11,F:F,F:F,"",2)</f>
        <v>#NAME?</v>
      </c>
      <c r="P11" s="138" t="str">
        <f aca="false">IF(SUMIF(F:F,M11,H:H)=0,"",SUMIF(F:F,M11,H:H))</f>
        <v/>
      </c>
      <c r="Q11" s="189" t="e">
        <f aca="false">IF(M11="","", xlookup("*"&amp;M11&amp;"*",S:S,S:S,"",2))</f>
        <v>#NAME?</v>
      </c>
      <c r="R11" s="126"/>
      <c r="S11" s="140" t="str">
        <f aca="false">IF('DKP Sep 25'!A8&lt;&gt;"",'DKP Sep 25'!A8,"")</f>
        <v>Bnkyo / Bynko
Dhys / Iuosifen / Xiaobeii</v>
      </c>
      <c r="T11" s="145" t="str">
        <f aca="false">IF(S11="","",IF(SUMIF(Q:Q,S11,P:P)=0,"",SUMIF(Q:Q,S11,P:P)))</f>
        <v/>
      </c>
      <c r="U11" s="190" t="e">
        <f aca="false" t="array" ref="U11:U11">IF(S11="","", xlookup(S11,'DKP Sep 25'!A:A,'DKP Sep 25'!A:A))</f>
        <v>#NAME?</v>
      </c>
      <c r="V11" s="126" t="str">
        <f aca="false">IF(T11="","", IF(T11&gt;10,1,""))</f>
        <v/>
      </c>
      <c r="W11" s="191" t="e">
        <f aca="false">xlookup(S11,Q:Q,Q:Q)</f>
        <v>#NAME?</v>
      </c>
    </row>
    <row r="12" customFormat="false" ht="15.75" hidden="false" customHeight="true" outlineLevel="0" collapsed="false">
      <c r="A12" s="174"/>
      <c r="B12" s="197" t="s">
        <v>545</v>
      </c>
      <c r="C12" s="198" t="n">
        <v>3</v>
      </c>
      <c r="D12" s="126"/>
      <c r="E12" s="126" t="n">
        <v>8</v>
      </c>
      <c r="F12" s="144" t="s">
        <v>546</v>
      </c>
      <c r="G12" s="185" t="e">
        <f aca="false">IF(F12&lt;&gt;"",xlookup(F12,M:M,M:M,"not guildie",1),"")</f>
        <v>#NAME?</v>
      </c>
      <c r="H12" s="186" t="n">
        <v>4</v>
      </c>
      <c r="I12" s="185" t="e">
        <f aca="false">IF(F12&lt;&gt;"",xlookup(F12,M:M,M:M,"not guildie"),"")</f>
        <v>#NAME?</v>
      </c>
      <c r="J12" s="194" t="e">
        <f aca="false">IF(F12&lt;&gt;"", xlookup(F12,O:O,O:O,"not on DKP"),"")</f>
        <v>#NAME?</v>
      </c>
      <c r="K12" s="185" t="e">
        <f aca="false">IF(F12="","", xlookup("*"&amp;F12&amp;"*",S:S,S:S,"",2))</f>
        <v>#NAME?</v>
      </c>
      <c r="L12" s="126"/>
      <c r="M12" s="144" t="s">
        <v>547</v>
      </c>
      <c r="N12" s="187" t="e">
        <f aca="false" t="array" ref="N12:N12">IF(M12="","", xlookup(M12,'Guild ID Registrar'!B:B,'Guild ID Registrar'!A:A,"noID"))</f>
        <v>#NAME?</v>
      </c>
      <c r="O12" s="138" t="e">
        <f aca="false">xlookup(M12,F:F,F:F,"",2)</f>
        <v>#NAME?</v>
      </c>
      <c r="P12" s="138" t="str">
        <f aca="false">IF(SUMIF(F:F,M12,H:H)=0,"",SUMIF(F:F,M12,H:H))</f>
        <v/>
      </c>
      <c r="Q12" s="189" t="e">
        <f aca="false">IF(M12="","", xlookup("*"&amp;M12&amp;"*",S:S,S:S,"",2))</f>
        <v>#NAME?</v>
      </c>
      <c r="R12" s="126"/>
      <c r="S12" s="140" t="str">
        <f aca="false">IF('DKP Sep 25'!A9&lt;&gt;"",'DKP Sep 25'!A9,"")</f>
        <v>Hanekawa / Nylartha</v>
      </c>
      <c r="T12" s="145" t="str">
        <f aca="false">IF(S12="","",IF(SUMIF(Q:Q,S12,P:P)=0,"",SUMIF(Q:Q,S12,P:P)))</f>
        <v/>
      </c>
      <c r="U12" s="190" t="e">
        <f aca="false" t="array" ref="U12:U12">IF(S12="","", xlookup(S12,'DKP Sep 25'!A:A,'DKP Sep 25'!A:A))</f>
        <v>#NAME?</v>
      </c>
      <c r="V12" s="126" t="str">
        <f aca="false">IF(T12="","", IF(T12&gt;10,1,""))</f>
        <v/>
      </c>
      <c r="W12" s="191" t="e">
        <f aca="false">xlookup(S12,Q:Q,Q:Q)</f>
        <v>#NAME?</v>
      </c>
    </row>
    <row r="13" customFormat="false" ht="15.75" hidden="false" customHeight="true" outlineLevel="0" collapsed="false">
      <c r="A13" s="174"/>
      <c r="B13" s="197" t="s">
        <v>548</v>
      </c>
      <c r="C13" s="198" t="n">
        <v>2</v>
      </c>
      <c r="D13" s="126"/>
      <c r="E13" s="126" t="n">
        <v>9</v>
      </c>
      <c r="F13" s="144" t="s">
        <v>549</v>
      </c>
      <c r="G13" s="185" t="e">
        <f aca="false">IF(F13&lt;&gt;"",xlookup(F13,M:M,M:M,"not guildie",1),"")</f>
        <v>#NAME?</v>
      </c>
      <c r="H13" s="186" t="n">
        <v>4</v>
      </c>
      <c r="I13" s="185" t="e">
        <f aca="false">IF(F13&lt;&gt;"",xlookup(F13,M:M,M:M,"not guildie"),"")</f>
        <v>#NAME?</v>
      </c>
      <c r="J13" s="194" t="e">
        <f aca="false">IF(F13&lt;&gt;"", xlookup(F13,O:O,O:O,"not on DKP"),"")</f>
        <v>#NAME?</v>
      </c>
      <c r="K13" s="185" t="e">
        <f aca="false">IF(F13="","", xlookup("*"&amp;F13&amp;"*",S:S,S:S,"",2))</f>
        <v>#NAME?</v>
      </c>
      <c r="L13" s="126"/>
      <c r="M13" s="144" t="s">
        <v>550</v>
      </c>
      <c r="N13" s="187" t="e">
        <f aca="false" t="array" ref="N13:N13">IF(M13="","", xlookup(M13,'Guild ID Registrar'!B:B,'Guild ID Registrar'!A:A,"noID"))</f>
        <v>#NAME?</v>
      </c>
      <c r="O13" s="138" t="e">
        <f aca="false">xlookup(M13,F:F,F:F,"",2)</f>
        <v>#NAME?</v>
      </c>
      <c r="P13" s="138" t="str">
        <f aca="false">IF(SUMIF(F:F,M13,H:H)=0,"",SUMIF(F:F,M13,H:H))</f>
        <v/>
      </c>
      <c r="Q13" s="189" t="e">
        <f aca="false">IF(M13="","", xlookup("*"&amp;M13&amp;"*",S:S,S:S,"",2))</f>
        <v>#NAME?</v>
      </c>
      <c r="R13" s="126"/>
      <c r="S13" s="140" t="str">
        <f aca="false">IF('DKP Sep 25'!A10&lt;&gt;"",'DKP Sep 25'!A10,"")</f>
        <v>Sharkblood / Sharkdog</v>
      </c>
      <c r="T13" s="145" t="str">
        <f aca="false">IF(S13="","",IF(SUMIF(Q:Q,S13,P:P)=0,"",SUMIF(Q:Q,S13,P:P)))</f>
        <v/>
      </c>
      <c r="U13" s="190" t="e">
        <f aca="false" t="array" ref="U13:U13">IF(S13="","", xlookup(S13,'DKP Sep 25'!A:A,'DKP Sep 25'!A:A))</f>
        <v>#NAME?</v>
      </c>
      <c r="V13" s="126" t="str">
        <f aca="false">IF(T13="","", IF(T13&gt;10,1,""))</f>
        <v/>
      </c>
      <c r="W13" s="191" t="e">
        <f aca="false">xlookup(S13,Q:Q,Q:Q)</f>
        <v>#NAME?</v>
      </c>
    </row>
    <row r="14" customFormat="false" ht="15.75" hidden="false" customHeight="true" outlineLevel="0" collapsed="false">
      <c r="A14" s="174"/>
      <c r="B14" s="175" t="s">
        <v>551</v>
      </c>
      <c r="C14" s="175"/>
      <c r="D14" s="126"/>
      <c r="E14" s="126" t="n">
        <v>10</v>
      </c>
      <c r="F14" s="144" t="s">
        <v>552</v>
      </c>
      <c r="G14" s="185" t="e">
        <f aca="false">IF(F14&lt;&gt;"",xlookup(F14,M:M,M:M,"not guildie",1),"")</f>
        <v>#NAME?</v>
      </c>
      <c r="H14" s="186" t="n">
        <v>4</v>
      </c>
      <c r="I14" s="185" t="e">
        <f aca="false">IF(F14&lt;&gt;"",xlookup(F14,M:M,M:M,"not guildie"),"")</f>
        <v>#NAME?</v>
      </c>
      <c r="J14" s="194" t="e">
        <f aca="false">IF(F14&lt;&gt;"", xlookup(F14,O:O,O:O,"not on DKP"),"")</f>
        <v>#NAME?</v>
      </c>
      <c r="K14" s="185" t="e">
        <f aca="false">IF(F14="","", xlookup("*"&amp;F14&amp;"*",S:S,S:S,"",2))</f>
        <v>#NAME?</v>
      </c>
      <c r="L14" s="126"/>
      <c r="M14" s="144" t="s">
        <v>553</v>
      </c>
      <c r="N14" s="187" t="e">
        <f aca="false" t="array" ref="N14:N14">IF(M14="","", xlookup(M14,'Guild ID Registrar'!B:B,'Guild ID Registrar'!A:A,"noID"))</f>
        <v>#NAME?</v>
      </c>
      <c r="O14" s="138" t="e">
        <f aca="false">xlookup(M14,F:F,F:F,"",2)</f>
        <v>#NAME?</v>
      </c>
      <c r="P14" s="138" t="str">
        <f aca="false">IF(SUMIF(F:F,M14,H:H)=0,"",SUMIF(F:F,M14,H:H))</f>
        <v/>
      </c>
      <c r="Q14" s="189" t="e">
        <f aca="false">IF(M14="","", xlookup("*"&amp;M14&amp;"*",S:S,S:S,"",2))</f>
        <v>#NAME?</v>
      </c>
      <c r="R14" s="126"/>
      <c r="S14" s="140" t="str">
        <f aca="false">IF('DKP Sep 25'!A11&lt;&gt;"",'DKP Sep 25'!A11,"")</f>
        <v>Moostic / Piment</v>
      </c>
      <c r="T14" s="145" t="str">
        <f aca="false">IF(S14="","",IF(SUMIF(Q:Q,S14,P:P)=0,"",SUMIF(Q:Q,S14,P:P)))</f>
        <v/>
      </c>
      <c r="U14" s="190" t="e">
        <f aca="false" t="array" ref="U14:U14">IF(S14="","", xlookup(S14,'DKP Sep 25'!A:A,'DKP Sep 25'!A:A))</f>
        <v>#NAME?</v>
      </c>
      <c r="V14" s="126" t="str">
        <f aca="false">IF(T14="","", IF(T14&gt;10,1,""))</f>
        <v/>
      </c>
      <c r="W14" s="191" t="e">
        <f aca="false">xlookup(S14,Q:Q,Q:Q)</f>
        <v>#NAME?</v>
      </c>
    </row>
    <row r="15" customFormat="false" ht="15.75" hidden="false" customHeight="true" outlineLevel="0" collapsed="false">
      <c r="B15" s="183" t="s">
        <v>554</v>
      </c>
      <c r="C15" s="184" t="n">
        <v>1</v>
      </c>
      <c r="D15" s="126"/>
      <c r="E15" s="126" t="n">
        <v>11</v>
      </c>
      <c r="F15" s="144" t="s">
        <v>555</v>
      </c>
      <c r="G15" s="185" t="e">
        <f aca="false">IF(F15&lt;&gt;"",xlookup(F15,M:M,M:M,"not guildie",1),"")</f>
        <v>#NAME?</v>
      </c>
      <c r="H15" s="186" t="n">
        <v>4</v>
      </c>
      <c r="I15" s="185" t="e">
        <f aca="false">IF(F15&lt;&gt;"",xlookup(F15,M:M,M:M,"not guildie"),"")</f>
        <v>#NAME?</v>
      </c>
      <c r="J15" s="194" t="e">
        <f aca="false">IF(F15&lt;&gt;"", xlookup(F15,O:O,O:O,"not on DKP"),"")</f>
        <v>#NAME?</v>
      </c>
      <c r="K15" s="185" t="e">
        <f aca="false">IF(F15="","", xlookup("*"&amp;F15&amp;"*",S:S,S:S,"",2))</f>
        <v>#NAME?</v>
      </c>
      <c r="L15" s="126"/>
      <c r="M15" s="144" t="s">
        <v>556</v>
      </c>
      <c r="N15" s="187" t="e">
        <f aca="false" t="array" ref="N15:N15">IF(M15="","", xlookup(M15,'Guild ID Registrar'!B:B,'Guild ID Registrar'!A:A,"noID"))</f>
        <v>#NAME?</v>
      </c>
      <c r="O15" s="139" t="e">
        <f aca="false">xlookup(M15,F:F,F:F,"",2)</f>
        <v>#NAME?</v>
      </c>
      <c r="P15" s="138" t="str">
        <f aca="false">IF(SUMIF(F:F,M15,H:H)=0,"",SUMIF(F:F,M15,H:H))</f>
        <v/>
      </c>
      <c r="Q15" s="189" t="e">
        <f aca="false">IF(M15="","", xlookup("*"&amp;M15&amp;"*",S:S,S:S,"",2))</f>
        <v>#NAME?</v>
      </c>
      <c r="R15" s="126"/>
      <c r="S15" s="140" t="str">
        <f aca="false">IF('DKP Sep 25'!A12&lt;&gt;"",'DKP Sep 25'!A12,"")</f>
        <v>Bonusstage</v>
      </c>
      <c r="T15" s="145" t="str">
        <f aca="false">IF(S15="","",IF(SUMIF(Q:Q,S15,P:P)=0,"",SUMIF(Q:Q,S15,P:P)))</f>
        <v/>
      </c>
      <c r="U15" s="190" t="e">
        <f aca="false" t="array" ref="U15:U15">IF(S15="","", xlookup(S15,'DKP Sep 25'!A:A,'DKP Sep 25'!A:A))</f>
        <v>#NAME?</v>
      </c>
      <c r="V15" s="126" t="str">
        <f aca="false">IF(T15="","", IF(T15&gt;10,1,""))</f>
        <v/>
      </c>
      <c r="W15" s="191" t="e">
        <f aca="false">xlookup(S15,Q:Q,Q:Q)</f>
        <v>#NAME?</v>
      </c>
    </row>
    <row r="16" customFormat="false" ht="15.75" hidden="false" customHeight="true" outlineLevel="0" collapsed="false">
      <c r="B16" s="192" t="s">
        <v>557</v>
      </c>
      <c r="C16" s="193" t="n">
        <v>1</v>
      </c>
      <c r="D16" s="126"/>
      <c r="E16" s="126" t="n">
        <v>12</v>
      </c>
      <c r="F16" s="144" t="s">
        <v>558</v>
      </c>
      <c r="G16" s="185" t="e">
        <f aca="false">IF(F16&lt;&gt;"",xlookup(F16,M:M,M:M,"not guildie",1),"")</f>
        <v>#NAME?</v>
      </c>
      <c r="H16" s="186" t="n">
        <v>4</v>
      </c>
      <c r="I16" s="185" t="e">
        <f aca="false">IF(F16&lt;&gt;"",xlookup(F16,M:M,M:M,"not guildie"),"")</f>
        <v>#NAME?</v>
      </c>
      <c r="J16" s="194" t="e">
        <f aca="false">IF(F16&lt;&gt;"", xlookup(F16,O:O,O:O,"not on DKP"),"")</f>
        <v>#NAME?</v>
      </c>
      <c r="K16" s="185" t="e">
        <f aca="false">IF(F16="","", xlookup("*"&amp;F16&amp;"*",S:S,S:S,"",2))</f>
        <v>#NAME?</v>
      </c>
      <c r="L16" s="126"/>
      <c r="M16" s="144" t="s">
        <v>559</v>
      </c>
      <c r="N16" s="187" t="e">
        <f aca="false" t="array" ref="N16:N16">IF(M16="","", xlookup(M16,'Guild ID Registrar'!B:B,'Guild ID Registrar'!A:A,"noID"))</f>
        <v>#NAME?</v>
      </c>
      <c r="O16" s="138" t="e">
        <f aca="false">xlookup(M16,F:F,F:F,"",2)</f>
        <v>#NAME?</v>
      </c>
      <c r="P16" s="138" t="str">
        <f aca="false">IF(SUMIF(F:F,M16,H:H)=0,"",SUMIF(F:F,M16,H:H))</f>
        <v/>
      </c>
      <c r="Q16" s="189" t="e">
        <f aca="false">IF(M16="","", xlookup("*"&amp;M16&amp;"*",S:S,S:S,"",2))</f>
        <v>#NAME?</v>
      </c>
      <c r="R16" s="126"/>
      <c r="S16" s="140" t="str">
        <f aca="false">IF('DKP Sep 25'!A13&lt;&gt;"",'DKP Sep 25'!A13,"")</f>
        <v>Zuljitazin / Zuljitajin</v>
      </c>
      <c r="T16" s="145" t="str">
        <f aca="false">IF(S16="","",IF(SUMIF(Q:Q,S16,P:P)=0,"",SUMIF(Q:Q,S16,P:P)))</f>
        <v/>
      </c>
      <c r="U16" s="190" t="e">
        <f aca="false" t="array" ref="U16:U16">IF(S16="","", xlookup(S16,'DKP Sep 25'!A:A,'DKP Sep 25'!A:A))</f>
        <v>#NAME?</v>
      </c>
      <c r="V16" s="126" t="str">
        <f aca="false">IF(T16="","", IF(T16&gt;10,1,""))</f>
        <v/>
      </c>
      <c r="W16" s="191" t="e">
        <f aca="false">xlookup(S16,Q:Q,Q:Q)</f>
        <v>#NAME?</v>
      </c>
    </row>
    <row r="17" customFormat="false" ht="15.75" hidden="false" customHeight="true" outlineLevel="0" collapsed="false">
      <c r="A17" s="199"/>
      <c r="B17" s="197" t="s">
        <v>560</v>
      </c>
      <c r="C17" s="198" t="n">
        <v>1</v>
      </c>
      <c r="D17" s="126"/>
      <c r="E17" s="126" t="n">
        <v>13</v>
      </c>
      <c r="F17" s="144" t="s">
        <v>561</v>
      </c>
      <c r="G17" s="185" t="e">
        <f aca="false">IF(F17&lt;&gt;"",xlookup(F17,M:M,M:M,"not guildie",1),"")</f>
        <v>#NAME?</v>
      </c>
      <c r="H17" s="186" t="n">
        <v>4</v>
      </c>
      <c r="I17" s="185" t="e">
        <f aca="false">IF(F17&lt;&gt;"",xlookup(F17,M:M,M:M,"not guildie"),"")</f>
        <v>#NAME?</v>
      </c>
      <c r="J17" s="194" t="e">
        <f aca="false">IF(F17&lt;&gt;"", xlookup(F17,O:O,O:O,"not on DKP"),"")</f>
        <v>#NAME?</v>
      </c>
      <c r="K17" s="200" t="e">
        <f aca="false">IF(F17="","", xlookup("*"&amp;F17&amp;"*",S:S,S:S,"",2))</f>
        <v>#NAME?</v>
      </c>
      <c r="L17" s="126"/>
      <c r="M17" s="144" t="s">
        <v>562</v>
      </c>
      <c r="N17" s="187" t="e">
        <f aca="false" t="array" ref="N17:N17">IF(M17="","", xlookup(M17,'Guild ID Registrar'!B:B,'Guild ID Registrar'!A:A,"noID"))</f>
        <v>#NAME?</v>
      </c>
      <c r="O17" s="138" t="e">
        <f aca="false">xlookup(M17,F:F,F:F,"",2)</f>
        <v>#NAME?</v>
      </c>
      <c r="P17" s="138" t="str">
        <f aca="false">IF(SUMIF(F:F,M17,H:H)=0,"",SUMIF(F:F,M17,H:H))</f>
        <v/>
      </c>
      <c r="Q17" s="189" t="e">
        <f aca="false">IF(M17="","", xlookup("*"&amp;M17&amp;"*",S:S,S:S,"",2))</f>
        <v>#NAME?</v>
      </c>
      <c r="R17" s="126"/>
      <c r="S17" s="201" t="str">
        <f aca="false">IF('DKP Sep 25'!A14&lt;&gt;"",'DKP Sep 25'!A14,"")</f>
        <v>Xireal</v>
      </c>
      <c r="T17" s="145" t="str">
        <f aca="false">IF(S17="","",IF(SUMIF(Q:Q,S17,P:P)=0,"",SUMIF(Q:Q,S17,P:P)))</f>
        <v/>
      </c>
      <c r="U17" s="202" t="e">
        <f aca="false" t="array" ref="U17:U17">IF(S17="","", xlookup(S17,'DKP Sep 25'!A:A,'DKP Sep 25'!A:A))</f>
        <v>#NAME?</v>
      </c>
      <c r="V17" s="126" t="str">
        <f aca="false">IF(T17="","", IF(T17&gt;10,1,""))</f>
        <v/>
      </c>
      <c r="W17" s="191" t="e">
        <f aca="false">xlookup(S17,Q:Q,Q:Q)</f>
        <v>#NAME?</v>
      </c>
    </row>
    <row r="18" customFormat="false" ht="15.75" hidden="false" customHeight="true" outlineLevel="0" collapsed="false">
      <c r="A18" s="199"/>
      <c r="B18" s="203" t="s">
        <v>563</v>
      </c>
      <c r="C18" s="204" t="n">
        <v>1</v>
      </c>
      <c r="D18" s="126"/>
      <c r="E18" s="126" t="n">
        <v>14</v>
      </c>
      <c r="F18" s="144" t="s">
        <v>564</v>
      </c>
      <c r="G18" s="185" t="e">
        <f aca="false">IF(F18&lt;&gt;"",xlookup(F18,M:M,M:M,"not guildie",1),"")</f>
        <v>#NAME?</v>
      </c>
      <c r="H18" s="186" t="n">
        <v>4</v>
      </c>
      <c r="I18" s="185" t="e">
        <f aca="false">IF(F18&lt;&gt;"",xlookup(F18,M:M,M:M,"not guildie"),"")</f>
        <v>#NAME?</v>
      </c>
      <c r="J18" s="194" t="e">
        <f aca="false">IF(F18&lt;&gt;"", xlookup(F18,O:O,O:O,"not on DKP"),"")</f>
        <v>#NAME?</v>
      </c>
      <c r="K18" s="185" t="e">
        <f aca="false">IF(F18="","", xlookup("*"&amp;F18&amp;"*",S:S,S:S,"",2))</f>
        <v>#NAME?</v>
      </c>
      <c r="L18" s="126"/>
      <c r="M18" s="144" t="s">
        <v>565</v>
      </c>
      <c r="N18" s="187" t="e">
        <f aca="false" t="array" ref="N18:N18">IF(M18="","", xlookup(M18,'Guild ID Registrar'!B:B,'Guild ID Registrar'!A:A,"noID"))</f>
        <v>#NAME?</v>
      </c>
      <c r="O18" s="139" t="e">
        <f aca="false">xlookup(M18,F:F,F:F,"",2)</f>
        <v>#NAME?</v>
      </c>
      <c r="P18" s="138" t="str">
        <f aca="false">IF(SUMIF(F:F,M18,H:H)=0,"",SUMIF(F:F,M18,H:H))</f>
        <v/>
      </c>
      <c r="Q18" s="189" t="e">
        <f aca="false">IF(M18="","", xlookup("*"&amp;M18&amp;"*",S:S,S:S,"",2))</f>
        <v>#NAME?</v>
      </c>
      <c r="R18" s="126"/>
      <c r="S18" s="140" t="str">
        <f aca="false">IF('DKP Sep 25'!A15&lt;&gt;"",'DKP Sep 25'!A15,"")</f>
        <v>KRS / AWS / RSK</v>
      </c>
      <c r="T18" s="145" t="str">
        <f aca="false">IF(S18="","",IF(SUMIF(Q:Q,S18,P:P)=0,"",SUMIF(Q:Q,S18,P:P)))</f>
        <v/>
      </c>
      <c r="U18" s="190" t="e">
        <f aca="false" t="array" ref="U18:U18">IF(S18="","", xlookup(S18,'DKP Sep 25'!A:A,'DKP Sep 25'!A:A))</f>
        <v>#NAME?</v>
      </c>
      <c r="V18" s="126" t="str">
        <f aca="false">IF(T18="","", IF(T18&gt;10,1,""))</f>
        <v/>
      </c>
      <c r="W18" s="191" t="e">
        <f aca="false">xlookup(S18,Q:Q,Q:Q)</f>
        <v>#NAME?</v>
      </c>
    </row>
    <row r="19" customFormat="false" ht="15.75" hidden="false" customHeight="true" outlineLevel="0" collapsed="false">
      <c r="A19" s="126"/>
      <c r="D19" s="126"/>
      <c r="E19" s="126" t="n">
        <v>15</v>
      </c>
      <c r="F19" s="144" t="s">
        <v>566</v>
      </c>
      <c r="G19" s="185" t="e">
        <f aca="false">IF(F19&lt;&gt;"",xlookup(F19,M:M,M:M,"not guildie",1),"")</f>
        <v>#NAME?</v>
      </c>
      <c r="H19" s="186" t="n">
        <v>4</v>
      </c>
      <c r="I19" s="185" t="e">
        <f aca="false">IF(F19&lt;&gt;"",xlookup(F19,M:M,M:M,"not guildie"),"")</f>
        <v>#NAME?</v>
      </c>
      <c r="J19" s="194" t="e">
        <f aca="false">IF(F19&lt;&gt;"", xlookup(F19,O:O,O:O,"not on DKP"),"")</f>
        <v>#NAME?</v>
      </c>
      <c r="K19" s="185" t="e">
        <f aca="false">IF(F19="","", xlookup("*"&amp;F19&amp;"*",S:S,S:S,"",2))</f>
        <v>#NAME?</v>
      </c>
      <c r="L19" s="126"/>
      <c r="M19" s="144" t="s">
        <v>395</v>
      </c>
      <c r="N19" s="187" t="e">
        <f aca="false" t="array" ref="N19:N19">IF(M19="","", xlookup(M19,'Guild ID Registrar'!B:B,'Guild ID Registrar'!A:A,"noID"))</f>
        <v>#NAME?</v>
      </c>
      <c r="O19" s="138" t="e">
        <f aca="false">xlookup(M19,F:F,F:F,"",2)</f>
        <v>#NAME?</v>
      </c>
      <c r="P19" s="138" t="str">
        <f aca="false">IF(SUMIF(F:F,M19,H:H)=0,"",SUMIF(F:F,M19,H:H))</f>
        <v/>
      </c>
      <c r="Q19" s="189" t="e">
        <f aca="false">IF(M19="","", xlookup("*"&amp;M19&amp;"*",S:S,S:S,"",2))</f>
        <v>#NAME?</v>
      </c>
      <c r="R19" s="126"/>
      <c r="S19" s="140" t="str">
        <f aca="false">IF('DKP Sep 25'!A16&lt;&gt;"",'DKP Sep 25'!A16,"")</f>
        <v>Randomhero / Gzus</v>
      </c>
      <c r="T19" s="145" t="str">
        <f aca="false">IF(S19="","",IF(SUMIF(Q:Q,S19,P:P)=0,"",SUMIF(Q:Q,S19,P:P)))</f>
        <v/>
      </c>
      <c r="U19" s="190" t="e">
        <f aca="false" t="array" ref="U19:U19">IF(S19="","", xlookup(S19,'DKP Sep 25'!A:A,'DKP Sep 25'!A:A))</f>
        <v>#NAME?</v>
      </c>
      <c r="V19" s="126" t="str">
        <f aca="false">IF(T19="","", IF(T19&gt;10,1,""))</f>
        <v/>
      </c>
      <c r="W19" s="191" t="e">
        <f aca="false">xlookup(S19,Q:Q,Q:Q)</f>
        <v>#NAME?</v>
      </c>
    </row>
    <row r="20" customFormat="false" ht="15.75" hidden="false" customHeight="true" outlineLevel="0" collapsed="false">
      <c r="A20" s="126"/>
      <c r="B20" s="199" t="s">
        <v>567</v>
      </c>
      <c r="C20" s="126"/>
      <c r="D20" s="126"/>
      <c r="E20" s="126" t="n">
        <v>16</v>
      </c>
      <c r="F20" s="144" t="s">
        <v>465</v>
      </c>
      <c r="G20" s="185" t="e">
        <f aca="false">IF(F20&lt;&gt;"",xlookup(F20,M:M,M:M,"not guildie",1),"")</f>
        <v>#NAME?</v>
      </c>
      <c r="H20" s="186" t="n">
        <v>4</v>
      </c>
      <c r="I20" s="185" t="e">
        <f aca="false">IF(F20&lt;&gt;"",xlookup(F20,M:M,M:M,"not guildie"),"")</f>
        <v>#NAME?</v>
      </c>
      <c r="J20" s="194" t="e">
        <f aca="false">IF(F20&lt;&gt;"", xlookup(F20,O:O,O:O,"not on DKP"),"")</f>
        <v>#NAME?</v>
      </c>
      <c r="K20" s="185" t="e">
        <f aca="false">IF(F20="","", xlookup("*"&amp;F20&amp;"*",S:S,S:S,"",2))</f>
        <v>#NAME?</v>
      </c>
      <c r="L20" s="126"/>
      <c r="M20" s="144" t="s">
        <v>392</v>
      </c>
      <c r="N20" s="187" t="e">
        <f aca="false" t="array" ref="N20:N20">IF(M20="","", xlookup(M20,'Guild ID Registrar'!B:B,'Guild ID Registrar'!A:A,"noID"))</f>
        <v>#NAME?</v>
      </c>
      <c r="O20" s="139" t="e">
        <f aca="false">xlookup(M20,F:F,F:F,"",2)</f>
        <v>#NAME?</v>
      </c>
      <c r="P20" s="138" t="str">
        <f aca="false">IF(SUMIF(F:F,M20,H:H)=0,"",SUMIF(F:F,M20,H:H))</f>
        <v/>
      </c>
      <c r="Q20" s="189" t="e">
        <f aca="false">IF(M20="","", xlookup("*"&amp;M20&amp;"*",S:S,S:S,"",2))</f>
        <v>#NAME?</v>
      </c>
      <c r="R20" s="126"/>
      <c r="S20" s="140" t="str">
        <f aca="false">IF('DKP Sep 25'!A17&lt;&gt;"",'DKP Sep 25'!A17,"")</f>
        <v>Phocuz / Elffo / Buf
Lunars / Lysandrah</v>
      </c>
      <c r="T20" s="145" t="str">
        <f aca="false">IF(S20="","",IF(SUMIF(Q:Q,S20,P:P)=0,"",SUMIF(Q:Q,S20,P:P)))</f>
        <v/>
      </c>
      <c r="U20" s="190" t="e">
        <f aca="false" t="array" ref="U20:U20">IF(S20="","", xlookup(S20,'DKP Sep 25'!A:A,'DKP Sep 25'!A:A))</f>
        <v>#NAME?</v>
      </c>
      <c r="V20" s="126" t="str">
        <f aca="false">IF(T20="","", IF(T20&gt;10,1,""))</f>
        <v/>
      </c>
      <c r="W20" s="191" t="e">
        <f aca="false">xlookup(S20,Q:Q,Q:Q)</f>
        <v>#NAME?</v>
      </c>
    </row>
    <row r="21" customFormat="false" ht="15.75" hidden="false" customHeight="true" outlineLevel="0" collapsed="false">
      <c r="A21" s="126"/>
      <c r="B21" s="199" t="s">
        <v>568</v>
      </c>
      <c r="C21" s="126"/>
      <c r="D21" s="126"/>
      <c r="E21" s="126" t="n">
        <v>17</v>
      </c>
      <c r="F21" s="144" t="s">
        <v>569</v>
      </c>
      <c r="G21" s="185" t="e">
        <f aca="false">IF(F21&lt;&gt;"",xlookup(F21,M:M,M:M,"not guildie",1),"")</f>
        <v>#NAME?</v>
      </c>
      <c r="H21" s="186" t="n">
        <v>4</v>
      </c>
      <c r="I21" s="185" t="e">
        <f aca="false">IF(F21&lt;&gt;"",xlookup(F21,M:M,M:M,"not guildie"),"")</f>
        <v>#NAME?</v>
      </c>
      <c r="J21" s="194" t="e">
        <f aca="false">IF(F21&lt;&gt;"", xlookup(F21,O:O,O:O,"not on DKP"),"")</f>
        <v>#NAME?</v>
      </c>
      <c r="K21" s="185" t="e">
        <f aca="false">IF(F21="","", xlookup("*"&amp;F21&amp;"*",S:S,S:S,"",2))</f>
        <v>#NAME?</v>
      </c>
      <c r="L21" s="126"/>
      <c r="M21" s="144" t="s">
        <v>570</v>
      </c>
      <c r="N21" s="187" t="e">
        <f aca="false" t="array" ref="N21:N21">IF(M21="","", xlookup(M21,'Guild ID Registrar'!B:B,'Guild ID Registrar'!A:A,"noID"))</f>
        <v>#NAME?</v>
      </c>
      <c r="O21" s="138" t="e">
        <f aca="false">xlookup(M21,F:F,F:F,"",2)</f>
        <v>#NAME?</v>
      </c>
      <c r="P21" s="138" t="str">
        <f aca="false">IF(SUMIF(F:F,M21,H:H)=0,"",SUMIF(F:F,M21,H:H))</f>
        <v/>
      </c>
      <c r="Q21" s="189" t="e">
        <f aca="false">IF(M21="","", xlookup("*"&amp;M21&amp;"*",S:S,S:S,"",2))</f>
        <v>#NAME?</v>
      </c>
      <c r="R21" s="126"/>
      <c r="S21" s="201" t="str">
        <f aca="false">IF('DKP Sep 25'!A18&lt;&gt;"",'DKP Sep 25'!A18,"")</f>
        <v>Armgal / Armholycrit
Midshipman / Armeng / Armuxa</v>
      </c>
      <c r="T21" s="145" t="str">
        <f aca="false">IF(S21="","",IF(SUMIF(Q:Q,S21,P:P)=0,"",SUMIF(Q:Q,S21,P:P)))</f>
        <v/>
      </c>
      <c r="U21" s="202" t="e">
        <f aca="false" t="array" ref="U21:U21">IF(S21="","", xlookup(S21,'DKP Sep 25'!A:A,'DKP Sep 25'!A:A))</f>
        <v>#NAME?</v>
      </c>
      <c r="V21" s="126" t="str">
        <f aca="false">IF(T21="","", IF(T21&gt;10,1,""))</f>
        <v/>
      </c>
      <c r="W21" s="191" t="e">
        <f aca="false">xlookup(S21,Q:Q,Q:Q)</f>
        <v>#NAME?</v>
      </c>
    </row>
    <row r="22" customFormat="false" ht="15.75" hidden="false" customHeight="true" outlineLevel="0" collapsed="false">
      <c r="A22" s="126"/>
      <c r="B22" s="126"/>
      <c r="C22" s="126"/>
      <c r="D22" s="126"/>
      <c r="E22" s="126" t="n">
        <v>18</v>
      </c>
      <c r="F22" s="144" t="s">
        <v>571</v>
      </c>
      <c r="G22" s="185" t="e">
        <f aca="false">IF(F22&lt;&gt;"",xlookup(F22,M:M,M:M,"not guildie",1),"")</f>
        <v>#NAME?</v>
      </c>
      <c r="H22" s="186" t="n">
        <v>4</v>
      </c>
      <c r="I22" s="185" t="e">
        <f aca="false">IF(F22&lt;&gt;"",xlookup(F22,M:M,M:M,"not guildie"),"")</f>
        <v>#NAME?</v>
      </c>
      <c r="J22" s="194" t="e">
        <f aca="false">IF(F22&lt;&gt;"", xlookup(F22,O:O,O:O,"not on DKP"),"")</f>
        <v>#NAME?</v>
      </c>
      <c r="K22" s="200" t="e">
        <f aca="false">IF(F22="","", xlookup("*"&amp;F22&amp;"*",S:S,S:S,"",2))</f>
        <v>#NAME?</v>
      </c>
      <c r="L22" s="126"/>
      <c r="M22" s="144" t="s">
        <v>572</v>
      </c>
      <c r="N22" s="187" t="e">
        <f aca="false" t="array" ref="N22:N22">IF(M22="","", xlookup(M22,'Guild ID Registrar'!B:B,'Guild ID Registrar'!A:A,"noID"))</f>
        <v>#NAME?</v>
      </c>
      <c r="O22" s="138" t="e">
        <f aca="false">xlookup(M22,F:F,F:F,"",2)</f>
        <v>#NAME?</v>
      </c>
      <c r="P22" s="138" t="str">
        <f aca="false">IF(SUMIF(F:F,M22,H:H)=0,"",SUMIF(F:F,M22,H:H))</f>
        <v/>
      </c>
      <c r="Q22" s="189" t="e">
        <f aca="false">IF(M22="","", xlookup("*"&amp;M22&amp;"*",S:S,S:S,"",2))</f>
        <v>#NAME?</v>
      </c>
      <c r="R22" s="126"/>
      <c r="S22" s="140" t="str">
        <f aca="false">IF('DKP Sep 25'!A19&lt;&gt;"",'DKP Sep 25'!A19,"")</f>
        <v>Camilea / Camilith</v>
      </c>
      <c r="T22" s="145" t="str">
        <f aca="false">IF(S22="","",IF(SUMIF(Q:Q,S22,P:P)=0,"",SUMIF(Q:Q,S22,P:P)))</f>
        <v/>
      </c>
      <c r="U22" s="190" t="e">
        <f aca="false" t="array" ref="U22:U22">IF(S22="","", xlookup(S22,'DKP Sep 25'!A:A,'DKP Sep 25'!A:A))</f>
        <v>#NAME?</v>
      </c>
      <c r="V22" s="126" t="str">
        <f aca="false">IF(T22="","", IF(T22&gt;10,1,""))</f>
        <v/>
      </c>
      <c r="W22" s="191" t="e">
        <f aca="false">xlookup(S22,Q:Q,Q:Q)</f>
        <v>#NAME?</v>
      </c>
    </row>
    <row r="23" customFormat="false" ht="15.75" hidden="false" customHeight="true" outlineLevel="0" collapsed="false">
      <c r="A23" s="126"/>
      <c r="B23" s="126"/>
      <c r="C23" s="126"/>
      <c r="D23" s="126"/>
      <c r="E23" s="126" t="n">
        <v>19</v>
      </c>
      <c r="F23" s="144" t="s">
        <v>573</v>
      </c>
      <c r="G23" s="185" t="e">
        <f aca="false">IF(F23&lt;&gt;"",xlookup(F23,M:M,M:M,"not guildie",1),"")</f>
        <v>#NAME?</v>
      </c>
      <c r="H23" s="186" t="n">
        <v>4</v>
      </c>
      <c r="I23" s="185" t="e">
        <f aca="false">IF(F23&lt;&gt;"",xlookup(F23,M:M,M:M,"not guildie"),"")</f>
        <v>#NAME?</v>
      </c>
      <c r="J23" s="194" t="e">
        <f aca="false">IF(F23&lt;&gt;"", xlookup(F23,O:O,O:O,"not on DKP"),"")</f>
        <v>#NAME?</v>
      </c>
      <c r="K23" s="185" t="e">
        <f aca="false">IF(F23="","", xlookup("*"&amp;F23&amp;"*",S:S,S:S,"",2))</f>
        <v>#NAME?</v>
      </c>
      <c r="L23" s="126"/>
      <c r="M23" s="144" t="s">
        <v>574</v>
      </c>
      <c r="N23" s="187" t="e">
        <f aca="false" t="array" ref="N23:N23">IF(M23="","", xlookup(M23,'Guild ID Registrar'!B:B,'Guild ID Registrar'!A:A,"noID"))</f>
        <v>#NAME?</v>
      </c>
      <c r="O23" s="139" t="e">
        <f aca="false">xlookup(M23,F:F,F:F,"",2)</f>
        <v>#NAME?</v>
      </c>
      <c r="P23" s="138" t="str">
        <f aca="false">IF(SUMIF(F:F,M23,H:H)=0,"",SUMIF(F:F,M23,H:H))</f>
        <v/>
      </c>
      <c r="Q23" s="189" t="e">
        <f aca="false">IF(M23="","", xlookup("*"&amp;M23&amp;"*",S:S,S:S,"",2))</f>
        <v>#NAME?</v>
      </c>
      <c r="R23" s="126"/>
      <c r="S23" s="140" t="str">
        <f aca="false">IF('DKP Sep 25'!A20&lt;&gt;"",'DKP Sep 25'!A20,"")</f>
        <v>Fidgetpally</v>
      </c>
      <c r="T23" s="145" t="str">
        <f aca="false">IF(S23="","",IF(SUMIF(Q:Q,S23,P:P)=0,"",SUMIF(Q:Q,S23,P:P)))</f>
        <v/>
      </c>
      <c r="U23" s="190" t="e">
        <f aca="false" t="array" ref="U23:U23">IF(S23="","", xlookup(S23,'DKP Sep 25'!A:A,'DKP Sep 25'!A:A))</f>
        <v>#NAME?</v>
      </c>
      <c r="V23" s="126" t="str">
        <f aca="false">IF(T23="","", IF(T23&gt;10,1,""))</f>
        <v/>
      </c>
      <c r="W23" s="191" t="e">
        <f aca="false">xlookup(S23,Q:Q,Q:Q)</f>
        <v>#NAME?</v>
      </c>
    </row>
    <row r="24" customFormat="false" ht="15.75" hidden="false" customHeight="true" outlineLevel="0" collapsed="false">
      <c r="A24" s="126"/>
      <c r="B24" s="126"/>
      <c r="C24" s="126"/>
      <c r="D24" s="126"/>
      <c r="E24" s="126" t="n">
        <v>20</v>
      </c>
      <c r="F24" s="144" t="s">
        <v>575</v>
      </c>
      <c r="G24" s="185" t="e">
        <f aca="false">IF(F24&lt;&gt;"",xlookup(F24,M:M,M:M,"not guildie",1),"")</f>
        <v>#NAME?</v>
      </c>
      <c r="H24" s="186" t="n">
        <v>4</v>
      </c>
      <c r="I24" s="185" t="e">
        <f aca="false">IF(F24&lt;&gt;"",xlookup(F24,M:M,M:M,"not guildie"),"")</f>
        <v>#NAME?</v>
      </c>
      <c r="J24" s="194" t="e">
        <f aca="false">IF(F24&lt;&gt;"", xlookup(F24,O:O,O:O,"not on DKP"),"")</f>
        <v>#NAME?</v>
      </c>
      <c r="K24" s="185" t="e">
        <f aca="false">IF(F24="","", xlookup("*"&amp;F24&amp;"*",S:S,S:S,"",2))</f>
        <v>#NAME?</v>
      </c>
      <c r="L24" s="126"/>
      <c r="M24" s="144" t="s">
        <v>576</v>
      </c>
      <c r="N24" s="187" t="e">
        <f aca="false" t="array" ref="N24:N24">IF(M24="","", xlookup(M24,'Guild ID Registrar'!B:B,'Guild ID Registrar'!A:A,"noID"))</f>
        <v>#NAME?</v>
      </c>
      <c r="O24" s="139" t="e">
        <f aca="false">xlookup(M24,F:F,F:F,"",2)</f>
        <v>#NAME?</v>
      </c>
      <c r="P24" s="138" t="str">
        <f aca="false">IF(SUMIF(F:F,M24,H:H)=0,"",SUMIF(F:F,M24,H:H))</f>
        <v/>
      </c>
      <c r="Q24" s="189" t="e">
        <f aca="false">IF(M24="","", xlookup("*"&amp;M24&amp;"*",S:S,S:S,"",2))</f>
        <v>#NAME?</v>
      </c>
      <c r="R24" s="205"/>
      <c r="S24" s="140" t="str">
        <f aca="false">IF('DKP Sep 25'!A21&lt;&gt;"",'DKP Sep 25'!A21,"")</f>
        <v>Selenewind / Seleneshine</v>
      </c>
      <c r="T24" s="145" t="str">
        <f aca="false">IF(S24="","",IF(SUMIF(Q:Q,S24,P:P)=0,"",SUMIF(Q:Q,S24,P:P)))</f>
        <v/>
      </c>
      <c r="U24" s="190" t="e">
        <f aca="false" t="array" ref="U24:U24">IF(S24="","", xlookup(S24,'DKP Sep 25'!A:A,'DKP Sep 25'!A:A))</f>
        <v>#NAME?</v>
      </c>
      <c r="V24" s="126" t="str">
        <f aca="false">IF(T24="","", IF(T24&gt;10,1,""))</f>
        <v/>
      </c>
      <c r="W24" s="191" t="e">
        <f aca="false">xlookup(S24,Q:Q,Q:Q)</f>
        <v>#NAME?</v>
      </c>
    </row>
    <row r="25" customFormat="false" ht="15.75" hidden="false" customHeight="true" outlineLevel="0" collapsed="false">
      <c r="A25" s="126"/>
      <c r="B25" s="126"/>
      <c r="C25" s="126"/>
      <c r="D25" s="126"/>
      <c r="E25" s="126" t="n">
        <v>21</v>
      </c>
      <c r="F25" s="144" t="s">
        <v>577</v>
      </c>
      <c r="G25" s="185" t="e">
        <f aca="false">IF(F25&lt;&gt;"",xlookup(F25,M:M,M:M,"not guildie",1),"")</f>
        <v>#NAME?</v>
      </c>
      <c r="H25" s="186" t="n">
        <v>4</v>
      </c>
      <c r="I25" s="185" t="e">
        <f aca="false">IF(F25&lt;&gt;"",xlookup(F25,M:M,M:M,"not guildie"),"")</f>
        <v>#NAME?</v>
      </c>
      <c r="J25" s="194" t="e">
        <f aca="false">IF(F25&lt;&gt;"", xlookup(F25,O:O,O:O,"not on DKP"),"")</f>
        <v>#NAME?</v>
      </c>
      <c r="K25" s="200" t="e">
        <f aca="false">IF(F25="","", xlookup("*"&amp;F25&amp;"*",S:S,S:S,"",2))</f>
        <v>#NAME?</v>
      </c>
      <c r="L25" s="126"/>
      <c r="M25" s="144" t="s">
        <v>578</v>
      </c>
      <c r="N25" s="187" t="e">
        <f aca="false" t="array" ref="N25:N25">IF(M25="","", xlookup(M25,'Guild ID Registrar'!B:B,'Guild ID Registrar'!A:A,"noID"))</f>
        <v>#NAME?</v>
      </c>
      <c r="O25" s="139" t="e">
        <f aca="false">xlookup(M25,F:F,F:F,"",2)</f>
        <v>#NAME?</v>
      </c>
      <c r="P25" s="138" t="str">
        <f aca="false">IF(SUMIF(F:F,M25,H:H)=0,"",SUMIF(F:F,M25,H:H))</f>
        <v/>
      </c>
      <c r="Q25" s="189" t="e">
        <f aca="false">IF(M25="","", xlookup("*"&amp;M25&amp;"*",S:S,S:S,"",2))</f>
        <v>#NAME?</v>
      </c>
      <c r="R25" s="205"/>
      <c r="S25" s="140" t="str">
        <f aca="false">IF('DKP Sep 25'!A22&lt;&gt;"",'DKP Sep 25'!A22,"")</f>
        <v>Suntzu / Moribund / Sundru</v>
      </c>
      <c r="T25" s="145" t="str">
        <f aca="false">IF(S25="","",IF(SUMIF(Q:Q,S25,P:P)=0,"",SUMIF(Q:Q,S25,P:P)))</f>
        <v/>
      </c>
      <c r="U25" s="190" t="e">
        <f aca="false" t="array" ref="U25:U25">IF(S25="","", xlookup(S25,'DKP Sep 25'!A:A,'DKP Sep 25'!A:A))</f>
        <v>#NAME?</v>
      </c>
      <c r="V25" s="126" t="str">
        <f aca="false">IF(T25="","", IF(T25&gt;10,1,""))</f>
        <v/>
      </c>
      <c r="W25" s="191" t="e">
        <f aca="false">xlookup(S25,Q:Q,Q:Q)</f>
        <v>#NAME?</v>
      </c>
    </row>
    <row r="26" customFormat="false" ht="15.75" hidden="false" customHeight="true" outlineLevel="0" collapsed="false">
      <c r="A26" s="126"/>
      <c r="B26" s="126"/>
      <c r="C26" s="126"/>
      <c r="D26" s="126"/>
      <c r="E26" s="126" t="n">
        <v>22</v>
      </c>
      <c r="F26" s="144" t="s">
        <v>579</v>
      </c>
      <c r="G26" s="185" t="e">
        <f aca="false">IF(F26&lt;&gt;"",xlookup(F26,M:M,M:M,"not guildie",1),"")</f>
        <v>#NAME?</v>
      </c>
      <c r="H26" s="186" t="n">
        <v>4</v>
      </c>
      <c r="I26" s="185" t="e">
        <f aca="false">IF(F26&lt;&gt;"",xlookup(F26,M:M,M:M,"not guildie"),"")</f>
        <v>#NAME?</v>
      </c>
      <c r="J26" s="194" t="e">
        <f aca="false">IF(F26&lt;&gt;"", xlookup(F26,O:O,O:O,"not on DKP"),"")</f>
        <v>#NAME?</v>
      </c>
      <c r="K26" s="185" t="e">
        <f aca="false">IF(F26="","", xlookup("*"&amp;F26&amp;"*",S:S,S:S,"",2))</f>
        <v>#NAME?</v>
      </c>
      <c r="L26" s="206"/>
      <c r="M26" s="144" t="s">
        <v>10</v>
      </c>
      <c r="N26" s="187" t="e">
        <f aca="false" t="array" ref="N26:N26">IF(M26="","", xlookup(M26,'Guild ID Registrar'!B:B,'Guild ID Registrar'!A:A,"noID"))</f>
        <v>#NAME?</v>
      </c>
      <c r="O26" s="138" t="e">
        <f aca="false">xlookup(M26,F:F,F:F,"",2)</f>
        <v>#NAME?</v>
      </c>
      <c r="P26" s="138" t="str">
        <f aca="false">IF(SUMIF(F:F,M26,H:H)=0,"",SUMIF(F:F,M26,H:H))</f>
        <v/>
      </c>
      <c r="Q26" s="189" t="e">
        <f aca="false">IF(M26="","", xlookup("*"&amp;M26&amp;"*",S:S,S:S,"",2))</f>
        <v>#NAME?</v>
      </c>
      <c r="R26" s="205"/>
      <c r="S26" s="140" t="str">
        <f aca="false">IF('DKP Sep 25'!A23&lt;&gt;"",'DKP Sep 25'!A23,"")</f>
        <v>Yoland / Fernette(Vermooth)</v>
      </c>
      <c r="T26" s="145" t="str">
        <f aca="false">IF(S26="","",IF(SUMIF(Q:Q,S26,P:P)=0,"",SUMIF(Q:Q,S26,P:P)))</f>
        <v/>
      </c>
      <c r="U26" s="190" t="e">
        <f aca="false" t="array" ref="U26:U26">IF(S26="","", xlookup(S26,'DKP Sep 25'!A:A,'DKP Sep 25'!A:A))</f>
        <v>#NAME?</v>
      </c>
      <c r="V26" s="126" t="str">
        <f aca="false">IF(T26="","", IF(T26&gt;10,1,""))</f>
        <v/>
      </c>
      <c r="W26" s="191" t="e">
        <f aca="false">xlookup(S26,Q:Q,Q:Q)</f>
        <v>#NAME?</v>
      </c>
    </row>
    <row r="27" customFormat="false" ht="15.75" hidden="false" customHeight="true" outlineLevel="0" collapsed="false">
      <c r="A27" s="126"/>
      <c r="B27" s="126"/>
      <c r="C27" s="126"/>
      <c r="D27" s="126"/>
      <c r="E27" s="126" t="n">
        <v>23</v>
      </c>
      <c r="F27" s="144" t="s">
        <v>580</v>
      </c>
      <c r="G27" s="185" t="e">
        <f aca="false">IF(F27&lt;&gt;"",xlookup(F27,M:M,M:M,"not guildie",1),"")</f>
        <v>#NAME?</v>
      </c>
      <c r="H27" s="186" t="n">
        <v>4</v>
      </c>
      <c r="I27" s="185" t="e">
        <f aca="false">IF(F27&lt;&gt;"",xlookup(F27,M:M,M:M,"not guildie"),"")</f>
        <v>#NAME?</v>
      </c>
      <c r="J27" s="194" t="e">
        <f aca="false">IF(F27&lt;&gt;"", xlookup(F27,O:O,O:O,"not on DKP"),"")</f>
        <v>#NAME?</v>
      </c>
      <c r="K27" s="185" t="e">
        <f aca="false">IF(F27="","", xlookup("*"&amp;F27&amp;"*",S:S,S:S,"",2))</f>
        <v>#NAME?</v>
      </c>
      <c r="L27" s="126"/>
      <c r="M27" s="144" t="s">
        <v>12</v>
      </c>
      <c r="N27" s="187" t="e">
        <f aca="false" t="array" ref="N27:N27">IF(M27="","", xlookup(M27,'Guild ID Registrar'!B:B,'Guild ID Registrar'!A:A,"noID"))</f>
        <v>#NAME?</v>
      </c>
      <c r="O27" s="138" t="e">
        <f aca="false">xlookup(M27,F:F,F:F,"",2)</f>
        <v>#NAME?</v>
      </c>
      <c r="P27" s="138" t="str">
        <f aca="false">IF(SUMIF(F:F,M27,H:H)=0,"",SUMIF(F:F,M27,H:H))</f>
        <v/>
      </c>
      <c r="Q27" s="189" t="e">
        <f aca="false">IF(M27="","", xlookup("*"&amp;M27&amp;"*",S:S,S:S,"",2))</f>
        <v>#NAME?</v>
      </c>
      <c r="R27" s="126"/>
      <c r="S27" s="140" t="str">
        <f aca="false">IF('DKP Sep 25'!A24&lt;&gt;"",'DKP Sep 25'!A24,"")</f>
        <v>Mortok</v>
      </c>
      <c r="T27" s="145" t="str">
        <f aca="false">IF(S27="","",IF(SUMIF(Q:Q,S27,P:P)=0,"",SUMIF(Q:Q,S27,P:P)))</f>
        <v/>
      </c>
      <c r="U27" s="190" t="e">
        <f aca="false" t="array" ref="U27:U27">IF(S27="","", xlookup(S27,'DKP Sep 25'!A:A,'DKP Sep 25'!A:A))</f>
        <v>#NAME?</v>
      </c>
      <c r="V27" s="126" t="str">
        <f aca="false">IF(T27="","", IF(T27&gt;10,1,""))</f>
        <v/>
      </c>
      <c r="W27" s="191" t="e">
        <f aca="false">xlookup(S27,Q:Q,Q:Q)</f>
        <v>#NAME?</v>
      </c>
    </row>
    <row r="28" customFormat="false" ht="15.75" hidden="false" customHeight="true" outlineLevel="0" collapsed="false">
      <c r="A28" s="126"/>
      <c r="B28" s="126"/>
      <c r="C28" s="126"/>
      <c r="D28" s="126"/>
      <c r="E28" s="126" t="n">
        <v>24</v>
      </c>
      <c r="F28" s="144" t="s">
        <v>581</v>
      </c>
      <c r="G28" s="185" t="e">
        <f aca="false">IF(F28&lt;&gt;"",xlookup(F28,M:M,M:M,"not guildie",1),"")</f>
        <v>#NAME?</v>
      </c>
      <c r="H28" s="186" t="n">
        <v>4</v>
      </c>
      <c r="I28" s="185" t="e">
        <f aca="false">IF(F28&lt;&gt;"",xlookup(F28,M:M,M:M,"not guildie"),"")</f>
        <v>#NAME?</v>
      </c>
      <c r="J28" s="194" t="e">
        <f aca="false">IF(F28&lt;&gt;"", xlookup(F28,O:O,O:O,"not on DKP"),"")</f>
        <v>#NAME?</v>
      </c>
      <c r="K28" s="185" t="e">
        <f aca="false">IF(F28="","", xlookup("*"&amp;F28&amp;"*",S:S,S:S,"",2))</f>
        <v>#NAME?</v>
      </c>
      <c r="L28" s="126"/>
      <c r="M28" s="144" t="s">
        <v>582</v>
      </c>
      <c r="N28" s="187" t="e">
        <f aca="false" t="array" ref="N28:N28">IF(M28="","", xlookup(M28,'Guild ID Registrar'!B:B,'Guild ID Registrar'!A:A,"noID"))</f>
        <v>#NAME?</v>
      </c>
      <c r="O28" s="138" t="e">
        <f aca="false">xlookup(M28,F:F,F:F,"",2)</f>
        <v>#NAME?</v>
      </c>
      <c r="P28" s="138" t="str">
        <f aca="false">IF(SUMIF(F:F,M28,H:H)=0,"",SUMIF(F:F,M28,H:H))</f>
        <v/>
      </c>
      <c r="Q28" s="189" t="e">
        <f aca="false">IF(M28="","", xlookup("*"&amp;M28&amp;"*",S:S,S:S,"",2))</f>
        <v>#NAME?</v>
      </c>
      <c r="R28" s="205"/>
      <c r="S28" s="140" t="str">
        <f aca="false">IF('DKP Sep 25'!A25&lt;&gt;"",'DKP Sep 25'!A25,"")</f>
        <v>Aradya / Awahani / Mellya
Lysandre / Grimgold / Goldenveil
Chckmestress / Voltana</v>
      </c>
      <c r="T28" s="145" t="str">
        <f aca="false">IF(S28="","",IF(SUMIF(Q:Q,S28,P:P)=0,"",SUMIF(Q:Q,S28,P:P)))</f>
        <v/>
      </c>
      <c r="U28" s="190" t="e">
        <f aca="false" t="array" ref="U28:U28">IF(S28="","", xlookup(S28,'DKP Sep 25'!A:A,'DKP Sep 25'!A:A))</f>
        <v>#NAME?</v>
      </c>
      <c r="V28" s="126" t="str">
        <f aca="false">IF(T28="","", IF(T28&gt;10,1,""))</f>
        <v/>
      </c>
      <c r="W28" s="191" t="e">
        <f aca="false">xlookup(S28,Q:Q,Q:Q)</f>
        <v>#NAME?</v>
      </c>
    </row>
    <row r="29" customFormat="false" ht="15.75" hidden="false" customHeight="true" outlineLevel="0" collapsed="false">
      <c r="A29" s="126"/>
      <c r="B29" s="126"/>
      <c r="C29" s="126"/>
      <c r="D29" s="126"/>
      <c r="E29" s="126" t="n">
        <v>25</v>
      </c>
      <c r="F29" s="144" t="s">
        <v>583</v>
      </c>
      <c r="G29" s="185" t="e">
        <f aca="false">IF(F29&lt;&gt;"",xlookup(F29,M:M,M:M,"not guildie",1),"")</f>
        <v>#NAME?</v>
      </c>
      <c r="H29" s="186" t="n">
        <v>4</v>
      </c>
      <c r="I29" s="185" t="e">
        <f aca="false">IF(F29&lt;&gt;"",xlookup(F29,M:M,M:M,"not guildie"),"")</f>
        <v>#NAME?</v>
      </c>
      <c r="J29" s="194" t="e">
        <f aca="false">IF(F29&lt;&gt;"", xlookup(F29,O:O,O:O,"not on DKP"),"")</f>
        <v>#NAME?</v>
      </c>
      <c r="K29" s="200" t="e">
        <f aca="false">IF(F29="","", xlookup("*"&amp;F29&amp;"*",S:S,S:S,"",2))</f>
        <v>#NAME?</v>
      </c>
      <c r="L29" s="126"/>
      <c r="M29" s="144" t="s">
        <v>452</v>
      </c>
      <c r="N29" s="187" t="e">
        <f aca="false" t="array" ref="N29:N29">IF(M29="","", xlookup(M29,'Guild ID Registrar'!B:B,'Guild ID Registrar'!A:A,"noID"))</f>
        <v>#NAME?</v>
      </c>
      <c r="O29" s="138" t="e">
        <f aca="false">xlookup(M29,F:F,F:F,"",2)</f>
        <v>#NAME?</v>
      </c>
      <c r="P29" s="138" t="n">
        <f aca="false">IF(SUMIF(F:F,M29,H:H)=0,"",SUMIF(F:F,M29,H:H))</f>
        <v>7</v>
      </c>
      <c r="Q29" s="189" t="e">
        <f aca="false">IF(M29="","", xlookup("*"&amp;M29&amp;"*",S:S,S:S,"",2))</f>
        <v>#NAME?</v>
      </c>
      <c r="R29" s="126"/>
      <c r="S29" s="140" t="str">
        <f aca="false">IF('DKP Sep 25'!A26&lt;&gt;"",'DKP Sep 25'!A26,"")</f>
        <v>Locknbarrel / Handgrenade
Pewpewkachew / Malacuradora
Lyonsbutcher / Krawtch
Shocknbarrel</v>
      </c>
      <c r="T29" s="145" t="str">
        <f aca="false">IF(S29="","",IF(SUMIF(Q:Q,S29,P:P)=0,"",SUMIF(Q:Q,S29,P:P)))</f>
        <v/>
      </c>
      <c r="U29" s="190" t="e">
        <f aca="false" t="array" ref="U29:U29">IF(S29="","", xlookup(S29,'DKP Sep 25'!A:A,'DKP Sep 25'!A:A))</f>
        <v>#NAME?</v>
      </c>
      <c r="V29" s="126" t="str">
        <f aca="false">IF(T29="","", IF(T29&gt;10,1,""))</f>
        <v/>
      </c>
      <c r="W29" s="191" t="e">
        <f aca="false">xlookup(S29,Q:Q,Q:Q)</f>
        <v>#NAME?</v>
      </c>
    </row>
    <row r="30" customFormat="false" ht="15.75" hidden="false" customHeight="true" outlineLevel="0" collapsed="false">
      <c r="A30" s="126"/>
      <c r="B30" s="126"/>
      <c r="C30" s="126"/>
      <c r="D30" s="126"/>
      <c r="E30" s="126" t="n">
        <v>26</v>
      </c>
      <c r="F30" s="144" t="s">
        <v>584</v>
      </c>
      <c r="G30" s="185" t="e">
        <f aca="false">IF(F30&lt;&gt;"",xlookup(F30,M:M,M:M,"not guildie",1),"")</f>
        <v>#NAME?</v>
      </c>
      <c r="H30" s="186" t="n">
        <v>4</v>
      </c>
      <c r="I30" s="185" t="e">
        <f aca="false">IF(F30&lt;&gt;"",xlookup(F30,M:M,M:M,"not guildie"),"")</f>
        <v>#NAME?</v>
      </c>
      <c r="J30" s="194" t="e">
        <f aca="false">IF(F30&lt;&gt;"", xlookup(F30,O:O,O:O,"not on DKP"),"")</f>
        <v>#NAME?</v>
      </c>
      <c r="K30" s="185" t="e">
        <f aca="false">IF(F30="","", xlookup("*"&amp;F30&amp;"*",S:S,S:S,"",2))</f>
        <v>#NAME?</v>
      </c>
      <c r="L30" s="126"/>
      <c r="M30" s="144" t="s">
        <v>17</v>
      </c>
      <c r="N30" s="187" t="e">
        <f aca="false" t="array" ref="N30:N30">IF(M30="","", xlookup(M30,'Guild ID Registrar'!B:B,'Guild ID Registrar'!A:A,"noID"))</f>
        <v>#NAME?</v>
      </c>
      <c r="O30" s="138" t="e">
        <f aca="false">xlookup(M30,F:F,F:F,"",2)</f>
        <v>#NAME?</v>
      </c>
      <c r="P30" s="138" t="str">
        <f aca="false">IF(SUMIF(F:F,M30,H:H)=0,"",SUMIF(F:F,M30,H:H))</f>
        <v/>
      </c>
      <c r="Q30" s="207" t="e">
        <f aca="false">IF(M30="","", xlookup("*"&amp;M30&amp;"*",S:S,S:S,"",2))</f>
        <v>#NAME?</v>
      </c>
      <c r="R30" s="126"/>
      <c r="S30" s="140" t="str">
        <f aca="false">IF('DKP Sep 25'!A27&lt;&gt;"",'DKP Sep 25'!A27,"")</f>
        <v>Gumballhead / Chuggor</v>
      </c>
      <c r="T30" s="145" t="str">
        <f aca="false">IF(S30="","",IF(SUMIF(Q:Q,S30,P:P)=0,"",SUMIF(Q:Q,S30,P:P)))</f>
        <v/>
      </c>
      <c r="U30" s="190" t="e">
        <f aca="false" t="array" ref="U30:U30">IF(S30="","", xlookup(S30,'DKP Sep 25'!A:A,'DKP Sep 25'!A:A))</f>
        <v>#NAME?</v>
      </c>
      <c r="V30" s="126" t="str">
        <f aca="false">IF(T30="","", IF(T30&gt;10,1,""))</f>
        <v/>
      </c>
      <c r="W30" s="191" t="e">
        <f aca="false">xlookup(S30,Q:Q,Q:Q)</f>
        <v>#NAME?</v>
      </c>
    </row>
    <row r="31" customFormat="false" ht="15.75" hidden="false" customHeight="true" outlineLevel="0" collapsed="false">
      <c r="A31" s="126"/>
      <c r="B31" s="126"/>
      <c r="C31" s="126"/>
      <c r="D31" s="126"/>
      <c r="E31" s="126" t="n">
        <v>27</v>
      </c>
      <c r="F31" s="144" t="s">
        <v>585</v>
      </c>
      <c r="G31" s="185" t="e">
        <f aca="false">IF(F31&lt;&gt;"",xlookup(F31,M:M,M:M,"not guildie",1),"")</f>
        <v>#NAME?</v>
      </c>
      <c r="H31" s="186" t="n">
        <v>4</v>
      </c>
      <c r="I31" s="185" t="e">
        <f aca="false">IF(F31&lt;&gt;"",xlookup(F31,M:M,M:M,"not guildie"),"")</f>
        <v>#NAME?</v>
      </c>
      <c r="J31" s="194" t="e">
        <f aca="false">IF(F31&lt;&gt;"", xlookup(F31,O:O,O:O,"not on DKP"),"")</f>
        <v>#NAME?</v>
      </c>
      <c r="K31" s="185" t="e">
        <f aca="false">IF(F31="","", xlookup("*"&amp;F31&amp;"*",S:S,S:S,"",2))</f>
        <v>#NAME?</v>
      </c>
      <c r="L31" s="126"/>
      <c r="M31" s="144" t="s">
        <v>15</v>
      </c>
      <c r="N31" s="187" t="e">
        <f aca="false" t="array" ref="N31:N31">IF(M31="","", xlookup(M31,'Guild ID Registrar'!B:B,'Guild ID Registrar'!A:A,"noID"))</f>
        <v>#NAME?</v>
      </c>
      <c r="O31" s="138" t="e">
        <f aca="false">xlookup(M31,F:F,F:F,"",2)</f>
        <v>#NAME?</v>
      </c>
      <c r="P31" s="138" t="str">
        <f aca="false">IF(SUMIF(F:F,M31,H:H)=0,"",SUMIF(F:F,M31,H:H))</f>
        <v/>
      </c>
      <c r="Q31" s="207" t="e">
        <f aca="false">IF(M31="","", xlookup("*"&amp;M31&amp;"*",S:S,S:S,"",2))</f>
        <v>#NAME?</v>
      </c>
      <c r="R31" s="126"/>
      <c r="S31" s="140" t="str">
        <f aca="false">IF('DKP Sep 25'!A28&lt;&gt;"",'DKP Sep 25'!A28,"")</f>
        <v>Creslin / Nicorus / Nicos
Mishraile</v>
      </c>
      <c r="T31" s="145" t="str">
        <f aca="false">IF(S31="","",IF(SUMIF(Q:Q,S31,P:P)=0,"",SUMIF(Q:Q,S31,P:P)))</f>
        <v/>
      </c>
      <c r="U31" s="190" t="e">
        <f aca="false" t="array" ref="U31:U31">IF(S31="","", xlookup(S31,'DKP Sep 25'!A:A,'DKP Sep 25'!A:A))</f>
        <v>#NAME?</v>
      </c>
      <c r="V31" s="126" t="str">
        <f aca="false">IF(T31="","", IF(T31&gt;10,1,""))</f>
        <v/>
      </c>
      <c r="W31" s="191" t="e">
        <f aca="false">xlookup(S31,Q:Q,Q:Q)</f>
        <v>#NAME?</v>
      </c>
    </row>
    <row r="32" customFormat="false" ht="15.75" hidden="false" customHeight="true" outlineLevel="0" collapsed="false">
      <c r="A32" s="126"/>
      <c r="B32" s="126"/>
      <c r="C32" s="126"/>
      <c r="D32" s="126"/>
      <c r="E32" s="126" t="n">
        <v>28</v>
      </c>
      <c r="F32" s="144" t="s">
        <v>586</v>
      </c>
      <c r="G32" s="185" t="e">
        <f aca="false">IF(F32&lt;&gt;"",xlookup(F32,M:M,M:M,"not guildie",1),"")</f>
        <v>#NAME?</v>
      </c>
      <c r="H32" s="186"/>
      <c r="I32" s="185" t="e">
        <f aca="false">IF(F32&lt;&gt;"",xlookup(F32,M:M,M:M,"not guildie"),"")</f>
        <v>#NAME?</v>
      </c>
      <c r="J32" s="194" t="e">
        <f aca="false">IF(F32&lt;&gt;"", xlookup(F32,O:O,O:O,"not on DKP"),"")</f>
        <v>#NAME?</v>
      </c>
      <c r="K32" s="185" t="e">
        <f aca="false">IF(F32="","", xlookup("*"&amp;F32&amp;"*",S:S,S:S,"",2))</f>
        <v>#NAME?</v>
      </c>
      <c r="L32" s="126"/>
      <c r="M32" s="144" t="s">
        <v>16</v>
      </c>
      <c r="N32" s="187" t="e">
        <f aca="false" t="array" ref="N32:N32">IF(M32="","", xlookup(M32,'Guild ID Registrar'!B:B,'Guild ID Registrar'!A:A,"noID"))</f>
        <v>#NAME?</v>
      </c>
      <c r="O32" s="138" t="e">
        <f aca="false">xlookup(M32,F:F,F:F,"",2)</f>
        <v>#NAME?</v>
      </c>
      <c r="P32" s="138" t="str">
        <f aca="false">IF(SUMIF(F:F,M32,H:H)=0,"",SUMIF(F:F,M32,H:H))</f>
        <v/>
      </c>
      <c r="Q32" s="207" t="e">
        <f aca="false">IF(M32="","", xlookup("*"&amp;M32&amp;"*",S:S,S:S,"",2))</f>
        <v>#NAME?</v>
      </c>
      <c r="R32" s="126"/>
      <c r="S32" s="140" t="str">
        <f aca="false">IF('DKP Sep 25'!A29&lt;&gt;"",'DKP Sep 25'!A29,"")</f>
        <v>Wagons(Softwagons)
Healmei</v>
      </c>
      <c r="T32" s="145" t="str">
        <f aca="false">IF(S32="","",IF(SUMIF(Q:Q,S32,P:P)=0,"",SUMIF(Q:Q,S32,P:P)))</f>
        <v/>
      </c>
      <c r="U32" s="190" t="e">
        <f aca="false" t="array" ref="U32:U32">IF(S32="","", xlookup(S32,'DKP Sep 25'!A:A,'DKP Sep 25'!A:A))</f>
        <v>#NAME?</v>
      </c>
      <c r="V32" s="126" t="str">
        <f aca="false">IF(T32="","", IF(T32&gt;10,1,""))</f>
        <v/>
      </c>
      <c r="W32" s="191" t="e">
        <f aca="false">xlookup(S32,Q:Q,Q:Q)</f>
        <v>#NAME?</v>
      </c>
    </row>
    <row r="33" customFormat="false" ht="15.75" hidden="false" customHeight="true" outlineLevel="0" collapsed="false">
      <c r="A33" s="126"/>
      <c r="B33" s="126"/>
      <c r="C33" s="126"/>
      <c r="D33" s="126"/>
      <c r="E33" s="126" t="n">
        <v>29</v>
      </c>
      <c r="F33" s="144" t="s">
        <v>587</v>
      </c>
      <c r="G33" s="185" t="e">
        <f aca="false">IF(F33&lt;&gt;"",xlookup(F33,M:M,M:M,"not guildie",1),"")</f>
        <v>#NAME?</v>
      </c>
      <c r="H33" s="186" t="n">
        <v>4</v>
      </c>
      <c r="I33" s="185" t="e">
        <f aca="false">IF(F33&lt;&gt;"",xlookup(F33,M:M,M:M,"not guildie"),"")</f>
        <v>#NAME?</v>
      </c>
      <c r="J33" s="194" t="e">
        <f aca="false">IF(F33&lt;&gt;"", xlookup(F33,O:O,O:O,"not on DKP"),"")</f>
        <v>#NAME?</v>
      </c>
      <c r="K33" s="185" t="e">
        <f aca="false">IF(F33="","", xlookup("*"&amp;F33&amp;"*",S:S,S:S,"",2))</f>
        <v>#NAME?</v>
      </c>
      <c r="L33" s="126"/>
      <c r="M33" s="144" t="s">
        <v>588</v>
      </c>
      <c r="N33" s="187" t="e">
        <f aca="false" t="array" ref="N33:N33">IF(M33="","", xlookup(M33,'Guild ID Registrar'!B:B,'Guild ID Registrar'!A:A,"noID"))</f>
        <v>#NAME?</v>
      </c>
      <c r="O33" s="138" t="e">
        <f aca="false">xlookup(M33,F:F,F:F,"",2)</f>
        <v>#NAME?</v>
      </c>
      <c r="P33" s="138" t="str">
        <f aca="false">IF(SUMIF(F:F,M33,H:H)=0,"",SUMIF(F:F,M33,H:H))</f>
        <v/>
      </c>
      <c r="Q33" s="189" t="e">
        <f aca="false">IF(M33="","", xlookup("*"&amp;M33&amp;"*",S:S,S:S,"",2))</f>
        <v>#NAME?</v>
      </c>
      <c r="R33" s="126"/>
      <c r="S33" s="140" t="str">
        <f aca="false">IF('DKP Sep 25'!A30&lt;&gt;"",'DKP Sep 25'!A30,"")</f>
        <v>Snugsterr</v>
      </c>
      <c r="T33" s="145" t="str">
        <f aca="false">IF(S33="","",IF(SUMIF(Q:Q,S33,P:P)=0,"",SUMIF(Q:Q,S33,P:P)))</f>
        <v/>
      </c>
      <c r="U33" s="190" t="e">
        <f aca="false" t="array" ref="U33:U33">IF(S33="","", xlookup(S33,'DKP Sep 25'!A:A,'DKP Sep 25'!A:A))</f>
        <v>#NAME?</v>
      </c>
      <c r="V33" s="126" t="str">
        <f aca="false">IF(T33="","", IF(T33&gt;10,1,""))</f>
        <v/>
      </c>
      <c r="W33" s="191" t="e">
        <f aca="false">xlookup(S33,Q:Q,Q:Q)</f>
        <v>#NAME?</v>
      </c>
    </row>
    <row r="34" customFormat="false" ht="15.75" hidden="false" customHeight="true" outlineLevel="0" collapsed="false">
      <c r="A34" s="126"/>
      <c r="B34" s="126"/>
      <c r="C34" s="126"/>
      <c r="D34" s="126"/>
      <c r="E34" s="126" t="n">
        <v>30</v>
      </c>
      <c r="F34" s="144" t="s">
        <v>589</v>
      </c>
      <c r="G34" s="185" t="e">
        <f aca="false">IF(F34&lt;&gt;"",xlookup(F34,M:M,M:M,"not guildie",1),"")</f>
        <v>#NAME?</v>
      </c>
      <c r="H34" s="186" t="n">
        <v>4</v>
      </c>
      <c r="I34" s="185" t="e">
        <f aca="false">IF(F34&lt;&gt;"",xlookup(F34,M:M,M:M,"not guildie"),"")</f>
        <v>#NAME?</v>
      </c>
      <c r="J34" s="194" t="e">
        <f aca="false">IF(F34&lt;&gt;"", xlookup(F34,O:O,O:O,"not on DKP"),"")</f>
        <v>#NAME?</v>
      </c>
      <c r="K34" s="185" t="e">
        <f aca="false">IF(F34="","", xlookup("*"&amp;F34&amp;"*",S:S,S:S,"",2))</f>
        <v>#NAME?</v>
      </c>
      <c r="L34" s="126"/>
      <c r="M34" s="144" t="s">
        <v>590</v>
      </c>
      <c r="N34" s="187" t="e">
        <f aca="false" t="array" ref="N34:N34">IF(M34="","", xlookup(M34,'Guild ID Registrar'!B:B,'Guild ID Registrar'!A:A,"noID"))</f>
        <v>#NAME?</v>
      </c>
      <c r="O34" s="139" t="e">
        <f aca="false">xlookup(M34,F:F,F:F,"",2)</f>
        <v>#NAME?</v>
      </c>
      <c r="P34" s="138" t="str">
        <f aca="false">IF(SUMIF(F:F,M34,H:H)=0,"",SUMIF(F:F,M34,H:H))</f>
        <v/>
      </c>
      <c r="Q34" s="207" t="e">
        <f aca="false">IF(M34="","", xlookup("*"&amp;M34&amp;"*",S:S,S:S,"",2))</f>
        <v>#NAME?</v>
      </c>
      <c r="R34" s="126"/>
      <c r="S34" s="140" t="str">
        <f aca="false">IF('DKP Sep 25'!A31&lt;&gt;"",'DKP Sep 25'!A31,"")</f>
        <v>Tierial  / Tierion / Tyrunt / Atiesh</v>
      </c>
      <c r="T34" s="145" t="str">
        <f aca="false">IF(S34="","",IF(SUMIF(Q:Q,S34,P:P)=0,"",SUMIF(Q:Q,S34,P:P)))</f>
        <v/>
      </c>
      <c r="U34" s="190" t="e">
        <f aca="false" t="array" ref="U34:U34">IF(S34="","", xlookup(S34,'DKP Sep 25'!A:A,'DKP Sep 25'!A:A))</f>
        <v>#NAME?</v>
      </c>
      <c r="V34" s="126" t="str">
        <f aca="false">IF(T34="","", IF(T34&gt;10,1,""))</f>
        <v/>
      </c>
      <c r="W34" s="191" t="e">
        <f aca="false">xlookup(S34,Q:Q,Q:Q)</f>
        <v>#NAME?</v>
      </c>
    </row>
    <row r="35" customFormat="false" ht="15.75" hidden="false" customHeight="true" outlineLevel="0" collapsed="false">
      <c r="A35" s="126"/>
      <c r="B35" s="126"/>
      <c r="C35" s="126"/>
      <c r="D35" s="126"/>
      <c r="E35" s="126" t="n">
        <v>31</v>
      </c>
      <c r="F35" s="144" t="s">
        <v>591</v>
      </c>
      <c r="G35" s="185" t="e">
        <f aca="false">IF(F35&lt;&gt;"",xlookup(F35,M:M,M:M,"not guildie",1),"")</f>
        <v>#NAME?</v>
      </c>
      <c r="H35" s="186" t="n">
        <v>4</v>
      </c>
      <c r="I35" s="185" t="e">
        <f aca="false">IF(F35&lt;&gt;"",xlookup(F35,M:M,M:M,"not guildie"),"")</f>
        <v>#NAME?</v>
      </c>
      <c r="J35" s="194" t="e">
        <f aca="false">IF(F35&lt;&gt;"", xlookup(F35,O:O,O:O,"not on DKP"),"")</f>
        <v>#NAME?</v>
      </c>
      <c r="K35" s="185" t="e">
        <f aca="false">IF(F35="","", xlookup("*"&amp;F35&amp;"*",S:S,S:S,"",2))</f>
        <v>#NAME?</v>
      </c>
      <c r="L35" s="126"/>
      <c r="M35" s="144" t="s">
        <v>592</v>
      </c>
      <c r="N35" s="187" t="e">
        <f aca="false" t="array" ref="N35:N35">IF(M35="","", xlookup(M35,'Guild ID Registrar'!B:B,'Guild ID Registrar'!A:A,"noID"))</f>
        <v>#NAME?</v>
      </c>
      <c r="O35" s="139" t="e">
        <f aca="false">xlookup(M35,F:F,F:F,"",2)</f>
        <v>#NAME?</v>
      </c>
      <c r="P35" s="138" t="str">
        <f aca="false">IF(SUMIF(F:F,M35,H:H)=0,"",SUMIF(F:F,M35,H:H))</f>
        <v/>
      </c>
      <c r="Q35" s="189" t="e">
        <f aca="false">IF(M35="","", xlookup("*"&amp;M35&amp;"*",S:S,S:S,"",2))</f>
        <v>#NAME?</v>
      </c>
      <c r="R35" s="126"/>
      <c r="S35" s="140" t="str">
        <f aca="false">IF('DKP Sep 25'!A32&lt;&gt;"",'DKP Sep 25'!A32,"")</f>
        <v>Deepinthots / Ducttape</v>
      </c>
      <c r="T35" s="145" t="str">
        <f aca="false">IF(S35="","",IF(SUMIF(Q:Q,S35,P:P)=0,"",SUMIF(Q:Q,S35,P:P)))</f>
        <v/>
      </c>
      <c r="U35" s="190" t="e">
        <f aca="false" t="array" ref="U35:U35">IF(S35="","", xlookup(S35,'DKP Sep 25'!A:A,'DKP Sep 25'!A:A))</f>
        <v>#NAME?</v>
      </c>
      <c r="V35" s="126" t="str">
        <f aca="false">IF(T35="","", IF(T35&gt;10,1,""))</f>
        <v/>
      </c>
      <c r="W35" s="191" t="e">
        <f aca="false">xlookup(S35,Q:Q,Q:Q)</f>
        <v>#NAME?</v>
      </c>
    </row>
    <row r="36" customFormat="false" ht="15.75" hidden="false" customHeight="true" outlineLevel="0" collapsed="false">
      <c r="A36" s="126"/>
      <c r="B36" s="126"/>
      <c r="C36" s="126"/>
      <c r="D36" s="126"/>
      <c r="E36" s="126" t="n">
        <v>32</v>
      </c>
      <c r="F36" s="144" t="s">
        <v>593</v>
      </c>
      <c r="G36" s="185" t="e">
        <f aca="false">IF(F36&lt;&gt;"",xlookup(F36,M:M,M:M,"not guildie",1),"")</f>
        <v>#NAME?</v>
      </c>
      <c r="H36" s="186" t="n">
        <v>4</v>
      </c>
      <c r="I36" s="185" t="e">
        <f aca="false">IF(F36&lt;&gt;"",xlookup(F36,M:M,M:M,"not guildie"),"")</f>
        <v>#NAME?</v>
      </c>
      <c r="J36" s="194" t="e">
        <f aca="false">IF(F36&lt;&gt;"", xlookup(F36,O:O,O:O,"not on DKP"),"")</f>
        <v>#NAME?</v>
      </c>
      <c r="K36" s="185" t="e">
        <f aca="false">IF(F36="","", xlookup("*"&amp;F36&amp;"*",S:S,S:S,"",2))</f>
        <v>#NAME?</v>
      </c>
      <c r="L36" s="126"/>
      <c r="M36" s="144" t="s">
        <v>594</v>
      </c>
      <c r="N36" s="187" t="e">
        <f aca="false" t="array" ref="N36:N36">IF(M36="","", xlookup(M36,'Guild ID Registrar'!B:B,'Guild ID Registrar'!A:A,"noID"))</f>
        <v>#NAME?</v>
      </c>
      <c r="O36" s="138" t="e">
        <f aca="false">xlookup(M36,F:F,F:F,"",2)</f>
        <v>#NAME?</v>
      </c>
      <c r="P36" s="138" t="str">
        <f aca="false">IF(SUMIF(F:F,M36,H:H)=0,"",SUMIF(F:F,M36,H:H))</f>
        <v/>
      </c>
      <c r="Q36" s="189" t="e">
        <f aca="false">IF(M36="","", xlookup("*"&amp;M36&amp;"*",S:S,S:S,"",2))</f>
        <v>#NAME?</v>
      </c>
      <c r="R36" s="126"/>
      <c r="S36" s="140" t="str">
        <f aca="false">IF('DKP Sep 25'!A33&lt;&gt;"",'DKP Sep 25'!A33,"")</f>
        <v>Orgawth</v>
      </c>
      <c r="T36" s="145" t="str">
        <f aca="false">IF(S36="","",IF(SUMIF(Q:Q,S36,P:P)=0,"",SUMIF(Q:Q,S36,P:P)))</f>
        <v/>
      </c>
      <c r="U36" s="190" t="e">
        <f aca="false" t="array" ref="U36:U36">IF(S36="","", xlookup(S36,'DKP Sep 25'!A:A,'DKP Sep 25'!A:A))</f>
        <v>#NAME?</v>
      </c>
      <c r="V36" s="126" t="str">
        <f aca="false">IF(T36="","", IF(T36&gt;10,1,""))</f>
        <v/>
      </c>
      <c r="W36" s="191" t="e">
        <f aca="false">xlookup(S36,Q:Q,Q:Q)</f>
        <v>#NAME?</v>
      </c>
    </row>
    <row r="37" customFormat="false" ht="15.75" hidden="false" customHeight="true" outlineLevel="0" collapsed="false">
      <c r="A37" s="126"/>
      <c r="B37" s="126"/>
      <c r="C37" s="126"/>
      <c r="D37" s="126"/>
      <c r="E37" s="126" t="n">
        <v>33</v>
      </c>
      <c r="F37" s="144" t="s">
        <v>595</v>
      </c>
      <c r="G37" s="185" t="e">
        <f aca="false">IF(F37&lt;&gt;"",xlookup(F37,M:M,M:M,"not guildie",1),"")</f>
        <v>#NAME?</v>
      </c>
      <c r="H37" s="186" t="n">
        <v>4</v>
      </c>
      <c r="I37" s="185" t="e">
        <f aca="false">IF(F37&lt;&gt;"",xlookup(F37,M:M,M:M,"not guildie"),"")</f>
        <v>#NAME?</v>
      </c>
      <c r="J37" s="194" t="e">
        <f aca="false">IF(F37&lt;&gt;"", xlookup(F37,O:O,O:O,"not on DKP"),"")</f>
        <v>#NAME?</v>
      </c>
      <c r="K37" s="185" t="e">
        <f aca="false">IF(F37="","", xlookup("*"&amp;F37&amp;"*",S:S,S:S,"",2))</f>
        <v>#NAME?</v>
      </c>
      <c r="L37" s="126"/>
      <c r="M37" s="144" t="s">
        <v>596</v>
      </c>
      <c r="N37" s="187" t="e">
        <f aca="false" t="array" ref="N37:N37">IF(M37="","", xlookup(M37,'Guild ID Registrar'!B:B,'Guild ID Registrar'!A:A,"noID"))</f>
        <v>#NAME?</v>
      </c>
      <c r="O37" s="138" t="e">
        <f aca="false">xlookup(M37,F:F,F:F,"",2)</f>
        <v>#NAME?</v>
      </c>
      <c r="P37" s="138" t="str">
        <f aca="false">IF(SUMIF(F:F,M37,H:H)=0,"",SUMIF(F:F,M37,H:H))</f>
        <v/>
      </c>
      <c r="Q37" s="189" t="e">
        <f aca="false">IF(M37="","", xlookup("*"&amp;M37&amp;"*",S:S,S:S,"",2))</f>
        <v>#NAME?</v>
      </c>
      <c r="R37" s="126"/>
      <c r="S37" s="140" t="str">
        <f aca="false">IF('DKP Sep 25'!A34&lt;&gt;"",'DKP Sep 25'!A34,"")</f>
        <v>Roshas / Rosheem / Roxxen
Drokin / Targarian / Shankie
Trixty</v>
      </c>
      <c r="T37" s="145" t="str">
        <f aca="false">IF(S37="","",IF(SUMIF(Q:Q,S37,P:P)=0,"",SUMIF(Q:Q,S37,P:P)))</f>
        <v/>
      </c>
      <c r="U37" s="190" t="e">
        <f aca="false" t="array" ref="U37:U37">IF(S37="","", xlookup(S37,'DKP Sep 25'!A:A,'DKP Sep 25'!A:A))</f>
        <v>#NAME?</v>
      </c>
      <c r="V37" s="126" t="str">
        <f aca="false">IF(T37="","", IF(T37&gt;10,1,""))</f>
        <v/>
      </c>
      <c r="W37" s="191" t="e">
        <f aca="false">xlookup(S37,Q:Q,Q:Q)</f>
        <v>#NAME?</v>
      </c>
    </row>
    <row r="38" customFormat="false" ht="15.75" hidden="false" customHeight="true" outlineLevel="0" collapsed="false">
      <c r="A38" s="126"/>
      <c r="B38" s="126"/>
      <c r="C38" s="126"/>
      <c r="D38" s="126"/>
      <c r="E38" s="126" t="n">
        <v>34</v>
      </c>
      <c r="F38" s="144" t="s">
        <v>597</v>
      </c>
      <c r="G38" s="185" t="e">
        <f aca="false">IF(F38&lt;&gt;"",xlookup(F38,M:M,M:M,"not guildie",1),"")</f>
        <v>#NAME?</v>
      </c>
      <c r="H38" s="186"/>
      <c r="I38" s="185" t="e">
        <f aca="false">IF(F38&lt;&gt;"",xlookup(F38,M:M,M:M,"not guildie"),"")</f>
        <v>#NAME?</v>
      </c>
      <c r="J38" s="194" t="e">
        <f aca="false">IF(F38&lt;&gt;"", xlookup(F38,O:O,O:O,"not on DKP"),"")</f>
        <v>#NAME?</v>
      </c>
      <c r="K38" s="185" t="e">
        <f aca="false">IF(F38="","", xlookup("*"&amp;F38&amp;"*",S:S,S:S,"",2))</f>
        <v>#NAME?</v>
      </c>
      <c r="L38" s="126"/>
      <c r="M38" s="144" t="s">
        <v>598</v>
      </c>
      <c r="N38" s="187" t="e">
        <f aca="false" t="array" ref="N38:N38">IF(M38="","", xlookup(M38,'Guild ID Registrar'!B:B,'Guild ID Registrar'!A:A,"noID"))</f>
        <v>#NAME?</v>
      </c>
      <c r="O38" s="138" t="e">
        <f aca="false">xlookup(M38,F:F,F:F,"",2)</f>
        <v>#NAME?</v>
      </c>
      <c r="P38" s="138" t="str">
        <f aca="false">IF(SUMIF(F:F,M38,H:H)=0,"",SUMIF(F:F,M38,H:H))</f>
        <v/>
      </c>
      <c r="Q38" s="189" t="e">
        <f aca="false">IF(M38="","", xlookup("*"&amp;M38&amp;"*",S:S,S:S,"",2))</f>
        <v>#NAME?</v>
      </c>
      <c r="R38" s="126"/>
      <c r="S38" s="140" t="str">
        <f aca="false">IF('DKP Sep 25'!A35&lt;&gt;"",'DKP Sep 25'!A35,"")</f>
        <v>Villeh</v>
      </c>
      <c r="T38" s="145" t="str">
        <f aca="false">IF(S38="","",IF(SUMIF(Q:Q,S38,P:P)=0,"",SUMIF(Q:Q,S38,P:P)))</f>
        <v/>
      </c>
      <c r="U38" s="190" t="e">
        <f aca="false" t="array" ref="U38:U38">IF(S38="","", xlookup(S38,'DKP Sep 25'!A:A,'DKP Sep 25'!A:A))</f>
        <v>#NAME?</v>
      </c>
      <c r="V38" s="126" t="str">
        <f aca="false">IF(T38="","", IF(T38&gt;10,1,""))</f>
        <v/>
      </c>
      <c r="W38" s="191" t="e">
        <f aca="false">xlookup(S38,Q:Q,Q:Q)</f>
        <v>#NAME?</v>
      </c>
    </row>
    <row r="39" customFormat="false" ht="15.75" hidden="false" customHeight="true" outlineLevel="0" collapsed="false">
      <c r="A39" s="126"/>
      <c r="B39" s="126"/>
      <c r="C39" s="126"/>
      <c r="D39" s="126"/>
      <c r="E39" s="126" t="n">
        <v>35</v>
      </c>
      <c r="F39" s="144" t="s">
        <v>599</v>
      </c>
      <c r="G39" s="185" t="e">
        <f aca="false">IF(F39&lt;&gt;"",xlookup(F39,M:M,M:M,"not guildie",1),"")</f>
        <v>#NAME?</v>
      </c>
      <c r="H39" s="186"/>
      <c r="I39" s="185" t="e">
        <f aca="false">IF(F39&lt;&gt;"",xlookup(F39,M:M,M:M,"not guildie"),"")</f>
        <v>#NAME?</v>
      </c>
      <c r="J39" s="194" t="e">
        <f aca="false">IF(F39&lt;&gt;"", xlookup(F39,O:O,O:O,"not on DKP"),"")</f>
        <v>#NAME?</v>
      </c>
      <c r="K39" s="185" t="e">
        <f aca="false">IF(F39="","", xlookup("*"&amp;F39&amp;"*",S:S,S:S,"",2))</f>
        <v>#NAME?</v>
      </c>
      <c r="L39" s="126"/>
      <c r="M39" s="144" t="s">
        <v>600</v>
      </c>
      <c r="N39" s="187" t="e">
        <f aca="false" t="array" ref="N39:N39">IF(M39="","", xlookup(M39,'Guild ID Registrar'!B:B,'Guild ID Registrar'!A:A,"noID"))</f>
        <v>#NAME?</v>
      </c>
      <c r="O39" s="138" t="e">
        <f aca="false">xlookup(M39,F:F,F:F,"",2)</f>
        <v>#NAME?</v>
      </c>
      <c r="P39" s="138" t="str">
        <f aca="false">IF(SUMIF(F:F,M39,H:H)=0,"",SUMIF(F:F,M39,H:H))</f>
        <v/>
      </c>
      <c r="Q39" s="189" t="e">
        <f aca="false">IF(M39="","", xlookup("*"&amp;M39&amp;"*",S:S,S:S,"",2))</f>
        <v>#NAME?</v>
      </c>
      <c r="R39" s="126"/>
      <c r="S39" s="140" t="str">
        <f aca="false">IF('DKP Sep 25'!A36&lt;&gt;"",'DKP Sep 25'!A36,"")</f>
        <v>Ychinso / Gloriaa*</v>
      </c>
      <c r="T39" s="145" t="str">
        <f aca="false">IF(S39="","",IF(SUMIF(Q:Q,S39,P:P)=0,"",SUMIF(Q:Q,S39,P:P)))</f>
        <v/>
      </c>
      <c r="U39" s="190" t="e">
        <f aca="false" t="array" ref="U39:U39">IF(S39="","", xlookup(S39,'DKP Sep 25'!A:A,'DKP Sep 25'!A:A))</f>
        <v>#NAME?</v>
      </c>
      <c r="V39" s="126" t="str">
        <f aca="false">IF(T39="","", IF(T39&gt;10,1,""))</f>
        <v/>
      </c>
      <c r="W39" s="191" t="e">
        <f aca="false">xlookup(S39,Q:Q,Q:Q)</f>
        <v>#NAME?</v>
      </c>
    </row>
    <row r="40" customFormat="false" ht="15.75" hidden="false" customHeight="true" outlineLevel="0" collapsed="false">
      <c r="A40" s="126"/>
      <c r="B40" s="126"/>
      <c r="C40" s="126"/>
      <c r="D40" s="126"/>
      <c r="E40" s="126" t="n">
        <v>36</v>
      </c>
      <c r="F40" s="144" t="s">
        <v>601</v>
      </c>
      <c r="G40" s="185" t="e">
        <f aca="false">IF(F40&lt;&gt;"",xlookup(F40,M:M,M:M,"not guildie",1),"")</f>
        <v>#NAME?</v>
      </c>
      <c r="H40" s="186" t="n">
        <v>4</v>
      </c>
      <c r="I40" s="185" t="e">
        <f aca="false">IF(F40&lt;&gt;"",xlookup(F40,M:M,M:M,"not guildie"),"")</f>
        <v>#NAME?</v>
      </c>
      <c r="J40" s="194" t="e">
        <f aca="false">IF(F40&lt;&gt;"", xlookup(F40,O:O,O:O,"not on DKP"),"")</f>
        <v>#NAME?</v>
      </c>
      <c r="K40" s="200" t="e">
        <f aca="false">IF(F40="","", xlookup("*"&amp;F40&amp;"*",S:S,S:S,"",2))</f>
        <v>#NAME?</v>
      </c>
      <c r="L40" s="126"/>
      <c r="M40" s="144" t="s">
        <v>602</v>
      </c>
      <c r="N40" s="187" t="e">
        <f aca="false" t="array" ref="N40:N40">IF(M40="","", xlookup(M40,'Guild ID Registrar'!B:B,'Guild ID Registrar'!A:A,"noID"))</f>
        <v>#NAME?</v>
      </c>
      <c r="O40" s="138" t="e">
        <f aca="false">xlookup(M40,F:F,F:F,"",2)</f>
        <v>#NAME?</v>
      </c>
      <c r="P40" s="138" t="str">
        <f aca="false">IF(SUMIF(F:F,M40,H:H)=0,"",SUMIF(F:F,M40,H:H))</f>
        <v/>
      </c>
      <c r="Q40" s="189" t="e">
        <f aca="false">IF(M40="","", xlookup("*"&amp;M40&amp;"*",S:S,S:S,"",2))</f>
        <v>#NAME?</v>
      </c>
      <c r="R40" s="126"/>
      <c r="S40" s="140" t="str">
        <f aca="false">IF('DKP Sep 25'!A37&lt;&gt;"",'DKP Sep 25'!A37,"")</f>
        <v>Guzugi</v>
      </c>
      <c r="T40" s="145" t="str">
        <f aca="false">IF(S40="","",IF(SUMIF(Q:Q,S40,P:P)=0,"",SUMIF(Q:Q,S40,P:P)))</f>
        <v/>
      </c>
      <c r="U40" s="190" t="e">
        <f aca="false" t="array" ref="U40:U40">IF(S40="","", xlookup(S40,'DKP Sep 25'!A:A,'DKP Sep 25'!A:A))</f>
        <v>#NAME?</v>
      </c>
      <c r="V40" s="126" t="str">
        <f aca="false">IF(T40="","", IF(T40&gt;10,1,""))</f>
        <v/>
      </c>
      <c r="W40" s="191" t="e">
        <f aca="false">xlookup(S40,Q:Q,Q:Q)</f>
        <v>#NAME?</v>
      </c>
    </row>
    <row r="41" customFormat="false" ht="15.75" hidden="false" customHeight="true" outlineLevel="0" collapsed="false">
      <c r="A41" s="126"/>
      <c r="B41" s="126"/>
      <c r="C41" s="126"/>
      <c r="D41" s="126"/>
      <c r="E41" s="126" t="n">
        <v>37</v>
      </c>
      <c r="F41" s="144" t="s">
        <v>603</v>
      </c>
      <c r="G41" s="185" t="e">
        <f aca="false">IF(F41&lt;&gt;"",xlookup(F41,M:M,M:M,"not guildie",1),"")</f>
        <v>#NAME?</v>
      </c>
      <c r="H41" s="186" t="n">
        <v>4</v>
      </c>
      <c r="I41" s="185" t="e">
        <f aca="false">IF(F41&lt;&gt;"",xlookup(F41,M:M,M:M,"not guildie"),"")</f>
        <v>#NAME?</v>
      </c>
      <c r="J41" s="194" t="e">
        <f aca="false">IF(F41&lt;&gt;"", xlookup(F41,O:O,O:O,"not on DKP"),"")</f>
        <v>#NAME?</v>
      </c>
      <c r="K41" s="185" t="e">
        <f aca="false">IF(F41="","", xlookup("*"&amp;F41&amp;"*",S:S,S:S,"",2))</f>
        <v>#NAME?</v>
      </c>
      <c r="L41" s="126"/>
      <c r="M41" s="144" t="s">
        <v>29</v>
      </c>
      <c r="N41" s="187" t="e">
        <f aca="false" t="array" ref="N41:N41">IF(M41="","", xlookup(M41,'Guild ID Registrar'!B:B,'Guild ID Registrar'!A:A,"noID"))</f>
        <v>#NAME?</v>
      </c>
      <c r="O41" s="138" t="e">
        <f aca="false">xlookup(M41,F:F,F:F,"",2)</f>
        <v>#NAME?</v>
      </c>
      <c r="P41" s="138" t="str">
        <f aca="false">IF(SUMIF(F:F,M41,H:H)=0,"",SUMIF(F:F,M41,H:H))</f>
        <v/>
      </c>
      <c r="Q41" s="189" t="e">
        <f aca="false">IF(M41="","", xlookup("*"&amp;M41&amp;"*",S:S,S:S,"",2))</f>
        <v>#NAME?</v>
      </c>
      <c r="R41" s="126"/>
      <c r="S41" s="140" t="str">
        <f aca="false">IF('DKP Sep 25'!A38&lt;&gt;"",'DKP Sep 25'!A38,"")</f>
        <v>Bobbybean / Portaltez / Bobbywf
Robertbones</v>
      </c>
      <c r="T41" s="145" t="str">
        <f aca="false">IF(S41="","",IF(SUMIF(Q:Q,S41,P:P)=0,"",SUMIF(Q:Q,S41,P:P)))</f>
        <v/>
      </c>
      <c r="U41" s="190" t="e">
        <f aca="false" t="array" ref="U41:U41">IF(S41="","", xlookup(S41,'DKP Sep 25'!A:A,'DKP Sep 25'!A:A))</f>
        <v>#NAME?</v>
      </c>
      <c r="V41" s="126" t="str">
        <f aca="false">IF(T41="","", IF(T41&gt;10,1,""))</f>
        <v/>
      </c>
      <c r="W41" s="191" t="e">
        <f aca="false">xlookup(S41,Q:Q,Q:Q)</f>
        <v>#NAME?</v>
      </c>
    </row>
    <row r="42" customFormat="false" ht="15.75" hidden="false" customHeight="true" outlineLevel="0" collapsed="false">
      <c r="A42" s="126"/>
      <c r="B42" s="126"/>
      <c r="C42" s="126"/>
      <c r="D42" s="126"/>
      <c r="E42" s="126" t="n">
        <v>38</v>
      </c>
      <c r="F42" s="140" t="s">
        <v>604</v>
      </c>
      <c r="G42" s="185" t="e">
        <f aca="false">IF(F42&lt;&gt;"",xlookup(F42,M:M,M:M,"not guildie",1),"")</f>
        <v>#NAME?</v>
      </c>
      <c r="H42" s="186" t="n">
        <v>4</v>
      </c>
      <c r="I42" s="185" t="e">
        <f aca="false">IF(F42&lt;&gt;"",xlookup(F42,M:M,M:M,"not guildie"),"")</f>
        <v>#NAME?</v>
      </c>
      <c r="J42" s="194" t="e">
        <f aca="false">IF(F42&lt;&gt;"", xlookup(F42,O:O,O:O,"not on DKP"),"")</f>
        <v>#NAME?</v>
      </c>
      <c r="K42" s="185" t="e">
        <f aca="false">IF(F42="","", xlookup("*"&amp;F42&amp;"*",S:S,S:S,"",2))</f>
        <v>#NAME?</v>
      </c>
      <c r="L42" s="126"/>
      <c r="M42" s="144" t="s">
        <v>605</v>
      </c>
      <c r="N42" s="187" t="e">
        <f aca="false" t="array" ref="N42:N42">IF(M42="","", xlookup(M42,'Guild ID Registrar'!B:B,'Guild ID Registrar'!A:A,"noID"))</f>
        <v>#NAME?</v>
      </c>
      <c r="O42" s="138" t="e">
        <f aca="false">xlookup(M42,F:F,F:F,"",2)</f>
        <v>#NAME?</v>
      </c>
      <c r="P42" s="138" t="str">
        <f aca="false">IF(SUMIF(F:F,M42,H:H)=0,"",SUMIF(F:F,M42,H:H))</f>
        <v/>
      </c>
      <c r="Q42" s="189" t="e">
        <f aca="false">IF(M42="","", xlookup("*"&amp;M42&amp;"*",S:S,S:S,"",2))</f>
        <v>#NAME?</v>
      </c>
      <c r="R42" s="126"/>
      <c r="S42" s="140" t="str">
        <f aca="false">IF('DKP Sep 25'!A39&lt;&gt;"",'DKP Sep 25'!A39,"")</f>
        <v>Aurther</v>
      </c>
      <c r="T42" s="145" t="str">
        <f aca="false">IF(S42="","",IF(SUMIF(Q:Q,S42,P:P)=0,"",SUMIF(Q:Q,S42,P:P)))</f>
        <v/>
      </c>
      <c r="U42" s="190" t="e">
        <f aca="false" t="array" ref="U42:U42">IF(S42="","", xlookup(S42,'DKP Sep 25'!A:A,'DKP Sep 25'!A:A))</f>
        <v>#NAME?</v>
      </c>
      <c r="V42" s="126" t="str">
        <f aca="false">IF(T42="","", IF(T42&gt;10,1,""))</f>
        <v/>
      </c>
      <c r="W42" s="191" t="e">
        <f aca="false">xlookup(S42,Q:Q,Q:Q)</f>
        <v>#NAME?</v>
      </c>
    </row>
    <row r="43" customFormat="false" ht="15.75" hidden="false" customHeight="true" outlineLevel="0" collapsed="false">
      <c r="A43" s="126"/>
      <c r="B43" s="126"/>
      <c r="C43" s="126"/>
      <c r="D43" s="126"/>
      <c r="E43" s="126" t="n">
        <v>39</v>
      </c>
      <c r="F43" s="144" t="s">
        <v>606</v>
      </c>
      <c r="G43" s="185" t="e">
        <f aca="false">IF(F43&lt;&gt;"",xlookup(F43,M:M,M:M,"not guildie",1),"")</f>
        <v>#NAME?</v>
      </c>
      <c r="H43" s="186" t="n">
        <v>2</v>
      </c>
      <c r="I43" s="185" t="e">
        <f aca="false">IF(F43&lt;&gt;"",xlookup(F43,M:M,M:M,"not guildie"),"")</f>
        <v>#NAME?</v>
      </c>
      <c r="J43" s="194" t="e">
        <f aca="false">IF(F43&lt;&gt;"", xlookup(F43,O:O,O:O,"not on DKP"),"")</f>
        <v>#NAME?</v>
      </c>
      <c r="K43" s="185" t="e">
        <f aca="false">IF(F43="","", xlookup("*"&amp;F43&amp;"*",S:S,S:S,"",2))</f>
        <v>#NAME?</v>
      </c>
      <c r="L43" s="126"/>
      <c r="M43" s="144" t="s">
        <v>607</v>
      </c>
      <c r="N43" s="187" t="e">
        <f aca="false" t="array" ref="N43:N43">IF(M43="","", xlookup(M43,'Guild ID Registrar'!B:B,'Guild ID Registrar'!A:A,"noID"))</f>
        <v>#NAME?</v>
      </c>
      <c r="O43" s="138" t="e">
        <f aca="false">xlookup(M43,F:F,F:F,"",2)</f>
        <v>#NAME?</v>
      </c>
      <c r="P43" s="138" t="str">
        <f aca="false">IF(SUMIF(F:F,M43,H:H)=0,"",SUMIF(F:F,M43,H:H))</f>
        <v/>
      </c>
      <c r="Q43" s="189" t="e">
        <f aca="false">IF(M43="","", xlookup("*"&amp;M43&amp;"*",S:S,S:S,"",2))</f>
        <v>#NAME?</v>
      </c>
      <c r="R43" s="126"/>
      <c r="S43" s="140" t="str">
        <f aca="false">IF('DKP Sep 25'!A40&lt;&gt;"",'DKP Sep 25'!A40,"")</f>
        <v>Solloist(Selenelight)
Nidale / Ephiee</v>
      </c>
      <c r="T43" s="145" t="str">
        <f aca="false">IF(S43="","",IF(SUMIF(Q:Q,S43,P:P)=0,"",SUMIF(Q:Q,S43,P:P)))</f>
        <v/>
      </c>
      <c r="U43" s="190" t="e">
        <f aca="false" t="array" ref="U43:U43">IF(S43="","", xlookup(S43,'DKP Sep 25'!A:A,'DKP Sep 25'!A:A))</f>
        <v>#NAME?</v>
      </c>
      <c r="V43" s="126" t="str">
        <f aca="false">IF(T43="","", IF(T43&gt;10,1,""))</f>
        <v/>
      </c>
      <c r="W43" s="191" t="e">
        <f aca="false">xlookup(S43,Q:Q,Q:Q)</f>
        <v>#NAME?</v>
      </c>
    </row>
    <row r="44" customFormat="false" ht="15.75" hidden="false" customHeight="true" outlineLevel="0" collapsed="false">
      <c r="A44" s="126"/>
      <c r="B44" s="126"/>
      <c r="C44" s="126"/>
      <c r="D44" s="126"/>
      <c r="E44" s="126" t="n">
        <v>40</v>
      </c>
      <c r="F44" s="144" t="s">
        <v>608</v>
      </c>
      <c r="G44" s="185" t="e">
        <f aca="false">IF(F44&lt;&gt;"",xlookup(F44,M:M,M:M,"not guildie",1),"")</f>
        <v>#NAME?</v>
      </c>
      <c r="H44" s="186" t="n">
        <v>2</v>
      </c>
      <c r="I44" s="185" t="e">
        <f aca="false">IF(F44&lt;&gt;"",xlookup(F44,M:M,M:M,"not guildie"),"")</f>
        <v>#NAME?</v>
      </c>
      <c r="J44" s="194" t="e">
        <f aca="false">IF(F44&lt;&gt;"", xlookup(F44,O:O,O:O,"not on DKP"),"")</f>
        <v>#NAME?</v>
      </c>
      <c r="K44" s="200" t="e">
        <f aca="false">IF(F44="","", xlookup("*"&amp;F44&amp;"*",S:S,S:S,"",2))</f>
        <v>#NAME?</v>
      </c>
      <c r="L44" s="126"/>
      <c r="M44" s="144" t="s">
        <v>13</v>
      </c>
      <c r="N44" s="187" t="e">
        <f aca="false" t="array" ref="N44:N44">IF(M44="","", xlookup(M44,'Guild ID Registrar'!B:B,'Guild ID Registrar'!A:A,"noID"))</f>
        <v>#NAME?</v>
      </c>
      <c r="O44" s="138" t="e">
        <f aca="false">xlookup(M44,F:F,F:F,"",2)</f>
        <v>#NAME?</v>
      </c>
      <c r="P44" s="138" t="str">
        <f aca="false">IF(SUMIF(F:F,M44,H:H)=0,"",SUMIF(F:F,M44,H:H))</f>
        <v/>
      </c>
      <c r="Q44" s="189" t="e">
        <f aca="false">IF(M44="","", xlookup("*"&amp;M44&amp;"*",S:S,S:S,"",2))</f>
        <v>#NAME?</v>
      </c>
      <c r="R44" s="126"/>
      <c r="S44" s="140" t="str">
        <f aca="false">IF('DKP Sep 25'!A41&lt;&gt;"",'DKP Sep 25'!A41,"")</f>
        <v>Dragon / Insect / Dog(Fiend)
Cat</v>
      </c>
      <c r="T44" s="145" t="str">
        <f aca="false">IF(S44="","",IF(SUMIF(Q:Q,S44,P:P)=0,"",SUMIF(Q:Q,S44,P:P)))</f>
        <v/>
      </c>
      <c r="U44" s="190" t="e">
        <f aca="false" t="array" ref="U44:U44">IF(S44="","", xlookup(S44,'DKP Sep 25'!A:A,'DKP Sep 25'!A:A))</f>
        <v>#NAME?</v>
      </c>
      <c r="V44" s="126" t="str">
        <f aca="false">IF(T44="","", IF(T44&gt;10,1,""))</f>
        <v/>
      </c>
      <c r="W44" s="191" t="e">
        <f aca="false">xlookup(S44,Q:Q,Q:Q)</f>
        <v>#NAME?</v>
      </c>
    </row>
    <row r="45" customFormat="false" ht="15.75" hidden="false" customHeight="true" outlineLevel="0" collapsed="false">
      <c r="A45" s="126"/>
      <c r="B45" s="126"/>
      <c r="C45" s="126"/>
      <c r="D45" s="126"/>
      <c r="E45" s="126" t="n">
        <v>41</v>
      </c>
      <c r="F45" s="144" t="s">
        <v>585</v>
      </c>
      <c r="G45" s="185" t="e">
        <f aca="false">IF(F45&lt;&gt;"",xlookup(F45,M:M,M:M,"not guildie",1),"")</f>
        <v>#NAME?</v>
      </c>
      <c r="H45" s="186" t="n">
        <v>-1</v>
      </c>
      <c r="I45" s="185" t="e">
        <f aca="false">IF(F45&lt;&gt;"",xlookup(F45,M:M,M:M,"not guildie"),"")</f>
        <v>#NAME?</v>
      </c>
      <c r="J45" s="194" t="e">
        <f aca="false">IF(F45&lt;&gt;"", xlookup(F45,O:O,O:O,"not on DKP"),"")</f>
        <v>#NAME?</v>
      </c>
      <c r="K45" s="185" t="e">
        <f aca="false">IF(F45="","", xlookup("*"&amp;F45&amp;"*",S:S,S:S,"",2))</f>
        <v>#NAME?</v>
      </c>
      <c r="L45" s="126"/>
      <c r="M45" s="144" t="s">
        <v>609</v>
      </c>
      <c r="N45" s="187" t="e">
        <f aca="false" t="array" ref="N45:N45">IF(M45="","", xlookup(M45,'Guild ID Registrar'!B:B,'Guild ID Registrar'!A:A,"noID"))</f>
        <v>#NAME?</v>
      </c>
      <c r="O45" s="138" t="e">
        <f aca="false">xlookup(M45,F:F,F:F,"",2)</f>
        <v>#NAME?</v>
      </c>
      <c r="P45" s="138" t="str">
        <f aca="false">IF(SUMIF(F:F,M45,H:H)=0,"",SUMIF(F:F,M45,H:H))</f>
        <v/>
      </c>
      <c r="Q45" s="189" t="e">
        <f aca="false">IF(M45="","", xlookup("*"&amp;M45&amp;"*",S:S,S:S,"",2))</f>
        <v>#NAME?</v>
      </c>
      <c r="R45" s="126"/>
      <c r="S45" s="140" t="str">
        <f aca="false">IF('DKP Sep 25'!A42&lt;&gt;"",'DKP Sep 25'!A42,"")</f>
        <v>Didimcdudu / Crankygranny
Exdraclespy</v>
      </c>
      <c r="T45" s="145" t="str">
        <f aca="false">IF(S45="","",IF(SUMIF(Q:Q,S45,P:P)=0,"",SUMIF(Q:Q,S45,P:P)))</f>
        <v/>
      </c>
      <c r="U45" s="190" t="e">
        <f aca="false" t="array" ref="U45:U45">IF(S45="","", xlookup(S45,'DKP Sep 25'!A:A,'DKP Sep 25'!A:A))</f>
        <v>#NAME?</v>
      </c>
      <c r="V45" s="126" t="str">
        <f aca="false">IF(T45="","", IF(T45&gt;10,1,""))</f>
        <v/>
      </c>
      <c r="W45" s="191" t="e">
        <f aca="false">xlookup(S45,Q:Q,Q:Q)</f>
        <v>#NAME?</v>
      </c>
    </row>
    <row r="46" customFormat="false" ht="15.75" hidden="false" customHeight="true" outlineLevel="0" collapsed="false">
      <c r="A46" s="126"/>
      <c r="B46" s="126"/>
      <c r="C46" s="126"/>
      <c r="D46" s="126"/>
      <c r="E46" s="126" t="n">
        <v>42</v>
      </c>
      <c r="F46" s="144" t="s">
        <v>524</v>
      </c>
      <c r="G46" s="185" t="e">
        <f aca="false">IF(F46&lt;&gt;"",xlookup(F46,M:M,M:M,"not guildie",1),"")</f>
        <v>#NAME?</v>
      </c>
      <c r="H46" s="186" t="n">
        <v>3</v>
      </c>
      <c r="I46" s="185" t="e">
        <f aca="false">IF(F46&lt;&gt;"",xlookup(F46,M:M,M:M,"not guildie"),"")</f>
        <v>#NAME?</v>
      </c>
      <c r="J46" s="194" t="e">
        <f aca="false">IF(F46&lt;&gt;"", xlookup(F46,O:O,O:O,"not on DKP"),"")</f>
        <v>#NAME?</v>
      </c>
      <c r="K46" s="185" t="e">
        <f aca="false">IF(F46="","", xlookup("*"&amp;F46&amp;"*",S:S,S:S,"",2))</f>
        <v>#NAME?</v>
      </c>
      <c r="L46" s="126" t="s">
        <v>610</v>
      </c>
      <c r="M46" s="144" t="s">
        <v>611</v>
      </c>
      <c r="N46" s="187" t="e">
        <f aca="false" t="array" ref="N46:N46">IF(M46="","", xlookup(M46,'Guild ID Registrar'!B:B,'Guild ID Registrar'!A:A,"noID"))</f>
        <v>#NAME?</v>
      </c>
      <c r="O46" s="138" t="e">
        <f aca="false">xlookup(M46,F:F,F:F,"",2)</f>
        <v>#NAME?</v>
      </c>
      <c r="P46" s="138" t="str">
        <f aca="false">IF(SUMIF(F:F,M46,H:H)=0,"",SUMIF(F:F,M46,H:H))</f>
        <v/>
      </c>
      <c r="Q46" s="189" t="e">
        <f aca="false">IF(M46="","", xlookup("*"&amp;M46&amp;"*",S:S,S:S,"",2))</f>
        <v>#NAME?</v>
      </c>
      <c r="R46" s="126"/>
      <c r="S46" s="140" t="str">
        <f aca="false">IF('DKP Sep 25'!A43&lt;&gt;"",'DKP Sep 25'!A43,"")</f>
        <v>Kickoncd / Fapolas
Badathealing</v>
      </c>
      <c r="T46" s="145" t="str">
        <f aca="false">IF(S46="","",IF(SUMIF(Q:Q,S46,P:P)=0,"",SUMIF(Q:Q,S46,P:P)))</f>
        <v/>
      </c>
      <c r="U46" s="190" t="e">
        <f aca="false" t="array" ref="U46:U46">IF(S46="","", xlookup(S46,'DKP Sep 25'!A:A,'DKP Sep 25'!A:A))</f>
        <v>#NAME?</v>
      </c>
      <c r="V46" s="126" t="str">
        <f aca="false">IF(T46="","", IF(T46&gt;10,1,""))</f>
        <v/>
      </c>
      <c r="W46" s="191" t="e">
        <f aca="false">xlookup(S46,Q:Q,Q:Q)</f>
        <v>#NAME?</v>
      </c>
    </row>
    <row r="47" customFormat="false" ht="15.75" hidden="false" customHeight="true" outlineLevel="0" collapsed="false">
      <c r="A47" s="126"/>
      <c r="B47" s="126"/>
      <c r="C47" s="126"/>
      <c r="D47" s="126"/>
      <c r="E47" s="126" t="n">
        <v>43</v>
      </c>
      <c r="F47" s="144" t="s">
        <v>528</v>
      </c>
      <c r="G47" s="185" t="e">
        <f aca="false">IF(F47&lt;&gt;"",xlookup(F47,M:M,M:M,"not guildie",1),"")</f>
        <v>#NAME?</v>
      </c>
      <c r="H47" s="186" t="n">
        <v>3</v>
      </c>
      <c r="I47" s="185" t="e">
        <f aca="false">IF(F47&lt;&gt;"",xlookup(F47,M:M,M:M,"not guildie"),"")</f>
        <v>#NAME?</v>
      </c>
      <c r="J47" s="194" t="e">
        <f aca="false">IF(F47&lt;&gt;"", xlookup(F47,O:O,O:O,"not on DKP"),"")</f>
        <v>#NAME?</v>
      </c>
      <c r="K47" s="185" t="e">
        <f aca="false">IF(F47="","", xlookup("*"&amp;F47&amp;"*",S:S,S:S,"",2))</f>
        <v>#NAME?</v>
      </c>
      <c r="L47" s="126"/>
      <c r="M47" s="144" t="s">
        <v>612</v>
      </c>
      <c r="N47" s="187" t="e">
        <f aca="false" t="array" ref="N47:N47">IF(M47="","", xlookup(M47,'Guild ID Registrar'!B:B,'Guild ID Registrar'!A:A,"noID"))</f>
        <v>#NAME?</v>
      </c>
      <c r="O47" s="138" t="e">
        <f aca="false">xlookup(M47,F:F,F:F,"",2)</f>
        <v>#NAME?</v>
      </c>
      <c r="P47" s="138" t="str">
        <f aca="false">IF(SUMIF(F:F,M47,H:H)=0,"",SUMIF(F:F,M47,H:H))</f>
        <v/>
      </c>
      <c r="Q47" s="189" t="e">
        <f aca="false">IF(M47="","", xlookup("*"&amp;M47&amp;"*",S:S,S:S,"",2))</f>
        <v>#NAME?</v>
      </c>
      <c r="R47" s="126"/>
      <c r="S47" s="140" t="str">
        <f aca="false">IF('DKP Sep 25'!A44&lt;&gt;"",'DKP Sep 25'!A44,"")</f>
        <v>Magther / Magtherir</v>
      </c>
      <c r="T47" s="145" t="str">
        <f aca="false">IF(S47="","",IF(SUMIF(Q:Q,S47,P:P)=0,"",SUMIF(Q:Q,S47,P:P)))</f>
        <v/>
      </c>
      <c r="U47" s="190" t="e">
        <f aca="false" t="array" ref="U47:U47">IF(S47="","", xlookup(S47,'DKP Sep 25'!A:A,'DKP Sep 25'!A:A))</f>
        <v>#NAME?</v>
      </c>
      <c r="V47" s="126" t="str">
        <f aca="false">IF(T47="","", IF(T47&gt;10,1,""))</f>
        <v/>
      </c>
      <c r="W47" s="191" t="e">
        <f aca="false">xlookup(S47,Q:Q,Q:Q)</f>
        <v>#NAME?</v>
      </c>
    </row>
    <row r="48" customFormat="false" ht="15.75" hidden="false" customHeight="true" outlineLevel="0" collapsed="false">
      <c r="A48" s="126"/>
      <c r="B48" s="126"/>
      <c r="C48" s="126"/>
      <c r="D48" s="126"/>
      <c r="E48" s="126" t="n">
        <v>44</v>
      </c>
      <c r="F48" s="144" t="s">
        <v>530</v>
      </c>
      <c r="G48" s="185" t="e">
        <f aca="false">IF(F48&lt;&gt;"",xlookup(F48,M:M,M:M,"not guildie",1),"")</f>
        <v>#NAME?</v>
      </c>
      <c r="H48" s="186" t="n">
        <v>3</v>
      </c>
      <c r="I48" s="185" t="e">
        <f aca="false">IF(F48&lt;&gt;"",xlookup(F48,M:M,M:M,"not guildie"),"")</f>
        <v>#NAME?</v>
      </c>
      <c r="J48" s="194" t="e">
        <f aca="false">IF(F48&lt;&gt;"", xlookup(F48,O:O,O:O,"not on DKP"),"")</f>
        <v>#NAME?</v>
      </c>
      <c r="K48" s="185" t="e">
        <f aca="false">IF(F48="","", xlookup("*"&amp;F48&amp;"*",S:S,S:S,"",2))</f>
        <v>#NAME?</v>
      </c>
      <c r="L48" s="126"/>
      <c r="M48" s="144" t="s">
        <v>613</v>
      </c>
      <c r="N48" s="187" t="e">
        <f aca="false" t="array" ref="N48:N48">IF(M48="","", xlookup(M48,'Guild ID Registrar'!B:B,'Guild ID Registrar'!A:A,"noID"))</f>
        <v>#NAME?</v>
      </c>
      <c r="O48" s="138" t="e">
        <f aca="false">xlookup(M48,F:F,F:F,"",2)</f>
        <v>#NAME?</v>
      </c>
      <c r="P48" s="138" t="str">
        <f aca="false">IF(SUMIF(F:F,M48,H:H)=0,"",SUMIF(F:F,M48,H:H))</f>
        <v/>
      </c>
      <c r="Q48" s="189" t="e">
        <f aca="false">IF(M48="","", xlookup("*"&amp;M48&amp;"*",S:S,S:S,"",2))</f>
        <v>#NAME?</v>
      </c>
      <c r="R48" s="126"/>
      <c r="S48" s="140" t="str">
        <f aca="false">IF('DKP Sep 25'!A45&lt;&gt;"",'DKP Sep 25'!A45,"")</f>
        <v>Napstodeath / Agrabanker
Quivertimber / Agraslam</v>
      </c>
      <c r="T48" s="145" t="str">
        <f aca="false">IF(S48="","",IF(SUMIF(Q:Q,S48,P:P)=0,"",SUMIF(Q:Q,S48,P:P)))</f>
        <v/>
      </c>
      <c r="U48" s="190" t="e">
        <f aca="false" t="array" ref="U48:U48">IF(S48="","", xlookup(S48,'DKP Sep 25'!A:A,'DKP Sep 25'!A:A))</f>
        <v>#NAME?</v>
      </c>
      <c r="V48" s="126" t="str">
        <f aca="false">IF(T48="","", IF(T48&gt;10,1,""))</f>
        <v/>
      </c>
      <c r="W48" s="191" t="e">
        <f aca="false">xlookup(S48,Q:Q,Q:Q)</f>
        <v>#NAME?</v>
      </c>
    </row>
    <row r="49" customFormat="false" ht="15.75" hidden="false" customHeight="true" outlineLevel="0" collapsed="false">
      <c r="A49" s="126"/>
      <c r="B49" s="126"/>
      <c r="C49" s="126"/>
      <c r="D49" s="126"/>
      <c r="E49" s="126" t="n">
        <v>45</v>
      </c>
      <c r="F49" s="144" t="s">
        <v>534</v>
      </c>
      <c r="G49" s="185" t="e">
        <f aca="false">IF(F49&lt;&gt;"",xlookup(F49,M:M,M:M,"not guildie",1),"")</f>
        <v>#NAME?</v>
      </c>
      <c r="H49" s="186" t="n">
        <v>3</v>
      </c>
      <c r="I49" s="185" t="e">
        <f aca="false">IF(F49&lt;&gt;"",xlookup(F49,M:M,M:M,"not guildie"),"")</f>
        <v>#NAME?</v>
      </c>
      <c r="J49" s="194" t="e">
        <f aca="false">IF(F49&lt;&gt;"", xlookup(F49,O:O,O:O,"not on DKP"),"")</f>
        <v>#NAME?</v>
      </c>
      <c r="K49" s="185" t="e">
        <f aca="false">IF(F49="","", xlookup("*"&amp;F49&amp;"*",S:S,S:S,"",2))</f>
        <v>#NAME?</v>
      </c>
      <c r="L49" s="126"/>
      <c r="M49" s="144" t="s">
        <v>614</v>
      </c>
      <c r="N49" s="187" t="e">
        <f aca="false" t="array" ref="N49:N49">IF(M49="","", xlookup(M49,'Guild ID Registrar'!B:B,'Guild ID Registrar'!A:A,"noID"))</f>
        <v>#NAME?</v>
      </c>
      <c r="O49" s="138" t="e">
        <f aca="false">xlookup(M49,F:F,F:F,"",2)</f>
        <v>#NAME?</v>
      </c>
      <c r="P49" s="138" t="str">
        <f aca="false">IF(SUMIF(F:F,M49,H:H)=0,"",SUMIF(F:F,M49,H:H))</f>
        <v/>
      </c>
      <c r="Q49" s="189" t="e">
        <f aca="false">IF(M49="","", xlookup("*"&amp;M49&amp;"*",S:S,S:S,"",2))</f>
        <v>#NAME?</v>
      </c>
      <c r="R49" s="126"/>
      <c r="S49" s="201" t="str">
        <f aca="false">IF('DKP Sep 25'!A46&lt;&gt;"",'DKP Sep 25'!A46,"")</f>
        <v>Onnechan / Oneechann</v>
      </c>
      <c r="T49" s="145" t="str">
        <f aca="false">IF(S49="","",IF(SUMIF(Q:Q,S49,P:P)=0,"",SUMIF(Q:Q,S49,P:P)))</f>
        <v/>
      </c>
      <c r="U49" s="202" t="e">
        <f aca="false" t="array" ref="U49:U49">IF(S49="","", xlookup(S49,'DKP Sep 25'!A:A,'DKP Sep 25'!A:A))</f>
        <v>#NAME?</v>
      </c>
      <c r="V49" s="126" t="str">
        <f aca="false">IF(T49="","", IF(T49&gt;10,1,""))</f>
        <v/>
      </c>
      <c r="W49" s="191" t="e">
        <f aca="false">xlookup(S49,Q:Q,Q:Q)</f>
        <v>#NAME?</v>
      </c>
    </row>
    <row r="50" customFormat="false" ht="15.75" hidden="false" customHeight="true" outlineLevel="0" collapsed="false">
      <c r="A50" s="126"/>
      <c r="B50" s="126"/>
      <c r="C50" s="126"/>
      <c r="D50" s="126"/>
      <c r="E50" s="126" t="n">
        <v>46</v>
      </c>
      <c r="F50" s="144" t="s">
        <v>603</v>
      </c>
      <c r="G50" s="185" t="e">
        <f aca="false">IF(F50&lt;&gt;"",xlookup(F50,M:M,M:M,"not guildie",1),"")</f>
        <v>#NAME?</v>
      </c>
      <c r="H50" s="186" t="n">
        <v>3</v>
      </c>
      <c r="I50" s="185" t="e">
        <f aca="false">IF(F50&lt;&gt;"",xlookup(F50,M:M,M:M,"not guildie"),"")</f>
        <v>#NAME?</v>
      </c>
      <c r="J50" s="194" t="e">
        <f aca="false">IF(F50&lt;&gt;"", xlookup(F50,O:O,O:O,"not on DKP"),"")</f>
        <v>#NAME?</v>
      </c>
      <c r="K50" s="185" t="e">
        <f aca="false">IF(F50="","", xlookup("*"&amp;F50&amp;"*",S:S,S:S,"",2))</f>
        <v>#NAME?</v>
      </c>
      <c r="L50" s="126"/>
      <c r="M50" s="144" t="s">
        <v>615</v>
      </c>
      <c r="N50" s="187" t="e">
        <f aca="false" t="array" ref="N50:N50">IF(M50="","", xlookup(M50,'Guild ID Registrar'!B:B,'Guild ID Registrar'!A:A,"noID"))</f>
        <v>#NAME?</v>
      </c>
      <c r="O50" s="138" t="e">
        <f aca="false">xlookup(M50,F:F,F:F,"",2)</f>
        <v>#NAME?</v>
      </c>
      <c r="P50" s="138" t="str">
        <f aca="false">IF(SUMIF(F:F,M50,H:H)=0,"",SUMIF(F:F,M50,H:H))</f>
        <v/>
      </c>
      <c r="Q50" s="189" t="e">
        <f aca="false">IF(M50="","", xlookup("*"&amp;M50&amp;"*",S:S,S:S,"",2))</f>
        <v>#NAME?</v>
      </c>
      <c r="R50" s="126"/>
      <c r="S50" s="140" t="str">
        <f aca="false">IF('DKP Sep 25'!A47&lt;&gt;"",'DKP Sep 25'!A47,"")</f>
        <v>Ifearnan</v>
      </c>
      <c r="T50" s="145" t="str">
        <f aca="false">IF(S50="","",IF(SUMIF(Q:Q,S50,P:P)=0,"",SUMIF(Q:Q,S50,P:P)))</f>
        <v/>
      </c>
      <c r="U50" s="190" t="e">
        <f aca="false" t="array" ref="U50:U50">IF(S50="","", xlookup(S50,'DKP Sep 25'!A:A,'DKP Sep 25'!A:A))</f>
        <v>#NAME?</v>
      </c>
      <c r="V50" s="126" t="str">
        <f aca="false">IF(T50="","", IF(T50&gt;10,1,""))</f>
        <v/>
      </c>
      <c r="W50" s="191" t="e">
        <f aca="false">xlookup(S50,Q:Q,Q:Q)</f>
        <v>#NAME?</v>
      </c>
    </row>
    <row r="51" customFormat="false" ht="15.75" hidden="false" customHeight="true" outlineLevel="0" collapsed="false">
      <c r="A51" s="126"/>
      <c r="B51" s="126"/>
      <c r="C51" s="126"/>
      <c r="D51" s="126"/>
      <c r="E51" s="126" t="n">
        <v>47</v>
      </c>
      <c r="F51" s="144" t="s">
        <v>540</v>
      </c>
      <c r="G51" s="185" t="e">
        <f aca="false">IF(F51&lt;&gt;"",xlookup(F51,M:M,M:M,"not guildie",1),"")</f>
        <v>#NAME?</v>
      </c>
      <c r="H51" s="186" t="n">
        <v>3</v>
      </c>
      <c r="I51" s="185" t="e">
        <f aca="false">IF(F51&lt;&gt;"",xlookup(F51,M:M,M:M,"not guildie"),"")</f>
        <v>#NAME?</v>
      </c>
      <c r="J51" s="194" t="e">
        <f aca="false">IF(F51&lt;&gt;"", xlookup(F51,O:O,O:O,"not on DKP"),"")</f>
        <v>#NAME?</v>
      </c>
      <c r="K51" s="185" t="e">
        <f aca="false">IF(F51="","", xlookup("*"&amp;F51&amp;"*",S:S,S:S,"",2))</f>
        <v>#NAME?</v>
      </c>
      <c r="L51" s="126"/>
      <c r="M51" s="144" t="s">
        <v>394</v>
      </c>
      <c r="N51" s="187" t="e">
        <f aca="false" t="array" ref="N51:N51">IF(M51="","", xlookup(M51,'Guild ID Registrar'!B:B,'Guild ID Registrar'!A:A,"noID"))</f>
        <v>#NAME?</v>
      </c>
      <c r="O51" s="138" t="e">
        <f aca="false">xlookup(M51,F:F,F:F,"",2)</f>
        <v>#NAME?</v>
      </c>
      <c r="P51" s="138" t="str">
        <f aca="false">IF(SUMIF(F:F,M51,H:H)=0,"",SUMIF(F:F,M51,H:H))</f>
        <v/>
      </c>
      <c r="Q51" s="189" t="e">
        <f aca="false">IF(M51="","", xlookup("*"&amp;M51&amp;"*",S:S,S:S,"",2))</f>
        <v>#NAME?</v>
      </c>
      <c r="R51" s="126"/>
      <c r="S51" s="140" t="str">
        <f aca="false">IF('DKP Sep 25'!A48&lt;&gt;"",'DKP Sep 25'!A48,"")</f>
        <v>Creamatorium / MFK / SVG / ORQ</v>
      </c>
      <c r="T51" s="145" t="str">
        <f aca="false">IF(S51="","",IF(SUMIF(Q:Q,S51,P:P)=0,"",SUMIF(Q:Q,S51,P:P)))</f>
        <v/>
      </c>
      <c r="U51" s="190" t="e">
        <f aca="false" t="array" ref="U51:U51">IF(S51="","", xlookup(S51,'DKP Sep 25'!A:A,'DKP Sep 25'!A:A))</f>
        <v>#NAME?</v>
      </c>
      <c r="V51" s="126" t="str">
        <f aca="false">IF(T51="","", IF(T51&gt;10,1,""))</f>
        <v/>
      </c>
      <c r="W51" s="191" t="e">
        <f aca="false">xlookup(S51,Q:Q,Q:Q)</f>
        <v>#NAME?</v>
      </c>
    </row>
    <row r="52" customFormat="false" ht="15.75" hidden="false" customHeight="true" outlineLevel="0" collapsed="false">
      <c r="A52" s="126"/>
      <c r="B52" s="126"/>
      <c r="C52" s="126"/>
      <c r="D52" s="126"/>
      <c r="E52" s="126" t="n">
        <v>48</v>
      </c>
      <c r="F52" s="144" t="s">
        <v>543</v>
      </c>
      <c r="G52" s="185" t="e">
        <f aca="false">IF(F52&lt;&gt;"",xlookup(F52,M:M,M:M,"not guildie",1),"")</f>
        <v>#NAME?</v>
      </c>
      <c r="H52" s="186" t="n">
        <v>3</v>
      </c>
      <c r="I52" s="185" t="e">
        <f aca="false">IF(F52&lt;&gt;"",xlookup(F52,M:M,M:M,"not guildie"),"")</f>
        <v>#NAME?</v>
      </c>
      <c r="J52" s="194" t="e">
        <f aca="false">IF(F52&lt;&gt;"", xlookup(F52,O:O,O:O,"not on DKP"),"")</f>
        <v>#NAME?</v>
      </c>
      <c r="K52" s="185" t="e">
        <f aca="false">IF(F52="","", xlookup("*"&amp;F52&amp;"*",S:S,S:S,"",2))</f>
        <v>#NAME?</v>
      </c>
      <c r="L52" s="126"/>
      <c r="M52" s="144" t="s">
        <v>616</v>
      </c>
      <c r="N52" s="187" t="e">
        <f aca="false" t="array" ref="N52:N52">IF(M52="","", xlookup(M52,'Guild ID Registrar'!B:B,'Guild ID Registrar'!A:A,"noID"))</f>
        <v>#NAME?</v>
      </c>
      <c r="O52" s="138" t="e">
        <f aca="false">xlookup(M52,F:F,F:F,"",2)</f>
        <v>#NAME?</v>
      </c>
      <c r="P52" s="138" t="str">
        <f aca="false">IF(SUMIF(F:F,M52,H:H)=0,"",SUMIF(F:F,M52,H:H))</f>
        <v/>
      </c>
      <c r="Q52" s="189" t="e">
        <f aca="false">IF(M52="","", xlookup("*"&amp;M52&amp;"*",S:S,S:S,"",2))</f>
        <v>#NAME?</v>
      </c>
      <c r="R52" s="126"/>
      <c r="S52" s="140" t="str">
        <f aca="false">IF('DKP Sep 25'!A49&lt;&gt;"",'DKP Sep 25'!A49,"")</f>
        <v>Dicari</v>
      </c>
      <c r="T52" s="145" t="str">
        <f aca="false">IF(S52="","",IF(SUMIF(Q:Q,S52,P:P)=0,"",SUMIF(Q:Q,S52,P:P)))</f>
        <v/>
      </c>
      <c r="U52" s="190" t="e">
        <f aca="false" t="array" ref="U52:U52">IF(S52="","", xlookup(S52,'DKP Sep 25'!A:A,'DKP Sep 25'!A:A))</f>
        <v>#NAME?</v>
      </c>
      <c r="V52" s="126" t="str">
        <f aca="false">IF(T52="","", IF(T52&gt;10,1,""))</f>
        <v/>
      </c>
      <c r="W52" s="191" t="e">
        <f aca="false">xlookup(S52,Q:Q,Q:Q)</f>
        <v>#NAME?</v>
      </c>
    </row>
    <row r="53" customFormat="false" ht="15.75" hidden="false" customHeight="true" outlineLevel="0" collapsed="false">
      <c r="A53" s="126"/>
      <c r="B53" s="126"/>
      <c r="C53" s="126"/>
      <c r="D53" s="126"/>
      <c r="E53" s="126" t="n">
        <v>49</v>
      </c>
      <c r="F53" s="144" t="s">
        <v>546</v>
      </c>
      <c r="G53" s="185" t="e">
        <f aca="false">IF(F53&lt;&gt;"",xlookup(F53,M:M,M:M,"not guildie",1),"")</f>
        <v>#NAME?</v>
      </c>
      <c r="H53" s="186" t="n">
        <v>3</v>
      </c>
      <c r="I53" s="185" t="e">
        <f aca="false">IF(F53&lt;&gt;"",xlookup(F53,M:M,M:M,"not guildie"),"")</f>
        <v>#NAME?</v>
      </c>
      <c r="J53" s="194" t="e">
        <f aca="false">IF(F53&lt;&gt;"", xlookup(F53,O:O,O:O,"not on DKP"),"")</f>
        <v>#NAME?</v>
      </c>
      <c r="K53" s="185" t="e">
        <f aca="false">IF(F53="","", xlookup("*"&amp;F53&amp;"*",S:S,S:S,"",2))</f>
        <v>#NAME?</v>
      </c>
      <c r="L53" s="126"/>
      <c r="M53" s="144" t="s">
        <v>617</v>
      </c>
      <c r="N53" s="187" t="e">
        <f aca="false" t="array" ref="N53:N53">IF(M53="","", xlookup(M53,'Guild ID Registrar'!B:B,'Guild ID Registrar'!A:A,"noID"))</f>
        <v>#NAME?</v>
      </c>
      <c r="O53" s="138" t="e">
        <f aca="false">xlookup(M53,F:F,F:F,"",2)</f>
        <v>#NAME?</v>
      </c>
      <c r="P53" s="138" t="str">
        <f aca="false">IF(SUMIF(F:F,M53,H:H)=0,"",SUMIF(F:F,M53,H:H))</f>
        <v/>
      </c>
      <c r="Q53" s="189" t="e">
        <f aca="false">IF(M53="","", xlookup("*"&amp;M53&amp;"*",S:S,S:S,"",2))</f>
        <v>#NAME?</v>
      </c>
      <c r="R53" s="126"/>
      <c r="S53" s="201" t="str">
        <f aca="false">IF('DKP Sep 25'!A50&lt;&gt;"",'DKP Sep 25'!A50,"")</f>
        <v>Rakks</v>
      </c>
      <c r="T53" s="145" t="str">
        <f aca="false">IF(S53="","",IF(SUMIF(Q:Q,S53,P:P)=0,"",SUMIF(Q:Q,S53,P:P)))</f>
        <v/>
      </c>
      <c r="U53" s="202" t="e">
        <f aca="false" t="array" ref="U53:U53">IF(S53="","", xlookup(S53,'DKP Sep 25'!A:A,'DKP Sep 25'!A:A))</f>
        <v>#NAME?</v>
      </c>
      <c r="V53" s="126" t="str">
        <f aca="false">IF(T53="","", IF(T53&gt;10,1,""))</f>
        <v/>
      </c>
      <c r="W53" s="191" t="e">
        <f aca="false">xlookup(S53,Q:Q,Q:Q)</f>
        <v>#NAME?</v>
      </c>
    </row>
    <row r="54" customFormat="false" ht="15.75" hidden="false" customHeight="true" outlineLevel="0" collapsed="false">
      <c r="A54" s="126"/>
      <c r="B54" s="126"/>
      <c r="C54" s="126"/>
      <c r="D54" s="126"/>
      <c r="E54" s="126" t="n">
        <v>50</v>
      </c>
      <c r="F54" s="144" t="s">
        <v>552</v>
      </c>
      <c r="G54" s="185" t="e">
        <f aca="false">IF(F54&lt;&gt;"",xlookup(F54,M:M,M:M,"not guildie",1),"")</f>
        <v>#NAME?</v>
      </c>
      <c r="H54" s="186" t="n">
        <v>3</v>
      </c>
      <c r="I54" s="185" t="e">
        <f aca="false">IF(F54&lt;&gt;"",xlookup(F54,M:M,M:M,"not guildie"),"")</f>
        <v>#NAME?</v>
      </c>
      <c r="J54" s="194" t="e">
        <f aca="false">IF(F54&lt;&gt;"", xlookup(F54,O:O,O:O,"not on DKP"),"")</f>
        <v>#NAME?</v>
      </c>
      <c r="K54" s="185" t="e">
        <f aca="false">IF(F54="","", xlookup("*"&amp;F54&amp;"*",S:S,S:S,"",2))</f>
        <v>#NAME?</v>
      </c>
      <c r="L54" s="126"/>
      <c r="M54" s="144" t="s">
        <v>618</v>
      </c>
      <c r="N54" s="187" t="e">
        <f aca="false" t="array" ref="N54:N54">IF(M54="","", xlookup(M54,'Guild ID Registrar'!B:B,'Guild ID Registrar'!A:A,"noID"))</f>
        <v>#NAME?</v>
      </c>
      <c r="O54" s="139" t="e">
        <f aca="false">xlookup(M54,F:F,F:F,"",2)</f>
        <v>#NAME?</v>
      </c>
      <c r="P54" s="138" t="str">
        <f aca="false">IF(SUMIF(F:F,M54,H:H)=0,"",SUMIF(F:F,M54,H:H))</f>
        <v/>
      </c>
      <c r="Q54" s="189" t="e">
        <f aca="false">IF(M54="","", xlookup("*"&amp;M54&amp;"*",S:S,S:S,"",2))</f>
        <v>#NAME?</v>
      </c>
      <c r="R54" s="126"/>
      <c r="S54" s="140" t="str">
        <f aca="false">IF('DKP Sep 25'!A51&lt;&gt;"",'DKP Sep 25'!A51,"")</f>
        <v>Trucid / Trucido / Trucidmage</v>
      </c>
      <c r="T54" s="145" t="str">
        <f aca="false">IF(S54="","",IF(SUMIF(Q:Q,S54,P:P)=0,"",SUMIF(Q:Q,S54,P:P)))</f>
        <v/>
      </c>
      <c r="U54" s="190" t="e">
        <f aca="false" t="array" ref="U54:U54">IF(S54="","", xlookup(S54,'DKP Sep 25'!A:A,'DKP Sep 25'!A:A))</f>
        <v>#NAME?</v>
      </c>
      <c r="V54" s="126" t="str">
        <f aca="false">IF(T54="","", IF(T54&gt;10,1,""))</f>
        <v/>
      </c>
      <c r="W54" s="191" t="e">
        <f aca="false">xlookup(S54,Q:Q,Q:Q)</f>
        <v>#NAME?</v>
      </c>
    </row>
    <row r="55" customFormat="false" ht="15.75" hidden="false" customHeight="true" outlineLevel="0" collapsed="false">
      <c r="A55" s="126"/>
      <c r="B55" s="126"/>
      <c r="C55" s="126"/>
      <c r="D55" s="126"/>
      <c r="E55" s="126" t="n">
        <v>51</v>
      </c>
      <c r="F55" s="144" t="s">
        <v>604</v>
      </c>
      <c r="G55" s="185" t="e">
        <f aca="false">IF(F55&lt;&gt;"",xlookup(F55,M:M,M:M,"not guildie",1),"")</f>
        <v>#NAME?</v>
      </c>
      <c r="H55" s="186" t="n">
        <v>3</v>
      </c>
      <c r="I55" s="185" t="e">
        <f aca="false">IF(F55&lt;&gt;"",xlookup(F55,M:M,M:M,"not guildie"),"")</f>
        <v>#NAME?</v>
      </c>
      <c r="J55" s="194" t="e">
        <f aca="false">IF(F55&lt;&gt;"", xlookup(F55,O:O,O:O,"not on DKP"),"")</f>
        <v>#NAME?</v>
      </c>
      <c r="K55" s="185" t="e">
        <f aca="false">IF(F55="","", xlookup("*"&amp;F55&amp;"*",S:S,S:S,"",2))</f>
        <v>#NAME?</v>
      </c>
      <c r="L55" s="126"/>
      <c r="M55" s="144" t="s">
        <v>619</v>
      </c>
      <c r="N55" s="187" t="e">
        <f aca="false" t="array" ref="N55:N55">IF(M55="","", xlookup(M55,'Guild ID Registrar'!B:B,'Guild ID Registrar'!A:A,"noID"))</f>
        <v>#NAME?</v>
      </c>
      <c r="O55" s="139" t="e">
        <f aca="false">xlookup(M55,F:F,F:F,"",2)</f>
        <v>#NAME?</v>
      </c>
      <c r="P55" s="138" t="str">
        <f aca="false">IF(SUMIF(F:F,M55,H:H)=0,"",SUMIF(F:F,M55,H:H))</f>
        <v/>
      </c>
      <c r="Q55" s="189" t="e">
        <f aca="false">IF(M55="","", xlookup("*"&amp;M55&amp;"*",S:S,S:S,"",2))</f>
        <v>#NAME?</v>
      </c>
      <c r="R55" s="126"/>
      <c r="S55" s="140" t="str">
        <f aca="false">IF('DKP Sep 25'!A52&lt;&gt;"",'DKP Sep 25'!A52,"")</f>
        <v>Feardoctor</v>
      </c>
      <c r="T55" s="145" t="str">
        <f aca="false">IF(S55="","",IF(SUMIF(Q:Q,S55,P:P)=0,"",SUMIF(Q:Q,S55,P:P)))</f>
        <v/>
      </c>
      <c r="U55" s="190" t="e">
        <f aca="false" t="array" ref="U55:U55">IF(S55="","", xlookup(S55,'DKP Sep 25'!A:A,'DKP Sep 25'!A:A))</f>
        <v>#NAME?</v>
      </c>
      <c r="V55" s="126" t="str">
        <f aca="false">IF(T55="","", IF(T55&gt;10,1,""))</f>
        <v/>
      </c>
      <c r="W55" s="191" t="e">
        <f aca="false">xlookup(S55,Q:Q,Q:Q)</f>
        <v>#NAME?</v>
      </c>
    </row>
    <row r="56" customFormat="false" ht="15.75" hidden="false" customHeight="true" outlineLevel="0" collapsed="false">
      <c r="A56" s="126"/>
      <c r="B56" s="126"/>
      <c r="C56" s="126"/>
      <c r="D56" s="126"/>
      <c r="E56" s="126" t="n">
        <v>52</v>
      </c>
      <c r="F56" s="144" t="s">
        <v>561</v>
      </c>
      <c r="G56" s="185" t="e">
        <f aca="false">IF(F56&lt;&gt;"",xlookup(F56,M:M,M:M,"not guildie",1),"")</f>
        <v>#NAME?</v>
      </c>
      <c r="H56" s="186" t="n">
        <v>3</v>
      </c>
      <c r="I56" s="185" t="e">
        <f aca="false">IF(F56&lt;&gt;"",xlookup(F56,M:M,M:M,"not guildie"),"")</f>
        <v>#NAME?</v>
      </c>
      <c r="J56" s="194" t="e">
        <f aca="false">IF(F56&lt;&gt;"", xlookup(F56,O:O,O:O,"not on DKP"),"")</f>
        <v>#NAME?</v>
      </c>
      <c r="K56" s="200" t="e">
        <f aca="false">IF(F56="","", xlookup("*"&amp;F56&amp;"*",S:S,S:S,"",2))</f>
        <v>#NAME?</v>
      </c>
      <c r="L56" s="126"/>
      <c r="M56" s="144" t="s">
        <v>620</v>
      </c>
      <c r="N56" s="187" t="e">
        <f aca="false" t="array" ref="N56:N56">IF(M56="","", xlookup(M56,'Guild ID Registrar'!B:B,'Guild ID Registrar'!A:A,"noID"))</f>
        <v>#NAME?</v>
      </c>
      <c r="O56" s="138" t="e">
        <f aca="false">xlookup(M56,F:F,F:F,"",2)</f>
        <v>#NAME?</v>
      </c>
      <c r="P56" s="138" t="str">
        <f aca="false">IF(SUMIF(F:F,M56,H:H)=0,"",SUMIF(F:F,M56,H:H))</f>
        <v/>
      </c>
      <c r="Q56" s="189" t="e">
        <f aca="false">IF(M56="","", xlookup("*"&amp;M56&amp;"*",S:S,S:S,"",2))</f>
        <v>#NAME?</v>
      </c>
      <c r="R56" s="126"/>
      <c r="S56" s="140" t="str">
        <f aca="false">IF('DKP Sep 25'!A53&lt;&gt;"",'DKP Sep 25'!A53,"")</f>
        <v>Dynk / Dwynk / Dmynq</v>
      </c>
      <c r="T56" s="145" t="str">
        <f aca="false">IF(S56="","",IF(SUMIF(Q:Q,S56,P:P)=0,"",SUMIF(Q:Q,S56,P:P)))</f>
        <v/>
      </c>
      <c r="U56" s="190" t="e">
        <f aca="false" t="array" ref="U56:U56">IF(S56="","", xlookup(S56,'DKP Sep 25'!A:A,'DKP Sep 25'!A:A))</f>
        <v>#NAME?</v>
      </c>
      <c r="V56" s="126" t="str">
        <f aca="false">IF(T56="","", IF(T56&gt;10,1,""))</f>
        <v/>
      </c>
      <c r="W56" s="191" t="e">
        <f aca="false">xlookup(S56,Q:Q,Q:Q)</f>
        <v>#NAME?</v>
      </c>
    </row>
    <row r="57" customFormat="false" ht="15.75" hidden="false" customHeight="true" outlineLevel="0" collapsed="false">
      <c r="A57" s="126"/>
      <c r="B57" s="126"/>
      <c r="C57" s="126"/>
      <c r="D57" s="126"/>
      <c r="E57" s="126" t="n">
        <v>53</v>
      </c>
      <c r="F57" s="144" t="s">
        <v>564</v>
      </c>
      <c r="G57" s="185" t="e">
        <f aca="false">IF(F57&lt;&gt;"",xlookup(F57,M:M,M:M,"not guildie",1),"")</f>
        <v>#NAME?</v>
      </c>
      <c r="H57" s="186" t="n">
        <v>3</v>
      </c>
      <c r="I57" s="185" t="e">
        <f aca="false">IF(F57&lt;&gt;"",xlookup(F57,M:M,M:M,"not guildie"),"")</f>
        <v>#NAME?</v>
      </c>
      <c r="J57" s="194" t="e">
        <f aca="false">IF(F57&lt;&gt;"", xlookup(F57,O:O,O:O,"not on DKP"),"")</f>
        <v>#NAME?</v>
      </c>
      <c r="K57" s="185" t="e">
        <f aca="false">IF(F57="","", xlookup("*"&amp;F57&amp;"*",S:S,S:S,"",2))</f>
        <v>#NAME?</v>
      </c>
      <c r="L57" s="126"/>
      <c r="M57" s="144" t="s">
        <v>621</v>
      </c>
      <c r="N57" s="187" t="e">
        <f aca="false" t="array" ref="N57:N57">IF(M57="","", xlookup(M57,'Guild ID Registrar'!B:B,'Guild ID Registrar'!A:A,"noID"))</f>
        <v>#NAME?</v>
      </c>
      <c r="O57" s="139" t="e">
        <f aca="false">xlookup(M57,F:F,F:F,"",2)</f>
        <v>#NAME?</v>
      </c>
      <c r="P57" s="138" t="str">
        <f aca="false">IF(SUMIF(F:F,M57,H:H)=0,"",SUMIF(F:F,M57,H:H))</f>
        <v/>
      </c>
      <c r="Q57" s="189" t="e">
        <f aca="false">IF(M57="","", xlookup("*"&amp;M57&amp;"*",S:S,S:S,"",2))</f>
        <v>#NAME?</v>
      </c>
      <c r="R57" s="126"/>
      <c r="S57" s="140" t="str">
        <f aca="false">IF('DKP Sep 25'!A54&lt;&gt;"",'DKP Sep 25'!A54,"")</f>
        <v>Promey</v>
      </c>
      <c r="T57" s="145" t="str">
        <f aca="false">IF(S57="","",IF(SUMIF(Q:Q,S57,P:P)=0,"",SUMIF(Q:Q,S57,P:P)))</f>
        <v/>
      </c>
      <c r="U57" s="190" t="e">
        <f aca="false" t="array" ref="U57:U57">IF(S57="","", xlookup(S57,'DKP Sep 25'!A:A,'DKP Sep 25'!A:A))</f>
        <v>#NAME?</v>
      </c>
      <c r="V57" s="126" t="str">
        <f aca="false">IF(T57="","", IF(T57&gt;10,1,""))</f>
        <v/>
      </c>
      <c r="W57" s="191" t="e">
        <f aca="false">xlookup(S57,Q:Q,Q:Q)</f>
        <v>#NAME?</v>
      </c>
    </row>
    <row r="58" customFormat="false" ht="15.75" hidden="false" customHeight="true" outlineLevel="0" collapsed="false">
      <c r="A58" s="126"/>
      <c r="B58" s="126"/>
      <c r="C58" s="126"/>
      <c r="D58" s="126"/>
      <c r="E58" s="126" t="n">
        <v>54</v>
      </c>
      <c r="F58" s="144" t="s">
        <v>566</v>
      </c>
      <c r="G58" s="185" t="e">
        <f aca="false">IF(F58&lt;&gt;"",xlookup(F58,M:M,M:M,"not guildie",1),"")</f>
        <v>#NAME?</v>
      </c>
      <c r="H58" s="186" t="n">
        <v>3</v>
      </c>
      <c r="I58" s="185" t="e">
        <f aca="false">IF(F58&lt;&gt;"",xlookup(F58,M:M,M:M,"not guildie"),"")</f>
        <v>#NAME?</v>
      </c>
      <c r="J58" s="194" t="e">
        <f aca="false">IF(F58&lt;&gt;"", xlookup(F58,O:O,O:O,"not on DKP"),"")</f>
        <v>#NAME?</v>
      </c>
      <c r="K58" s="185" t="e">
        <f aca="false">IF(F58="","", xlookup("*"&amp;F58&amp;"*",S:S,S:S,"",2))</f>
        <v>#NAME?</v>
      </c>
      <c r="L58" s="126"/>
      <c r="M58" s="144" t="s">
        <v>622</v>
      </c>
      <c r="N58" s="187" t="e">
        <f aca="false" t="array" ref="N58:N58">IF(M58="","", xlookup(M58,'Guild ID Registrar'!B:B,'Guild ID Registrar'!A:A,"noID"))</f>
        <v>#NAME?</v>
      </c>
      <c r="O58" s="138" t="e">
        <f aca="false">xlookup(M58,F:F,F:F,"",2)</f>
        <v>#NAME?</v>
      </c>
      <c r="P58" s="138" t="str">
        <f aca="false">IF(SUMIF(F:F,M58,H:H)=0,"",SUMIF(F:F,M58,H:H))</f>
        <v/>
      </c>
      <c r="Q58" s="189" t="e">
        <f aca="false">IF(M58="","", xlookup("*"&amp;M58&amp;"*",S:S,S:S,"",2))</f>
        <v>#NAME?</v>
      </c>
      <c r="R58" s="126"/>
      <c r="S58" s="140" t="str">
        <f aca="false">IF('DKP Sep 25'!A55&lt;&gt;"",'DKP Sep 25'!A55,"")</f>
        <v>Touchh / Touchtotemz</v>
      </c>
      <c r="T58" s="145" t="str">
        <f aca="false">IF(S58="","",IF(SUMIF(Q:Q,S58,P:P)=0,"",SUMIF(Q:Q,S58,P:P)))</f>
        <v/>
      </c>
      <c r="U58" s="190" t="e">
        <f aca="false" t="array" ref="U58:U58">IF(S58="","", xlookup(S58,'DKP Sep 25'!A:A,'DKP Sep 25'!A:A))</f>
        <v>#NAME?</v>
      </c>
      <c r="V58" s="126" t="str">
        <f aca="false">IF(T58="","", IF(T58&gt;10,1,""))</f>
        <v/>
      </c>
      <c r="W58" s="191" t="e">
        <f aca="false">xlookup(S58,Q:Q,Q:Q)</f>
        <v>#NAME?</v>
      </c>
    </row>
    <row r="59" customFormat="false" ht="15.75" hidden="false" customHeight="true" outlineLevel="0" collapsed="false">
      <c r="A59" s="126"/>
      <c r="B59" s="126"/>
      <c r="C59" s="126"/>
      <c r="D59" s="126"/>
      <c r="E59" s="126" t="n">
        <v>55</v>
      </c>
      <c r="F59" s="144" t="s">
        <v>537</v>
      </c>
      <c r="G59" s="185" t="e">
        <f aca="false">IF(F59&lt;&gt;"",xlookup(F59,M:M,M:M,"not guildie",1),"")</f>
        <v>#NAME?</v>
      </c>
      <c r="H59" s="186" t="n">
        <v>3</v>
      </c>
      <c r="I59" s="185" t="e">
        <f aca="false">IF(F59&lt;&gt;"",xlookup(F59,M:M,M:M,"not guildie"),"")</f>
        <v>#NAME?</v>
      </c>
      <c r="J59" s="194" t="e">
        <f aca="false">IF(F59&lt;&gt;"", xlookup(F59,O:O,O:O,"not on DKP"),"")</f>
        <v>#NAME?</v>
      </c>
      <c r="K59" s="185" t="e">
        <f aca="false">IF(F59="","", xlookup("*"&amp;F59&amp;"*",S:S,S:S,"",2))</f>
        <v>#NAME?</v>
      </c>
      <c r="L59" s="126"/>
      <c r="M59" s="144" t="s">
        <v>463</v>
      </c>
      <c r="N59" s="187" t="e">
        <f aca="false" t="array" ref="N59:N59">IF(M59="","", xlookup(M59,'Guild ID Registrar'!B:B,'Guild ID Registrar'!A:A,"noID"))</f>
        <v>#NAME?</v>
      </c>
      <c r="O59" s="138" t="e">
        <f aca="false">xlookup(M59,F:F,F:F,"",2)</f>
        <v>#NAME?</v>
      </c>
      <c r="P59" s="138" t="str">
        <f aca="false">IF(SUMIF(F:F,M59,H:H)=0,"",SUMIF(F:F,M59,H:H))</f>
        <v/>
      </c>
      <c r="Q59" s="189" t="e">
        <f aca="false">IF(M59="","", xlookup("*"&amp;M59&amp;"*",S:S,S:S,"",2))</f>
        <v>#NAME?</v>
      </c>
      <c r="R59" s="126"/>
      <c r="S59" s="201" t="str">
        <f aca="false">IF('DKP Sep 25'!A56&lt;&gt;"",'DKP Sep 25'!A56,"")</f>
        <v>Dersy</v>
      </c>
      <c r="T59" s="145" t="str">
        <f aca="false">IF(S59="","",IF(SUMIF(Q:Q,S59,P:P)=0,"",SUMIF(Q:Q,S59,P:P)))</f>
        <v/>
      </c>
      <c r="U59" s="202" t="e">
        <f aca="false" t="array" ref="U59:U59">IF(S59="","", xlookup(S59,'DKP Sep 25'!A:A,'DKP Sep 25'!A:A))</f>
        <v>#NAME?</v>
      </c>
      <c r="V59" s="126" t="str">
        <f aca="false">IF(T59="","", IF(T59&gt;10,1,""))</f>
        <v/>
      </c>
      <c r="W59" s="191" t="e">
        <f aca="false">xlookup(S59,Q:Q,Q:Q)</f>
        <v>#NAME?</v>
      </c>
    </row>
    <row r="60" customFormat="false" ht="15.75" hidden="false" customHeight="true" outlineLevel="0" collapsed="false">
      <c r="A60" s="126"/>
      <c r="B60" s="126"/>
      <c r="C60" s="126"/>
      <c r="D60" s="126"/>
      <c r="E60" s="126" t="n">
        <v>56</v>
      </c>
      <c r="F60" s="144" t="s">
        <v>623</v>
      </c>
      <c r="G60" s="185" t="e">
        <f aca="false">IF(F60&lt;&gt;"",xlookup(F60,M:M,M:M,"not guildie",1),"")</f>
        <v>#NAME?</v>
      </c>
      <c r="H60" s="186" t="n">
        <v>3</v>
      </c>
      <c r="I60" s="185" t="e">
        <f aca="false">IF(F60&lt;&gt;"",xlookup(F60,M:M,M:M,"not guildie"),"")</f>
        <v>#NAME?</v>
      </c>
      <c r="J60" s="194" t="e">
        <f aca="false">IF(F60&lt;&gt;"", xlookup(F60,O:O,O:O,"not on DKP"),"")</f>
        <v>#NAME?</v>
      </c>
      <c r="K60" s="185" t="e">
        <f aca="false">IF(F60="","", xlookup("*"&amp;F60&amp;"*",S:S,S:S,"",2))</f>
        <v>#NAME?</v>
      </c>
      <c r="L60" s="126"/>
      <c r="M60" s="144" t="s">
        <v>624</v>
      </c>
      <c r="N60" s="187" t="e">
        <f aca="false" t="array" ref="N60:N60">IF(M60="","", xlookup(M60,'Guild ID Registrar'!B:B,'Guild ID Registrar'!A:A,"noID"))</f>
        <v>#NAME?</v>
      </c>
      <c r="O60" s="138" t="e">
        <f aca="false">xlookup(M60,F:F,F:F,"",2)</f>
        <v>#NAME?</v>
      </c>
      <c r="P60" s="138" t="str">
        <f aca="false">IF(SUMIF(F:F,M60,H:H)=0,"",SUMIF(F:F,M60,H:H))</f>
        <v/>
      </c>
      <c r="Q60" s="189" t="e">
        <f aca="false">IF(M60="","", xlookup("*"&amp;M60&amp;"*",S:S,S:S,"",2))</f>
        <v>#NAME?</v>
      </c>
      <c r="R60" s="126"/>
      <c r="S60" s="140" t="str">
        <f aca="false">IF('DKP Sep 25'!A57&lt;&gt;"",'DKP Sep 25'!A57,"")</f>
        <v>Nixiusgg / Nixius / Nixisdead
Bajablasting</v>
      </c>
      <c r="T60" s="145" t="str">
        <f aca="false">IF(S60="","",IF(SUMIF(Q:Q,S60,P:P)=0,"",SUMIF(Q:Q,S60,P:P)))</f>
        <v/>
      </c>
      <c r="U60" s="190" t="e">
        <f aca="false" t="array" ref="U60:U60">IF(S60="","", xlookup(S60,'DKP Sep 25'!A:A,'DKP Sep 25'!A:A))</f>
        <v>#NAME?</v>
      </c>
      <c r="V60" s="126" t="str">
        <f aca="false">IF(T60="","", IF(T60&gt;10,1,""))</f>
        <v/>
      </c>
      <c r="W60" s="191" t="e">
        <f aca="false">xlookup(S60,Q:Q,Q:Q)</f>
        <v>#NAME?</v>
      </c>
    </row>
    <row r="61" customFormat="false" ht="15.75" hidden="false" customHeight="true" outlineLevel="0" collapsed="false">
      <c r="A61" s="126"/>
      <c r="B61" s="126"/>
      <c r="C61" s="126"/>
      <c r="D61" s="126"/>
      <c r="E61" s="126" t="n">
        <v>57</v>
      </c>
      <c r="F61" s="144" t="s">
        <v>555</v>
      </c>
      <c r="G61" s="185" t="e">
        <f aca="false">IF(F61&lt;&gt;"",xlookup(F61,M:M,M:M,"not guildie",1),"")</f>
        <v>#NAME?</v>
      </c>
      <c r="H61" s="186" t="n">
        <v>3</v>
      </c>
      <c r="I61" s="185" t="e">
        <f aca="false">IF(F61&lt;&gt;"",xlookup(F61,M:M,M:M,"not guildie"),"")</f>
        <v>#NAME?</v>
      </c>
      <c r="J61" s="194" t="e">
        <f aca="false">IF(F61&lt;&gt;"", xlookup(F61,O:O,O:O,"not on DKP"),"")</f>
        <v>#NAME?</v>
      </c>
      <c r="K61" s="185" t="e">
        <f aca="false">IF(F61="","", xlookup("*"&amp;F61&amp;"*",S:S,S:S,"",2))</f>
        <v>#NAME?</v>
      </c>
      <c r="L61" s="126"/>
      <c r="M61" s="144" t="s">
        <v>625</v>
      </c>
      <c r="N61" s="187" t="e">
        <f aca="false" t="array" ref="N61:N61">IF(M61="","", xlookup(M61,'Guild ID Registrar'!B:B,'Guild ID Registrar'!A:A,"noID"))</f>
        <v>#NAME?</v>
      </c>
      <c r="O61" s="139" t="e">
        <f aca="false">xlookup(M61,F:F,F:F,"",2)</f>
        <v>#NAME?</v>
      </c>
      <c r="P61" s="138" t="str">
        <f aca="false">IF(SUMIF(F:F,M61,H:H)=0,"",SUMIF(F:F,M61,H:H))</f>
        <v/>
      </c>
      <c r="Q61" s="189" t="e">
        <f aca="false">IF(M61="","", xlookup("*"&amp;M61&amp;"*",S:S,S:S,"",2))</f>
        <v>#NAME?</v>
      </c>
      <c r="R61" s="126"/>
      <c r="S61" s="140" t="str">
        <f aca="false">IF('DKP Sep 25'!A58&lt;&gt;"",'DKP Sep 25'!A58,"")</f>
        <v>Elfirr</v>
      </c>
      <c r="T61" s="145" t="str">
        <f aca="false">IF(S61="","",IF(SUMIF(Q:Q,S61,P:P)=0,"",SUMIF(Q:Q,S61,P:P)))</f>
        <v/>
      </c>
      <c r="U61" s="190" t="e">
        <f aca="false" t="array" ref="U61:U61">IF(S61="","", xlookup(S61,'DKP Sep 25'!A:A,'DKP Sep 25'!A:A))</f>
        <v>#NAME?</v>
      </c>
      <c r="V61" s="126" t="str">
        <f aca="false">IF(T61="","", IF(T61&gt;10,1,""))</f>
        <v/>
      </c>
      <c r="W61" s="191" t="e">
        <f aca="false">xlookup(S61,Q:Q,Q:Q)</f>
        <v>#NAME?</v>
      </c>
    </row>
    <row r="62" customFormat="false" ht="15.75" hidden="false" customHeight="true" outlineLevel="0" collapsed="false">
      <c r="A62" s="126"/>
      <c r="B62" s="126"/>
      <c r="C62" s="126"/>
      <c r="D62" s="126"/>
      <c r="E62" s="126" t="n">
        <v>58</v>
      </c>
      <c r="F62" s="144" t="s">
        <v>569</v>
      </c>
      <c r="G62" s="185" t="e">
        <f aca="false">IF(F62&lt;&gt;"",xlookup(F62,M:M,M:M,"not guildie",1),"")</f>
        <v>#NAME?</v>
      </c>
      <c r="H62" s="186" t="n">
        <v>3</v>
      </c>
      <c r="I62" s="185" t="e">
        <f aca="false">IF(F62&lt;&gt;"",xlookup(F62,M:M,M:M,"not guildie"),"")</f>
        <v>#NAME?</v>
      </c>
      <c r="J62" s="194" t="e">
        <f aca="false">IF(F62&lt;&gt;"", xlookup(F62,O:O,O:O,"not on DKP"),"")</f>
        <v>#NAME?</v>
      </c>
      <c r="K62" s="185" t="e">
        <f aca="false">IF(F62="","", xlookup("*"&amp;F62&amp;"*",S:S,S:S,"",2))</f>
        <v>#NAME?</v>
      </c>
      <c r="L62" s="126"/>
      <c r="M62" s="144" t="s">
        <v>626</v>
      </c>
      <c r="N62" s="187" t="e">
        <f aca="false" t="array" ref="N62:N62">IF(M62="","", xlookup(M62,'Guild ID Registrar'!B:B,'Guild ID Registrar'!A:A,"noID"))</f>
        <v>#NAME?</v>
      </c>
      <c r="O62" s="138" t="e">
        <f aca="false">xlookup(M62,F:F,F:F,"",2)</f>
        <v>#NAME?</v>
      </c>
      <c r="P62" s="138" t="str">
        <f aca="false">IF(SUMIF(F:F,M62,H:H)=0,"",SUMIF(F:F,M62,H:H))</f>
        <v/>
      </c>
      <c r="Q62" s="189" t="e">
        <f aca="false">IF(M62="","", xlookup("*"&amp;M62&amp;"*",S:S,S:S,"",2))</f>
        <v>#NAME?</v>
      </c>
      <c r="R62" s="126"/>
      <c r="S62" s="140" t="str">
        <f aca="false">IF('DKP Sep 25'!A59&lt;&gt;"",'DKP Sep 25'!A59,"")</f>
        <v>Corpsejuice</v>
      </c>
      <c r="T62" s="145" t="str">
        <f aca="false">IF(S62="","",IF(SUMIF(Q:Q,S62,P:P)=0,"",SUMIF(Q:Q,S62,P:P)))</f>
        <v/>
      </c>
      <c r="U62" s="190" t="e">
        <f aca="false" t="array" ref="U62:U62">IF(S62="","", xlookup(S62,'DKP Sep 25'!A:A,'DKP Sep 25'!A:A))</f>
        <v>#NAME?</v>
      </c>
      <c r="V62" s="126" t="str">
        <f aca="false">IF(T62="","", IF(T62&gt;10,1,""))</f>
        <v/>
      </c>
      <c r="W62" s="191" t="e">
        <f aca="false">xlookup(S62,Q:Q,Q:Q)</f>
        <v>#NAME?</v>
      </c>
    </row>
    <row r="63" customFormat="false" ht="15.75" hidden="false" customHeight="true" outlineLevel="0" collapsed="false">
      <c r="A63" s="126"/>
      <c r="B63" s="126"/>
      <c r="C63" s="126"/>
      <c r="D63" s="126"/>
      <c r="E63" s="126" t="n">
        <v>59</v>
      </c>
      <c r="F63" s="144" t="s">
        <v>571</v>
      </c>
      <c r="G63" s="185" t="e">
        <f aca="false">IF(F63&lt;&gt;"",xlookup(F63,M:M,M:M,"not guildie",1),"")</f>
        <v>#NAME?</v>
      </c>
      <c r="H63" s="186" t="n">
        <v>3</v>
      </c>
      <c r="I63" s="185" t="e">
        <f aca="false">IF(F63&lt;&gt;"",xlookup(F63,M:M,M:M,"not guildie"),"")</f>
        <v>#NAME?</v>
      </c>
      <c r="J63" s="194" t="e">
        <f aca="false">IF(F63&lt;&gt;"", xlookup(F63,O:O,O:O,"not on DKP"),"")</f>
        <v>#NAME?</v>
      </c>
      <c r="K63" s="200" t="e">
        <f aca="false">IF(F63="","", xlookup("*"&amp;F63&amp;"*",S:S,S:S,"",2))</f>
        <v>#NAME?</v>
      </c>
      <c r="L63" s="126"/>
      <c r="M63" s="144" t="s">
        <v>627</v>
      </c>
      <c r="N63" s="187" t="e">
        <f aca="false" t="array" ref="N63:N63">IF(M63="","", xlookup(M63,'Guild ID Registrar'!B:B,'Guild ID Registrar'!A:A,"noID"))</f>
        <v>#NAME?</v>
      </c>
      <c r="O63" s="138" t="e">
        <f aca="false">xlookup(M63,F:F,F:F,"",2)</f>
        <v>#NAME?</v>
      </c>
      <c r="P63" s="138" t="str">
        <f aca="false">IF(SUMIF(F:F,M63,H:H)=0,"",SUMIF(F:F,M63,H:H))</f>
        <v/>
      </c>
      <c r="Q63" s="189" t="e">
        <f aca="false">IF(M63="","", xlookup("*"&amp;M63&amp;"*",S:S,S:S,"",2))</f>
        <v>#NAME?</v>
      </c>
      <c r="R63" s="126"/>
      <c r="S63" s="140" t="str">
        <f aca="false">IF('DKP Sep 25'!A60&lt;&gt;"",'DKP Sep 25'!A60,"")</f>
        <v>Healoria / Gitmunny / Mussy</v>
      </c>
      <c r="T63" s="145" t="str">
        <f aca="false">IF(S63="","",IF(SUMIF(Q:Q,S63,P:P)=0,"",SUMIF(Q:Q,S63,P:P)))</f>
        <v/>
      </c>
      <c r="U63" s="190" t="e">
        <f aca="false" t="array" ref="U63:U63">IF(S63="","", xlookup(S63,'DKP Sep 25'!A:A,'DKP Sep 25'!A:A))</f>
        <v>#NAME?</v>
      </c>
      <c r="V63" s="126" t="str">
        <f aca="false">IF(T63="","", IF(T63&gt;10,1,""))</f>
        <v/>
      </c>
      <c r="W63" s="191" t="e">
        <f aca="false">xlookup(S63,Q:Q,Q:Q)</f>
        <v>#NAME?</v>
      </c>
    </row>
    <row r="64" customFormat="false" ht="15.75" hidden="false" customHeight="true" outlineLevel="0" collapsed="false">
      <c r="A64" s="126"/>
      <c r="B64" s="126"/>
      <c r="C64" s="126"/>
      <c r="D64" s="126"/>
      <c r="E64" s="126" t="n">
        <v>60</v>
      </c>
      <c r="F64" s="144" t="s">
        <v>628</v>
      </c>
      <c r="G64" s="185" t="e">
        <f aca="false">IF(F64&lt;&gt;"",xlookup(F64,M:M,M:M,"not guildie",1),"")</f>
        <v>#NAME?</v>
      </c>
      <c r="H64" s="186" t="n">
        <v>3</v>
      </c>
      <c r="I64" s="185" t="e">
        <f aca="false">IF(F64&lt;&gt;"",xlookup(F64,M:M,M:M,"not guildie"),"")</f>
        <v>#NAME?</v>
      </c>
      <c r="J64" s="194" t="e">
        <f aca="false">IF(F64&lt;&gt;"", xlookup(F64,O:O,O:O,"not on DKP"),"")</f>
        <v>#NAME?</v>
      </c>
      <c r="K64" s="185" t="e">
        <f aca="false">IF(F64="","", xlookup("*"&amp;F64&amp;"*",S:S,S:S,"",2))</f>
        <v>#NAME?</v>
      </c>
      <c r="L64" s="126"/>
      <c r="M64" s="144" t="s">
        <v>629</v>
      </c>
      <c r="N64" s="187" t="e">
        <f aca="false" t="array" ref="N64:N64">IF(M64="","", xlookup(M64,'Guild ID Registrar'!B:B,'Guild ID Registrar'!A:A,"noID"))</f>
        <v>#NAME?</v>
      </c>
      <c r="O64" s="138" t="e">
        <f aca="false">xlookup(M64,F:F,F:F,"",2)</f>
        <v>#NAME?</v>
      </c>
      <c r="P64" s="138" t="str">
        <f aca="false">IF(SUMIF(F:F,M64,H:H)=0,"",SUMIF(F:F,M64,H:H))</f>
        <v/>
      </c>
      <c r="Q64" s="189" t="e">
        <f aca="false">IF(M64="","", xlookup("*"&amp;M64&amp;"*",S:S,S:S,"",2))</f>
        <v>#NAME?</v>
      </c>
      <c r="R64" s="126"/>
      <c r="S64" s="140" t="str">
        <f aca="false">IF('DKP Sep 25'!A61&lt;&gt;"",'DKP Sep 25'!A61,"")</f>
        <v>Nyxnight</v>
      </c>
      <c r="T64" s="145" t="str">
        <f aca="false">IF(S64="","",IF(SUMIF(Q:Q,S64,P:P)=0,"",SUMIF(Q:Q,S64,P:P)))</f>
        <v/>
      </c>
      <c r="U64" s="190" t="e">
        <f aca="false" t="array" ref="U64:U64">IF(S64="","", xlookup(S64,'DKP Sep 25'!A:A,'DKP Sep 25'!A:A))</f>
        <v>#NAME?</v>
      </c>
      <c r="V64" s="126" t="str">
        <f aca="false">IF(T64="","", IF(T64&gt;10,1,""))</f>
        <v/>
      </c>
      <c r="W64" s="191" t="e">
        <f aca="false">xlookup(S64,Q:Q,Q:Q)</f>
        <v>#NAME?</v>
      </c>
    </row>
    <row r="65" customFormat="false" ht="15.75" hidden="false" customHeight="true" outlineLevel="0" collapsed="false">
      <c r="A65" s="126"/>
      <c r="B65" s="126"/>
      <c r="C65" s="126"/>
      <c r="D65" s="126"/>
      <c r="E65" s="126" t="n">
        <v>61</v>
      </c>
      <c r="F65" s="144" t="s">
        <v>630</v>
      </c>
      <c r="G65" s="185" t="e">
        <f aca="false">IF(F65&lt;&gt;"",xlookup(F65,M:M,M:M,"not guildie",1),"")</f>
        <v>#NAME?</v>
      </c>
      <c r="H65" s="186" t="n">
        <v>3</v>
      </c>
      <c r="I65" s="185" t="e">
        <f aca="false">IF(F65&lt;&gt;"",xlookup(F65,M:M,M:M,"not guildie"),"")</f>
        <v>#NAME?</v>
      </c>
      <c r="J65" s="194" t="e">
        <f aca="false">IF(F65&lt;&gt;"", xlookup(F65,O:O,O:O,"not on DKP"),"")</f>
        <v>#NAME?</v>
      </c>
      <c r="K65" s="185" t="e">
        <f aca="false">IF(F65="","", xlookup("*"&amp;F65&amp;"*",S:S,S:S,"",2))</f>
        <v>#NAME?</v>
      </c>
      <c r="L65" s="126"/>
      <c r="M65" s="144" t="s">
        <v>631</v>
      </c>
      <c r="N65" s="187" t="e">
        <f aca="false" t="array" ref="N65:N65">IF(M65="","", xlookup(M65,'Guild ID Registrar'!B:B,'Guild ID Registrar'!A:A,"noID"))</f>
        <v>#NAME?</v>
      </c>
      <c r="O65" s="138" t="e">
        <f aca="false">xlookup(M65,F:F,F:F,"",2)</f>
        <v>#NAME?</v>
      </c>
      <c r="P65" s="138" t="str">
        <f aca="false">IF(SUMIF(F:F,M65,H:H)=0,"",SUMIF(F:F,M65,H:H))</f>
        <v/>
      </c>
      <c r="Q65" s="189" t="e">
        <f aca="false">IF(M65="","", xlookup("*"&amp;M65&amp;"*",S:S,S:S,"",2))</f>
        <v>#NAME?</v>
      </c>
      <c r="R65" s="126"/>
      <c r="S65" s="201" t="str">
        <f aca="false">IF('DKP Sep 25'!A62&lt;&gt;"",'DKP Sep 25'!A62,"")</f>
        <v>Davao</v>
      </c>
      <c r="T65" s="145" t="str">
        <f aca="false">IF(S65="","",IF(SUMIF(Q:Q,S65,P:P)=0,"",SUMIF(Q:Q,S65,P:P)))</f>
        <v/>
      </c>
      <c r="U65" s="202" t="e">
        <f aca="false" t="array" ref="U65:U65">IF(S65="","", xlookup(S65,'DKP Sep 25'!A:A,'DKP Sep 25'!A:A))</f>
        <v>#NAME?</v>
      </c>
      <c r="V65" s="126" t="str">
        <f aca="false">IF(T65="","", IF(T65&gt;10,1,""))</f>
        <v/>
      </c>
      <c r="W65" s="191" t="e">
        <f aca="false">xlookup(S65,Q:Q,Q:Q)</f>
        <v>#NAME?</v>
      </c>
    </row>
    <row r="66" customFormat="false" ht="15.75" hidden="false" customHeight="true" outlineLevel="0" collapsed="false">
      <c r="A66" s="126"/>
      <c r="B66" s="126"/>
      <c r="C66" s="126"/>
      <c r="D66" s="126"/>
      <c r="E66" s="126" t="n">
        <v>62</v>
      </c>
      <c r="F66" s="144" t="s">
        <v>577</v>
      </c>
      <c r="G66" s="185" t="e">
        <f aca="false">IF(F66&lt;&gt;"",xlookup(F66,M:M,M:M,"not guildie",1),"")</f>
        <v>#NAME?</v>
      </c>
      <c r="H66" s="186" t="n">
        <v>3</v>
      </c>
      <c r="I66" s="185" t="e">
        <f aca="false">IF(F66&lt;&gt;"",xlookup(F66,M:M,M:M,"not guildie"),"")</f>
        <v>#NAME?</v>
      </c>
      <c r="J66" s="194" t="e">
        <f aca="false">IF(F66&lt;&gt;"", xlookup(F66,O:O,O:O,"not on DKP"),"")</f>
        <v>#NAME?</v>
      </c>
      <c r="K66" s="200" t="e">
        <f aca="false">IF(F66="","", xlookup("*"&amp;F66&amp;"*",S:S,S:S,"",2))</f>
        <v>#NAME?</v>
      </c>
      <c r="L66" s="126"/>
      <c r="M66" s="144" t="s">
        <v>632</v>
      </c>
      <c r="N66" s="187" t="e">
        <f aca="false" t="array" ref="N66:N66">IF(M66="","", xlookup(M66,'Guild ID Registrar'!B:B,'Guild ID Registrar'!A:A,"noID"))</f>
        <v>#NAME?</v>
      </c>
      <c r="O66" s="138" t="e">
        <f aca="false">xlookup(M66,F:F,F:F,"",2)</f>
        <v>#NAME?</v>
      </c>
      <c r="P66" s="138" t="str">
        <f aca="false">IF(SUMIF(F:F,M66,H:H)=0,"",SUMIF(F:F,M66,H:H))</f>
        <v/>
      </c>
      <c r="Q66" s="189" t="e">
        <f aca="false">IF(M66="","", xlookup("*"&amp;M66&amp;"*",S:S,S:S,"",2))</f>
        <v>#NAME?</v>
      </c>
      <c r="R66" s="126"/>
      <c r="S66" s="201" t="str">
        <f aca="false">IF('DKP Sep 25'!A63&lt;&gt;"",'DKP Sep 25'!A63,"")</f>
        <v>Handycapable</v>
      </c>
      <c r="T66" s="145" t="str">
        <f aca="false">IF(S66="","",IF(SUMIF(Q:Q,S66,P:P)=0,"",SUMIF(Q:Q,S66,P:P)))</f>
        <v/>
      </c>
      <c r="U66" s="202" t="e">
        <f aca="false" t="array" ref="U66:U66">IF(S66="","", xlookup(S66,'DKP Sep 25'!A:A,'DKP Sep 25'!A:A))</f>
        <v>#NAME?</v>
      </c>
      <c r="V66" s="126" t="str">
        <f aca="false">IF(T66="","", IF(T66&gt;10,1,""))</f>
        <v/>
      </c>
      <c r="W66" s="191" t="e">
        <f aca="false">xlookup(S66,Q:Q,Q:Q)</f>
        <v>#NAME?</v>
      </c>
    </row>
    <row r="67" customFormat="false" ht="15.75" hidden="false" customHeight="true" outlineLevel="0" collapsed="false">
      <c r="A67" s="126"/>
      <c r="B67" s="126"/>
      <c r="C67" s="126"/>
      <c r="D67" s="126"/>
      <c r="E67" s="126" t="n">
        <v>63</v>
      </c>
      <c r="F67" s="144" t="s">
        <v>579</v>
      </c>
      <c r="G67" s="185" t="e">
        <f aca="false">IF(F67&lt;&gt;"",xlookup(F67,M:M,M:M,"not guildie",1),"")</f>
        <v>#NAME?</v>
      </c>
      <c r="H67" s="186" t="n">
        <v>3</v>
      </c>
      <c r="I67" s="185" t="e">
        <f aca="false">IF(F67&lt;&gt;"",xlookup(F67,M:M,M:M,"not guildie"),"")</f>
        <v>#NAME?</v>
      </c>
      <c r="J67" s="194" t="e">
        <f aca="false">IF(F67&lt;&gt;"", xlookup(F67,O:O,O:O,"not on DKP"),"")</f>
        <v>#NAME?</v>
      </c>
      <c r="K67" s="185" t="e">
        <f aca="false">IF(F67="","", xlookup("*"&amp;F67&amp;"*",S:S,S:S,"",2))</f>
        <v>#NAME?</v>
      </c>
      <c r="L67" s="206"/>
      <c r="M67" s="144" t="s">
        <v>633</v>
      </c>
      <c r="N67" s="187" t="e">
        <f aca="false" t="array" ref="N67:N67">IF(M67="","", xlookup(M67,'Guild ID Registrar'!B:B,'Guild ID Registrar'!A:A,"noID"))</f>
        <v>#NAME?</v>
      </c>
      <c r="O67" s="139" t="e">
        <f aca="false">xlookup(M67,F:F,F:F,"",2)</f>
        <v>#NAME?</v>
      </c>
      <c r="P67" s="138" t="str">
        <f aca="false">IF(SUMIF(F:F,M67,H:H)=0,"",SUMIF(F:F,M67,H:H))</f>
        <v/>
      </c>
      <c r="Q67" s="189" t="e">
        <f aca="false">IF(M67="","", xlookup("*"&amp;M67&amp;"*",S:S,S:S,"",2))</f>
        <v>#NAME?</v>
      </c>
      <c r="R67" s="126"/>
      <c r="S67" s="140" t="str">
        <f aca="false">IF('DKP Sep 25'!A64&lt;&gt;"",'DKP Sep 25'!A64,"")</f>
        <v>Brakin / Cosra / Skarb
Braksus</v>
      </c>
      <c r="T67" s="145" t="str">
        <f aca="false">IF(S67="","",IF(SUMIF(Q:Q,S67,P:P)=0,"",SUMIF(Q:Q,S67,P:P)))</f>
        <v/>
      </c>
      <c r="U67" s="190" t="e">
        <f aca="false" t="array" ref="U67:U67">IF(S67="","", xlookup(S67,'DKP Sep 25'!A:A,'DKP Sep 25'!A:A))</f>
        <v>#NAME?</v>
      </c>
      <c r="V67" s="126" t="str">
        <f aca="false">IF(T67="","", IF(T67&gt;10,1,""))</f>
        <v/>
      </c>
      <c r="W67" s="191" t="e">
        <f aca="false">xlookup(S67,Q:Q,Q:Q)</f>
        <v>#NAME?</v>
      </c>
    </row>
    <row r="68" customFormat="false" ht="15.75" hidden="false" customHeight="true" outlineLevel="0" collapsed="false">
      <c r="A68" s="126"/>
      <c r="B68" s="126"/>
      <c r="C68" s="126"/>
      <c r="D68" s="126"/>
      <c r="E68" s="126" t="n">
        <v>64</v>
      </c>
      <c r="F68" s="144" t="s">
        <v>580</v>
      </c>
      <c r="G68" s="185" t="e">
        <f aca="false">IF(F68&lt;&gt;"",xlookup(F68,M:M,M:M,"not guildie",1),"")</f>
        <v>#NAME?</v>
      </c>
      <c r="H68" s="186" t="n">
        <v>3</v>
      </c>
      <c r="I68" s="185" t="e">
        <f aca="false">IF(F68&lt;&gt;"",xlookup(F68,M:M,M:M,"not guildie"),"")</f>
        <v>#NAME?</v>
      </c>
      <c r="J68" s="194" t="e">
        <f aca="false">IF(F68&lt;&gt;"", xlookup(F68,O:O,O:O,"not on DKP"),"")</f>
        <v>#NAME?</v>
      </c>
      <c r="K68" s="185" t="e">
        <f aca="false">IF(F68="","", xlookup("*"&amp;F68&amp;"*",S:S,S:S,"",2))</f>
        <v>#NAME?</v>
      </c>
      <c r="L68" s="126"/>
      <c r="M68" s="144" t="s">
        <v>34</v>
      </c>
      <c r="N68" s="187" t="e">
        <f aca="false" t="array" ref="N68:N68">IF(M68="","", xlookup(M68,'Guild ID Registrar'!B:B,'Guild ID Registrar'!A:A,"noID"))</f>
        <v>#NAME?</v>
      </c>
      <c r="O68" s="138" t="e">
        <f aca="false">xlookup(M68,F:F,F:F,"",2)</f>
        <v>#NAME?</v>
      </c>
      <c r="P68" s="138" t="str">
        <f aca="false">IF(SUMIF(F:F,M68,H:H)=0,"",SUMIF(F:F,M68,H:H))</f>
        <v/>
      </c>
      <c r="Q68" s="189" t="e">
        <f aca="false">IF(M68="","", xlookup("*"&amp;M68&amp;"*",S:S,S:S,"",2))</f>
        <v>#NAME?</v>
      </c>
      <c r="R68" s="126"/>
      <c r="S68" s="140" t="str">
        <f aca="false">IF('DKP Sep 25'!A65&lt;&gt;"",'DKP Sep 25'!A65,"")</f>
        <v>Pastille</v>
      </c>
      <c r="T68" s="145" t="str">
        <f aca="false">IF(S68="","",IF(SUMIF(Q:Q,S68,P:P)=0,"",SUMIF(Q:Q,S68,P:P)))</f>
        <v/>
      </c>
      <c r="U68" s="190" t="e">
        <f aca="false" t="array" ref="U68:U68">IF(S68="","", xlookup(S68,'DKP Sep 25'!A:A,'DKP Sep 25'!A:A))</f>
        <v>#NAME?</v>
      </c>
      <c r="V68" s="126" t="str">
        <f aca="false">IF(T68="","", IF(T68&gt;10,1,""))</f>
        <v/>
      </c>
      <c r="W68" s="191" t="e">
        <f aca="false">xlookup(S68,Q:Q,Q:Q)</f>
        <v>#NAME?</v>
      </c>
    </row>
    <row r="69" customFormat="false" ht="15.75" hidden="false" customHeight="true" outlineLevel="0" collapsed="false">
      <c r="A69" s="126"/>
      <c r="B69" s="126"/>
      <c r="C69" s="126"/>
      <c r="D69" s="126"/>
      <c r="E69" s="126" t="n">
        <v>65</v>
      </c>
      <c r="F69" s="144" t="s">
        <v>583</v>
      </c>
      <c r="G69" s="185" t="e">
        <f aca="false">IF(F69&lt;&gt;"",xlookup(F69,M:M,M:M,"not guildie",1),"")</f>
        <v>#NAME?</v>
      </c>
      <c r="H69" s="186" t="n">
        <v>3</v>
      </c>
      <c r="I69" s="185" t="e">
        <f aca="false">IF(F69&lt;&gt;"",xlookup(F69,M:M,M:M,"not guildie"),"")</f>
        <v>#NAME?</v>
      </c>
      <c r="J69" s="194" t="e">
        <f aca="false">IF(F69&lt;&gt;"", xlookup(F69,O:O,O:O,"not on DKP"),"")</f>
        <v>#NAME?</v>
      </c>
      <c r="K69" s="200" t="e">
        <f aca="false">IF(F69="","", xlookup("*"&amp;F69&amp;"*",S:S,S:S,"",2))</f>
        <v>#NAME?</v>
      </c>
      <c r="L69" s="126"/>
      <c r="M69" s="144" t="s">
        <v>634</v>
      </c>
      <c r="N69" s="187" t="e">
        <f aca="false" t="array" ref="N69:N69">IF(M69="","", xlookup(M69,'Guild ID Registrar'!B:B,'Guild ID Registrar'!A:A,"noID"))</f>
        <v>#NAME?</v>
      </c>
      <c r="O69" s="138" t="e">
        <f aca="false">xlookup(M69,F:F,F:F,"",2)</f>
        <v>#NAME?</v>
      </c>
      <c r="P69" s="138" t="str">
        <f aca="false">IF(SUMIF(F:F,M69,H:H)=0,"",SUMIF(F:F,M69,H:H))</f>
        <v/>
      </c>
      <c r="Q69" s="189" t="e">
        <f aca="false">IF(M69="","", xlookup("*"&amp;M69&amp;"*",S:S,S:S,"",2))</f>
        <v>#NAME?</v>
      </c>
      <c r="R69" s="126"/>
      <c r="S69" s="140" t="str">
        <f aca="false">IF('DKP Sep 25'!A66&lt;&gt;"",'DKP Sep 25'!A66,"")</f>
        <v>Teldrasilly</v>
      </c>
      <c r="T69" s="145" t="str">
        <f aca="false">IF(S69="","",IF(SUMIF(Q:Q,S69,P:P)=0,"",SUMIF(Q:Q,S69,P:P)))</f>
        <v/>
      </c>
      <c r="U69" s="190" t="e">
        <f aca="false" t="array" ref="U69:U69">IF(S69="","", xlookup(S69,'DKP Sep 25'!A:A,'DKP Sep 25'!A:A))</f>
        <v>#NAME?</v>
      </c>
      <c r="V69" s="126" t="str">
        <f aca="false">IF(T69="","", IF(T69&gt;10,1,""))</f>
        <v/>
      </c>
      <c r="W69" s="191" t="e">
        <f aca="false">xlookup(S69,Q:Q,Q:Q)</f>
        <v>#NAME?</v>
      </c>
    </row>
    <row r="70" customFormat="false" ht="15.75" hidden="false" customHeight="true" outlineLevel="0" collapsed="false">
      <c r="A70" s="126"/>
      <c r="B70" s="126"/>
      <c r="C70" s="126"/>
      <c r="D70" s="126"/>
      <c r="E70" s="126" t="n">
        <v>66</v>
      </c>
      <c r="F70" s="144" t="s">
        <v>606</v>
      </c>
      <c r="G70" s="185" t="e">
        <f aca="false">IF(F70&lt;&gt;"",xlookup(F70,M:M,M:M,"not guildie",1),"")</f>
        <v>#NAME?</v>
      </c>
      <c r="H70" s="186" t="n">
        <v>3</v>
      </c>
      <c r="I70" s="185" t="e">
        <f aca="false">IF(F70&lt;&gt;"",xlookup(F70,M:M,M:M,"not guildie"),"")</f>
        <v>#NAME?</v>
      </c>
      <c r="J70" s="194" t="e">
        <f aca="false">IF(F70&lt;&gt;"", xlookup(F70,O:O,O:O,"not on DKP"),"")</f>
        <v>#NAME?</v>
      </c>
      <c r="K70" s="185" t="e">
        <f aca="false">IF(F70="","", xlookup("*"&amp;F70&amp;"*",S:S,S:S,"",2))</f>
        <v>#NAME?</v>
      </c>
      <c r="L70" s="126"/>
      <c r="M70" s="144" t="s">
        <v>635</v>
      </c>
      <c r="N70" s="187" t="e">
        <f aca="false" t="array" ref="N70:N70">IF(M70="","", xlookup(M70,'Guild ID Registrar'!B:B,'Guild ID Registrar'!A:A,"noID"))</f>
        <v>#NAME?</v>
      </c>
      <c r="O70" s="138" t="e">
        <f aca="false">xlookup(M70,F:F,F:F,"",2)</f>
        <v>#NAME?</v>
      </c>
      <c r="P70" s="138" t="str">
        <f aca="false">IF(SUMIF(F:F,M70,H:H)=0,"",SUMIF(F:F,M70,H:H))</f>
        <v/>
      </c>
      <c r="Q70" s="189" t="e">
        <f aca="false">IF(M70="","", xlookup("*"&amp;M70&amp;"*",S:S,S:S,"",2))</f>
        <v>#NAME?</v>
      </c>
      <c r="R70" s="126"/>
      <c r="S70" s="140" t="str">
        <f aca="false">IF('DKP Sep 25'!A67&lt;&gt;"",'DKP Sep 25'!A67,"")</f>
        <v>Shoothings</v>
      </c>
      <c r="T70" s="145" t="str">
        <f aca="false">IF(S70="","",IF(SUMIF(Q:Q,S70,P:P)=0,"",SUMIF(Q:Q,S70,P:P)))</f>
        <v/>
      </c>
      <c r="U70" s="190" t="e">
        <f aca="false" t="array" ref="U70:U70">IF(S70="","", xlookup(S70,'DKP Sep 25'!A:A,'DKP Sep 25'!A:A))</f>
        <v>#NAME?</v>
      </c>
      <c r="V70" s="126" t="str">
        <f aca="false">IF(T70="","", IF(T70&gt;10,1,""))</f>
        <v/>
      </c>
      <c r="W70" s="191" t="e">
        <f aca="false">xlookup(S70,Q:Q,Q:Q)</f>
        <v>#NAME?</v>
      </c>
    </row>
    <row r="71" customFormat="false" ht="15.75" hidden="false" customHeight="true" outlineLevel="0" collapsed="false">
      <c r="A71" s="126"/>
      <c r="B71" s="126"/>
      <c r="C71" s="126"/>
      <c r="D71" s="126"/>
      <c r="E71" s="126" t="n">
        <v>67</v>
      </c>
      <c r="F71" s="144" t="s">
        <v>586</v>
      </c>
      <c r="G71" s="185" t="e">
        <f aca="false">IF(F71&lt;&gt;"",xlookup(F71,M:M,M:M,"not guildie",1),"")</f>
        <v>#NAME?</v>
      </c>
      <c r="H71" s="186"/>
      <c r="I71" s="185" t="e">
        <f aca="false">IF(F71&lt;&gt;"",xlookup(F71,M:M,M:M,"not guildie"),"")</f>
        <v>#NAME?</v>
      </c>
      <c r="J71" s="194" t="e">
        <f aca="false">IF(F71&lt;&gt;"", xlookup(F71,O:O,O:O,"not on DKP"),"")</f>
        <v>#NAME?</v>
      </c>
      <c r="K71" s="185" t="e">
        <f aca="false">IF(F71="","", xlookup("*"&amp;F71&amp;"*",S:S,S:S,"",2))</f>
        <v>#NAME?</v>
      </c>
      <c r="L71" s="126"/>
      <c r="M71" s="144" t="s">
        <v>636</v>
      </c>
      <c r="N71" s="187" t="e">
        <f aca="false" t="array" ref="N71:N71">IF(M71="","", xlookup(M71,'Guild ID Registrar'!B:B,'Guild ID Registrar'!A:A,"noID"))</f>
        <v>#NAME?</v>
      </c>
      <c r="O71" s="138" t="e">
        <f aca="false">xlookup(M71,F:F,F:F,"",2)</f>
        <v>#NAME?</v>
      </c>
      <c r="P71" s="138" t="str">
        <f aca="false">IF(SUMIF(F:F,M71,H:H)=0,"",SUMIF(F:F,M71,H:H))</f>
        <v/>
      </c>
      <c r="Q71" s="189" t="e">
        <f aca="false">IF(M71="","", xlookup("*"&amp;M71&amp;"*",S:S,S:S,"",2))</f>
        <v>#NAME?</v>
      </c>
      <c r="R71" s="126"/>
      <c r="S71" s="140" t="str">
        <f aca="false">IF('DKP Sep 25'!A68&lt;&gt;"",'DKP Sep 25'!A68,"")</f>
        <v>Arkavion</v>
      </c>
      <c r="T71" s="145" t="str">
        <f aca="false">IF(S71="","",IF(SUMIF(Q:Q,S71,P:P)=0,"",SUMIF(Q:Q,S71,P:P)))</f>
        <v/>
      </c>
      <c r="U71" s="190" t="e">
        <f aca="false" t="array" ref="U71:U71">IF(S71="","", xlookup(S71,'DKP Sep 25'!A:A,'DKP Sep 25'!A:A))</f>
        <v>#NAME?</v>
      </c>
      <c r="V71" s="126" t="str">
        <f aca="false">IF(T71="","", IF(T71&gt;10,1,""))</f>
        <v/>
      </c>
      <c r="W71" s="191" t="e">
        <f aca="false">xlookup(S71,Q:Q,Q:Q)</f>
        <v>#NAME?</v>
      </c>
    </row>
    <row r="72" customFormat="false" ht="15.75" hidden="false" customHeight="true" outlineLevel="0" collapsed="false">
      <c r="A72" s="126"/>
      <c r="B72" s="126"/>
      <c r="C72" s="126"/>
      <c r="D72" s="126"/>
      <c r="E72" s="126" t="n">
        <v>68</v>
      </c>
      <c r="F72" s="144" t="s">
        <v>589</v>
      </c>
      <c r="G72" s="185" t="e">
        <f aca="false">IF(F72&lt;&gt;"",xlookup(F72,M:M,M:M,"not guildie",1),"")</f>
        <v>#NAME?</v>
      </c>
      <c r="H72" s="186" t="n">
        <v>3</v>
      </c>
      <c r="I72" s="185" t="e">
        <f aca="false">IF(F72&lt;&gt;"",xlookup(F72,M:M,M:M,"not guildie"),"")</f>
        <v>#NAME?</v>
      </c>
      <c r="J72" s="194" t="e">
        <f aca="false">IF(F72&lt;&gt;"", xlookup(F72,O:O,O:O,"not on DKP"),"")</f>
        <v>#NAME?</v>
      </c>
      <c r="K72" s="185" t="e">
        <f aca="false">IF(F72="","", xlookup("*"&amp;F72&amp;"*",S:S,S:S,"",2))</f>
        <v>#NAME?</v>
      </c>
      <c r="L72" s="126"/>
      <c r="M72" s="144" t="s">
        <v>637</v>
      </c>
      <c r="N72" s="187" t="e">
        <f aca="false" t="array" ref="N72:N72">IF(M72="","", xlookup(M72,'Guild ID Registrar'!B:B,'Guild ID Registrar'!A:A,"noID"))</f>
        <v>#NAME?</v>
      </c>
      <c r="O72" s="139" t="e">
        <f aca="false">xlookup(M72,F:F,F:F,"",2)</f>
        <v>#NAME?</v>
      </c>
      <c r="P72" s="138" t="str">
        <f aca="false">IF(SUMIF(F:F,M72,H:H)=0,"",SUMIF(F:F,M72,H:H))</f>
        <v/>
      </c>
      <c r="Q72" s="189" t="e">
        <f aca="false">IF(M72="","", xlookup("*"&amp;M72&amp;"*",S:S,S:S,"",2))</f>
        <v>#NAME?</v>
      </c>
      <c r="R72" s="126"/>
      <c r="S72" s="140" t="str">
        <f aca="false">IF('DKP Sep 25'!A69&lt;&gt;"",'DKP Sep 25'!A69,"")</f>
        <v>Creamstews / Basilpastas
Basilcream</v>
      </c>
      <c r="T72" s="145" t="str">
        <f aca="false">IF(S72="","",IF(SUMIF(Q:Q,S72,P:P)=0,"",SUMIF(Q:Q,S72,P:P)))</f>
        <v/>
      </c>
      <c r="U72" s="190" t="e">
        <f aca="false" t="array" ref="U72:U72">IF(S72="","", xlookup(S72,'DKP Sep 25'!A:A,'DKP Sep 25'!A:A))</f>
        <v>#NAME?</v>
      </c>
      <c r="V72" s="126" t="str">
        <f aca="false">IF(T72="","", IF(T72&gt;10,1,""))</f>
        <v/>
      </c>
      <c r="W72" s="191" t="e">
        <f aca="false">xlookup(S72,Q:Q,Q:Q)</f>
        <v>#NAME?</v>
      </c>
    </row>
    <row r="73" customFormat="false" ht="15.75" hidden="false" customHeight="true" outlineLevel="0" collapsed="false">
      <c r="A73" s="126"/>
      <c r="B73" s="126"/>
      <c r="C73" s="126"/>
      <c r="D73" s="126"/>
      <c r="E73" s="126" t="n">
        <v>69</v>
      </c>
      <c r="F73" s="144" t="s">
        <v>638</v>
      </c>
      <c r="G73" s="185" t="e">
        <f aca="false">IF(F73&lt;&gt;"",xlookup(F73,M:M,M:M,"not guildie",1),"")</f>
        <v>#NAME?</v>
      </c>
      <c r="H73" s="186" t="n">
        <v>3</v>
      </c>
      <c r="I73" s="185" t="e">
        <f aca="false">IF(F73&lt;&gt;"",xlookup(F73,M:M,M:M,"not guildie"),"")</f>
        <v>#NAME?</v>
      </c>
      <c r="J73" s="194" t="e">
        <f aca="false">IF(F73&lt;&gt;"", xlookup(F73,O:O,O:O,"not on DKP"),"")</f>
        <v>#NAME?</v>
      </c>
      <c r="K73" s="185" t="e">
        <f aca="false">IF(F73="","", xlookup("*"&amp;F73&amp;"*",S:S,S:S,"",2))</f>
        <v>#NAME?</v>
      </c>
      <c r="L73" s="126"/>
      <c r="M73" s="144" t="s">
        <v>336</v>
      </c>
      <c r="N73" s="187" t="e">
        <f aca="false" t="array" ref="N73:N73">IF(M73="","", xlookup(M73,'Guild ID Registrar'!B:B,'Guild ID Registrar'!A:A,"noID"))</f>
        <v>#NAME?</v>
      </c>
      <c r="O73" s="138" t="e">
        <f aca="false">xlookup(M73,F:F,F:F,"",2)</f>
        <v>#NAME?</v>
      </c>
      <c r="P73" s="138" t="n">
        <f aca="false">IF(SUMIF(F:F,M73,H:H)=0,"",SUMIF(F:F,M73,H:H))</f>
        <v>7</v>
      </c>
      <c r="Q73" s="189" t="e">
        <f aca="false">IF(M73="","", xlookup("*"&amp;M73&amp;"*",S:S,S:S,"",2))</f>
        <v>#NAME?</v>
      </c>
      <c r="R73" s="126"/>
      <c r="S73" s="140" t="str">
        <f aca="false">IF('DKP Sep 25'!A70&lt;&gt;"",'DKP Sep 25'!A70,"")</f>
        <v>Rashadi</v>
      </c>
      <c r="T73" s="145" t="str">
        <f aca="false">IF(S73="","",IF(SUMIF(Q:Q,S73,P:P)=0,"",SUMIF(Q:Q,S73,P:P)))</f>
        <v/>
      </c>
      <c r="U73" s="190" t="e">
        <f aca="false" t="array" ref="U73:U73">IF(S73="","", xlookup(S73,'DKP Sep 25'!A:A,'DKP Sep 25'!A:A))</f>
        <v>#NAME?</v>
      </c>
      <c r="V73" s="126" t="str">
        <f aca="false">IF(T73="","", IF(T73&gt;10,1,""))</f>
        <v/>
      </c>
      <c r="W73" s="191" t="e">
        <f aca="false">xlookup(S73,Q:Q,Q:Q)</f>
        <v>#NAME?</v>
      </c>
    </row>
    <row r="74" customFormat="false" ht="15.75" hidden="false" customHeight="true" outlineLevel="0" collapsed="false">
      <c r="A74" s="126"/>
      <c r="B74" s="126"/>
      <c r="C74" s="126"/>
      <c r="D74" s="126"/>
      <c r="E74" s="126" t="n">
        <v>70</v>
      </c>
      <c r="F74" s="144" t="s">
        <v>639</v>
      </c>
      <c r="G74" s="185" t="e">
        <f aca="false">IF(F74&lt;&gt;"",xlookup(F74,M:M,M:M,"not guildie",1),"")</f>
        <v>#NAME?</v>
      </c>
      <c r="H74" s="186" t="n">
        <v>3</v>
      </c>
      <c r="I74" s="185" t="e">
        <f aca="false">IF(F74&lt;&gt;"",xlookup(F74,M:M,M:M,"not guildie"),"")</f>
        <v>#NAME?</v>
      </c>
      <c r="J74" s="194" t="e">
        <f aca="false">IF(F74&lt;&gt;"", xlookup(F74,O:O,O:O,"not on DKP"),"")</f>
        <v>#NAME?</v>
      </c>
      <c r="K74" s="185" t="e">
        <f aca="false">IF(F74="","", xlookup("*"&amp;F74&amp;"*",S:S,S:S,"",2))</f>
        <v>#NAME?</v>
      </c>
      <c r="L74" s="126"/>
      <c r="M74" s="144" t="s">
        <v>40</v>
      </c>
      <c r="N74" s="187" t="e">
        <f aca="false" t="array" ref="N74:N74">IF(M74="","", xlookup(M74,'Guild ID Registrar'!B:B,'Guild ID Registrar'!A:A,"noID"))</f>
        <v>#NAME?</v>
      </c>
      <c r="O74" s="138" t="e">
        <f aca="false">xlookup(M74,F:F,F:F,"",2)</f>
        <v>#NAME?</v>
      </c>
      <c r="P74" s="138" t="str">
        <f aca="false">IF(SUMIF(F:F,M74,H:H)=0,"",SUMIF(F:F,M74,H:H))</f>
        <v/>
      </c>
      <c r="Q74" s="189" t="e">
        <f aca="false">IF(M74="","", xlookup("*"&amp;M74&amp;"*",S:S,S:S,"",2))</f>
        <v>#NAME?</v>
      </c>
      <c r="R74" s="126"/>
      <c r="S74" s="140" t="str">
        <f aca="false">IF('DKP Sep 25'!A71&lt;&gt;"",'DKP Sep 25'!A71,"")</f>
        <v>Rollcoal</v>
      </c>
      <c r="T74" s="145" t="str">
        <f aca="false">IF(S74="","",IF(SUMIF(Q:Q,S74,P:P)=0,"",SUMIF(Q:Q,S74,P:P)))</f>
        <v/>
      </c>
      <c r="U74" s="190" t="e">
        <f aca="false" t="array" ref="U74:U74">IF(S74="","", xlookup(S74,'DKP Sep 25'!A:A,'DKP Sep 25'!A:A))</f>
        <v>#NAME?</v>
      </c>
      <c r="V74" s="126" t="str">
        <f aca="false">IF(T74="","", IF(T74&gt;10,1,""))</f>
        <v/>
      </c>
      <c r="W74" s="191" t="e">
        <f aca="false">xlookup(S74,Q:Q,Q:Q)</f>
        <v>#NAME?</v>
      </c>
    </row>
    <row r="75" customFormat="false" ht="15.75" hidden="false" customHeight="true" outlineLevel="0" collapsed="false">
      <c r="A75" s="126"/>
      <c r="B75" s="126"/>
      <c r="C75" s="126"/>
      <c r="D75" s="126"/>
      <c r="E75" s="126" t="n">
        <v>71</v>
      </c>
      <c r="F75" s="144" t="s">
        <v>640</v>
      </c>
      <c r="G75" s="185" t="e">
        <f aca="false">IF(F75&lt;&gt;"",xlookup(F75,M:M,M:M,"not guildie",1),"")</f>
        <v>#NAME?</v>
      </c>
      <c r="H75" s="186" t="n">
        <v>3</v>
      </c>
      <c r="I75" s="185" t="e">
        <f aca="false">IF(F75&lt;&gt;"",xlookup(F75,M:M,M:M,"not guildie"),"")</f>
        <v>#NAME?</v>
      </c>
      <c r="J75" s="194" t="e">
        <f aca="false">IF(F75&lt;&gt;"", xlookup(F75,O:O,O:O,"not on DKP"),"")</f>
        <v>#NAME?</v>
      </c>
      <c r="K75" s="185" t="e">
        <f aca="false">IF(F75="","", xlookup("*"&amp;F75&amp;"*",S:S,S:S,"",2))</f>
        <v>#NAME?</v>
      </c>
      <c r="L75" s="126"/>
      <c r="M75" s="144" t="s">
        <v>324</v>
      </c>
      <c r="N75" s="187" t="e">
        <f aca="false" t="array" ref="N75:N75">IF(M75="","", xlookup(M75,'Guild ID Registrar'!B:B,'Guild ID Registrar'!A:A,"noID"))</f>
        <v>#NAME?</v>
      </c>
      <c r="O75" s="138" t="e">
        <f aca="false">xlookup(M75,F:F,F:F,"",2)</f>
        <v>#NAME?</v>
      </c>
      <c r="P75" s="138" t="n">
        <f aca="false">IF(SUMIF(F:F,M75,H:H)=0,"",SUMIF(F:F,M75,H:H))</f>
        <v>7</v>
      </c>
      <c r="Q75" s="189" t="e">
        <f aca="false">IF(M75="","", xlookup("*"&amp;M75&amp;"*",S:S,S:S,"",2))</f>
        <v>#NAME?</v>
      </c>
      <c r="R75" s="126"/>
      <c r="S75" s="201" t="str">
        <f aca="false">IF('DKP Sep 25'!A72&lt;&gt;"",'DKP Sep 25'!A72,"")</f>
        <v>Waylan</v>
      </c>
      <c r="T75" s="145" t="str">
        <f aca="false">IF(S75="","",IF(SUMIF(Q:Q,S75,P:P)=0,"",SUMIF(Q:Q,S75,P:P)))</f>
        <v/>
      </c>
      <c r="U75" s="202" t="e">
        <f aca="false" t="array" ref="U75:U75">IF(S75="","", xlookup(S75,'DKP Sep 25'!A:A,'DKP Sep 25'!A:A))</f>
        <v>#NAME?</v>
      </c>
      <c r="V75" s="126" t="str">
        <f aca="false">IF(T75="","", IF(T75&gt;10,1,""))</f>
        <v/>
      </c>
      <c r="W75" s="191" t="e">
        <f aca="false">xlookup(S75,Q:Q,Q:Q)</f>
        <v>#NAME?</v>
      </c>
    </row>
    <row r="76" customFormat="false" ht="15.75" hidden="false" customHeight="true" outlineLevel="0" collapsed="false">
      <c r="A76" s="126"/>
      <c r="B76" s="126"/>
      <c r="C76" s="126"/>
      <c r="D76" s="126"/>
      <c r="E76" s="126" t="n">
        <v>72</v>
      </c>
      <c r="F76" s="144" t="s">
        <v>591</v>
      </c>
      <c r="G76" s="185" t="e">
        <f aca="false">IF(F76&lt;&gt;"",xlookup(F76,M:M,M:M,"not guildie",1),"")</f>
        <v>#NAME?</v>
      </c>
      <c r="H76" s="186" t="n">
        <v>3</v>
      </c>
      <c r="I76" s="185" t="e">
        <f aca="false">IF(F76&lt;&gt;"",xlookup(F76,M:M,M:M,"not guildie"),"")</f>
        <v>#NAME?</v>
      </c>
      <c r="J76" s="194" t="e">
        <f aca="false">IF(F76&lt;&gt;"", xlookup(F76,O:O,O:O,"not on DKP"),"")</f>
        <v>#NAME?</v>
      </c>
      <c r="K76" s="185" t="e">
        <f aca="false">IF(F76="","", xlookup("*"&amp;F76&amp;"*",S:S,S:S,"",2))</f>
        <v>#NAME?</v>
      </c>
      <c r="L76" s="126"/>
      <c r="M76" s="144" t="s">
        <v>641</v>
      </c>
      <c r="N76" s="187" t="e">
        <f aca="false" t="array" ref="N76:N76">IF(M76="","", xlookup(M76,'Guild ID Registrar'!B:B,'Guild ID Registrar'!A:A,"noID"))</f>
        <v>#NAME?</v>
      </c>
      <c r="O76" s="139" t="e">
        <f aca="false">xlookup(M76,F:F,F:F,"",2)</f>
        <v>#NAME?</v>
      </c>
      <c r="P76" s="138" t="str">
        <f aca="false">IF(SUMIF(F:F,M76,H:H)=0,"",SUMIF(F:F,M76,H:H))</f>
        <v/>
      </c>
      <c r="Q76" s="189" t="e">
        <f aca="false">IF(M76="","", xlookup("*"&amp;M76&amp;"*",S:S,S:S,"",2))</f>
        <v>#NAME?</v>
      </c>
      <c r="R76" s="126"/>
      <c r="S76" s="140" t="str">
        <f aca="false">IF('DKP Sep 25'!A73&lt;&gt;"",'DKP Sep 25'!A73,"")</f>
        <v>Stillboxxy / Stillsweeney
Sweeneybuss / Portaltez*
Swoledaddywf / Moistholes</v>
      </c>
      <c r="T76" s="145" t="str">
        <f aca="false">IF(S76="","",IF(SUMIF(Q:Q,S76,P:P)=0,"",SUMIF(Q:Q,S76,P:P)))</f>
        <v/>
      </c>
      <c r="U76" s="190" t="e">
        <f aca="false" t="array" ref="U76:U76">IF(S76="","", xlookup(S76,'DKP Sep 25'!A:A,'DKP Sep 25'!A:A))</f>
        <v>#NAME?</v>
      </c>
      <c r="V76" s="126" t="str">
        <f aca="false">IF(T76="","", IF(T76&gt;10,1,""))</f>
        <v/>
      </c>
      <c r="W76" s="191" t="e">
        <f aca="false">xlookup(S76,Q:Q,Q:Q)</f>
        <v>#NAME?</v>
      </c>
    </row>
    <row r="77" customFormat="false" ht="15.75" hidden="false" customHeight="true" outlineLevel="0" collapsed="false">
      <c r="A77" s="126"/>
      <c r="B77" s="126"/>
      <c r="C77" s="126"/>
      <c r="D77" s="126"/>
      <c r="E77" s="126" t="n">
        <v>73</v>
      </c>
      <c r="F77" s="144" t="s">
        <v>593</v>
      </c>
      <c r="G77" s="185" t="e">
        <f aca="false">IF(F77&lt;&gt;"",xlookup(F77,M:M,M:M,"not guildie",1),"")</f>
        <v>#NAME?</v>
      </c>
      <c r="H77" s="186" t="n">
        <v>3</v>
      </c>
      <c r="I77" s="185" t="e">
        <f aca="false">IF(F77&lt;&gt;"",xlookup(F77,M:M,M:M,"not guildie"),"")</f>
        <v>#NAME?</v>
      </c>
      <c r="J77" s="194" t="e">
        <f aca="false">IF(F77&lt;&gt;"", xlookup(F77,O:O,O:O,"not on DKP"),"")</f>
        <v>#NAME?</v>
      </c>
      <c r="K77" s="185" t="e">
        <f aca="false">IF(F77="","", xlookup("*"&amp;F77&amp;"*",S:S,S:S,"",2))</f>
        <v>#NAME?</v>
      </c>
      <c r="L77" s="126"/>
      <c r="M77" s="144" t="s">
        <v>642</v>
      </c>
      <c r="N77" s="187" t="e">
        <f aca="false" t="array" ref="N77:N77">IF(M77="","", xlookup(M77,'Guild ID Registrar'!B:B,'Guild ID Registrar'!A:A,"noID"))</f>
        <v>#NAME?</v>
      </c>
      <c r="O77" s="138" t="e">
        <f aca="false">xlookup(M77,F:F,F:F,"",2)</f>
        <v>#NAME?</v>
      </c>
      <c r="P77" s="138" t="str">
        <f aca="false">IF(SUMIF(F:F,M77,H:H)=0,"",SUMIF(F:F,M77,H:H))</f>
        <v/>
      </c>
      <c r="Q77" s="189" t="e">
        <f aca="false">IF(M77="","", xlookup("*"&amp;M77&amp;"*",S:S,S:S,"",2))</f>
        <v>#NAME?</v>
      </c>
      <c r="R77" s="126"/>
      <c r="S77" s="140" t="str">
        <f aca="false">IF('DKP Sep 25'!A74&lt;&gt;"",'DKP Sep 25'!A74,"")</f>
        <v>Holecloser</v>
      </c>
      <c r="T77" s="145" t="str">
        <f aca="false">IF(S77="","",IF(SUMIF(Q:Q,S77,P:P)=0,"",SUMIF(Q:Q,S77,P:P)))</f>
        <v/>
      </c>
      <c r="U77" s="190" t="e">
        <f aca="false" t="array" ref="U77:U77">IF(S77="","", xlookup(S77,'DKP Sep 25'!A:A,'DKP Sep 25'!A:A))</f>
        <v>#NAME?</v>
      </c>
      <c r="V77" s="126" t="str">
        <f aca="false">IF(T77="","", IF(T77&gt;10,1,""))</f>
        <v/>
      </c>
      <c r="W77" s="191" t="e">
        <f aca="false">xlookup(S77,Q:Q,Q:Q)</f>
        <v>#NAME?</v>
      </c>
    </row>
    <row r="78" customFormat="false" ht="15.75" hidden="false" customHeight="true" outlineLevel="0" collapsed="false">
      <c r="A78" s="126"/>
      <c r="B78" s="126"/>
      <c r="C78" s="126"/>
      <c r="D78" s="126"/>
      <c r="E78" s="126" t="n">
        <v>74</v>
      </c>
      <c r="F78" s="144" t="s">
        <v>595</v>
      </c>
      <c r="G78" s="185" t="e">
        <f aca="false">IF(F78&lt;&gt;"",xlookup(F78,M:M,M:M,"not guildie",1),"")</f>
        <v>#NAME?</v>
      </c>
      <c r="H78" s="186" t="n">
        <v>3</v>
      </c>
      <c r="I78" s="185" t="e">
        <f aca="false">IF(F78&lt;&gt;"",xlookup(F78,M:M,M:M,"not guildie"),"")</f>
        <v>#NAME?</v>
      </c>
      <c r="J78" s="194" t="e">
        <f aca="false">IF(F78&lt;&gt;"", xlookup(F78,O:O,O:O,"not on DKP"),"")</f>
        <v>#NAME?</v>
      </c>
      <c r="K78" s="185" t="e">
        <f aca="false">IF(F78="","", xlookup("*"&amp;F78&amp;"*",S:S,S:S,"",2))</f>
        <v>#NAME?</v>
      </c>
      <c r="L78" s="126"/>
      <c r="M78" s="144" t="s">
        <v>643</v>
      </c>
      <c r="N78" s="187" t="e">
        <f aca="false" t="array" ref="N78:N78">IF(M78="","", xlookup(M78,'Guild ID Registrar'!B:B,'Guild ID Registrar'!A:A,"noID"))</f>
        <v>#NAME?</v>
      </c>
      <c r="O78" s="138" t="e">
        <f aca="false">xlookup(M78,F:F,F:F,"",2)</f>
        <v>#NAME?</v>
      </c>
      <c r="P78" s="138" t="str">
        <f aca="false">IF(SUMIF(F:F,M78,H:H)=0,"",SUMIF(F:F,M78,H:H))</f>
        <v/>
      </c>
      <c r="Q78" s="189" t="e">
        <f aca="false">IF(M78="","", xlookup("*"&amp;M78&amp;"*",S:S,S:S,"",2))</f>
        <v>#NAME?</v>
      </c>
      <c r="R78" s="126"/>
      <c r="S78" s="201" t="str">
        <f aca="false">IF('DKP Sep 25'!A75&lt;&gt;"",'DKP Sep 25'!A75,"")</f>
        <v>Kicker</v>
      </c>
      <c r="T78" s="145" t="str">
        <f aca="false">IF(S78="","",IF(SUMIF(Q:Q,S78,P:P)=0,"",SUMIF(Q:Q,S78,P:P)))</f>
        <v/>
      </c>
      <c r="U78" s="202" t="e">
        <f aca="false" t="array" ref="U78:U78">IF(S78="","", xlookup(S78,'DKP Sep 25'!A:A,'DKP Sep 25'!A:A))</f>
        <v>#NAME?</v>
      </c>
      <c r="V78" s="126" t="str">
        <f aca="false">IF(T78="","", IF(T78&gt;10,1,""))</f>
        <v/>
      </c>
      <c r="W78" s="191" t="e">
        <f aca="false">xlookup(S78,Q:Q,Q:Q)</f>
        <v>#NAME?</v>
      </c>
    </row>
    <row r="79" customFormat="false" ht="15.75" hidden="false" customHeight="true" outlineLevel="0" collapsed="false">
      <c r="A79" s="126"/>
      <c r="B79" s="126"/>
      <c r="C79" s="126"/>
      <c r="D79" s="126"/>
      <c r="E79" s="126" t="n">
        <v>75</v>
      </c>
      <c r="F79" s="144" t="s">
        <v>599</v>
      </c>
      <c r="G79" s="185" t="e">
        <f aca="false">IF(F79&lt;&gt;"",xlookup(F79,M:M,M:M,"not guildie",1),"")</f>
        <v>#NAME?</v>
      </c>
      <c r="H79" s="186"/>
      <c r="I79" s="185" t="e">
        <f aca="false">IF(F79&lt;&gt;"",xlookup(F79,M:M,M:M,"not guildie"),"")</f>
        <v>#NAME?</v>
      </c>
      <c r="J79" s="194" t="e">
        <f aca="false">IF(F79&lt;&gt;"", xlookup(F79,O:O,O:O,"not on DKP"),"")</f>
        <v>#NAME?</v>
      </c>
      <c r="K79" s="185" t="e">
        <f aca="false">IF(F79="","", xlookup("*"&amp;F79&amp;"*",S:S,S:S,"",2))</f>
        <v>#NAME?</v>
      </c>
      <c r="L79" s="126"/>
      <c r="M79" s="144" t="s">
        <v>644</v>
      </c>
      <c r="N79" s="187" t="e">
        <f aca="false" t="array" ref="N79:N79">IF(M79="","", xlookup(M79,'Guild ID Registrar'!B:B,'Guild ID Registrar'!A:A,"noID"))</f>
        <v>#NAME?</v>
      </c>
      <c r="O79" s="138" t="e">
        <f aca="false">xlookup(M79,F:F,F:F,"",2)</f>
        <v>#NAME?</v>
      </c>
      <c r="P79" s="138" t="str">
        <f aca="false">IF(SUMIF(F:F,M79,H:H)=0,"",SUMIF(F:F,M79,H:H))</f>
        <v/>
      </c>
      <c r="Q79" s="189" t="e">
        <f aca="false">IF(M79="","", xlookup("*"&amp;M79&amp;"*",S:S,S:S,"",2))</f>
        <v>#NAME?</v>
      </c>
      <c r="R79" s="126"/>
      <c r="S79" s="140" t="str">
        <f aca="false">IF('DKP Sep 25'!A76&lt;&gt;"",'DKP Sep 25'!A76,"")</f>
        <v>Netosanctus</v>
      </c>
      <c r="T79" s="145" t="str">
        <f aca="false">IF(S79="","",IF(SUMIF(Q:Q,S79,P:P)=0,"",SUMIF(Q:Q,S79,P:P)))</f>
        <v/>
      </c>
      <c r="U79" s="190" t="e">
        <f aca="false" t="array" ref="U79:U79">IF(S79="","", xlookup(S79,'DKP Sep 25'!A:A,'DKP Sep 25'!A:A))</f>
        <v>#NAME?</v>
      </c>
      <c r="V79" s="126" t="str">
        <f aca="false">IF(T79="","", IF(T79&gt;10,1,""))</f>
        <v/>
      </c>
      <c r="W79" s="191" t="e">
        <f aca="false">xlookup(S79,Q:Q,Q:Q)</f>
        <v>#NAME?</v>
      </c>
    </row>
    <row r="80" customFormat="false" ht="15.75" hidden="false" customHeight="true" outlineLevel="0" collapsed="false">
      <c r="A80" s="126"/>
      <c r="B80" s="126"/>
      <c r="C80" s="126"/>
      <c r="D80" s="126"/>
      <c r="E80" s="126" t="n">
        <v>76</v>
      </c>
      <c r="F80" s="144" t="s">
        <v>465</v>
      </c>
      <c r="G80" s="185" t="e">
        <f aca="false">IF(F80&lt;&gt;"",xlookup(F80,M:M,M:M,"not guildie",1),"")</f>
        <v>#NAME?</v>
      </c>
      <c r="H80" s="186" t="n">
        <v>3</v>
      </c>
      <c r="I80" s="185" t="e">
        <f aca="false">IF(F80&lt;&gt;"",xlookup(F80,M:M,M:M,"not guildie"),"")</f>
        <v>#NAME?</v>
      </c>
      <c r="J80" s="194" t="e">
        <f aca="false">IF(F80&lt;&gt;"", xlookup(F80,O:O,O:O,"not on DKP"),"")</f>
        <v>#NAME?</v>
      </c>
      <c r="K80" s="185" t="e">
        <f aca="false">IF(F80="","", xlookup("*"&amp;F80&amp;"*",S:S,S:S,"",2))</f>
        <v>#NAME?</v>
      </c>
      <c r="L80" s="126"/>
      <c r="M80" s="144" t="s">
        <v>645</v>
      </c>
      <c r="N80" s="187" t="e">
        <f aca="false" t="array" ref="N80:N80">IF(M80="","", xlookup(M80,'Guild ID Registrar'!B:B,'Guild ID Registrar'!A:A,"noID"))</f>
        <v>#NAME?</v>
      </c>
      <c r="O80" s="138" t="e">
        <f aca="false">xlookup(M80,F:F,F:F,"",2)</f>
        <v>#NAME?</v>
      </c>
      <c r="P80" s="138" t="str">
        <f aca="false">IF(SUMIF(F:F,M80,H:H)=0,"",SUMIF(F:F,M80,H:H))</f>
        <v/>
      </c>
      <c r="Q80" s="189" t="e">
        <f aca="false">IF(M80="","", xlookup("*"&amp;M80&amp;"*",S:S,S:S,"",2))</f>
        <v>#NAME?</v>
      </c>
      <c r="R80" s="126"/>
      <c r="S80" s="140" t="str">
        <f aca="false">IF('DKP Sep 25'!A77&lt;&gt;"",'DKP Sep 25'!A77,"")</f>
        <v>Privilege</v>
      </c>
      <c r="T80" s="145" t="str">
        <f aca="false">IF(S80="","",IF(SUMIF(Q:Q,S80,P:P)=0,"",SUMIF(Q:Q,S80,P:P)))</f>
        <v/>
      </c>
      <c r="U80" s="190" t="e">
        <f aca="false" t="array" ref="U80:U80">IF(S80="","", xlookup(S80,'DKP Sep 25'!A:A,'DKP Sep 25'!A:A))</f>
        <v>#NAME?</v>
      </c>
      <c r="V80" s="126" t="str">
        <f aca="false">IF(T80="","", IF(T80&gt;10,1,""))</f>
        <v/>
      </c>
      <c r="W80" s="191" t="e">
        <f aca="false">xlookup(S80,Q:Q,Q:Q)</f>
        <v>#NAME?</v>
      </c>
    </row>
    <row r="81" customFormat="false" ht="15.75" hidden="false" customHeight="true" outlineLevel="0" collapsed="false">
      <c r="A81" s="126"/>
      <c r="B81" s="126"/>
      <c r="C81" s="126"/>
      <c r="D81" s="126"/>
      <c r="E81" s="126" t="n">
        <v>77</v>
      </c>
      <c r="F81" s="144" t="s">
        <v>584</v>
      </c>
      <c r="G81" s="185" t="e">
        <f aca="false">IF(F81&lt;&gt;"",xlookup(F81,M:M,M:M,"not guildie",1),"")</f>
        <v>#NAME?</v>
      </c>
      <c r="H81" s="186" t="n">
        <v>3</v>
      </c>
      <c r="I81" s="185" t="e">
        <f aca="false">IF(F81&lt;&gt;"",xlookup(F81,M:M,M:M,"not guildie"),"")</f>
        <v>#NAME?</v>
      </c>
      <c r="J81" s="194" t="e">
        <f aca="false">IF(F81&lt;&gt;"", xlookup(F81,O:O,O:O,"not on DKP"),"")</f>
        <v>#NAME?</v>
      </c>
      <c r="K81" s="185" t="e">
        <f aca="false">IF(F81="","", xlookup("*"&amp;F81&amp;"*",S:S,S:S,"",2))</f>
        <v>#NAME?</v>
      </c>
      <c r="L81" s="206"/>
      <c r="M81" s="144" t="s">
        <v>646</v>
      </c>
      <c r="N81" s="187" t="e">
        <f aca="false" t="array" ref="N81:N81">IF(M81="","", xlookup(M81,'Guild ID Registrar'!B:B,'Guild ID Registrar'!A:A,"noID"))</f>
        <v>#NAME?</v>
      </c>
      <c r="O81" s="138" t="e">
        <f aca="false">xlookup(M81,F:F,F:F,"",2)</f>
        <v>#NAME?</v>
      </c>
      <c r="P81" s="138" t="str">
        <f aca="false">IF(SUMIF(F:F,M81,H:H)=0,"",SUMIF(F:F,M81,H:H))</f>
        <v/>
      </c>
      <c r="Q81" s="189" t="e">
        <f aca="false">IF(M81="","", xlookup("*"&amp;M81&amp;"*",S:S,S:S,"",2))</f>
        <v>#NAME?</v>
      </c>
      <c r="R81" s="126"/>
      <c r="S81" s="140" t="str">
        <f aca="false">IF('DKP Sep 25'!A78&lt;&gt;"",'DKP Sep 25'!A78,"")</f>
        <v>Stony</v>
      </c>
      <c r="T81" s="145" t="str">
        <f aca="false">IF(S81="","",IF(SUMIF(Q:Q,S81,P:P)=0,"",SUMIF(Q:Q,S81,P:P)))</f>
        <v/>
      </c>
      <c r="U81" s="190" t="e">
        <f aca="false" t="array" ref="U81:U81">IF(S81="","", xlookup(S81,'DKP Sep 25'!A:A,'DKP Sep 25'!A:A))</f>
        <v>#NAME?</v>
      </c>
      <c r="V81" s="126" t="str">
        <f aca="false">IF(T81="","", IF(T81&gt;10,1,""))</f>
        <v/>
      </c>
      <c r="W81" s="191" t="e">
        <f aca="false">xlookup(S81,Q:Q,Q:Q)</f>
        <v>#NAME?</v>
      </c>
    </row>
    <row r="82" customFormat="false" ht="15.75" hidden="false" customHeight="true" outlineLevel="0" collapsed="false">
      <c r="A82" s="126"/>
      <c r="B82" s="126"/>
      <c r="C82" s="126"/>
      <c r="D82" s="126"/>
      <c r="E82" s="126" t="n">
        <v>78</v>
      </c>
      <c r="F82" s="144" t="s">
        <v>601</v>
      </c>
      <c r="G82" s="185" t="e">
        <f aca="false">IF(F82&lt;&gt;"",xlookup(F82,M:M,M:M,"not guildie",1),"")</f>
        <v>#NAME?</v>
      </c>
      <c r="H82" s="186" t="n">
        <v>3</v>
      </c>
      <c r="I82" s="185" t="e">
        <f aca="false">IF(F82&lt;&gt;"",xlookup(F82,M:M,M:M,"not guildie"),"")</f>
        <v>#NAME?</v>
      </c>
      <c r="J82" s="194" t="e">
        <f aca="false">IF(F82&lt;&gt;"", xlookup(F82,O:O,O:O,"not on DKP"),"")</f>
        <v>#NAME?</v>
      </c>
      <c r="K82" s="200" t="e">
        <f aca="false">IF(F82="","", xlookup("*"&amp;F82&amp;"*",S:S,S:S,"",2))</f>
        <v>#NAME?</v>
      </c>
      <c r="L82" s="126"/>
      <c r="M82" s="144" t="s">
        <v>352</v>
      </c>
      <c r="N82" s="187" t="e">
        <f aca="false" t="array" ref="N82:N82">IF(M82="","", xlookup(M82,'Guild ID Registrar'!B:B,'Guild ID Registrar'!A:A,"noID"))</f>
        <v>#NAME?</v>
      </c>
      <c r="O82" s="138" t="e">
        <f aca="false">xlookup(M82,F:F,F:F,"",2)</f>
        <v>#NAME?</v>
      </c>
      <c r="P82" s="138" t="str">
        <f aca="false">IF(SUMIF(F:F,M82,H:H)=0,"",SUMIF(F:F,M82,H:H))</f>
        <v/>
      </c>
      <c r="Q82" s="189" t="e">
        <f aca="false">IF(M82="","", xlookup("*"&amp;M82&amp;"*",S:S,S:S,"",2))</f>
        <v>#NAME?</v>
      </c>
      <c r="R82" s="126"/>
      <c r="S82" s="140" t="str">
        <f aca="false">IF('DKP Sep 25'!A79&lt;&gt;"",'DKP Sep 25'!A79,"")</f>
        <v>Bodvarr</v>
      </c>
      <c r="T82" s="145" t="str">
        <f aca="false">IF(S82="","",IF(SUMIF(Q:Q,S82,P:P)=0,"",SUMIF(Q:Q,S82,P:P)))</f>
        <v/>
      </c>
      <c r="U82" s="190" t="e">
        <f aca="false" t="array" ref="U82:U82">IF(S82="","", xlookup(S82,'DKP Sep 25'!A:A,'DKP Sep 25'!A:A))</f>
        <v>#NAME?</v>
      </c>
      <c r="V82" s="126" t="str">
        <f aca="false">IF(T82="","", IF(T82&gt;10,1,""))</f>
        <v/>
      </c>
      <c r="W82" s="191" t="e">
        <f aca="false">xlookup(S82,Q:Q,Q:Q)</f>
        <v>#NAME?</v>
      </c>
    </row>
    <row r="83" customFormat="false" ht="15.75" hidden="false" customHeight="true" outlineLevel="0" collapsed="false">
      <c r="A83" s="126"/>
      <c r="B83" s="126"/>
      <c r="C83" s="126"/>
      <c r="D83" s="126"/>
      <c r="E83" s="126" t="n">
        <v>79</v>
      </c>
      <c r="F83" s="144" t="s">
        <v>608</v>
      </c>
      <c r="G83" s="185" t="e">
        <f aca="false">IF(F83&lt;&gt;"",xlookup(F83,M:M,M:M,"not guildie",1),"")</f>
        <v>#NAME?</v>
      </c>
      <c r="H83" s="186" t="n">
        <v>3</v>
      </c>
      <c r="I83" s="185" t="e">
        <f aca="false">IF(F83&lt;&gt;"",xlookup(F83,M:M,M:M,"not guildie"),"")</f>
        <v>#NAME?</v>
      </c>
      <c r="J83" s="194" t="e">
        <f aca="false">IF(F83&lt;&gt;"", xlookup(F83,O:O,O:O,"not on DKP"),"")</f>
        <v>#NAME?</v>
      </c>
      <c r="K83" s="200" t="e">
        <f aca="false">IF(F83="","", xlookup("*"&amp;F83&amp;"*",S:S,S:S,"",2))</f>
        <v>#NAME?</v>
      </c>
      <c r="L83" s="126"/>
      <c r="M83" s="144" t="s">
        <v>647</v>
      </c>
      <c r="N83" s="187" t="e">
        <f aca="false" t="array" ref="N83:N83">IF(M83="","", xlookup(M83,'Guild ID Registrar'!B:B,'Guild ID Registrar'!A:A,"noID"))</f>
        <v>#NAME?</v>
      </c>
      <c r="O83" s="138" t="e">
        <f aca="false">xlookup(M83,F:F,F:F,"",2)</f>
        <v>#NAME?</v>
      </c>
      <c r="P83" s="138" t="str">
        <f aca="false">IF(SUMIF(F:F,M83,H:H)=0,"",SUMIF(F:F,M83,H:H))</f>
        <v/>
      </c>
      <c r="Q83" s="189" t="e">
        <f aca="false">IF(M83="","", xlookup("*"&amp;M83&amp;"*",S:S,S:S,"",2))</f>
        <v>#NAME?</v>
      </c>
      <c r="R83" s="126"/>
      <c r="S83" s="140" t="str">
        <f aca="false">IF('DKP Sep 25'!A80&lt;&gt;"",'DKP Sep 25'!A80,"")</f>
        <v>Felgaze</v>
      </c>
      <c r="T83" s="145" t="str">
        <f aca="false">IF(S83="","",IF(SUMIF(Q:Q,S83,P:P)=0,"",SUMIF(Q:Q,S83,P:P)))</f>
        <v/>
      </c>
      <c r="U83" s="190" t="e">
        <f aca="false" t="array" ref="U83:U83">IF(S83="","", xlookup(S83,'DKP Sep 25'!A:A,'DKP Sep 25'!A:A))</f>
        <v>#NAME?</v>
      </c>
      <c r="V83" s="126" t="str">
        <f aca="false">IF(T83="","", IF(T83&gt;10,1,""))</f>
        <v/>
      </c>
      <c r="W83" s="191" t="e">
        <f aca="false">xlookup(S83,Q:Q,Q:Q)</f>
        <v>#NAME?</v>
      </c>
    </row>
    <row r="84" customFormat="false" ht="15.75" hidden="false" customHeight="true" outlineLevel="0" collapsed="false">
      <c r="A84" s="126"/>
      <c r="B84" s="126"/>
      <c r="C84" s="126"/>
      <c r="D84" s="126"/>
      <c r="E84" s="126" t="n">
        <v>80</v>
      </c>
      <c r="F84" s="144" t="s">
        <v>595</v>
      </c>
      <c r="G84" s="185" t="e">
        <f aca="false">IF(F84&lt;&gt;"",xlookup(F84,M:M,M:M,"not guildie",1),"")</f>
        <v>#NAME?</v>
      </c>
      <c r="H84" s="186" t="n">
        <v>-1</v>
      </c>
      <c r="I84" s="185" t="e">
        <f aca="false">IF(F84&lt;&gt;"",xlookup(F84,M:M,M:M,"not guildie"),"")</f>
        <v>#NAME?</v>
      </c>
      <c r="J84" s="194" t="e">
        <f aca="false">IF(F84&lt;&gt;"", xlookup(F84,O:O,O:O,"not on DKP"),"")</f>
        <v>#NAME?</v>
      </c>
      <c r="K84" s="185" t="e">
        <f aca="false">IF(F84="","", xlookup("*"&amp;F84&amp;"*",S:S,S:S,"",2))</f>
        <v>#NAME?</v>
      </c>
      <c r="L84" s="126"/>
      <c r="M84" s="144" t="s">
        <v>648</v>
      </c>
      <c r="N84" s="187" t="e">
        <f aca="false" t="array" ref="N84:N84">IF(M84="","", xlookup(M84,'Guild ID Registrar'!B:B,'Guild ID Registrar'!A:A,"noID"))</f>
        <v>#NAME?</v>
      </c>
      <c r="O84" s="138" t="e">
        <f aca="false">xlookup(M84,F:F,F:F,"",2)</f>
        <v>#NAME?</v>
      </c>
      <c r="P84" s="138" t="str">
        <f aca="false">IF(SUMIF(F:F,M84,H:H)=0,"",SUMIF(F:F,M84,H:H))</f>
        <v/>
      </c>
      <c r="Q84" s="189" t="e">
        <f aca="false">IF(M84="","", xlookup("*"&amp;M84&amp;"*",S:S,S:S,"",2))</f>
        <v>#NAME?</v>
      </c>
      <c r="R84" s="126"/>
      <c r="S84" s="140" t="str">
        <f aca="false">IF('DKP Sep 25'!A81&lt;&gt;"",'DKP Sep 25'!A81,"")</f>
        <v>Bigboyhogboy</v>
      </c>
      <c r="T84" s="145" t="str">
        <f aca="false">IF(S84="","",IF(SUMIF(Q:Q,S84,P:P)=0,"",SUMIF(Q:Q,S84,P:P)))</f>
        <v/>
      </c>
      <c r="U84" s="190" t="e">
        <f aca="false" t="array" ref="U84:U84">IF(S84="","", xlookup(S84,'DKP Sep 25'!A:A,'DKP Sep 25'!A:A))</f>
        <v>#NAME?</v>
      </c>
      <c r="V84" s="126" t="str">
        <f aca="false">IF(T84="","", IF(T84&gt;10,1,""))</f>
        <v/>
      </c>
      <c r="W84" s="191" t="e">
        <f aca="false">xlookup(S84,Q:Q,Q:Q)</f>
        <v>#NAME?</v>
      </c>
    </row>
    <row r="85" customFormat="false" ht="15.75" hidden="false" customHeight="true" outlineLevel="0" collapsed="false">
      <c r="A85" s="126"/>
      <c r="B85" s="126"/>
      <c r="C85" s="126"/>
      <c r="D85" s="126"/>
      <c r="E85" s="126" t="n">
        <v>81</v>
      </c>
      <c r="F85" s="144"/>
      <c r="G85" s="185" t="str">
        <f aca="false">IF(F85&lt;&gt;"",xlookup(F85,M:M,M:M,"not guildie",1),"")</f>
        <v/>
      </c>
      <c r="H85" s="186"/>
      <c r="I85" s="185" t="str">
        <f aca="false">IF(F85&lt;&gt;"",xlookup(F85,M:M,M:M,"not guildie"),"")</f>
        <v/>
      </c>
      <c r="J85" s="194" t="str">
        <f aca="false">IF(F85&lt;&gt;"", xlookup(F85,O:O,O:O,"not on DKP"),"")</f>
        <v/>
      </c>
      <c r="K85" s="185" t="str">
        <f aca="false">IF(F85="","", xlookup("*"&amp;F85&amp;"*",S:S,S:S,"",2))</f>
        <v/>
      </c>
      <c r="L85" s="126"/>
      <c r="M85" s="144" t="s">
        <v>649</v>
      </c>
      <c r="N85" s="187" t="e">
        <f aca="false" t="array" ref="N85:N85">IF(M85="","", xlookup(M85,'Guild ID Registrar'!B:B,'Guild ID Registrar'!A:A,"noID"))</f>
        <v>#NAME?</v>
      </c>
      <c r="O85" s="138" t="e">
        <f aca="false">xlookup(M85,F:F,F:F,"",2)</f>
        <v>#NAME?</v>
      </c>
      <c r="P85" s="138" t="str">
        <f aca="false">IF(SUMIF(F:F,M85,H:H)=0,"",SUMIF(F:F,M85,H:H))</f>
        <v/>
      </c>
      <c r="Q85" s="189" t="e">
        <f aca="false">IF(M85="","", xlookup("*"&amp;M85&amp;"*",S:S,S:S,"",2))</f>
        <v>#NAME?</v>
      </c>
      <c r="R85" s="126"/>
      <c r="S85" s="140" t="str">
        <f aca="false">IF('DKP Sep 25'!A82&lt;&gt;"",'DKP Sep 25'!A82,"")</f>
        <v>Turthot / Kazeem</v>
      </c>
      <c r="T85" s="145" t="str">
        <f aca="false">IF(S85="","",IF(SUMIF(Q:Q,S85,P:P)=0,"",SUMIF(Q:Q,S85,P:P)))</f>
        <v/>
      </c>
      <c r="U85" s="190" t="e">
        <f aca="false" t="array" ref="U85:U85">IF(S85="","", xlookup(S85,'DKP Sep 25'!A:A,'DKP Sep 25'!A:A))</f>
        <v>#NAME?</v>
      </c>
      <c r="V85" s="126" t="str">
        <f aca="false">IF(T85="","", IF(T85&gt;10,1,""))</f>
        <v/>
      </c>
      <c r="W85" s="191" t="e">
        <f aca="false">xlookup(S85,Q:Q,Q:Q)</f>
        <v>#NAME?</v>
      </c>
    </row>
    <row r="86" customFormat="false" ht="15.75" hidden="false" customHeight="true" outlineLevel="0" collapsed="false">
      <c r="A86" s="126"/>
      <c r="B86" s="126"/>
      <c r="C86" s="126"/>
      <c r="D86" s="126"/>
      <c r="E86" s="126" t="n">
        <v>82</v>
      </c>
      <c r="F86" s="144"/>
      <c r="G86" s="185" t="str">
        <f aca="false">IF(F86&lt;&gt;"",xlookup(F86,M:M,M:M,"not guildie",1),"")</f>
        <v/>
      </c>
      <c r="H86" s="186"/>
      <c r="I86" s="185" t="str">
        <f aca="false">IF(F86&lt;&gt;"",xlookup(F86,M:M,M:M,"not guildie"),"")</f>
        <v/>
      </c>
      <c r="J86" s="194" t="str">
        <f aca="false">IF(F86&lt;&gt;"", xlookup(F86,O:O,O:O,"not on DKP"),"")</f>
        <v/>
      </c>
      <c r="K86" s="185" t="str">
        <f aca="false">IF(F86="","", xlookup("*"&amp;F86&amp;"*",S:S,S:S,"",2))</f>
        <v/>
      </c>
      <c r="L86" s="126"/>
      <c r="M86" s="144" t="s">
        <v>650</v>
      </c>
      <c r="N86" s="187" t="e">
        <f aca="false" t="array" ref="N86:N86">IF(M86="","", xlookup(M86,'Guild ID Registrar'!B:B,'Guild ID Registrar'!A:A,"noID"))</f>
        <v>#NAME?</v>
      </c>
      <c r="O86" s="138" t="e">
        <f aca="false">xlookup(M86,F:F,F:F,"",2)</f>
        <v>#NAME?</v>
      </c>
      <c r="P86" s="138" t="str">
        <f aca="false">IF(SUMIF(F:F,M86,H:H)=0,"",SUMIF(F:F,M86,H:H))</f>
        <v/>
      </c>
      <c r="Q86" s="189" t="e">
        <f aca="false">IF(M86="","", xlookup("*"&amp;M86&amp;"*",S:S,S:S,"",2))</f>
        <v>#NAME?</v>
      </c>
      <c r="R86" s="126"/>
      <c r="S86" s="140" t="str">
        <f aca="false">IF('DKP Sep 25'!A83&lt;&gt;"",'DKP Sep 25'!A83,"")</f>
        <v>Kwakunasou</v>
      </c>
      <c r="T86" s="145" t="str">
        <f aca="false">IF(S86="","",IF(SUMIF(Q:Q,S86,P:P)=0,"",SUMIF(Q:Q,S86,P:P)))</f>
        <v/>
      </c>
      <c r="U86" s="190" t="e">
        <f aca="false" t="array" ref="U86:U86">IF(S86="","", xlookup(S86,'DKP Sep 25'!A:A,'DKP Sep 25'!A:A))</f>
        <v>#NAME?</v>
      </c>
      <c r="V86" s="126" t="str">
        <f aca="false">IF(T86="","", IF(T86&gt;10,1,""))</f>
        <v/>
      </c>
      <c r="W86" s="191" t="e">
        <f aca="false">xlookup(S86,Q:Q,Q:Q)</f>
        <v>#NAME?</v>
      </c>
    </row>
    <row r="87" customFormat="false" ht="15.75" hidden="false" customHeight="true" outlineLevel="0" collapsed="false">
      <c r="A87" s="126"/>
      <c r="B87" s="126"/>
      <c r="C87" s="126"/>
      <c r="D87" s="126"/>
      <c r="E87" s="126" t="n">
        <v>83</v>
      </c>
      <c r="F87" s="144"/>
      <c r="G87" s="185" t="str">
        <f aca="false">IF(F87&lt;&gt;"",xlookup(F87,M:M,M:M,"not guildie",1),"")</f>
        <v/>
      </c>
      <c r="H87" s="186"/>
      <c r="I87" s="185" t="str">
        <f aca="false">IF(F87&lt;&gt;"",xlookup(F87,M:M,M:M,"not guildie"),"")</f>
        <v/>
      </c>
      <c r="J87" s="194" t="str">
        <f aca="false">IF(F87&lt;&gt;"", xlookup(F87,O:O,O:O,"not on DKP"),"")</f>
        <v/>
      </c>
      <c r="K87" s="185" t="str">
        <f aca="false">IF(F87="","", xlookup("*"&amp;F87&amp;"*",S:S,S:S,"",2))</f>
        <v/>
      </c>
      <c r="L87" s="126"/>
      <c r="M87" s="144" t="s">
        <v>651</v>
      </c>
      <c r="N87" s="187" t="e">
        <f aca="false" t="array" ref="N87:N87">IF(M87="","", xlookup(M87,'Guild ID Registrar'!B:B,'Guild ID Registrar'!A:A,"noID"))</f>
        <v>#NAME?</v>
      </c>
      <c r="O87" s="138" t="e">
        <f aca="false">xlookup(M87,F:F,F:F,"",2)</f>
        <v>#NAME?</v>
      </c>
      <c r="P87" s="138" t="str">
        <f aca="false">IF(SUMIF(F:F,M87,H:H)=0,"",SUMIF(F:F,M87,H:H))</f>
        <v/>
      </c>
      <c r="Q87" s="189" t="e">
        <f aca="false">IF(M87="","", xlookup("*"&amp;M87&amp;"*",S:S,S:S,"",2))</f>
        <v>#NAME?</v>
      </c>
      <c r="R87" s="126"/>
      <c r="S87" s="140" t="str">
        <f aca="false">IF('DKP Sep 25'!A84&lt;&gt;"",'DKP Sep 25'!A84,"")</f>
        <v>Nooglet</v>
      </c>
      <c r="T87" s="145" t="str">
        <f aca="false">IF(S87="","",IF(SUMIF(Q:Q,S87,P:P)=0,"",SUMIF(Q:Q,S87,P:P)))</f>
        <v/>
      </c>
      <c r="U87" s="190" t="e">
        <f aca="false" t="array" ref="U87:U87">IF(S87="","", xlookup(S87,'DKP Sep 25'!A:A,'DKP Sep 25'!A:A))</f>
        <v>#NAME?</v>
      </c>
      <c r="V87" s="126" t="str">
        <f aca="false">IF(T87="","", IF(T87&gt;10,1,""))</f>
        <v/>
      </c>
      <c r="W87" s="191" t="e">
        <f aca="false">xlookup(S87,Q:Q,Q:Q)</f>
        <v>#NAME?</v>
      </c>
    </row>
    <row r="88" customFormat="false" ht="15.75" hidden="false" customHeight="true" outlineLevel="0" collapsed="false">
      <c r="A88" s="126"/>
      <c r="B88" s="126"/>
      <c r="C88" s="126"/>
      <c r="D88" s="126"/>
      <c r="E88" s="126" t="n">
        <v>84</v>
      </c>
      <c r="F88" s="144"/>
      <c r="G88" s="185" t="str">
        <f aca="false">IF(F88&lt;&gt;"",xlookup(F88,M:M,M:M,"not guildie",1),"")</f>
        <v/>
      </c>
      <c r="H88" s="186"/>
      <c r="I88" s="185" t="str">
        <f aca="false">IF(F88&lt;&gt;"",xlookup(F88,M:M,M:M,"not guildie"),"")</f>
        <v/>
      </c>
      <c r="J88" s="194" t="str">
        <f aca="false">IF(F88&lt;&gt;"", xlookup(F88,O:O,O:O,"not on DKP"),"")</f>
        <v/>
      </c>
      <c r="K88" s="185" t="str">
        <f aca="false">IF(F88="","", xlookup("*"&amp;F88&amp;"*",S:S,S:S,"",2))</f>
        <v/>
      </c>
      <c r="L88" s="126"/>
      <c r="M88" s="144" t="s">
        <v>652</v>
      </c>
      <c r="N88" s="187" t="e">
        <f aca="false" t="array" ref="N88:N88">IF(M88="","", xlookup(M88,'Guild ID Registrar'!B:B,'Guild ID Registrar'!A:A,"noID"))</f>
        <v>#NAME?</v>
      </c>
      <c r="O88" s="139" t="e">
        <f aca="false">xlookup(M88,F:F,F:F,"",2)</f>
        <v>#NAME?</v>
      </c>
      <c r="P88" s="138" t="str">
        <f aca="false">IF(SUMIF(F:F,M88,H:H)=0,"",SUMIF(F:F,M88,H:H))</f>
        <v/>
      </c>
      <c r="Q88" s="189" t="e">
        <f aca="false">IF(M88="","", xlookup("*"&amp;M88&amp;"*",S:S,S:S,"",2))</f>
        <v>#NAME?</v>
      </c>
      <c r="R88" s="126"/>
      <c r="S88" s="140" t="str">
        <f aca="false">IF('DKP Sep 25'!A85&lt;&gt;"",'DKP Sep 25'!A85,"")</f>
        <v>Furync</v>
      </c>
      <c r="T88" s="145" t="str">
        <f aca="false">IF(S88="","",IF(SUMIF(Q:Q,S88,P:P)=0,"",SUMIF(Q:Q,S88,P:P)))</f>
        <v/>
      </c>
      <c r="U88" s="190" t="e">
        <f aca="false" t="array" ref="U88:U88">IF(S88="","", xlookup(S88,'DKP Sep 25'!A:A,'DKP Sep 25'!A:A))</f>
        <v>#NAME?</v>
      </c>
      <c r="V88" s="126" t="str">
        <f aca="false">IF(T88="","", IF(T88&gt;10,1,""))</f>
        <v/>
      </c>
      <c r="W88" s="191" t="e">
        <f aca="false">xlookup(S88,Q:Q,Q:Q)</f>
        <v>#NAME?</v>
      </c>
    </row>
    <row r="89" customFormat="false" ht="15.75" hidden="false" customHeight="true" outlineLevel="0" collapsed="false">
      <c r="A89" s="126"/>
      <c r="B89" s="126"/>
      <c r="C89" s="126"/>
      <c r="D89" s="126"/>
      <c r="E89" s="126" t="n">
        <v>85</v>
      </c>
      <c r="F89" s="144"/>
      <c r="G89" s="185" t="str">
        <f aca="false">IF(F89&lt;&gt;"",xlookup(F89,M:M,M:M,"not guildie",1),"")</f>
        <v/>
      </c>
      <c r="H89" s="186"/>
      <c r="I89" s="185" t="str">
        <f aca="false">IF(F89&lt;&gt;"",xlookup(F89,M:M,M:M,"not guildie"),"")</f>
        <v/>
      </c>
      <c r="J89" s="194" t="str">
        <f aca="false">IF(F89&lt;&gt;"", xlookup(F89,O:O,O:O,"not on DKP"),"")</f>
        <v/>
      </c>
      <c r="K89" s="185" t="str">
        <f aca="false">IF(F89="","", xlookup("*"&amp;F89&amp;"*",S:S,S:S,"",2))</f>
        <v/>
      </c>
      <c r="L89" s="126"/>
      <c r="M89" s="144" t="s">
        <v>653</v>
      </c>
      <c r="N89" s="187" t="e">
        <f aca="false" t="array" ref="N89:N89">IF(M89="","", xlookup(M89,'Guild ID Registrar'!B:B,'Guild ID Registrar'!A:A,"noID"))</f>
        <v>#NAME?</v>
      </c>
      <c r="O89" s="138" t="e">
        <f aca="false">xlookup(M89,F:F,F:F,"",2)</f>
        <v>#NAME?</v>
      </c>
      <c r="P89" s="138" t="str">
        <f aca="false">IF(SUMIF(F:F,M89,H:H)=0,"",SUMIF(F:F,M89,H:H))</f>
        <v/>
      </c>
      <c r="Q89" s="189" t="e">
        <f aca="false">IF(M89="","", xlookup("*"&amp;M89&amp;"*",S:S,S:S,"",2))</f>
        <v>#NAME?</v>
      </c>
      <c r="R89" s="126"/>
      <c r="S89" s="140" t="str">
        <f aca="false">IF('DKP Sep 25'!A86&lt;&gt;"",'DKP Sep 25'!A86,"")</f>
        <v>Liveleak</v>
      </c>
      <c r="T89" s="145" t="str">
        <f aca="false">IF(S89="","",IF(SUMIF(Q:Q,S89,P:P)=0,"",SUMIF(Q:Q,S89,P:P)))</f>
        <v/>
      </c>
      <c r="U89" s="190" t="e">
        <f aca="false" t="array" ref="U89:U89">IF(S89="","", xlookup(S89,'DKP Sep 25'!A:A,'DKP Sep 25'!A:A))</f>
        <v>#NAME?</v>
      </c>
      <c r="V89" s="126" t="str">
        <f aca="false">IF(T89="","", IF(T89&gt;10,1,""))</f>
        <v/>
      </c>
      <c r="W89" s="191" t="e">
        <f aca="false">xlookup(S89,Q:Q,Q:Q)</f>
        <v>#NAME?</v>
      </c>
    </row>
    <row r="90" customFormat="false" ht="15.75" hidden="false" customHeight="true" outlineLevel="0" collapsed="false">
      <c r="A90" s="126"/>
      <c r="B90" s="126"/>
      <c r="C90" s="126"/>
      <c r="D90" s="126"/>
      <c r="E90" s="126" t="n">
        <v>86</v>
      </c>
      <c r="F90" s="144"/>
      <c r="G90" s="185" t="str">
        <f aca="false">IF(F90&lt;&gt;"",xlookup(F90,M:M,M:M,"not guildie",1),"")</f>
        <v/>
      </c>
      <c r="H90" s="186"/>
      <c r="I90" s="185" t="str">
        <f aca="false">IF(F90&lt;&gt;"",xlookup(F90,M:M,M:M,"not guildie"),"")</f>
        <v/>
      </c>
      <c r="J90" s="194" t="str">
        <f aca="false">IF(F90&lt;&gt;"", xlookup(F90,O:O,O:O,"not on DKP"),"")</f>
        <v/>
      </c>
      <c r="K90" s="185" t="str">
        <f aca="false">IF(F90="","", xlookup("*"&amp;F90&amp;"*",S:S,S:S,"",2))</f>
        <v/>
      </c>
      <c r="L90" s="126"/>
      <c r="M90" s="144" t="s">
        <v>654</v>
      </c>
      <c r="N90" s="187" t="e">
        <f aca="false" t="array" ref="N90:N90">IF(M90="","", xlookup(M90,'Guild ID Registrar'!B:B,'Guild ID Registrar'!A:A,"noID"))</f>
        <v>#NAME?</v>
      </c>
      <c r="O90" s="138" t="e">
        <f aca="false">xlookup(M90,F:F,F:F,"",2)</f>
        <v>#NAME?</v>
      </c>
      <c r="P90" s="138" t="str">
        <f aca="false">IF(SUMIF(F:F,M90,H:H)=0,"",SUMIF(F:F,M90,H:H))</f>
        <v/>
      </c>
      <c r="Q90" s="189" t="e">
        <f aca="false">IF(M90="","", xlookup("*"&amp;M90&amp;"*",S:S,S:S,"",2))</f>
        <v>#NAME?</v>
      </c>
      <c r="R90" s="126"/>
      <c r="S90" s="140" t="str">
        <f aca="false">IF('DKP Sep 25'!A87&lt;&gt;"",'DKP Sep 25'!A87,"")</f>
        <v>Tenkz / Iucii / Ineffius / Lucii</v>
      </c>
      <c r="T90" s="145" t="str">
        <f aca="false">IF(S90="","",IF(SUMIF(Q:Q,S90,P:P)=0,"",SUMIF(Q:Q,S90,P:P)))</f>
        <v/>
      </c>
      <c r="U90" s="190" t="e">
        <f aca="false" t="array" ref="U90:U90">IF(S90="","", xlookup(S90,'DKP Sep 25'!A:A,'DKP Sep 25'!A:A))</f>
        <v>#NAME?</v>
      </c>
      <c r="V90" s="126" t="str">
        <f aca="false">IF(T90="","", IF(T90&gt;10,1,""))</f>
        <v/>
      </c>
      <c r="W90" s="191" t="e">
        <f aca="false">xlookup(S90,Q:Q,Q:Q)</f>
        <v>#NAME?</v>
      </c>
    </row>
    <row r="91" customFormat="false" ht="15.75" hidden="false" customHeight="true" outlineLevel="0" collapsed="false">
      <c r="A91" s="126"/>
      <c r="B91" s="126"/>
      <c r="C91" s="126"/>
      <c r="D91" s="126"/>
      <c r="E91" s="126" t="n">
        <v>87</v>
      </c>
      <c r="F91" s="144"/>
      <c r="G91" s="185" t="str">
        <f aca="false">IF(F91&lt;&gt;"",xlookup(F91,M:M,M:M,"not guildie",1),"")</f>
        <v/>
      </c>
      <c r="H91" s="186"/>
      <c r="I91" s="185" t="str">
        <f aca="false">IF(F91&lt;&gt;"",xlookup(F91,M:M,M:M,"not guildie"),"")</f>
        <v/>
      </c>
      <c r="J91" s="194" t="str">
        <f aca="false">IF(F91&lt;&gt;"", xlookup(F91,O:O,O:O,"not on DKP"),"")</f>
        <v/>
      </c>
      <c r="K91" s="185" t="str">
        <f aca="false">IF(F91="","", xlookup("*"&amp;F91&amp;"*",S:S,S:S,"",2))</f>
        <v/>
      </c>
      <c r="L91" s="126"/>
      <c r="M91" s="144" t="s">
        <v>655</v>
      </c>
      <c r="N91" s="187" t="e">
        <f aca="false" t="array" ref="N91:N91">IF(M91="","", xlookup(M91,'Guild ID Registrar'!B:B,'Guild ID Registrar'!A:A,"noID"))</f>
        <v>#NAME?</v>
      </c>
      <c r="O91" s="138" t="e">
        <f aca="false">xlookup(M91,F:F,F:F,"",2)</f>
        <v>#NAME?</v>
      </c>
      <c r="P91" s="138" t="str">
        <f aca="false">IF(SUMIF(F:F,M91,H:H)=0,"",SUMIF(F:F,M91,H:H))</f>
        <v/>
      </c>
      <c r="Q91" s="189" t="e">
        <f aca="false">IF(M91="","", xlookup("*"&amp;M91&amp;"*",S:S,S:S,"",2))</f>
        <v>#NAME?</v>
      </c>
      <c r="R91" s="126"/>
      <c r="S91" s="140" t="str">
        <f aca="false">IF('DKP Sep 25'!A88&lt;&gt;"",'DKP Sep 25'!A88,"")</f>
        <v>Killfaced / Nameisyea</v>
      </c>
      <c r="T91" s="145" t="str">
        <f aca="false">IF(S91="","",IF(SUMIF(Q:Q,S91,P:P)=0,"",SUMIF(Q:Q,S91,P:P)))</f>
        <v/>
      </c>
      <c r="U91" s="190" t="e">
        <f aca="false" t="array" ref="U91:U91">IF(S91="","", xlookup(S91,'DKP Sep 25'!A:A,'DKP Sep 25'!A:A))</f>
        <v>#NAME?</v>
      </c>
      <c r="V91" s="126" t="str">
        <f aca="false">IF(T91="","", IF(T91&gt;10,1,""))</f>
        <v/>
      </c>
      <c r="W91" s="191" t="e">
        <f aca="false">xlookup(S91,Q:Q,Q:Q)</f>
        <v>#NAME?</v>
      </c>
    </row>
    <row r="92" customFormat="false" ht="15.75" hidden="false" customHeight="true" outlineLevel="0" collapsed="false">
      <c r="A92" s="126"/>
      <c r="B92" s="126"/>
      <c r="C92" s="126"/>
      <c r="D92" s="126"/>
      <c r="E92" s="126" t="n">
        <v>88</v>
      </c>
      <c r="F92" s="144"/>
      <c r="G92" s="185" t="str">
        <f aca="false">IF(F92&lt;&gt;"",xlookup(F92,M:M,M:M,"not guildie",1),"")</f>
        <v/>
      </c>
      <c r="H92" s="186"/>
      <c r="I92" s="185" t="str">
        <f aca="false">IF(F92&lt;&gt;"",xlookup(F92,M:M,M:M,"not guildie"),"")</f>
        <v/>
      </c>
      <c r="J92" s="194" t="str">
        <f aca="false">IF(F92&lt;&gt;"", xlookup(F92,O:O,O:O,"not on DKP"),"")</f>
        <v/>
      </c>
      <c r="K92" s="185" t="str">
        <f aca="false">IF(F92="","", xlookup("*"&amp;F92&amp;"*",S:S,S:S,"",2))</f>
        <v/>
      </c>
      <c r="L92" s="126"/>
      <c r="M92" s="144" t="s">
        <v>656</v>
      </c>
      <c r="N92" s="187" t="e">
        <f aca="false" t="array" ref="N92:N92">IF(M92="","", xlookup(M92,'Guild ID Registrar'!B:B,'Guild ID Registrar'!A:A,"noID"))</f>
        <v>#NAME?</v>
      </c>
      <c r="O92" s="138" t="e">
        <f aca="false">xlookup(M92,F:F,F:F,"",2)</f>
        <v>#NAME?</v>
      </c>
      <c r="P92" s="138" t="str">
        <f aca="false">IF(SUMIF(F:F,M92,H:H)=0,"",SUMIF(F:F,M92,H:H))</f>
        <v/>
      </c>
      <c r="Q92" s="189" t="e">
        <f aca="false">IF(M92="","", xlookup("*"&amp;M92&amp;"*",S:S,S:S,"",2))</f>
        <v>#NAME?</v>
      </c>
      <c r="R92" s="126"/>
      <c r="S92" s="140" t="str">
        <f aca="false">IF('DKP Sep 25'!A89&lt;&gt;"",'DKP Sep 25'!A89,"")</f>
        <v>Sfgiants</v>
      </c>
      <c r="T92" s="145" t="str">
        <f aca="false">IF(S92="","",IF(SUMIF(Q:Q,S92,P:P)=0,"",SUMIF(Q:Q,S92,P:P)))</f>
        <v/>
      </c>
      <c r="U92" s="190" t="e">
        <f aca="false" t="array" ref="U92:U92">IF(S92="","", xlookup(S92,'DKP Sep 25'!A:A,'DKP Sep 25'!A:A))</f>
        <v>#NAME?</v>
      </c>
      <c r="V92" s="126" t="str">
        <f aca="false">IF(T92="","", IF(T92&gt;10,1,""))</f>
        <v/>
      </c>
      <c r="W92" s="191" t="e">
        <f aca="false">xlookup(S92,Q:Q,Q:Q)</f>
        <v>#NAME?</v>
      </c>
    </row>
    <row r="93" customFormat="false" ht="15.75" hidden="false" customHeight="true" outlineLevel="0" collapsed="false">
      <c r="A93" s="126"/>
      <c r="B93" s="126"/>
      <c r="C93" s="126"/>
      <c r="D93" s="126"/>
      <c r="E93" s="126" t="n">
        <v>89</v>
      </c>
      <c r="F93" s="144"/>
      <c r="G93" s="185" t="str">
        <f aca="false">IF(F93&lt;&gt;"",xlookup(F93,M:M,M:M,"not guildie",1),"")</f>
        <v/>
      </c>
      <c r="H93" s="186"/>
      <c r="I93" s="185" t="str">
        <f aca="false">IF(F93&lt;&gt;"",xlookup(F93,M:M,M:M,"not guildie"),"")</f>
        <v/>
      </c>
      <c r="J93" s="194" t="str">
        <f aca="false">IF(F93&lt;&gt;"", xlookup(F93,O:O,O:O,"not on DKP"),"")</f>
        <v/>
      </c>
      <c r="K93" s="185" t="str">
        <f aca="false">IF(F93="","", xlookup("*"&amp;F93&amp;"*",S:S,S:S,"",2))</f>
        <v/>
      </c>
      <c r="L93" s="126"/>
      <c r="M93" s="144" t="s">
        <v>156</v>
      </c>
      <c r="N93" s="187" t="e">
        <f aca="false" t="array" ref="N93:N93">IF(M93="","", xlookup(M93,'Guild ID Registrar'!B:B,'Guild ID Registrar'!A:A,"noID"))</f>
        <v>#NAME?</v>
      </c>
      <c r="O93" s="139" t="e">
        <f aca="false">xlookup(M93,F:F,F:F,"",2)</f>
        <v>#NAME?</v>
      </c>
      <c r="P93" s="138" t="str">
        <f aca="false">IF(SUMIF(F:F,M93,H:H)=0,"",SUMIF(F:F,M93,H:H))</f>
        <v/>
      </c>
      <c r="Q93" s="189" t="e">
        <f aca="false">IF(M93="","", xlookup("*"&amp;M93&amp;"*",S:S,S:S,"",2))</f>
        <v>#NAME?</v>
      </c>
      <c r="R93" s="126"/>
      <c r="S93" s="201" t="str">
        <f aca="false">IF('DKP Sep 25'!A90&lt;&gt;"",'DKP Sep 25'!A90,"")</f>
        <v>Youwont / Tortibby
Tehee / Tonkatuff / Trogdoor</v>
      </c>
      <c r="T93" s="145" t="str">
        <f aca="false">IF(S93="","",IF(SUMIF(Q:Q,S93,P:P)=0,"",SUMIF(Q:Q,S93,P:P)))</f>
        <v/>
      </c>
      <c r="U93" s="202" t="e">
        <f aca="false" t="array" ref="U93:U93">IF(S93="","", xlookup(S93,'DKP Sep 25'!A:A,'DKP Sep 25'!A:A))</f>
        <v>#NAME?</v>
      </c>
      <c r="V93" s="126" t="str">
        <f aca="false">IF(T93="","", IF(T93&gt;10,1,""))</f>
        <v/>
      </c>
      <c r="W93" s="191" t="e">
        <f aca="false">xlookup(S93,Q:Q,Q:Q)</f>
        <v>#NAME?</v>
      </c>
    </row>
    <row r="94" customFormat="false" ht="15.75" hidden="false" customHeight="true" outlineLevel="0" collapsed="false">
      <c r="A94" s="126"/>
      <c r="B94" s="126"/>
      <c r="C94" s="126"/>
      <c r="D94" s="126"/>
      <c r="E94" s="126" t="n">
        <v>90</v>
      </c>
      <c r="F94" s="144"/>
      <c r="G94" s="185" t="str">
        <f aca="false">IF(F94&lt;&gt;"",xlookup(F94,M:M,M:M,"not guildie",1),"")</f>
        <v/>
      </c>
      <c r="H94" s="186"/>
      <c r="I94" s="185" t="str">
        <f aca="false">IF(F94&lt;&gt;"",xlookup(F94,M:M,M:M,"not guildie"),"")</f>
        <v/>
      </c>
      <c r="J94" s="194" t="str">
        <f aca="false">IF(F94&lt;&gt;"", xlookup(F94,O:O,O:O,"not on DKP"),"")</f>
        <v/>
      </c>
      <c r="K94" s="185" t="str">
        <f aca="false">IF(F94="","", xlookup("*"&amp;F94&amp;"*",S:S,S:S,"",2))</f>
        <v/>
      </c>
      <c r="L94" s="126"/>
      <c r="M94" s="144" t="s">
        <v>657</v>
      </c>
      <c r="N94" s="187" t="e">
        <f aca="false" t="array" ref="N94:N94">IF(M94="","", xlookup(M94,'Guild ID Registrar'!B:B,'Guild ID Registrar'!A:A,"noID"))</f>
        <v>#NAME?</v>
      </c>
      <c r="O94" s="138" t="e">
        <f aca="false">xlookup(M94,F:F,F:F,"",2)</f>
        <v>#NAME?</v>
      </c>
      <c r="P94" s="138" t="str">
        <f aca="false">IF(SUMIF(F:F,M94,H:H)=0,"",SUMIF(F:F,M94,H:H))</f>
        <v/>
      </c>
      <c r="Q94" s="189" t="e">
        <f aca="false">IF(M94="","", xlookup("*"&amp;M94&amp;"*",S:S,S:S,"",2))</f>
        <v>#NAME?</v>
      </c>
      <c r="R94" s="126"/>
      <c r="S94" s="201" t="str">
        <f aca="false">IF('DKP Sep 25'!A91&lt;&gt;"",'DKP Sep 25'!A91,"")</f>
        <v>Raskolnikova</v>
      </c>
      <c r="T94" s="145" t="str">
        <f aca="false">IF(S94="","",IF(SUMIF(Q:Q,S94,P:P)=0,"",SUMIF(Q:Q,S94,P:P)))</f>
        <v/>
      </c>
      <c r="U94" s="202" t="e">
        <f aca="false" t="array" ref="U94:U94">IF(S94="","", xlookup(S94,'DKP Sep 25'!A:A,'DKP Sep 25'!A:A))</f>
        <v>#NAME?</v>
      </c>
      <c r="V94" s="126" t="str">
        <f aca="false">IF(T94="","", IF(T94&gt;10,1,""))</f>
        <v/>
      </c>
      <c r="W94" s="191" t="e">
        <f aca="false">xlookup(S94,Q:Q,Q:Q)</f>
        <v>#NAME?</v>
      </c>
    </row>
    <row r="95" customFormat="false" ht="15.75" hidden="false" customHeight="true" outlineLevel="0" collapsed="false">
      <c r="A95" s="126"/>
      <c r="B95" s="126"/>
      <c r="C95" s="126"/>
      <c r="D95" s="126"/>
      <c r="E95" s="126" t="n">
        <v>91</v>
      </c>
      <c r="F95" s="144"/>
      <c r="G95" s="185" t="str">
        <f aca="false">IF(F95&lt;&gt;"",xlookup(F95,M:M,M:M,"not guildie",1),"")</f>
        <v/>
      </c>
      <c r="H95" s="186"/>
      <c r="I95" s="185" t="str">
        <f aca="false">IF(F95&lt;&gt;"",xlookup(F95,M:M,M:M,"not guildie"),"")</f>
        <v/>
      </c>
      <c r="J95" s="194" t="str">
        <f aca="false">IF(F95&lt;&gt;"", xlookup(F95,O:O,O:O,"not on DKP"),"")</f>
        <v/>
      </c>
      <c r="K95" s="185" t="str">
        <f aca="false">IF(F95="","", xlookup("*"&amp;F95&amp;"*",S:S,S:S,"",2))</f>
        <v/>
      </c>
      <c r="L95" s="126"/>
      <c r="M95" s="144" t="s">
        <v>658</v>
      </c>
      <c r="N95" s="187" t="e">
        <f aca="false" t="array" ref="N95:N95">IF(M95="","", xlookup(M95,'Guild ID Registrar'!B:B,'Guild ID Registrar'!A:A,"noID"))</f>
        <v>#NAME?</v>
      </c>
      <c r="O95" s="138" t="e">
        <f aca="false">xlookup(M95,F:F,F:F,"",2)</f>
        <v>#NAME?</v>
      </c>
      <c r="P95" s="138" t="str">
        <f aca="false">IF(SUMIF(F:F,M95,H:H)=0,"",SUMIF(F:F,M95,H:H))</f>
        <v/>
      </c>
      <c r="Q95" s="189" t="e">
        <f aca="false">IF(M95="","", xlookup("*"&amp;M95&amp;"*",S:S,S:S,"",2))</f>
        <v>#NAME?</v>
      </c>
      <c r="R95" s="126"/>
      <c r="S95" s="201" t="str">
        <f aca="false">IF('DKP Sep 25'!A92&lt;&gt;"",'DKP Sep 25'!A92,"")</f>
        <v>Vanderghast</v>
      </c>
      <c r="T95" s="145" t="str">
        <f aca="false">IF(S95="","",IF(SUMIF(Q:Q,S95,P:P)=0,"",SUMIF(Q:Q,S95,P:P)))</f>
        <v/>
      </c>
      <c r="U95" s="202" t="e">
        <f aca="false" t="array" ref="U95:U95">IF(S95="","", xlookup(S95,'DKP Sep 25'!A:A,'DKP Sep 25'!A:A))</f>
        <v>#NAME?</v>
      </c>
      <c r="V95" s="126" t="str">
        <f aca="false">IF(T95="","", IF(T95&gt;10,1,""))</f>
        <v/>
      </c>
      <c r="W95" s="191" t="e">
        <f aca="false">xlookup(S95,Q:Q,Q:Q)</f>
        <v>#NAME?</v>
      </c>
    </row>
    <row r="96" customFormat="false" ht="15.75" hidden="false" customHeight="true" outlineLevel="0" collapsed="false">
      <c r="A96" s="126"/>
      <c r="B96" s="126"/>
      <c r="C96" s="126"/>
      <c r="D96" s="126"/>
      <c r="E96" s="126" t="n">
        <v>92</v>
      </c>
      <c r="F96" s="144"/>
      <c r="G96" s="185" t="str">
        <f aca="false">IF(F96&lt;&gt;"",xlookup(F96,M:M,M:M,"not guildie",1),"")</f>
        <v/>
      </c>
      <c r="H96" s="186"/>
      <c r="I96" s="185" t="str">
        <f aca="false">IF(F96&lt;&gt;"",xlookup(F96,M:M,M:M,"not guildie"),"")</f>
        <v/>
      </c>
      <c r="J96" s="194" t="str">
        <f aca="false">IF(F96&lt;&gt;"", xlookup(F96,O:O,O:O,"not on DKP"),"")</f>
        <v/>
      </c>
      <c r="K96" s="185" t="str">
        <f aca="false">IF(F96="","", xlookup("*"&amp;F96&amp;"*",S:S,S:S,"",2))</f>
        <v/>
      </c>
      <c r="L96" s="126"/>
      <c r="M96" s="144" t="s">
        <v>35</v>
      </c>
      <c r="N96" s="187" t="e">
        <f aca="false" t="array" ref="N96:N96">IF(M96="","", xlookup(M96,'Guild ID Registrar'!B:B,'Guild ID Registrar'!A:A,"noID"))</f>
        <v>#NAME?</v>
      </c>
      <c r="O96" s="138" t="e">
        <f aca="false">xlookup(M96,F:F,F:F,"",2)</f>
        <v>#NAME?</v>
      </c>
      <c r="P96" s="138" t="str">
        <f aca="false">IF(SUMIF(F:F,M96,H:H)=0,"",SUMIF(F:F,M96,H:H))</f>
        <v/>
      </c>
      <c r="Q96" s="189" t="e">
        <f aca="false">IF(M96="","", xlookup("*"&amp;M96&amp;"*",S:S,S:S,"",2))</f>
        <v>#NAME?</v>
      </c>
      <c r="R96" s="126"/>
      <c r="S96" s="140" t="str">
        <f aca="false">IF('DKP Sep 25'!A93&lt;&gt;"",'DKP Sep 25'!A93,"")</f>
        <v>Thewhiteman</v>
      </c>
      <c r="T96" s="145" t="str">
        <f aca="false">IF(S96="","",IF(SUMIF(Q:Q,S96,P:P)=0,"",SUMIF(Q:Q,S96,P:P)))</f>
        <v/>
      </c>
      <c r="U96" s="190" t="e">
        <f aca="false" t="array" ref="U96:U96">IF(S96="","", xlookup(S96,'DKP Sep 25'!A:A,'DKP Sep 25'!A:A))</f>
        <v>#NAME?</v>
      </c>
      <c r="V96" s="126" t="str">
        <f aca="false">IF(T96="","", IF(T96&gt;10,1,""))</f>
        <v/>
      </c>
      <c r="W96" s="191" t="e">
        <f aca="false">xlookup(S96,Q:Q,Q:Q)</f>
        <v>#NAME?</v>
      </c>
    </row>
    <row r="97" customFormat="false" ht="15.75" hidden="false" customHeight="true" outlineLevel="0" collapsed="false">
      <c r="A97" s="126"/>
      <c r="B97" s="126"/>
      <c r="C97" s="126"/>
      <c r="D97" s="126"/>
      <c r="E97" s="126" t="n">
        <v>93</v>
      </c>
      <c r="F97" s="144"/>
      <c r="G97" s="185" t="str">
        <f aca="false">IF(F97&lt;&gt;"",xlookup(F97,M:M,M:M,"not guildie",1),"")</f>
        <v/>
      </c>
      <c r="H97" s="186"/>
      <c r="I97" s="185" t="str">
        <f aca="false">IF(F97&lt;&gt;"",xlookup(F97,M:M,M:M,"not guildie"),"")</f>
        <v/>
      </c>
      <c r="J97" s="194" t="str">
        <f aca="false">IF(F97&lt;&gt;"", xlookup(F97,O:O,O:O,"not on DKP"),"")</f>
        <v/>
      </c>
      <c r="K97" s="185" t="str">
        <f aca="false">IF(F97="","", xlookup("*"&amp;F97&amp;"*",S:S,S:S,"",2))</f>
        <v/>
      </c>
      <c r="L97" s="126"/>
      <c r="M97" s="144" t="s">
        <v>659</v>
      </c>
      <c r="N97" s="187" t="e">
        <f aca="false" t="array" ref="N97:N97">IF(M97="","", xlookup(M97,'Guild ID Registrar'!B:B,'Guild ID Registrar'!A:A,"noID"))</f>
        <v>#NAME?</v>
      </c>
      <c r="O97" s="139" t="e">
        <f aca="false">xlookup(M97,F:F,F:F,"",2)</f>
        <v>#NAME?</v>
      </c>
      <c r="P97" s="138" t="str">
        <f aca="false">IF(SUMIF(F:F,M97,H:H)=0,"",SUMIF(F:F,M97,H:H))</f>
        <v/>
      </c>
      <c r="Q97" s="189" t="e">
        <f aca="false">IF(M97="","", xlookup("*"&amp;M97&amp;"*",S:S,S:S,"",2))</f>
        <v>#NAME?</v>
      </c>
      <c r="R97" s="126"/>
      <c r="S97" s="140" t="str">
        <f aca="false">IF('DKP Sep 25'!A94&lt;&gt;"",'DKP Sep 25'!A94,"")</f>
        <v>Evilclown</v>
      </c>
      <c r="T97" s="145" t="str">
        <f aca="false">IF(S97="","",IF(SUMIF(Q:Q,S97,P:P)=0,"",SUMIF(Q:Q,S97,P:P)))</f>
        <v/>
      </c>
      <c r="U97" s="190" t="e">
        <f aca="false" t="array" ref="U97:U97">IF(S97="","", xlookup(S97,'DKP Sep 25'!A:A,'DKP Sep 25'!A:A))</f>
        <v>#NAME?</v>
      </c>
      <c r="V97" s="126" t="str">
        <f aca="false">IF(T97="","", IF(T97&gt;10,1,""))</f>
        <v/>
      </c>
      <c r="W97" s="191" t="e">
        <f aca="false">xlookup(S97,Q:Q,Q:Q)</f>
        <v>#NAME?</v>
      </c>
    </row>
    <row r="98" customFormat="false" ht="15.75" hidden="false" customHeight="true" outlineLevel="0" collapsed="false">
      <c r="A98" s="126"/>
      <c r="B98" s="126"/>
      <c r="C98" s="126"/>
      <c r="D98" s="126"/>
      <c r="E98" s="126" t="n">
        <v>94</v>
      </c>
      <c r="F98" s="144"/>
      <c r="G98" s="185" t="str">
        <f aca="false">IF(F98&lt;&gt;"",xlookup(F98,M:M,M:M,"not guildie",1),"")</f>
        <v/>
      </c>
      <c r="H98" s="186"/>
      <c r="I98" s="185" t="str">
        <f aca="false">IF(F98&lt;&gt;"",xlookup(F98,M:M,M:M,"not guildie"),"")</f>
        <v/>
      </c>
      <c r="J98" s="194" t="str">
        <f aca="false">IF(F98&lt;&gt;"", xlookup(F98,O:O,O:O,"not on DKP"),"")</f>
        <v/>
      </c>
      <c r="K98" s="185" t="str">
        <f aca="false">IF(F98="","", xlookup("*"&amp;F98&amp;"*",S:S,S:S,"",2))</f>
        <v/>
      </c>
      <c r="L98" s="126"/>
      <c r="M98" s="144" t="s">
        <v>660</v>
      </c>
      <c r="N98" s="187" t="e">
        <f aca="false" t="array" ref="N98:N98">IF(M98="","", xlookup(M98,'Guild ID Registrar'!B:B,'Guild ID Registrar'!A:A,"noID"))</f>
        <v>#NAME?</v>
      </c>
      <c r="O98" s="138" t="e">
        <f aca="false">xlookup(M98,F:F,F:F,"",2)</f>
        <v>#NAME?</v>
      </c>
      <c r="P98" s="138" t="str">
        <f aca="false">IF(SUMIF(F:F,M98,H:H)=0,"",SUMIF(F:F,M98,H:H))</f>
        <v/>
      </c>
      <c r="Q98" s="189" t="e">
        <f aca="false">IF(M98="","", xlookup("*"&amp;M98&amp;"*",S:S,S:S,"",2))</f>
        <v>#NAME?</v>
      </c>
      <c r="R98" s="126"/>
      <c r="S98" s="140" t="str">
        <f aca="false">IF('DKP Sep 25'!A95&lt;&gt;"",'DKP Sep 25'!A95,"")</f>
        <v>Laxusanda</v>
      </c>
      <c r="T98" s="145" t="str">
        <f aca="false">IF(S98="","",IF(SUMIF(Q:Q,S98,P:P)=0,"",SUMIF(Q:Q,S98,P:P)))</f>
        <v/>
      </c>
      <c r="U98" s="190" t="e">
        <f aca="false" t="array" ref="U98:U98">IF(S98="","", xlookup(S98,'DKP Sep 25'!A:A,'DKP Sep 25'!A:A))</f>
        <v>#NAME?</v>
      </c>
      <c r="V98" s="126" t="str">
        <f aca="false">IF(T98="","", IF(T98&gt;10,1,""))</f>
        <v/>
      </c>
      <c r="W98" s="191" t="e">
        <f aca="false">xlookup(S98,Q:Q,Q:Q)</f>
        <v>#NAME?</v>
      </c>
    </row>
    <row r="99" customFormat="false" ht="15.75" hidden="false" customHeight="true" outlineLevel="0" collapsed="false">
      <c r="A99" s="126"/>
      <c r="B99" s="126"/>
      <c r="C99" s="126"/>
      <c r="D99" s="126"/>
      <c r="E99" s="126" t="n">
        <v>95</v>
      </c>
      <c r="F99" s="144"/>
      <c r="G99" s="185" t="str">
        <f aca="false">IF(F99&lt;&gt;"",xlookup(F99,M:M,M:M,"not guildie",1),"")</f>
        <v/>
      </c>
      <c r="H99" s="186"/>
      <c r="I99" s="185" t="str">
        <f aca="false">IF(F99&lt;&gt;"",xlookup(F99,M:M,M:M,"not guildie"),"")</f>
        <v/>
      </c>
      <c r="J99" s="194" t="str">
        <f aca="false">IF(F99&lt;&gt;"", xlookup(F99,O:O,O:O,"not on DKP"),"")</f>
        <v/>
      </c>
      <c r="K99" s="185" t="str">
        <f aca="false">IF(F99="","", xlookup("*"&amp;F99&amp;"*",S:S,S:S,"",2))</f>
        <v/>
      </c>
      <c r="L99" s="126"/>
      <c r="M99" s="144" t="s">
        <v>661</v>
      </c>
      <c r="N99" s="187" t="e">
        <f aca="false" t="array" ref="N99:N99">IF(M99="","", xlookup(M99,'Guild ID Registrar'!B:B,'Guild ID Registrar'!A:A,"noID"))</f>
        <v>#NAME?</v>
      </c>
      <c r="O99" s="138" t="e">
        <f aca="false">xlookup(M99,F:F,F:F,"",2)</f>
        <v>#NAME?</v>
      </c>
      <c r="P99" s="138" t="n">
        <f aca="false">IF(SUMIF(F:F,M99,H:H)=0,"",SUMIF(F:F,M99,H:H))</f>
        <v>6</v>
      </c>
      <c r="Q99" s="189" t="e">
        <f aca="false">IF(M99="","", xlookup("*"&amp;M99&amp;"*",S:S,S:S,"",2))</f>
        <v>#NAME?</v>
      </c>
      <c r="R99" s="126"/>
      <c r="S99" s="140" t="str">
        <f aca="false">IF('DKP Sep 25'!A96&lt;&gt;"",'DKP Sep 25'!A96,"")</f>
        <v>Quivryn</v>
      </c>
      <c r="T99" s="145" t="str">
        <f aca="false">IF(S99="","",IF(SUMIF(Q:Q,S99,P:P)=0,"",SUMIF(Q:Q,S99,P:P)))</f>
        <v/>
      </c>
      <c r="U99" s="190" t="e">
        <f aca="false" t="array" ref="U99:U99">IF(S99="","", xlookup(S99,'DKP Sep 25'!A:A,'DKP Sep 25'!A:A))</f>
        <v>#NAME?</v>
      </c>
      <c r="V99" s="126" t="str">
        <f aca="false">IF(T99="","", IF(T99&gt;10,1,""))</f>
        <v/>
      </c>
      <c r="W99" s="191" t="e">
        <f aca="false">xlookup(S99,Q:Q,Q:Q)</f>
        <v>#NAME?</v>
      </c>
    </row>
    <row r="100" customFormat="false" ht="15.75" hidden="false" customHeight="true" outlineLevel="0" collapsed="false">
      <c r="A100" s="126"/>
      <c r="B100" s="126"/>
      <c r="C100" s="126"/>
      <c r="D100" s="126"/>
      <c r="E100" s="126" t="n">
        <v>96</v>
      </c>
      <c r="F100" s="144"/>
      <c r="G100" s="185" t="str">
        <f aca="false">IF(F100&lt;&gt;"",xlookup(F100,M:M,M:M,"not guildie",1),"")</f>
        <v/>
      </c>
      <c r="H100" s="186"/>
      <c r="I100" s="185" t="str">
        <f aca="false">IF(F100&lt;&gt;"",xlookup(F100,M:M,M:M,"not guildie"),"")</f>
        <v/>
      </c>
      <c r="J100" s="194" t="str">
        <f aca="false">IF(F100&lt;&gt;"", xlookup(F100,O:O,O:O,"not on DKP"),"")</f>
        <v/>
      </c>
      <c r="K100" s="185" t="str">
        <f aca="false">IF(F100="","", xlookup("*"&amp;F100&amp;"*",S:S,S:S,"",2))</f>
        <v/>
      </c>
      <c r="L100" s="126"/>
      <c r="M100" s="144" t="s">
        <v>662</v>
      </c>
      <c r="N100" s="187" t="e">
        <f aca="false" t="array" ref="N100:N100">IF(M100="","", xlookup(M100,'Guild ID Registrar'!B:B,'Guild ID Registrar'!A:A,"noID"))</f>
        <v>#NAME?</v>
      </c>
      <c r="O100" s="139" t="e">
        <f aca="false">xlookup(M100,F:F,F:F,"",2)</f>
        <v>#NAME?</v>
      </c>
      <c r="P100" s="138" t="str">
        <f aca="false">IF(SUMIF(F:F,M100,H:H)=0,"",SUMIF(F:F,M100,H:H))</f>
        <v/>
      </c>
      <c r="Q100" s="189" t="e">
        <f aca="false">IF(M100="","", xlookup("*"&amp;M100&amp;"*",S:S,S:S,"",2))</f>
        <v>#NAME?</v>
      </c>
      <c r="R100" s="126"/>
      <c r="S100" s="140" t="str">
        <f aca="false">IF('DKP Sep 25'!A97&lt;&gt;"",'DKP Sep 25'!A97,"")</f>
        <v/>
      </c>
      <c r="T100" s="145" t="str">
        <f aca="false">IF(S100="","",IF(SUMIF(Q:Q,S100,P:P)=0,"",SUMIF(Q:Q,S100,P:P)))</f>
        <v/>
      </c>
      <c r="U100" s="190" t="str">
        <f aca="false" t="array" ref="U100:U100">IF(S100="","", xlookup(S100,'DKP Sep 25'!A:A,'DKP Sep 25'!A:A))</f>
        <v/>
      </c>
      <c r="V100" s="126" t="str">
        <f aca="false">IF(T100="","", IF(T100&gt;10,1,""))</f>
        <v/>
      </c>
      <c r="W100" s="191" t="e">
        <f aca="false">xlookup(S100,Q:Q,Q:Q)</f>
        <v>#NAME?</v>
      </c>
    </row>
    <row r="101" customFormat="false" ht="15.75" hidden="false" customHeight="true" outlineLevel="0" collapsed="false">
      <c r="A101" s="126"/>
      <c r="B101" s="126"/>
      <c r="C101" s="126"/>
      <c r="D101" s="126"/>
      <c r="E101" s="126" t="n">
        <v>97</v>
      </c>
      <c r="F101" s="144"/>
      <c r="G101" s="185" t="str">
        <f aca="false">IF(F101&lt;&gt;"",xlookup(F101,M:M,M:M,"not guildie",1),"")</f>
        <v/>
      </c>
      <c r="H101" s="186"/>
      <c r="I101" s="185" t="str">
        <f aca="false">IF(F101&lt;&gt;"",xlookup(F101,M:M,M:M,"not guildie"),"")</f>
        <v/>
      </c>
      <c r="J101" s="194" t="str">
        <f aca="false">IF(F101&lt;&gt;"", xlookup(F101,O:O,O:O,"not on DKP"),"")</f>
        <v/>
      </c>
      <c r="K101" s="185" t="str">
        <f aca="false">IF(F101="","", xlookup("*"&amp;F101&amp;"*",S:S,S:S,"",2))</f>
        <v/>
      </c>
      <c r="L101" s="126"/>
      <c r="M101" s="144" t="s">
        <v>663</v>
      </c>
      <c r="N101" s="187" t="e">
        <f aca="false" t="array" ref="N101:N101">IF(M101="","", xlookup(M101,'Guild ID Registrar'!B:B,'Guild ID Registrar'!A:A,"noID"))</f>
        <v>#NAME?</v>
      </c>
      <c r="O101" s="138" t="e">
        <f aca="false">xlookup(M101,F:F,F:F,"",2)</f>
        <v>#NAME?</v>
      </c>
      <c r="P101" s="138" t="str">
        <f aca="false">IF(SUMIF(F:F,M101,H:H)=0,"",SUMIF(F:F,M101,H:H))</f>
        <v/>
      </c>
      <c r="Q101" s="189" t="e">
        <f aca="false">IF(M101="","", xlookup("*"&amp;M101&amp;"*",S:S,S:S,"",2))</f>
        <v>#NAME?</v>
      </c>
      <c r="R101" s="126"/>
      <c r="S101" s="140" t="str">
        <f aca="false">IF('DKP Sep 25'!A98&lt;&gt;"",'DKP Sep 25'!A98,"")</f>
        <v/>
      </c>
      <c r="T101" s="145" t="str">
        <f aca="false">IF(S101="","",IF(SUMIF(Q:Q,S101,P:P)=0,"",SUMIF(Q:Q,S101,P:P)))</f>
        <v/>
      </c>
      <c r="U101" s="190" t="str">
        <f aca="false" t="array" ref="U101:U101">IF(S101="","", xlookup(S101,'DKP Sep 25'!A:A,'DKP Sep 25'!A:A))</f>
        <v/>
      </c>
      <c r="V101" s="126" t="str">
        <f aca="false">IF(T101="","", IF(T101&gt;10,1,""))</f>
        <v/>
      </c>
      <c r="W101" s="191" t="e">
        <f aca="false">xlookup(S101,Q:Q,Q:Q)</f>
        <v>#NAME?</v>
      </c>
    </row>
    <row r="102" customFormat="false" ht="15.75" hidden="false" customHeight="true" outlineLevel="0" collapsed="false">
      <c r="A102" s="126"/>
      <c r="B102" s="126"/>
      <c r="C102" s="126"/>
      <c r="D102" s="126"/>
      <c r="E102" s="126" t="n">
        <v>98</v>
      </c>
      <c r="F102" s="144"/>
      <c r="G102" s="185" t="str">
        <f aca="false">IF(F102&lt;&gt;"",xlookup(F102,M:M,M:M,"not guildie",1),"")</f>
        <v/>
      </c>
      <c r="H102" s="186"/>
      <c r="I102" s="185" t="str">
        <f aca="false">IF(F102&lt;&gt;"",xlookup(F102,M:M,M:M,"not guildie"),"")</f>
        <v/>
      </c>
      <c r="J102" s="194" t="str">
        <f aca="false">IF(F102&lt;&gt;"", xlookup(F102,O:O,O:O,"not on DKP"),"")</f>
        <v/>
      </c>
      <c r="K102" s="185" t="str">
        <f aca="false">IF(F102="","", xlookup("*"&amp;F102&amp;"*",S:S,S:S,"",2))</f>
        <v/>
      </c>
      <c r="L102" s="126"/>
      <c r="M102" s="144" t="s">
        <v>664</v>
      </c>
      <c r="N102" s="187" t="e">
        <f aca="false" t="array" ref="N102:N102">IF(M102="","", xlookup(M102,'Guild ID Registrar'!B:B,'Guild ID Registrar'!A:A,"noID"))</f>
        <v>#NAME?</v>
      </c>
      <c r="O102" s="138" t="e">
        <f aca="false">xlookup(M102,F:F,F:F,"",2)</f>
        <v>#NAME?</v>
      </c>
      <c r="P102" s="138" t="str">
        <f aca="false">IF(SUMIF(F:F,M102,H:H)=0,"",SUMIF(F:F,M102,H:H))</f>
        <v/>
      </c>
      <c r="Q102" s="189" t="e">
        <f aca="false">IF(M102="","", xlookup("*"&amp;M102&amp;"*",S:S,S:S,"",2))</f>
        <v>#NAME?</v>
      </c>
      <c r="R102" s="126"/>
      <c r="S102" s="140" t="str">
        <f aca="false">IF('DKP Sep 25'!A99&lt;&gt;"",'DKP Sep 25'!A99,"")</f>
        <v/>
      </c>
      <c r="T102" s="145" t="str">
        <f aca="false">IF(S102="","",IF(SUMIF(Q:Q,S102,P:P)=0,"",SUMIF(Q:Q,S102,P:P)))</f>
        <v/>
      </c>
      <c r="U102" s="190" t="str">
        <f aca="false" t="array" ref="U102:U102">IF(S102="","", xlookup(S102,'DKP Sep 25'!A:A,'DKP Sep 25'!A:A))</f>
        <v/>
      </c>
      <c r="V102" s="126" t="str">
        <f aca="false">IF(T102="","", IF(T102&gt;10,1,""))</f>
        <v/>
      </c>
      <c r="W102" s="191" t="e">
        <f aca="false">xlookup(S102,Q:Q,Q:Q)</f>
        <v>#NAME?</v>
      </c>
    </row>
    <row r="103" customFormat="false" ht="15.75" hidden="false" customHeight="true" outlineLevel="0" collapsed="false">
      <c r="A103" s="126"/>
      <c r="B103" s="126"/>
      <c r="C103" s="126"/>
      <c r="D103" s="126"/>
      <c r="E103" s="126"/>
      <c r="F103" s="144"/>
      <c r="G103" s="185" t="str">
        <f aca="false">IF(F103&lt;&gt;"",xlookup(F103,M:M,M:M,"not guildie",1),"")</f>
        <v/>
      </c>
      <c r="H103" s="186"/>
      <c r="I103" s="185" t="str">
        <f aca="false">IF(F103&lt;&gt;"",xlookup(F103,M:M,M:M,"not guildie"),"")</f>
        <v/>
      </c>
      <c r="J103" s="194" t="str">
        <f aca="false">IF(F103&lt;&gt;"", xlookup(F103,O:O,O:O,"not on DKP"),"")</f>
        <v/>
      </c>
      <c r="K103" s="185" t="str">
        <f aca="false">IF(F103="","", xlookup("*"&amp;F103&amp;"*",S:S,S:S,"",2))</f>
        <v/>
      </c>
      <c r="L103" s="126"/>
      <c r="M103" s="144" t="s">
        <v>334</v>
      </c>
      <c r="N103" s="187" t="e">
        <f aca="false" t="array" ref="N103:N103">IF(M103="","", xlookup(M103,'Guild ID Registrar'!B:B,'Guild ID Registrar'!A:A,"noID"))</f>
        <v>#NAME?</v>
      </c>
      <c r="O103" s="138" t="e">
        <f aca="false">xlookup(M103,F:F,F:F,"",2)</f>
        <v>#NAME?</v>
      </c>
      <c r="P103" s="138" t="str">
        <f aca="false">IF(SUMIF(F:F,M103,H:H)=0,"",SUMIF(F:F,M103,H:H))</f>
        <v/>
      </c>
      <c r="Q103" s="189" t="e">
        <f aca="false">IF(M103="","", xlookup("*"&amp;M103&amp;"*",S:S,S:S,"",2))</f>
        <v>#NAME?</v>
      </c>
      <c r="R103" s="126"/>
      <c r="S103" s="140" t="str">
        <f aca="false">IF('DKP Sep 25'!A100&lt;&gt;"",'DKP Sep 25'!A100,"")</f>
        <v/>
      </c>
      <c r="T103" s="145" t="str">
        <f aca="false">IF(S103="","",IF(SUMIF(Q:Q,S103,P:P)=0,"",SUMIF(Q:Q,S103,P:P)))</f>
        <v/>
      </c>
      <c r="U103" s="190" t="str">
        <f aca="false" t="array" ref="U103:U103">IF(S103="","", xlookup(S103,'DKP Sep 25'!A:A,'DKP Sep 25'!A:A))</f>
        <v/>
      </c>
      <c r="V103" s="126" t="str">
        <f aca="false">IF(T103="","", IF(T103&gt;10,1,""))</f>
        <v/>
      </c>
      <c r="W103" s="191" t="e">
        <f aca="false">xlookup(S103,Q:Q,Q:Q)</f>
        <v>#NAME?</v>
      </c>
    </row>
    <row r="104" customFormat="false" ht="15.75" hidden="false" customHeight="true" outlineLevel="0" collapsed="false">
      <c r="A104" s="126"/>
      <c r="B104" s="126"/>
      <c r="C104" s="126"/>
      <c r="D104" s="126"/>
      <c r="E104" s="126"/>
      <c r="F104" s="144"/>
      <c r="G104" s="185" t="str">
        <f aca="false">IF(F104&lt;&gt;"",xlookup(F104,M:M,M:M,"not guildie",1),"")</f>
        <v/>
      </c>
      <c r="H104" s="186"/>
      <c r="I104" s="185" t="str">
        <f aca="false">IF(F104&lt;&gt;"",xlookup(F104,M:M,M:M,"not guildie"),"")</f>
        <v/>
      </c>
      <c r="J104" s="194" t="str">
        <f aca="false">IF(F104&lt;&gt;"", xlookup(F104,O:O,O:O,"not on DKP"),"")</f>
        <v/>
      </c>
      <c r="K104" s="185" t="str">
        <f aca="false">IF(F104="","", xlookup("*"&amp;F104&amp;"*",S:S,S:S,"",2))</f>
        <v/>
      </c>
      <c r="L104" s="126"/>
      <c r="M104" s="144" t="s">
        <v>665</v>
      </c>
      <c r="N104" s="187" t="e">
        <f aca="false" t="array" ref="N104:N104">IF(M104="","", xlookup(M104,'Guild ID Registrar'!B:B,'Guild ID Registrar'!A:A,"noID"))</f>
        <v>#NAME?</v>
      </c>
      <c r="O104" s="139" t="e">
        <f aca="false">xlookup(M104,F:F,F:F,"",2)</f>
        <v>#NAME?</v>
      </c>
      <c r="P104" s="138" t="str">
        <f aca="false">IF(SUMIF(F:F,M104,H:H)=0,"",SUMIF(F:F,M104,H:H))</f>
        <v/>
      </c>
      <c r="Q104" s="189" t="e">
        <f aca="false">IF(M104="","", xlookup("*"&amp;M104&amp;"*",S:S,S:S,"",2))</f>
        <v>#NAME?</v>
      </c>
      <c r="R104" s="126"/>
      <c r="S104" s="140" t="str">
        <f aca="false">IF('DKP Sep 25'!A101&lt;&gt;"",'DKP Sep 25'!A101,"")</f>
        <v/>
      </c>
      <c r="T104" s="145" t="str">
        <f aca="false">IF(S104="","",IF(SUMIF(Q:Q,S104,P:P)=0,"",SUMIF(Q:Q,S104,P:P)))</f>
        <v/>
      </c>
      <c r="U104" s="190" t="str">
        <f aca="false" t="array" ref="U104:U104">IF(S104="","", xlookup(S104,'DKP Sep 25'!A:A,'DKP Sep 25'!A:A))</f>
        <v/>
      </c>
      <c r="V104" s="126" t="str">
        <f aca="false">IF(T104="","", IF(T104&gt;10,1,""))</f>
        <v/>
      </c>
      <c r="W104" s="191" t="e">
        <f aca="false">xlookup(S104,Q:Q,Q:Q)</f>
        <v>#NAME?</v>
      </c>
    </row>
    <row r="105" customFormat="false" ht="15.75" hidden="false" customHeight="true" outlineLevel="0" collapsed="false">
      <c r="A105" s="126"/>
      <c r="B105" s="126"/>
      <c r="C105" s="126"/>
      <c r="D105" s="126"/>
      <c r="E105" s="126"/>
      <c r="F105" s="144"/>
      <c r="G105" s="185" t="str">
        <f aca="false">IF(F105&lt;&gt;"",xlookup(F105,M:M,M:M,"not guildie",1),"")</f>
        <v/>
      </c>
      <c r="H105" s="186"/>
      <c r="I105" s="185" t="str">
        <f aca="false">IF(F105&lt;&gt;"",xlookup(F105,M:M,M:M,"not guildie"),"")</f>
        <v/>
      </c>
      <c r="J105" s="194" t="str">
        <f aca="false">IF(F105&lt;&gt;"", xlookup(F105,O:O,O:O,"not on DKP"),"")</f>
        <v/>
      </c>
      <c r="K105" s="185" t="str">
        <f aca="false">IF(F105="","", xlookup("*"&amp;F105&amp;"*",S:S,S:S,"",2))</f>
        <v/>
      </c>
      <c r="L105" s="126"/>
      <c r="M105" s="144" t="s">
        <v>666</v>
      </c>
      <c r="N105" s="187" t="e">
        <f aca="false" t="array" ref="N105:N105">IF(M105="","", xlookup(M105,'Guild ID Registrar'!B:B,'Guild ID Registrar'!A:A,"noID"))</f>
        <v>#NAME?</v>
      </c>
      <c r="O105" s="138" t="e">
        <f aca="false">xlookup(M105,F:F,F:F,"",2)</f>
        <v>#NAME?</v>
      </c>
      <c r="P105" s="138" t="str">
        <f aca="false">IF(SUMIF(F:F,M105,H:H)=0,"",SUMIF(F:F,M105,H:H))</f>
        <v/>
      </c>
      <c r="Q105" s="189" t="e">
        <f aca="false">IF(M105="","", xlookup("*"&amp;M105&amp;"*",S:S,S:S,"",2))</f>
        <v>#NAME?</v>
      </c>
      <c r="R105" s="126"/>
      <c r="S105" s="140" t="str">
        <f aca="false">IF('DKP Sep 25'!A102&lt;&gt;"",'DKP Sep 25'!A102,"")</f>
        <v/>
      </c>
      <c r="T105" s="145" t="str">
        <f aca="false">IF(S105="","",IF(SUMIF(Q:Q,S105,P:P)=0,"",SUMIF(Q:Q,S105,P:P)))</f>
        <v/>
      </c>
      <c r="U105" s="190" t="str">
        <f aca="false" t="array" ref="U105:U105">IF(S105="","", xlookup(S105,'DKP Sep 25'!A:A,'DKP Sep 25'!A:A))</f>
        <v/>
      </c>
      <c r="V105" s="126" t="str">
        <f aca="false">IF(T105="","", IF(T105&gt;10,1,""))</f>
        <v/>
      </c>
      <c r="W105" s="191" t="e">
        <f aca="false">xlookup(S105,Q:Q,Q:Q)</f>
        <v>#NAME?</v>
      </c>
    </row>
    <row r="106" customFormat="false" ht="15.75" hidden="false" customHeight="true" outlineLevel="0" collapsed="false">
      <c r="A106" s="126"/>
      <c r="B106" s="126"/>
      <c r="C106" s="126"/>
      <c r="D106" s="126"/>
      <c r="E106" s="126"/>
      <c r="F106" s="144"/>
      <c r="G106" s="185" t="str">
        <f aca="false">IF(F106&lt;&gt;"",xlookup(F106,M:M,M:M,"not guildie",1),"")</f>
        <v/>
      </c>
      <c r="H106" s="186"/>
      <c r="I106" s="185" t="str">
        <f aca="false">IF(F106&lt;&gt;"",xlookup(F106,M:M,M:M,"not guildie"),"")</f>
        <v/>
      </c>
      <c r="J106" s="194" t="str">
        <f aca="false">IF(F106&lt;&gt;"", xlookup(F106,O:O,O:O,"not on DKP"),"")</f>
        <v/>
      </c>
      <c r="K106" s="185" t="str">
        <f aca="false">IF(F106="","", xlookup("*"&amp;F106&amp;"*",S:S,S:S,"",2))</f>
        <v/>
      </c>
      <c r="L106" s="126"/>
      <c r="M106" s="144" t="s">
        <v>667</v>
      </c>
      <c r="N106" s="187" t="e">
        <f aca="false" t="array" ref="N106:N106">IF(M106="","", xlookup(M106,'Guild ID Registrar'!B:B,'Guild ID Registrar'!A:A,"noID"))</f>
        <v>#NAME?</v>
      </c>
      <c r="O106" s="138" t="e">
        <f aca="false">xlookup(M106,F:F,F:F,"",2)</f>
        <v>#NAME?</v>
      </c>
      <c r="P106" s="138" t="str">
        <f aca="false">IF(SUMIF(F:F,M106,H:H)=0,"",SUMIF(F:F,M106,H:H))</f>
        <v/>
      </c>
      <c r="Q106" s="189" t="e">
        <f aca="false">IF(M106="","", xlookup("*"&amp;M106&amp;"*",S:S,S:S,"",2))</f>
        <v>#NAME?</v>
      </c>
      <c r="R106" s="126"/>
      <c r="S106" s="140" t="str">
        <f aca="false">IF('DKP Sep 25'!A103&lt;&gt;"",'DKP Sep 25'!A103,"")</f>
        <v/>
      </c>
      <c r="T106" s="145" t="str">
        <f aca="false">IF(S106="","",IF(SUMIF(Q:Q,S106,P:P)=0,"",SUMIF(Q:Q,S106,P:P)))</f>
        <v/>
      </c>
      <c r="U106" s="190" t="str">
        <f aca="false" t="array" ref="U106:U106">IF(S106="","", xlookup(S106,'DKP Sep 25'!A:A,'DKP Sep 25'!A:A))</f>
        <v/>
      </c>
      <c r="V106" s="126" t="str">
        <f aca="false">IF(T106="","", IF(T106&gt;10,1,""))</f>
        <v/>
      </c>
      <c r="W106" s="191" t="e">
        <f aca="false">xlookup(S106,Q:Q,Q:Q)</f>
        <v>#NAME?</v>
      </c>
    </row>
    <row r="107" customFormat="false" ht="15.75" hidden="false" customHeight="true" outlineLevel="0" collapsed="false">
      <c r="A107" s="126"/>
      <c r="B107" s="126"/>
      <c r="C107" s="126"/>
      <c r="D107" s="126"/>
      <c r="E107" s="126"/>
      <c r="F107" s="144"/>
      <c r="G107" s="185" t="str">
        <f aca="false">IF(F107&lt;&gt;"",xlookup(F107,M:M,M:M,"not guildie",1),"")</f>
        <v/>
      </c>
      <c r="H107" s="186"/>
      <c r="I107" s="185" t="str">
        <f aca="false">IF(F107&lt;&gt;"",xlookup(F107,M:M,M:M,"not guildie"),"")</f>
        <v/>
      </c>
      <c r="J107" s="194" t="str">
        <f aca="false">IF(F107&lt;&gt;"", xlookup(F107,O:O,O:O,"not on DKP"),"")</f>
        <v/>
      </c>
      <c r="K107" s="185" t="str">
        <f aca="false">IF(F107="","", xlookup("*"&amp;F107&amp;"*",S:S,S:S,"",2))</f>
        <v/>
      </c>
      <c r="L107" s="126"/>
      <c r="M107" s="144" t="s">
        <v>668</v>
      </c>
      <c r="N107" s="187" t="e">
        <f aca="false" t="array" ref="N107:N107">IF(M107="","", xlookup(M107,'Guild ID Registrar'!B:B,'Guild ID Registrar'!A:A,"noID"))</f>
        <v>#NAME?</v>
      </c>
      <c r="O107" s="138" t="e">
        <f aca="false">xlookup(M107,F:F,F:F,"",2)</f>
        <v>#NAME?</v>
      </c>
      <c r="P107" s="138" t="str">
        <f aca="false">IF(SUMIF(F:F,M107,H:H)=0,"",SUMIF(F:F,M107,H:H))</f>
        <v/>
      </c>
      <c r="Q107" s="189" t="e">
        <f aca="false">IF(M107="","", xlookup("*"&amp;M107&amp;"*",S:S,S:S,"",2))</f>
        <v>#NAME?</v>
      </c>
      <c r="R107" s="126"/>
      <c r="S107" s="140" t="str">
        <f aca="false">IF('DKP Sep 25'!A104&lt;&gt;"",'DKP Sep 25'!A104,"")</f>
        <v/>
      </c>
      <c r="T107" s="145" t="str">
        <f aca="false">IF(S107="","",IF(SUMIF(Q:Q,S107,P:P)=0,"",SUMIF(Q:Q,S107,P:P)))</f>
        <v/>
      </c>
      <c r="U107" s="190" t="str">
        <f aca="false" t="array" ref="U107:U107">IF(S107="","", xlookup(S107,'DKP Sep 25'!A:A,'DKP Sep 25'!A:A))</f>
        <v/>
      </c>
      <c r="V107" s="126" t="str">
        <f aca="false">IF(T107="","", IF(T107&gt;10,1,""))</f>
        <v/>
      </c>
      <c r="W107" s="191" t="e">
        <f aca="false">xlookup(S107,Q:Q,Q:Q)</f>
        <v>#NAME?</v>
      </c>
    </row>
    <row r="108" customFormat="false" ht="15.75" hidden="false" customHeight="true" outlineLevel="0" collapsed="false">
      <c r="A108" s="126"/>
      <c r="B108" s="126"/>
      <c r="C108" s="126"/>
      <c r="D108" s="126"/>
      <c r="E108" s="126"/>
      <c r="F108" s="144"/>
      <c r="G108" s="185" t="str">
        <f aca="false">IF(F108&lt;&gt;"",xlookup(F108,M:M,M:M,"not guildie",1),"")</f>
        <v/>
      </c>
      <c r="H108" s="186"/>
      <c r="I108" s="185" t="str">
        <f aca="false">IF(F108&lt;&gt;"",xlookup(F108,M:M,M:M,"not guildie"),"")</f>
        <v/>
      </c>
      <c r="J108" s="194" t="str">
        <f aca="false">IF(F108&lt;&gt;"", xlookup(F108,O:O,O:O,"not on DKP"),"")</f>
        <v/>
      </c>
      <c r="K108" s="185" t="str">
        <f aca="false">IF(F108="","", xlookup("*"&amp;F108&amp;"*",S:S,S:S,"",2))</f>
        <v/>
      </c>
      <c r="L108" s="126"/>
      <c r="M108" s="144" t="s">
        <v>669</v>
      </c>
      <c r="N108" s="187" t="e">
        <f aca="false" t="array" ref="N108:N108">IF(M108="","", xlookup(M108,'Guild ID Registrar'!B:B,'Guild ID Registrar'!A:A,"noID"))</f>
        <v>#NAME?</v>
      </c>
      <c r="O108" s="139" t="e">
        <f aca="false">xlookup(M108,F:F,F:F,"",2)</f>
        <v>#NAME?</v>
      </c>
      <c r="P108" s="138" t="str">
        <f aca="false">IF(SUMIF(F:F,M108,H:H)=0,"",SUMIF(F:F,M108,H:H))</f>
        <v/>
      </c>
      <c r="Q108" s="189" t="e">
        <f aca="false">IF(M108="","", xlookup("*"&amp;M108&amp;"*",S:S,S:S,"",2))</f>
        <v>#NAME?</v>
      </c>
      <c r="R108" s="126"/>
      <c r="S108" s="140" t="str">
        <f aca="false">IF('DKP Sep 25'!A105&lt;&gt;"",'DKP Sep 25'!A105,"")</f>
        <v/>
      </c>
      <c r="T108" s="145" t="str">
        <f aca="false">IF(S108="","",IF(SUMIF(Q:Q,S108,P:P)=0,"",SUMIF(Q:Q,S108,P:P)))</f>
        <v/>
      </c>
      <c r="U108" s="190" t="str">
        <f aca="false" t="array" ref="U108:U108">IF(S108="","", xlookup(S108,'DKP Sep 25'!A:A,'DKP Sep 25'!A:A))</f>
        <v/>
      </c>
      <c r="V108" s="126" t="str">
        <f aca="false">IF(T108="","", IF(T108&gt;10,1,""))</f>
        <v/>
      </c>
      <c r="W108" s="191" t="e">
        <f aca="false">xlookup(S108,Q:Q,Q:Q)</f>
        <v>#NAME?</v>
      </c>
    </row>
    <row r="109" customFormat="false" ht="15.75" hidden="false" customHeight="true" outlineLevel="0" collapsed="false">
      <c r="A109" s="126"/>
      <c r="B109" s="126"/>
      <c r="C109" s="126"/>
      <c r="D109" s="126"/>
      <c r="E109" s="126"/>
      <c r="F109" s="144"/>
      <c r="G109" s="185" t="str">
        <f aca="false">IF(F109&lt;&gt;"",xlookup(F109,M:M,M:M,"not guildie",1),"")</f>
        <v/>
      </c>
      <c r="H109" s="186"/>
      <c r="I109" s="185" t="str">
        <f aca="false">IF(F109&lt;&gt;"",xlookup(F109,M:M,M:M,"not guildie"),"")</f>
        <v/>
      </c>
      <c r="J109" s="194" t="str">
        <f aca="false">IF(F109&lt;&gt;"", xlookup(F109,O:O,O:O,"not on DKP"),"")</f>
        <v/>
      </c>
      <c r="K109" s="185" t="str">
        <f aca="false">IF(F109="","", xlookup("*"&amp;F109&amp;"*",S:S,S:S,"",2))</f>
        <v/>
      </c>
      <c r="L109" s="126"/>
      <c r="M109" s="144" t="s">
        <v>670</v>
      </c>
      <c r="N109" s="187" t="e">
        <f aca="false" t="array" ref="N109:N109">IF(M109="","", xlookup(M109,'Guild ID Registrar'!B:B,'Guild ID Registrar'!A:A,"noID"))</f>
        <v>#NAME?</v>
      </c>
      <c r="O109" s="138" t="e">
        <f aca="false">xlookup(M109,F:F,F:F,"",2)</f>
        <v>#NAME?</v>
      </c>
      <c r="P109" s="138" t="str">
        <f aca="false">IF(SUMIF(F:F,M109,H:H)=0,"",SUMIF(F:F,M109,H:H))</f>
        <v/>
      </c>
      <c r="Q109" s="189" t="e">
        <f aca="false">IF(M109="","", xlookup("*"&amp;M109&amp;"*",S:S,S:S,"",2))</f>
        <v>#NAME?</v>
      </c>
      <c r="R109" s="126"/>
      <c r="S109" s="140" t="str">
        <f aca="false">IF('DKP Sep 25'!A106&lt;&gt;"",'DKP Sep 25'!A106,"")</f>
        <v/>
      </c>
      <c r="T109" s="145" t="str">
        <f aca="false">IF(S109="","",IF(SUMIF(Q:Q,S109,P:P)=0,"",SUMIF(Q:Q,S109,P:P)))</f>
        <v/>
      </c>
      <c r="U109" s="190" t="str">
        <f aca="false" t="array" ref="U109:U109">IF(S109="","", xlookup(S109,'DKP Sep 25'!A:A,'DKP Sep 25'!A:A))</f>
        <v/>
      </c>
      <c r="V109" s="126" t="str">
        <f aca="false">IF(T109="","", IF(T109&gt;10,1,""))</f>
        <v/>
      </c>
      <c r="W109" s="191" t="e">
        <f aca="false">xlookup(S109,Q:Q,Q:Q)</f>
        <v>#NAME?</v>
      </c>
    </row>
    <row r="110" customFormat="false" ht="15.75" hidden="false" customHeight="true" outlineLevel="0" collapsed="false">
      <c r="A110" s="126"/>
      <c r="B110" s="126"/>
      <c r="C110" s="126"/>
      <c r="D110" s="126"/>
      <c r="E110" s="126"/>
      <c r="F110" s="144"/>
      <c r="G110" s="185" t="str">
        <f aca="false">IF(F110&lt;&gt;"",xlookup(F110,M:M,M:M,"not guildie",1),"")</f>
        <v/>
      </c>
      <c r="H110" s="186"/>
      <c r="I110" s="185" t="str">
        <f aca="false">IF(F110&lt;&gt;"",xlookup(F110,M:M,M:M,"not guildie"),"")</f>
        <v/>
      </c>
      <c r="J110" s="194" t="str">
        <f aca="false">IF(F110&lt;&gt;"", xlookup(F110,O:O,O:O,"not on DKP"),"")</f>
        <v/>
      </c>
      <c r="K110" s="185" t="str">
        <f aca="false">IF(F110="","", xlookup("*"&amp;F110&amp;"*",S:S,S:S,"",2))</f>
        <v/>
      </c>
      <c r="L110" s="126"/>
      <c r="M110" s="144" t="s">
        <v>47</v>
      </c>
      <c r="N110" s="187" t="e">
        <f aca="false" t="array" ref="N110:N110">IF(M110="","", xlookup(M110,'Guild ID Registrar'!B:B,'Guild ID Registrar'!A:A,"noID"))</f>
        <v>#NAME?</v>
      </c>
      <c r="O110" s="138" t="e">
        <f aca="false">xlookup(M110,F:F,F:F,"",2)</f>
        <v>#NAME?</v>
      </c>
      <c r="P110" s="138" t="str">
        <f aca="false">IF(SUMIF(F:F,M110,H:H)=0,"",SUMIF(F:F,M110,H:H))</f>
        <v/>
      </c>
      <c r="Q110" s="189" t="e">
        <f aca="false">IF(M110="","", xlookup("*"&amp;M110&amp;"*",S:S,S:S,"",2))</f>
        <v>#NAME?</v>
      </c>
      <c r="R110" s="126"/>
      <c r="S110" s="140" t="str">
        <f aca="false">IF('DKP Sep 25'!A107&lt;&gt;"",'DKP Sep 25'!A107,"")</f>
        <v/>
      </c>
      <c r="T110" s="145" t="str">
        <f aca="false">IF(S110="","",IF(SUMIF(Q:Q,S110,P:P)=0,"",SUMIF(Q:Q,S110,P:P)))</f>
        <v/>
      </c>
      <c r="U110" s="190" t="str">
        <f aca="false" t="array" ref="U110:U110">IF(S110="","", xlookup(S110,'DKP Sep 25'!A:A,'DKP Sep 25'!A:A))</f>
        <v/>
      </c>
      <c r="V110" s="126" t="str">
        <f aca="false">IF(T110="","", IF(T110&gt;10,1,""))</f>
        <v/>
      </c>
      <c r="W110" s="191" t="e">
        <f aca="false">xlookup(S110,Q:Q,Q:Q)</f>
        <v>#NAME?</v>
      </c>
    </row>
    <row r="111" customFormat="false" ht="15.75" hidden="false" customHeight="true" outlineLevel="0" collapsed="false">
      <c r="A111" s="126"/>
      <c r="B111" s="126"/>
      <c r="C111" s="126"/>
      <c r="D111" s="126"/>
      <c r="E111" s="126"/>
      <c r="F111" s="144"/>
      <c r="G111" s="185" t="str">
        <f aca="false">IF(F111&lt;&gt;"",xlookup(F111,M:M,M:M,"not guildie",1),"")</f>
        <v/>
      </c>
      <c r="H111" s="186"/>
      <c r="I111" s="185" t="str">
        <f aca="false">IF(F111&lt;&gt;"",xlookup(F111,M:M,M:M,"not guildie"),"")</f>
        <v/>
      </c>
      <c r="J111" s="194" t="str">
        <f aca="false">IF(F111&lt;&gt;"", xlookup(F111,O:O,O:O,"not on DKP"),"")</f>
        <v/>
      </c>
      <c r="K111" s="185" t="str">
        <f aca="false">IF(F111="","", xlookup("*"&amp;F111&amp;"*",S:S,S:S,"",2))</f>
        <v/>
      </c>
      <c r="L111" s="126"/>
      <c r="M111" s="144" t="s">
        <v>48</v>
      </c>
      <c r="N111" s="187" t="e">
        <f aca="false" t="array" ref="N111:N111">IF(M111="","", xlookup(M111,'Guild ID Registrar'!B:B,'Guild ID Registrar'!A:A,"noID"))</f>
        <v>#NAME?</v>
      </c>
      <c r="O111" s="139" t="e">
        <f aca="false">xlookup(M111,F:F,F:F,"",2)</f>
        <v>#NAME?</v>
      </c>
      <c r="P111" s="138" t="str">
        <f aca="false">IF(SUMIF(F:F,M111,H:H)=0,"",SUMIF(F:F,M111,H:H))</f>
        <v/>
      </c>
      <c r="Q111" s="189" t="e">
        <f aca="false">IF(M111="","", xlookup("*"&amp;M111&amp;"*",S:S,S:S,"",2))</f>
        <v>#NAME?</v>
      </c>
      <c r="R111" s="126"/>
      <c r="S111" s="140" t="str">
        <f aca="false">IF('DKP Sep 25'!A108&lt;&gt;"",'DKP Sep 25'!A108,"")</f>
        <v/>
      </c>
      <c r="T111" s="145" t="str">
        <f aca="false">IF(S111="","",IF(SUMIF(Q:Q,S111,P:P)=0,"",SUMIF(Q:Q,S111,P:P)))</f>
        <v/>
      </c>
      <c r="U111" s="190" t="str">
        <f aca="false" t="array" ref="U111:U111">IF(S111="","", xlookup(S111,'DKP Sep 25'!A:A,'DKP Sep 25'!A:A))</f>
        <v/>
      </c>
      <c r="V111" s="126" t="str">
        <f aca="false">IF(T111="","", IF(T111&gt;10,1,""))</f>
        <v/>
      </c>
      <c r="W111" s="191" t="e">
        <f aca="false">xlookup(S111,Q:Q,Q:Q)</f>
        <v>#NAME?</v>
      </c>
    </row>
    <row r="112" customFormat="false" ht="15.75" hidden="false" customHeight="true" outlineLevel="0" collapsed="false">
      <c r="A112" s="126"/>
      <c r="B112" s="126"/>
      <c r="C112" s="126"/>
      <c r="D112" s="126"/>
      <c r="E112" s="126"/>
      <c r="F112" s="144"/>
      <c r="G112" s="185" t="str">
        <f aca="false">IF(F112&lt;&gt;"",xlookup(F112,M:M,M:M,"not guildie",1),"")</f>
        <v/>
      </c>
      <c r="H112" s="186"/>
      <c r="I112" s="185" t="str">
        <f aca="false">IF(F112&lt;&gt;"",xlookup(F112,M:M,M:M,"not guildie"),"")</f>
        <v/>
      </c>
      <c r="J112" s="194" t="str">
        <f aca="false">IF(F112&lt;&gt;"", xlookup(F112,O:O,O:O,"not on DKP"),"")</f>
        <v/>
      </c>
      <c r="K112" s="185" t="str">
        <f aca="false">IF(F112="","", xlookup("*"&amp;F112&amp;"*",S:S,S:S,"",2))</f>
        <v/>
      </c>
      <c r="L112" s="126"/>
      <c r="M112" s="144" t="s">
        <v>391</v>
      </c>
      <c r="N112" s="187" t="e">
        <f aca="false" t="array" ref="N112:N112">IF(M112="","", xlookup(M112,'Guild ID Registrar'!B:B,'Guild ID Registrar'!A:A,"noID"))</f>
        <v>#NAME?</v>
      </c>
      <c r="O112" s="138" t="e">
        <f aca="false">xlookup(M112,F:F,F:F,"",2)</f>
        <v>#NAME?</v>
      </c>
      <c r="P112" s="138" t="str">
        <f aca="false">IF(SUMIF(F:F,M112,H:H)=0,"",SUMIF(F:F,M112,H:H))</f>
        <v/>
      </c>
      <c r="Q112" s="189" t="e">
        <f aca="false">IF(M112="","", xlookup("*"&amp;M112&amp;"*",S:S,S:S,"",2))</f>
        <v>#NAME?</v>
      </c>
      <c r="R112" s="126"/>
      <c r="S112" s="140" t="str">
        <f aca="false">IF('DKP Sep 25'!A109&lt;&gt;"",'DKP Sep 25'!A109,"")</f>
        <v/>
      </c>
      <c r="T112" s="145" t="str">
        <f aca="false">IF(S112="","",IF(SUMIF(Q:Q,S112,P:P)=0,"",SUMIF(Q:Q,S112,P:P)))</f>
        <v/>
      </c>
      <c r="U112" s="190" t="str">
        <f aca="false" t="array" ref="U112:U112">IF(S112="","", xlookup(S112,'DKP Sep 25'!A:A,'DKP Sep 25'!A:A))</f>
        <v/>
      </c>
      <c r="V112" s="126" t="str">
        <f aca="false">IF(T112="","", IF(T112&gt;10,1,""))</f>
        <v/>
      </c>
      <c r="W112" s="191" t="e">
        <f aca="false">xlookup(S112,Q:Q,Q:Q)</f>
        <v>#NAME?</v>
      </c>
    </row>
    <row r="113" customFormat="false" ht="15.75" hidden="false" customHeight="true" outlineLevel="0" collapsed="false">
      <c r="A113" s="126"/>
      <c r="B113" s="126"/>
      <c r="C113" s="126"/>
      <c r="D113" s="126"/>
      <c r="E113" s="126"/>
      <c r="F113" s="144"/>
      <c r="G113" s="185" t="str">
        <f aca="false">IF(F113&lt;&gt;"",xlookup(F113,M:M,M:M,"not guildie",1),"")</f>
        <v/>
      </c>
      <c r="H113" s="186"/>
      <c r="I113" s="185" t="str">
        <f aca="false">IF(F113&lt;&gt;"",xlookup(F113,M:M,M:M,"not guildie"),"")</f>
        <v/>
      </c>
      <c r="J113" s="194" t="str">
        <f aca="false">IF(F113&lt;&gt;"", xlookup(F113,O:O,O:O,"not on DKP"),"")</f>
        <v/>
      </c>
      <c r="K113" s="185" t="str">
        <f aca="false">IF(F113="","", xlookup("*"&amp;F113&amp;"*",S:S,S:S,"",2))</f>
        <v/>
      </c>
      <c r="L113" s="126"/>
      <c r="M113" s="144" t="s">
        <v>671</v>
      </c>
      <c r="N113" s="187" t="e">
        <f aca="false" t="array" ref="N113:N113">IF(M113="","", xlookup(M113,'Guild ID Registrar'!B:B,'Guild ID Registrar'!A:A,"noID"))</f>
        <v>#NAME?</v>
      </c>
      <c r="O113" s="138" t="e">
        <f aca="false">xlookup(M113,F:F,F:F,"",2)</f>
        <v>#NAME?</v>
      </c>
      <c r="P113" s="138" t="str">
        <f aca="false">IF(SUMIF(F:F,M113,H:H)=0,"",SUMIF(F:F,M113,H:H))</f>
        <v/>
      </c>
      <c r="Q113" s="189" t="e">
        <f aca="false">IF(M113="","", xlookup("*"&amp;M113&amp;"*",S:S,S:S,"",2))</f>
        <v>#NAME?</v>
      </c>
      <c r="R113" s="126"/>
      <c r="S113" s="140" t="str">
        <f aca="false">IF('DKP Sep 25'!A110&lt;&gt;"",'DKP Sep 25'!A110,"")</f>
        <v/>
      </c>
      <c r="T113" s="145" t="str">
        <f aca="false">IF(S113="","",IF(SUMIF(Q:Q,S113,P:P)=0,"",SUMIF(Q:Q,S113,P:P)))</f>
        <v/>
      </c>
      <c r="U113" s="190" t="str">
        <f aca="false" t="array" ref="U113:U113">IF(S113="","", xlookup(S113,'DKP Sep 25'!A:A,'DKP Sep 25'!A:A))</f>
        <v/>
      </c>
      <c r="V113" s="126" t="str">
        <f aca="false">IF(T113="","", IF(T113&gt;10,1,""))</f>
        <v/>
      </c>
      <c r="W113" s="191" t="e">
        <f aca="false">xlookup(S113,Q:Q,Q:Q)</f>
        <v>#NAME?</v>
      </c>
    </row>
    <row r="114" customFormat="false" ht="15.75" hidden="false" customHeight="true" outlineLevel="0" collapsed="false">
      <c r="A114" s="126"/>
      <c r="B114" s="126"/>
      <c r="C114" s="126"/>
      <c r="D114" s="126"/>
      <c r="E114" s="126"/>
      <c r="F114" s="144"/>
      <c r="G114" s="185" t="str">
        <f aca="false">IF(F114&lt;&gt;"",xlookup(F114,M:M,M:M,"not guildie",1),"")</f>
        <v/>
      </c>
      <c r="H114" s="186"/>
      <c r="I114" s="185" t="str">
        <f aca="false">IF(F114&lt;&gt;"",xlookup(F114,M:M,M:M,"not guildie"),"")</f>
        <v/>
      </c>
      <c r="J114" s="194" t="str">
        <f aca="false">IF(F114&lt;&gt;"", xlookup(F114,O:O,O:O,"not on DKP"),"")</f>
        <v/>
      </c>
      <c r="K114" s="185" t="str">
        <f aca="false">IF(F114="","", xlookup("*"&amp;F114&amp;"*",S:S,S:S,"",2))</f>
        <v/>
      </c>
      <c r="L114" s="126"/>
      <c r="M114" s="144" t="s">
        <v>672</v>
      </c>
      <c r="N114" s="187" t="e">
        <f aca="false" t="array" ref="N114:N114">IF(M114="","", xlookup(M114,'Guild ID Registrar'!B:B,'Guild ID Registrar'!A:A,"noID"))</f>
        <v>#NAME?</v>
      </c>
      <c r="O114" s="138" t="e">
        <f aca="false">xlookup(M114,F:F,F:F,"",2)</f>
        <v>#NAME?</v>
      </c>
      <c r="P114" s="138" t="str">
        <f aca="false">IF(SUMIF(F:F,M114,H:H)=0,"",SUMIF(F:F,M114,H:H))</f>
        <v/>
      </c>
      <c r="Q114" s="189" t="e">
        <f aca="false">IF(M114="","", xlookup("*"&amp;M114&amp;"*",S:S,S:S,"",2))</f>
        <v>#NAME?</v>
      </c>
      <c r="R114" s="126"/>
      <c r="S114" s="140" t="str">
        <f aca="false">IF('DKP Sep 25'!A111&lt;&gt;"",'DKP Sep 25'!A111,"")</f>
        <v/>
      </c>
      <c r="T114" s="145" t="str">
        <f aca="false">IF(S114="","",IF(SUMIF(Q:Q,S114,P:P)=0,"",SUMIF(Q:Q,S114,P:P)))</f>
        <v/>
      </c>
      <c r="U114" s="190" t="str">
        <f aca="false" t="array" ref="U114:U114">IF(S114="","", xlookup(S114,'DKP Sep 25'!A:A,'DKP Sep 25'!A:A))</f>
        <v/>
      </c>
      <c r="V114" s="126" t="str">
        <f aca="false">IF(T114="","", IF(T114&gt;10,1,""))</f>
        <v/>
      </c>
      <c r="W114" s="191" t="e">
        <f aca="false">xlookup(S114,Q:Q,Q:Q)</f>
        <v>#NAME?</v>
      </c>
    </row>
    <row r="115" customFormat="false" ht="15.75" hidden="false" customHeight="true" outlineLevel="0" collapsed="false">
      <c r="A115" s="126"/>
      <c r="B115" s="126"/>
      <c r="C115" s="126"/>
      <c r="D115" s="126"/>
      <c r="E115" s="126"/>
      <c r="F115" s="144"/>
      <c r="G115" s="185" t="str">
        <f aca="false">IF(F115&lt;&gt;"",xlookup(F115,M:M,M:M,"not guildie",1),"")</f>
        <v/>
      </c>
      <c r="H115" s="186"/>
      <c r="I115" s="185" t="str">
        <f aca="false">IF(F115&lt;&gt;"",xlookup(F115,M:M,M:M,"not guildie"),"")</f>
        <v/>
      </c>
      <c r="J115" s="194" t="str">
        <f aca="false">IF(F115&lt;&gt;"", xlookup(F115,O:O,O:O,"not on DKP"),"")</f>
        <v/>
      </c>
      <c r="K115" s="185" t="str">
        <f aca="false">IF(F115="","", xlookup("*"&amp;F115&amp;"*",S:S,S:S,"",2))</f>
        <v/>
      </c>
      <c r="L115" s="126"/>
      <c r="M115" s="144" t="s">
        <v>673</v>
      </c>
      <c r="N115" s="187" t="e">
        <f aca="false" t="array" ref="N115:N115">IF(M115="","", xlookup(M115,'Guild ID Registrar'!B:B,'Guild ID Registrar'!A:A,"noID"))</f>
        <v>#NAME?</v>
      </c>
      <c r="O115" s="138" t="e">
        <f aca="false">xlookup(M115,F:F,F:F,"",2)</f>
        <v>#NAME?</v>
      </c>
      <c r="P115" s="138" t="str">
        <f aca="false">IF(SUMIF(F:F,M115,H:H)=0,"",SUMIF(F:F,M115,H:H))</f>
        <v/>
      </c>
      <c r="Q115" s="189" t="e">
        <f aca="false">IF(M115="","", xlookup("*"&amp;M115&amp;"*",S:S,S:S,"",2))</f>
        <v>#NAME?</v>
      </c>
      <c r="R115" s="126"/>
      <c r="S115" s="140" t="str">
        <f aca="false">IF('DKP Sep 25'!A112&lt;&gt;"",'DKP Sep 25'!A112,"")</f>
        <v/>
      </c>
      <c r="T115" s="145" t="str">
        <f aca="false">IF(S115="","",IF(SUMIF(Q:Q,S115,P:P)=0,"",SUMIF(Q:Q,S115,P:P)))</f>
        <v/>
      </c>
      <c r="U115" s="190" t="str">
        <f aca="false" t="array" ref="U115:U115">IF(S115="","", xlookup(S115,'DKP Sep 25'!A:A,'DKP Sep 25'!A:A))</f>
        <v/>
      </c>
      <c r="V115" s="126" t="str">
        <f aca="false">IF(T115="","", IF(T115&gt;10,1,""))</f>
        <v/>
      </c>
      <c r="W115" s="191" t="e">
        <f aca="false">xlookup(S115,Q:Q,Q:Q)</f>
        <v>#NAME?</v>
      </c>
    </row>
    <row r="116" customFormat="false" ht="15.75" hidden="false" customHeight="true" outlineLevel="0" collapsed="false">
      <c r="A116" s="126"/>
      <c r="B116" s="126"/>
      <c r="C116" s="126"/>
      <c r="D116" s="126"/>
      <c r="E116" s="126"/>
      <c r="F116" s="144"/>
      <c r="G116" s="185" t="str">
        <f aca="false">IF(F116&lt;&gt;"",xlookup(F116,M:M,M:M,"not guildie",1),"")</f>
        <v/>
      </c>
      <c r="H116" s="186"/>
      <c r="I116" s="185" t="str">
        <f aca="false">IF(F116&lt;&gt;"",xlookup(F116,M:M,M:M,"not guildie"),"")</f>
        <v/>
      </c>
      <c r="J116" s="194" t="str">
        <f aca="false">IF(F116&lt;&gt;"", xlookup(F116,O:O,O:O,"not on DKP"),"")</f>
        <v/>
      </c>
      <c r="K116" s="185" t="str">
        <f aca="false">IF(F116="","", xlookup("*"&amp;F116&amp;"*",S:S,S:S,"",2))</f>
        <v/>
      </c>
      <c r="L116" s="126"/>
      <c r="M116" s="144" t="s">
        <v>674</v>
      </c>
      <c r="N116" s="187" t="e">
        <f aca="false" t="array" ref="N116:N116">IF(M116="","", xlookup(M116,'Guild ID Registrar'!B:B,'Guild ID Registrar'!A:A,"noID"))</f>
        <v>#NAME?</v>
      </c>
      <c r="O116" s="139" t="e">
        <f aca="false">xlookup(M116,F:F,F:F,"",2)</f>
        <v>#NAME?</v>
      </c>
      <c r="P116" s="138" t="str">
        <f aca="false">IF(SUMIF(F:F,M116,H:H)=0,"",SUMIF(F:F,M116,H:H))</f>
        <v/>
      </c>
      <c r="Q116" s="189" t="e">
        <f aca="false">IF(M116="","", xlookup("*"&amp;M116&amp;"*",S:S,S:S,"",2))</f>
        <v>#NAME?</v>
      </c>
      <c r="R116" s="126"/>
      <c r="S116" s="140" t="str">
        <f aca="false">IF('DKP Sep 25'!A113&lt;&gt;"",'DKP Sep 25'!A113,"")</f>
        <v/>
      </c>
      <c r="T116" s="145" t="str">
        <f aca="false">IF(S116="","",IF(SUMIF(Q:Q,S116,P:P)=0,"",SUMIF(Q:Q,S116,P:P)))</f>
        <v/>
      </c>
      <c r="U116" s="190" t="str">
        <f aca="false" t="array" ref="U116:U116">IF(S116="","", xlookup(S116,'DKP Sep 25'!A:A,'DKP Sep 25'!A:A))</f>
        <v/>
      </c>
      <c r="V116" s="126" t="str">
        <f aca="false">IF(T116="","", IF(T116&gt;10,1,""))</f>
        <v/>
      </c>
      <c r="W116" s="191" t="e">
        <f aca="false">xlookup(S116,Q:Q,Q:Q)</f>
        <v>#NAME?</v>
      </c>
    </row>
    <row r="117" customFormat="false" ht="15.75" hidden="false" customHeight="true" outlineLevel="0" collapsed="false">
      <c r="A117" s="126"/>
      <c r="B117" s="126"/>
      <c r="C117" s="126"/>
      <c r="D117" s="126"/>
      <c r="E117" s="126"/>
      <c r="F117" s="144"/>
      <c r="G117" s="185" t="str">
        <f aca="false">IF(F117&lt;&gt;"",xlookup(F117,M:M,M:M,"not guildie",1),"")</f>
        <v/>
      </c>
      <c r="H117" s="186"/>
      <c r="I117" s="185" t="str">
        <f aca="false">IF(F117&lt;&gt;"",xlookup(F117,M:M,M:M,"not guildie"),"")</f>
        <v/>
      </c>
      <c r="J117" s="194" t="str">
        <f aca="false">IF(F117&lt;&gt;"", xlookup(F117,O:O,O:O,"not on DKP"),"")</f>
        <v/>
      </c>
      <c r="K117" s="185" t="str">
        <f aca="false">IF(F117="","", xlookup("*"&amp;F117&amp;"*",S:S,S:S,"",2))</f>
        <v/>
      </c>
      <c r="L117" s="126"/>
      <c r="M117" s="144" t="s">
        <v>675</v>
      </c>
      <c r="N117" s="187" t="e">
        <f aca="false" t="array" ref="N117:N117">IF(M117="","", xlookup(M117,'Guild ID Registrar'!B:B,'Guild ID Registrar'!A:A,"noID"))</f>
        <v>#NAME?</v>
      </c>
      <c r="O117" s="138" t="e">
        <f aca="false">xlookup(M117,F:F,F:F,"",2)</f>
        <v>#NAME?</v>
      </c>
      <c r="P117" s="138" t="str">
        <f aca="false">IF(SUMIF(F:F,M117,H:H)=0,"",SUMIF(F:F,M117,H:H))</f>
        <v/>
      </c>
      <c r="Q117" s="189" t="e">
        <f aca="false">IF(M117="","", xlookup("*"&amp;M117&amp;"*",S:S,S:S,"",2))</f>
        <v>#NAME?</v>
      </c>
      <c r="R117" s="126"/>
      <c r="S117" s="140" t="str">
        <f aca="false">IF('DKP Sep 25'!A114&lt;&gt;"",'DKP Sep 25'!A114,"")</f>
        <v/>
      </c>
      <c r="T117" s="145" t="str">
        <f aca="false">IF(S117="","",IF(SUMIF(Q:Q,S117,P:P)=0,"",SUMIF(Q:Q,S117,P:P)))</f>
        <v/>
      </c>
      <c r="U117" s="190" t="str">
        <f aca="false" t="array" ref="U117:U117">IF(S117="","", xlookup(S117,'DKP Sep 25'!A:A,'DKP Sep 25'!A:A))</f>
        <v/>
      </c>
      <c r="V117" s="126" t="str">
        <f aca="false">IF(T117="","", IF(T117&gt;10,1,""))</f>
        <v/>
      </c>
      <c r="W117" s="191" t="e">
        <f aca="false">xlookup(S117,Q:Q,Q:Q)</f>
        <v>#NAME?</v>
      </c>
    </row>
    <row r="118" customFormat="false" ht="15.75" hidden="false" customHeight="true" outlineLevel="0" collapsed="false">
      <c r="A118" s="126"/>
      <c r="B118" s="126"/>
      <c r="C118" s="126"/>
      <c r="D118" s="126"/>
      <c r="E118" s="126"/>
      <c r="F118" s="144"/>
      <c r="G118" s="185" t="str">
        <f aca="false">IF(F118&lt;&gt;"",xlookup(F118,M:M,M:M,"not guildie",1),"")</f>
        <v/>
      </c>
      <c r="H118" s="186"/>
      <c r="I118" s="185" t="str">
        <f aca="false">IF(F118&lt;&gt;"",xlookup(F118,M:M,M:M,"not guildie"),"")</f>
        <v/>
      </c>
      <c r="J118" s="194" t="str">
        <f aca="false">IF(F118&lt;&gt;"", xlookup(F118,O:O,O:O,"not on DKP"),"")</f>
        <v/>
      </c>
      <c r="K118" s="185" t="str">
        <f aca="false">IF(F118="","", xlookup("*"&amp;F118&amp;"*",S:S,S:S,"",2))</f>
        <v/>
      </c>
      <c r="L118" s="126"/>
      <c r="M118" s="144" t="s">
        <v>676</v>
      </c>
      <c r="N118" s="187" t="e">
        <f aca="false" t="array" ref="N118:N118">IF(M118="","", xlookup(M118,'Guild ID Registrar'!B:B,'Guild ID Registrar'!A:A,"noID"))</f>
        <v>#NAME?</v>
      </c>
      <c r="O118" s="138" t="e">
        <f aca="false">xlookup(M118,F:F,F:F,"",2)</f>
        <v>#NAME?</v>
      </c>
      <c r="P118" s="138" t="str">
        <f aca="false">IF(SUMIF(F:F,M118,H:H)=0,"",SUMIF(F:F,M118,H:H))</f>
        <v/>
      </c>
      <c r="Q118" s="189" t="e">
        <f aca="false">IF(M118="","", xlookup("*"&amp;M118&amp;"*",S:S,S:S,"",2))</f>
        <v>#NAME?</v>
      </c>
      <c r="R118" s="126"/>
      <c r="S118" s="140" t="str">
        <f aca="false">IF('DKP Sep 25'!A115&lt;&gt;"",'DKP Sep 25'!A115,"")</f>
        <v/>
      </c>
      <c r="T118" s="145" t="str">
        <f aca="false">IF(S118="","",IF(SUMIF(Q:Q,S118,P:P)=0,"",SUMIF(Q:Q,S118,P:P)))</f>
        <v/>
      </c>
      <c r="U118" s="190" t="str">
        <f aca="false" t="array" ref="U118:U118">IF(S118="","", xlookup(S118,'DKP Sep 25'!A:A,'DKP Sep 25'!A:A))</f>
        <v/>
      </c>
      <c r="V118" s="126" t="str">
        <f aca="false">IF(T118="","", IF(T118&gt;10,1,""))</f>
        <v/>
      </c>
      <c r="W118" s="191" t="e">
        <f aca="false">xlookup(S118,Q:Q,Q:Q)</f>
        <v>#NAME?</v>
      </c>
    </row>
    <row r="119" customFormat="false" ht="15.75" hidden="false" customHeight="true" outlineLevel="0" collapsed="false">
      <c r="A119" s="126"/>
      <c r="B119" s="126"/>
      <c r="C119" s="126"/>
      <c r="D119" s="126"/>
      <c r="E119" s="126"/>
      <c r="F119" s="144"/>
      <c r="G119" s="185" t="str">
        <f aca="false">IF(F119&lt;&gt;"",xlookup(F119,M:M,M:M,"not guildie",1),"")</f>
        <v/>
      </c>
      <c r="H119" s="186"/>
      <c r="I119" s="185" t="str">
        <f aca="false">IF(F119&lt;&gt;"",xlookup(F119,M:M,M:M,"not guildie"),"")</f>
        <v/>
      </c>
      <c r="J119" s="194" t="str">
        <f aca="false">IF(F119&lt;&gt;"", xlookup(F119,O:O,O:O,"not on DKP"),"")</f>
        <v/>
      </c>
      <c r="K119" s="185" t="str">
        <f aca="false">IF(F119="","", xlookup("*"&amp;F119&amp;"*",S:S,S:S,"",2))</f>
        <v/>
      </c>
      <c r="L119" s="126"/>
      <c r="M119" s="144" t="s">
        <v>677</v>
      </c>
      <c r="N119" s="187" t="e">
        <f aca="false" t="array" ref="N119:N119">IF(M119="","", xlookup(M119,'Guild ID Registrar'!B:B,'Guild ID Registrar'!A:A,"noID"))</f>
        <v>#NAME?</v>
      </c>
      <c r="O119" s="138" t="e">
        <f aca="false">xlookup(M119,F:F,F:F,"",2)</f>
        <v>#NAME?</v>
      </c>
      <c r="P119" s="138" t="str">
        <f aca="false">IF(SUMIF(F:F,M119,H:H)=0,"",SUMIF(F:F,M119,H:H))</f>
        <v/>
      </c>
      <c r="Q119" s="189" t="e">
        <f aca="false">IF(M119="","", xlookup("*"&amp;M119&amp;"*",S:S,S:S,"",2))</f>
        <v>#NAME?</v>
      </c>
      <c r="R119" s="126"/>
      <c r="S119" s="140" t="str">
        <f aca="false">IF('DKP Sep 25'!A116&lt;&gt;"",'DKP Sep 25'!A116,"")</f>
        <v/>
      </c>
      <c r="T119" s="145" t="str">
        <f aca="false">IF(S119="","",IF(SUMIF(Q:Q,S119,P:P)=0,"",SUMIF(Q:Q,S119,P:P)))</f>
        <v/>
      </c>
      <c r="U119" s="190" t="str">
        <f aca="false" t="array" ref="U119:U119">IF(S119="","", xlookup(S119,'DKP Sep 25'!A:A,'DKP Sep 25'!A:A))</f>
        <v/>
      </c>
      <c r="V119" s="126" t="str">
        <f aca="false">IF(T119="","", IF(T119&gt;10,1,""))</f>
        <v/>
      </c>
      <c r="W119" s="191" t="e">
        <f aca="false">xlookup(S119,Q:Q,Q:Q)</f>
        <v>#NAME?</v>
      </c>
    </row>
    <row r="120" customFormat="false" ht="15.75" hidden="false" customHeight="true" outlineLevel="0" collapsed="false">
      <c r="A120" s="126"/>
      <c r="B120" s="126"/>
      <c r="C120" s="126"/>
      <c r="D120" s="126"/>
      <c r="E120" s="126"/>
      <c r="F120" s="144"/>
      <c r="G120" s="185" t="str">
        <f aca="false">IF(F120&lt;&gt;"",xlookup(F120,M:M,M:M,"not guildie",1),"")</f>
        <v/>
      </c>
      <c r="H120" s="186"/>
      <c r="I120" s="185" t="str">
        <f aca="false">IF(F120&lt;&gt;"",xlookup(F120,M:M,M:M,"not guildie"),"")</f>
        <v/>
      </c>
      <c r="J120" s="194" t="str">
        <f aca="false">IF(F120&lt;&gt;"", xlookup(F120,O:O,O:O,"not on DKP"),"")</f>
        <v/>
      </c>
      <c r="K120" s="185" t="str">
        <f aca="false">IF(F120="","", xlookup("*"&amp;F120&amp;"*",S:S,S:S,"",2))</f>
        <v/>
      </c>
      <c r="L120" s="126"/>
      <c r="M120" s="144" t="s">
        <v>396</v>
      </c>
      <c r="N120" s="187" t="e">
        <f aca="false" t="array" ref="N120:N120">IF(M120="","", xlookup(M120,'Guild ID Registrar'!B:B,'Guild ID Registrar'!A:A,"noID"))</f>
        <v>#NAME?</v>
      </c>
      <c r="O120" s="138" t="e">
        <f aca="false">xlookup(M120,F:F,F:F,"",2)</f>
        <v>#NAME?</v>
      </c>
      <c r="P120" s="138" t="str">
        <f aca="false">IF(SUMIF(F:F,M120,H:H)=0,"",SUMIF(F:F,M120,H:H))</f>
        <v/>
      </c>
      <c r="Q120" s="189" t="e">
        <f aca="false">IF(M120="","", xlookup("*"&amp;M120&amp;"*",S:S,S:S,"",2))</f>
        <v>#NAME?</v>
      </c>
      <c r="R120" s="126"/>
      <c r="S120" s="140" t="str">
        <f aca="false">IF('DKP Sep 25'!A117&lt;&gt;"",'DKP Sep 25'!A117,"")</f>
        <v/>
      </c>
      <c r="T120" s="145" t="str">
        <f aca="false">IF(S120="","",IF(SUMIF(Q:Q,S120,P:P)=0,"",SUMIF(Q:Q,S120,P:P)))</f>
        <v/>
      </c>
      <c r="U120" s="190" t="str">
        <f aca="false" t="array" ref="U120:U120">IF(S120="","", xlookup(S120,'DKP Sep 25'!A:A,'DKP Sep 25'!A:A))</f>
        <v/>
      </c>
      <c r="V120" s="126" t="str">
        <f aca="false">IF(T120="","", IF(T120&gt;10,1,""))</f>
        <v/>
      </c>
      <c r="W120" s="191" t="e">
        <f aca="false">xlookup(S120,Q:Q,Q:Q)</f>
        <v>#NAME?</v>
      </c>
    </row>
    <row r="121" customFormat="false" ht="15.75" hidden="false" customHeight="true" outlineLevel="0" collapsed="false">
      <c r="A121" s="126"/>
      <c r="B121" s="126"/>
      <c r="C121" s="126"/>
      <c r="D121" s="126"/>
      <c r="E121" s="126"/>
      <c r="F121" s="144"/>
      <c r="G121" s="185" t="str">
        <f aca="false">IF(F121&lt;&gt;"",xlookup(F121,M:M,M:M,"not guildie",1),"")</f>
        <v/>
      </c>
      <c r="H121" s="186"/>
      <c r="I121" s="185" t="str">
        <f aca="false">IF(F121&lt;&gt;"",xlookup(F121,M:M,M:M,"not guildie"),"")</f>
        <v/>
      </c>
      <c r="J121" s="194" t="str">
        <f aca="false">IF(F121&lt;&gt;"", xlookup(F121,O:O,O:O,"not on DKP"),"")</f>
        <v/>
      </c>
      <c r="K121" s="185" t="str">
        <f aca="false">IF(F121="","", xlookup("*"&amp;F121&amp;"*",S:S,S:S,"",2))</f>
        <v/>
      </c>
      <c r="L121" s="126"/>
      <c r="M121" s="144" t="s">
        <v>678</v>
      </c>
      <c r="N121" s="187" t="e">
        <f aca="false" t="array" ref="N121:N121">IF(M121="","", xlookup(M121,'Guild ID Registrar'!B:B,'Guild ID Registrar'!A:A,"noID"))</f>
        <v>#NAME?</v>
      </c>
      <c r="O121" s="139" t="e">
        <f aca="false">xlookup(M121,F:F,F:F,"",2)</f>
        <v>#NAME?</v>
      </c>
      <c r="P121" s="138" t="str">
        <f aca="false">IF(SUMIF(F:F,M121,H:H)=0,"",SUMIF(F:F,M121,H:H))</f>
        <v/>
      </c>
      <c r="Q121" s="189" t="e">
        <f aca="false">IF(M121="","", xlookup("*"&amp;M121&amp;"*",S:S,S:S,"",2))</f>
        <v>#NAME?</v>
      </c>
      <c r="R121" s="126"/>
      <c r="S121" s="140" t="str">
        <f aca="false">IF('DKP Sep 25'!A118&lt;&gt;"",'DKP Sep 25'!A118,"")</f>
        <v/>
      </c>
      <c r="T121" s="145" t="str">
        <f aca="false">IF(S121="","",IF(SUMIF(Q:Q,S121,P:P)=0,"",SUMIF(Q:Q,S121,P:P)))</f>
        <v/>
      </c>
      <c r="U121" s="190" t="str">
        <f aca="false" t="array" ref="U121:U121">IF(S121="","", xlookup(S121,'DKP Sep 25'!A:A,'DKP Sep 25'!A:A))</f>
        <v/>
      </c>
      <c r="V121" s="126" t="str">
        <f aca="false">IF(T121="","", IF(T121&gt;10,1,""))</f>
        <v/>
      </c>
      <c r="W121" s="191" t="e">
        <f aca="false">xlookup(S121,Q:Q,Q:Q)</f>
        <v>#NAME?</v>
      </c>
    </row>
    <row r="122" customFormat="false" ht="15.75" hidden="false" customHeight="true" outlineLevel="0" collapsed="false">
      <c r="A122" s="126"/>
      <c r="B122" s="126"/>
      <c r="C122" s="126"/>
      <c r="D122" s="126"/>
      <c r="E122" s="126"/>
      <c r="F122" s="144"/>
      <c r="G122" s="185" t="str">
        <f aca="false">IF(F122&lt;&gt;"",xlookup(F122,M:M,M:M,"not guildie",1),"")</f>
        <v/>
      </c>
      <c r="H122" s="186"/>
      <c r="I122" s="185" t="str">
        <f aca="false">IF(F122&lt;&gt;"",xlookup(F122,M:M,M:M,"not guildie"),"")</f>
        <v/>
      </c>
      <c r="J122" s="194" t="str">
        <f aca="false">IF(F122&lt;&gt;"", xlookup(F122,O:O,O:O,"not on DKP"),"")</f>
        <v/>
      </c>
      <c r="K122" s="185" t="str">
        <f aca="false">IF(F122="","", xlookup("*"&amp;F122&amp;"*",S:S,S:S,"",2))</f>
        <v/>
      </c>
      <c r="L122" s="126"/>
      <c r="M122" s="144" t="s">
        <v>679</v>
      </c>
      <c r="N122" s="187" t="e">
        <f aca="false" t="array" ref="N122:N122">IF(M122="","", xlookup(M122,'Guild ID Registrar'!B:B,'Guild ID Registrar'!A:A,"noID"))</f>
        <v>#NAME?</v>
      </c>
      <c r="O122" s="138" t="e">
        <f aca="false">xlookup(M122,F:F,F:F,"",2)</f>
        <v>#NAME?</v>
      </c>
      <c r="P122" s="138" t="str">
        <f aca="false">IF(SUMIF(F:F,M122,H:H)=0,"",SUMIF(F:F,M122,H:H))</f>
        <v/>
      </c>
      <c r="Q122" s="189" t="e">
        <f aca="false">IF(M122="","", xlookup("*"&amp;M122&amp;"*",S:S,S:S,"",2))</f>
        <v>#NAME?</v>
      </c>
      <c r="R122" s="126"/>
      <c r="S122" s="140" t="str">
        <f aca="false">IF('DKP Sep 25'!A119&lt;&gt;"",'DKP Sep 25'!A119,"")</f>
        <v/>
      </c>
      <c r="T122" s="145" t="str">
        <f aca="false">IF(S122="","",IF(SUMIF(Q:Q,S122,P:P)=0,"",SUMIF(Q:Q,S122,P:P)))</f>
        <v/>
      </c>
      <c r="U122" s="190" t="str">
        <f aca="false" t="array" ref="U122:U122">IF(S122="","", xlookup(S122,'DKP Sep 25'!A:A,'DKP Sep 25'!A:A))</f>
        <v/>
      </c>
      <c r="V122" s="126" t="str">
        <f aca="false">IF(T122="","", IF(T122&gt;10,1,""))</f>
        <v/>
      </c>
      <c r="W122" s="191" t="e">
        <f aca="false">xlookup(S122,Q:Q,Q:Q)</f>
        <v>#NAME?</v>
      </c>
    </row>
    <row r="123" customFormat="false" ht="15.75" hidden="false" customHeight="true" outlineLevel="0" collapsed="false">
      <c r="A123" s="126"/>
      <c r="B123" s="126"/>
      <c r="C123" s="126"/>
      <c r="D123" s="126"/>
      <c r="E123" s="126"/>
      <c r="F123" s="144"/>
      <c r="G123" s="185" t="str">
        <f aca="false">IF(F123&lt;&gt;"",xlookup(F123,M:M,M:M,"not guildie",1),"")</f>
        <v/>
      </c>
      <c r="H123" s="186"/>
      <c r="I123" s="185" t="str">
        <f aca="false">IF(F123&lt;&gt;"",xlookup(F123,M:M,M:M,"not guildie"),"")</f>
        <v/>
      </c>
      <c r="J123" s="194" t="str">
        <f aca="false">IF(F123&lt;&gt;"", xlookup(F123,O:O,O:O,"not on DKP"),"")</f>
        <v/>
      </c>
      <c r="K123" s="185" t="str">
        <f aca="false">IF(F123="","", xlookup("*"&amp;F123&amp;"*",S:S,S:S,"",2))</f>
        <v/>
      </c>
      <c r="L123" s="126"/>
      <c r="M123" s="144" t="s">
        <v>52</v>
      </c>
      <c r="N123" s="187" t="e">
        <f aca="false" t="array" ref="N123:N123">IF(M123="","", xlookup(M123,'Guild ID Registrar'!B:B,'Guild ID Registrar'!A:A,"noID"))</f>
        <v>#NAME?</v>
      </c>
      <c r="O123" s="139" t="e">
        <f aca="false">xlookup(M123,F:F,F:F,"",2)</f>
        <v>#NAME?</v>
      </c>
      <c r="P123" s="138" t="str">
        <f aca="false">IF(SUMIF(F:F,M123,H:H)=0,"",SUMIF(F:F,M123,H:H))</f>
        <v/>
      </c>
      <c r="Q123" s="189" t="e">
        <f aca="false">IF(M123="","", xlookup("*"&amp;M123&amp;"*",S:S,S:S,"",2))</f>
        <v>#NAME?</v>
      </c>
      <c r="R123" s="126"/>
      <c r="S123" s="140" t="str">
        <f aca="false">IF('DKP Sep 25'!A120&lt;&gt;"",'DKP Sep 25'!A120,"")</f>
        <v/>
      </c>
      <c r="T123" s="145" t="str">
        <f aca="false">IF(S123="","",IF(SUMIF(Q:Q,S123,P:P)=0,"",SUMIF(Q:Q,S123,P:P)))</f>
        <v/>
      </c>
      <c r="U123" s="190" t="str">
        <f aca="false" t="array" ref="U123:U123">IF(S123="","", xlookup(S123,'DKP Sep 25'!A:A,'DKP Sep 25'!A:A))</f>
        <v/>
      </c>
      <c r="V123" s="126" t="str">
        <f aca="false">IF(T123="","", IF(T123&gt;10,1,""))</f>
        <v/>
      </c>
      <c r="W123" s="191" t="e">
        <f aca="false">xlookup(S123,Q:Q,Q:Q)</f>
        <v>#NAME?</v>
      </c>
    </row>
    <row r="124" customFormat="false" ht="15.75" hidden="false" customHeight="true" outlineLevel="0" collapsed="false">
      <c r="A124" s="126"/>
      <c r="B124" s="126"/>
      <c r="C124" s="126"/>
      <c r="D124" s="126"/>
      <c r="E124" s="126"/>
      <c r="F124" s="144"/>
      <c r="G124" s="185" t="str">
        <f aca="false">IF(F124&lt;&gt;"",xlookup(F124,M:M,M:M,"not guildie",1),"")</f>
        <v/>
      </c>
      <c r="H124" s="186"/>
      <c r="I124" s="185" t="str">
        <f aca="false">IF(F124&lt;&gt;"",xlookup(F124,M:M,M:M,"not guildie"),"")</f>
        <v/>
      </c>
      <c r="J124" s="194" t="str">
        <f aca="false">IF(F124&lt;&gt;"", xlookup(F124,O:O,O:O,"not on DKP"),"")</f>
        <v/>
      </c>
      <c r="K124" s="185" t="str">
        <f aca="false">IF(F124="","", xlookup("*"&amp;F124&amp;"*",S:S,S:S,"",2))</f>
        <v/>
      </c>
      <c r="L124" s="126"/>
      <c r="M124" s="144" t="s">
        <v>680</v>
      </c>
      <c r="N124" s="187" t="e">
        <f aca="false" t="array" ref="N124:N124">IF(M124="","", xlookup(M124,'Guild ID Registrar'!B:B,'Guild ID Registrar'!A:A,"noID"))</f>
        <v>#NAME?</v>
      </c>
      <c r="O124" s="139" t="e">
        <f aca="false">xlookup(M124,F:F,F:F,"",2)</f>
        <v>#NAME?</v>
      </c>
      <c r="P124" s="138" t="str">
        <f aca="false">IF(SUMIF(F:F,M124,H:H)=0,"",SUMIF(F:F,M124,H:H))</f>
        <v/>
      </c>
      <c r="Q124" s="189" t="e">
        <f aca="false">IF(M124="","", xlookup("*"&amp;M124&amp;"*",S:S,S:S,"",2))</f>
        <v>#NAME?</v>
      </c>
      <c r="R124" s="126"/>
      <c r="S124" s="140" t="str">
        <f aca="false">IF('DKP Sep 25'!A121&lt;&gt;"",'DKP Sep 25'!A121,"")</f>
        <v/>
      </c>
      <c r="T124" s="145" t="str">
        <f aca="false">IF(S124="","",IF(SUMIF(Q:Q,S124,P:P)=0,"",SUMIF(Q:Q,S124,P:P)))</f>
        <v/>
      </c>
      <c r="U124" s="190" t="str">
        <f aca="false" t="array" ref="U124:U124">IF(S124="","", xlookup(S124,'DKP Sep 25'!A:A,'DKP Sep 25'!A:A))</f>
        <v/>
      </c>
      <c r="V124" s="126" t="str">
        <f aca="false">IF(T124="","", IF(T124&gt;10,1,""))</f>
        <v/>
      </c>
      <c r="W124" s="191" t="e">
        <f aca="false">xlookup(S124,Q:Q,Q:Q)</f>
        <v>#NAME?</v>
      </c>
    </row>
    <row r="125" customFormat="false" ht="15.75" hidden="false" customHeight="true" outlineLevel="0" collapsed="false">
      <c r="A125" s="126"/>
      <c r="B125" s="126"/>
      <c r="C125" s="126"/>
      <c r="D125" s="126"/>
      <c r="E125" s="126"/>
      <c r="F125" s="144"/>
      <c r="G125" s="185" t="str">
        <f aca="false">IF(F125&lt;&gt;"",xlookup(F125,M:M,M:M,"not guildie",1),"")</f>
        <v/>
      </c>
      <c r="H125" s="186"/>
      <c r="I125" s="185" t="str">
        <f aca="false">IF(F125&lt;&gt;"",xlookup(F125,M:M,M:M,"not guildie"),"")</f>
        <v/>
      </c>
      <c r="J125" s="194" t="str">
        <f aca="false">IF(F125&lt;&gt;"", xlookup(F125,O:O,O:O,"not on DKP"),"")</f>
        <v/>
      </c>
      <c r="K125" s="185" t="str">
        <f aca="false">IF(F125="","", xlookup("*"&amp;F125&amp;"*",S:S,S:S,"",2))</f>
        <v/>
      </c>
      <c r="L125" s="126"/>
      <c r="M125" s="144" t="s">
        <v>681</v>
      </c>
      <c r="N125" s="187" t="e">
        <f aca="false" t="array" ref="N125:N125">IF(M125="","", xlookup(M125,'Guild ID Registrar'!B:B,'Guild ID Registrar'!A:A,"noID"))</f>
        <v>#NAME?</v>
      </c>
      <c r="O125" s="138" t="e">
        <f aca="false">xlookup(M125,F:F,F:F,"",2)</f>
        <v>#NAME?</v>
      </c>
      <c r="P125" s="138" t="str">
        <f aca="false">IF(SUMIF(F:F,M125,H:H)=0,"",SUMIF(F:F,M125,H:H))</f>
        <v/>
      </c>
      <c r="Q125" s="189" t="e">
        <f aca="false">IF(M125="","", xlookup("*"&amp;M125&amp;"*",S:S,S:S,"",2))</f>
        <v>#NAME?</v>
      </c>
      <c r="R125" s="126"/>
      <c r="S125" s="140" t="str">
        <f aca="false">IF('DKP Sep 25'!A122&lt;&gt;"",'DKP Sep 25'!A122,"")</f>
        <v/>
      </c>
      <c r="T125" s="145" t="str">
        <f aca="false">IF(S125="","",IF(SUMIF(Q:Q,S125,P:P)=0,"",SUMIF(Q:Q,S125,P:P)))</f>
        <v/>
      </c>
      <c r="U125" s="190" t="str">
        <f aca="false" t="array" ref="U125:U125">IF(S125="","", xlookup(S125,'DKP Sep 25'!A:A,'DKP Sep 25'!A:A))</f>
        <v/>
      </c>
      <c r="V125" s="126" t="str">
        <f aca="false">IF(T125="","", IF(T125&gt;10,1,""))</f>
        <v/>
      </c>
      <c r="W125" s="191" t="e">
        <f aca="false">xlookup(S125,Q:Q,Q:Q)</f>
        <v>#NAME?</v>
      </c>
    </row>
    <row r="126" customFormat="false" ht="15.75" hidden="false" customHeight="true" outlineLevel="0" collapsed="false">
      <c r="A126" s="126"/>
      <c r="B126" s="126"/>
      <c r="C126" s="126"/>
      <c r="D126" s="126"/>
      <c r="E126" s="126"/>
      <c r="F126" s="144"/>
      <c r="G126" s="185" t="str">
        <f aca="false">IF(F126&lt;&gt;"",xlookup(F126,M:M,M:M,"not guildie",1),"")</f>
        <v/>
      </c>
      <c r="H126" s="186"/>
      <c r="I126" s="185" t="str">
        <f aca="false">IF(F126&lt;&gt;"",xlookup(F126,M:M,M:M,"not guildie"),"")</f>
        <v/>
      </c>
      <c r="J126" s="194" t="str">
        <f aca="false">IF(F126&lt;&gt;"", xlookup(F126,O:O,O:O,"not on DKP"),"")</f>
        <v/>
      </c>
      <c r="K126" s="185" t="str">
        <f aca="false">IF(F126="","", xlookup("*"&amp;F126&amp;"*",S:S,S:S,"",2))</f>
        <v/>
      </c>
      <c r="L126" s="126"/>
      <c r="M126" s="144" t="s">
        <v>368</v>
      </c>
      <c r="N126" s="187" t="e">
        <f aca="false" t="array" ref="N126:N126">IF(M126="","", xlookup(M126,'Guild ID Registrar'!B:B,'Guild ID Registrar'!A:A,"noID"))</f>
        <v>#NAME?</v>
      </c>
      <c r="O126" s="138" t="e">
        <f aca="false">xlookup(M126,F:F,F:F,"",2)</f>
        <v>#NAME?</v>
      </c>
      <c r="P126" s="138" t="n">
        <f aca="false">IF(SUMIF(F:F,M126,H:H)=0,"",SUMIF(F:F,M126,H:H))</f>
        <v>7</v>
      </c>
      <c r="Q126" s="189" t="e">
        <f aca="false">IF(M126="","", xlookup("*"&amp;M126&amp;"*",S:S,S:S,"",2))</f>
        <v>#NAME?</v>
      </c>
      <c r="R126" s="126"/>
      <c r="S126" s="140" t="str">
        <f aca="false">IF('DKP Sep 25'!A123&lt;&gt;"",'DKP Sep 25'!A123,"")</f>
        <v/>
      </c>
      <c r="T126" s="145" t="str">
        <f aca="false">IF(S126="","",IF(SUMIF(Q:Q,S126,P:P)=0,"",SUMIF(Q:Q,S126,P:P)))</f>
        <v/>
      </c>
      <c r="U126" s="190" t="str">
        <f aca="false" t="array" ref="U126:U126">IF(S126="","", xlookup(S126,'DKP Sep 25'!A:A,'DKP Sep 25'!A:A))</f>
        <v/>
      </c>
      <c r="V126" s="126" t="str">
        <f aca="false">IF(T126="","", IF(T126&gt;10,1,""))</f>
        <v/>
      </c>
      <c r="W126" s="191" t="e">
        <f aca="false">xlookup(S126,Q:Q,Q:Q)</f>
        <v>#NAME?</v>
      </c>
    </row>
    <row r="127" customFormat="false" ht="15.75" hidden="false" customHeight="true" outlineLevel="0" collapsed="false">
      <c r="A127" s="126"/>
      <c r="B127" s="126"/>
      <c r="C127" s="126"/>
      <c r="D127" s="126"/>
      <c r="E127" s="126"/>
      <c r="F127" s="144"/>
      <c r="G127" s="185" t="str">
        <f aca="false">IF(F127&lt;&gt;"",xlookup(F127,M:M,M:M,"not guildie",1),"")</f>
        <v/>
      </c>
      <c r="H127" s="186"/>
      <c r="I127" s="185" t="str">
        <f aca="false">IF(F127&lt;&gt;"",xlookup(F127,M:M,M:M,"not guildie"),"")</f>
        <v/>
      </c>
      <c r="J127" s="194" t="str">
        <f aca="false">IF(F127&lt;&gt;"", xlookup(F127,O:O,O:O,"not on DKP"),"")</f>
        <v/>
      </c>
      <c r="K127" s="185" t="str">
        <f aca="false">IF(F127="","", xlookup("*"&amp;F127&amp;"*",S:S,S:S,"",2))</f>
        <v/>
      </c>
      <c r="L127" s="126"/>
      <c r="M127" s="144" t="s">
        <v>56</v>
      </c>
      <c r="N127" s="187" t="e">
        <f aca="false" t="array" ref="N127:N127">IF(M127="","", xlookup(M127,'Guild ID Registrar'!B:B,'Guild ID Registrar'!A:A,"noID"))</f>
        <v>#NAME?</v>
      </c>
      <c r="O127" s="138" t="e">
        <f aca="false">xlookup(M127,F:F,F:F,"",2)</f>
        <v>#NAME?</v>
      </c>
      <c r="P127" s="138" t="str">
        <f aca="false">IF(SUMIF(F:F,M127,H:H)=0,"",SUMIF(F:F,M127,H:H))</f>
        <v/>
      </c>
      <c r="Q127" s="189" t="e">
        <f aca="false">IF(M127="","", xlookup("*"&amp;M127&amp;"*",S:S,S:S,"",2))</f>
        <v>#NAME?</v>
      </c>
      <c r="R127" s="126"/>
      <c r="S127" s="140" t="str">
        <f aca="false">IF('DKP Sep 25'!A124&lt;&gt;"",'DKP Sep 25'!A124,"")</f>
        <v/>
      </c>
      <c r="T127" s="145" t="str">
        <f aca="false">IF(S127="","",IF(SUMIF(Q:Q,S127,P:P)=0,"",SUMIF(Q:Q,S127,P:P)))</f>
        <v/>
      </c>
      <c r="U127" s="190" t="str">
        <f aca="false" t="array" ref="U127:U127">IF(S127="","", xlookup(S127,'DKP Sep 25'!A:A,'DKP Sep 25'!A:A))</f>
        <v/>
      </c>
      <c r="V127" s="126" t="str">
        <f aca="false">IF(T127="","", IF(T127&gt;10,1,""))</f>
        <v/>
      </c>
      <c r="W127" s="191" t="e">
        <f aca="false">xlookup(S127,Q:Q,Q:Q)</f>
        <v>#NAME?</v>
      </c>
    </row>
    <row r="128" customFormat="false" ht="15.75" hidden="false" customHeight="true" outlineLevel="0" collapsed="false">
      <c r="A128" s="126"/>
      <c r="B128" s="126"/>
      <c r="C128" s="126"/>
      <c r="D128" s="126"/>
      <c r="E128" s="126"/>
      <c r="F128" s="144"/>
      <c r="G128" s="185" t="str">
        <f aca="false">IF(F128&lt;&gt;"",xlookup(F128,M:M,M:M,"not guildie",1),"")</f>
        <v/>
      </c>
      <c r="H128" s="186"/>
      <c r="I128" s="185" t="str">
        <f aca="false">IF(F128&lt;&gt;"",xlookup(F128,M:M,M:M,"not guildie"),"")</f>
        <v/>
      </c>
      <c r="J128" s="194" t="str">
        <f aca="false">IF(F128&lt;&gt;"", xlookup(F128,O:O,O:O,"not on DKP"),"")</f>
        <v/>
      </c>
      <c r="K128" s="185" t="str">
        <f aca="false">IF(F128="","", xlookup("*"&amp;F128&amp;"*",S:S,S:S,"",2))</f>
        <v/>
      </c>
      <c r="L128" s="126"/>
      <c r="M128" s="144" t="s">
        <v>60</v>
      </c>
      <c r="N128" s="187" t="e">
        <f aca="false" t="array" ref="N128:N128">IF(M128="","", xlookup(M128,'Guild ID Registrar'!B:B,'Guild ID Registrar'!A:A,"noID"))</f>
        <v>#NAME?</v>
      </c>
      <c r="O128" s="139" t="e">
        <f aca="false">xlookup(M128,F:F,F:F,"",2)</f>
        <v>#NAME?</v>
      </c>
      <c r="P128" s="138" t="str">
        <f aca="false">IF(SUMIF(F:F,M128,H:H)=0,"",SUMIF(F:F,M128,H:H))</f>
        <v/>
      </c>
      <c r="Q128" s="189" t="e">
        <f aca="false">IF(M128="","", xlookup("*"&amp;M128&amp;"*",S:S,S:S,"",2))</f>
        <v>#NAME?</v>
      </c>
      <c r="R128" s="126"/>
      <c r="S128" s="140" t="str">
        <f aca="false">IF('DKP Sep 25'!A125&lt;&gt;"",'DKP Sep 25'!A125,"")</f>
        <v/>
      </c>
      <c r="T128" s="145" t="str">
        <f aca="false">IF(S128="","",IF(SUMIF(Q:Q,S128,P:P)=0,"",SUMIF(Q:Q,S128,P:P)))</f>
        <v/>
      </c>
      <c r="U128" s="190" t="str">
        <f aca="false" t="array" ref="U128:U128">IF(S128="","", xlookup(S128,'DKP Sep 25'!A:A,'DKP Sep 25'!A:A))</f>
        <v/>
      </c>
      <c r="V128" s="126" t="str">
        <f aca="false">IF(T128="","", IF(T128&gt;10,1,""))</f>
        <v/>
      </c>
      <c r="W128" s="191" t="e">
        <f aca="false">xlookup(S128,Q:Q,Q:Q)</f>
        <v>#NAME?</v>
      </c>
    </row>
    <row r="129" customFormat="false" ht="15.75" hidden="false" customHeight="true" outlineLevel="0" collapsed="false">
      <c r="A129" s="126"/>
      <c r="B129" s="126"/>
      <c r="C129" s="126"/>
      <c r="D129" s="126"/>
      <c r="E129" s="126"/>
      <c r="F129" s="144"/>
      <c r="G129" s="185" t="str">
        <f aca="false">IF(F129&lt;&gt;"",xlookup(F129,M:M,M:M,"not guildie",1),"")</f>
        <v/>
      </c>
      <c r="H129" s="186"/>
      <c r="I129" s="185" t="str">
        <f aca="false">IF(F129&lt;&gt;"",xlookup(F129,M:M,M:M,"not guildie"),"")</f>
        <v/>
      </c>
      <c r="J129" s="194" t="str">
        <f aca="false">IF(F129&lt;&gt;"", xlookup(F129,O:O,O:O,"not on DKP"),"")</f>
        <v/>
      </c>
      <c r="K129" s="185" t="str">
        <f aca="false">IF(F129="","", xlookup("*"&amp;F129&amp;"*",S:S,S:S,"",2))</f>
        <v/>
      </c>
      <c r="L129" s="126"/>
      <c r="M129" s="144" t="s">
        <v>63</v>
      </c>
      <c r="N129" s="187" t="e">
        <f aca="false" t="array" ref="N129:N129">IF(M129="","", xlookup(M129,'Guild ID Registrar'!B:B,'Guild ID Registrar'!A:A,"noID"))</f>
        <v>#NAME?</v>
      </c>
      <c r="O129" s="138" t="e">
        <f aca="false">xlookup(M129,F:F,F:F,"",2)</f>
        <v>#NAME?</v>
      </c>
      <c r="P129" s="138" t="str">
        <f aca="false">IF(SUMIF(F:F,M129,H:H)=0,"",SUMIF(F:F,M129,H:H))</f>
        <v/>
      </c>
      <c r="Q129" s="189" t="e">
        <f aca="false">IF(M129="","", xlookup("*"&amp;M129&amp;"*",S:S,S:S,"",2))</f>
        <v>#NAME?</v>
      </c>
      <c r="R129" s="126"/>
      <c r="S129" s="140" t="str">
        <f aca="false">IF('DKP Sep 25'!A126&lt;&gt;"",'DKP Sep 25'!A126,"")</f>
        <v/>
      </c>
      <c r="T129" s="145" t="str">
        <f aca="false">IF(S129="","",IF(SUMIF(Q:Q,S129,P:P)=0,"",SUMIF(Q:Q,S129,P:P)))</f>
        <v/>
      </c>
      <c r="U129" s="190" t="str">
        <f aca="false" t="array" ref="U129:U129">IF(S129="","", xlookup(S129,'DKP Sep 25'!A:A,'DKP Sep 25'!A:A))</f>
        <v/>
      </c>
      <c r="V129" s="126" t="str">
        <f aca="false">IF(T129="","", IF(T129&gt;10,1,""))</f>
        <v/>
      </c>
      <c r="W129" s="191" t="e">
        <f aca="false">xlookup(S129,Q:Q,Q:Q)</f>
        <v>#NAME?</v>
      </c>
    </row>
    <row r="130" customFormat="false" ht="15.75" hidden="false" customHeight="true" outlineLevel="0" collapsed="false">
      <c r="A130" s="126"/>
      <c r="B130" s="126"/>
      <c r="C130" s="126"/>
      <c r="D130" s="126"/>
      <c r="E130" s="126"/>
      <c r="F130" s="144"/>
      <c r="G130" s="185" t="str">
        <f aca="false">IF(F130&lt;&gt;"",xlookup(F130,M:M,M:M,"not guildie",1),"")</f>
        <v/>
      </c>
      <c r="H130" s="186"/>
      <c r="I130" s="185" t="str">
        <f aca="false">IF(F130&lt;&gt;"",xlookup(F130,M:M,M:M,"not guildie"),"")</f>
        <v/>
      </c>
      <c r="J130" s="194" t="str">
        <f aca="false">IF(F130&lt;&gt;"", xlookup(F130,O:O,O:O,"not on DKP"),"")</f>
        <v/>
      </c>
      <c r="K130" s="185" t="str">
        <f aca="false">IF(F130="","", xlookup("*"&amp;F130&amp;"*",S:S,S:S,"",2))</f>
        <v/>
      </c>
      <c r="L130" s="126"/>
      <c r="M130" s="144" t="s">
        <v>682</v>
      </c>
      <c r="N130" s="187" t="e">
        <f aca="false" t="array" ref="N130:N130">IF(M130="","", xlookup(M130,'Guild ID Registrar'!B:B,'Guild ID Registrar'!A:A,"noID"))</f>
        <v>#NAME?</v>
      </c>
      <c r="O130" s="138" t="e">
        <f aca="false">xlookup(M130,F:F,F:F,"",2)</f>
        <v>#NAME?</v>
      </c>
      <c r="P130" s="138" t="str">
        <f aca="false">IF(SUMIF(F:F,M130,H:H)=0,"",SUMIF(F:F,M130,H:H))</f>
        <v/>
      </c>
      <c r="Q130" s="189" t="e">
        <f aca="false">IF(M130="","", xlookup("*"&amp;M130&amp;"*",S:S,S:S,"",2))</f>
        <v>#NAME?</v>
      </c>
      <c r="R130" s="126"/>
      <c r="S130" s="140" t="str">
        <f aca="false">IF('DKP Sep 25'!A127&lt;&gt;"",'DKP Sep 25'!A127,"")</f>
        <v/>
      </c>
      <c r="T130" s="145" t="str">
        <f aca="false">IF(S130="","",IF(SUMIF(Q:Q,S130,P:P)=0,"",SUMIF(Q:Q,S130,P:P)))</f>
        <v/>
      </c>
      <c r="U130" s="190" t="str">
        <f aca="false" t="array" ref="U130:U130">IF(S130="","", xlookup(S130,'DKP Sep 25'!A:A,'DKP Sep 25'!A:A))</f>
        <v/>
      </c>
      <c r="V130" s="126" t="str">
        <f aca="false">IF(T130="","", IF(T130&gt;10,1,""))</f>
        <v/>
      </c>
      <c r="W130" s="191" t="e">
        <f aca="false">xlookup(S130,Q:Q,Q:Q)</f>
        <v>#NAME?</v>
      </c>
    </row>
    <row r="131" customFormat="false" ht="15.75" hidden="false" customHeight="true" outlineLevel="0" collapsed="false">
      <c r="A131" s="126"/>
      <c r="B131" s="126"/>
      <c r="C131" s="126"/>
      <c r="D131" s="126"/>
      <c r="E131" s="126"/>
      <c r="F131" s="144"/>
      <c r="G131" s="185" t="str">
        <f aca="false">IF(F131&lt;&gt;"",xlookup(F131,M:M,M:M,"not guildie",1),"")</f>
        <v/>
      </c>
      <c r="H131" s="186"/>
      <c r="I131" s="185" t="str">
        <f aca="false">IF(F131&lt;&gt;"",xlookup(F131,M:M,M:M,"not guildie"),"")</f>
        <v/>
      </c>
      <c r="J131" s="194" t="str">
        <f aca="false">IF(F131&lt;&gt;"", xlookup(F131,O:O,O:O,"not on DKP"),"")</f>
        <v/>
      </c>
      <c r="K131" s="185" t="str">
        <f aca="false">IF(F131="","", xlookup("*"&amp;F131&amp;"*",S:S,S:S,"",2))</f>
        <v/>
      </c>
      <c r="L131" s="126"/>
      <c r="M131" s="144" t="s">
        <v>683</v>
      </c>
      <c r="N131" s="187" t="e">
        <f aca="false" t="array" ref="N131:N131">IF(M131="","", xlookup(M131,'Guild ID Registrar'!B:B,'Guild ID Registrar'!A:A,"noID"))</f>
        <v>#NAME?</v>
      </c>
      <c r="O131" s="139" t="e">
        <f aca="false">xlookup(M131,F:F,F:F,"",2)</f>
        <v>#NAME?</v>
      </c>
      <c r="P131" s="138" t="str">
        <f aca="false">IF(SUMIF(F:F,M131,H:H)=0,"",SUMIF(F:F,M131,H:H))</f>
        <v/>
      </c>
      <c r="Q131" s="189" t="e">
        <f aca="false">IF(M131="","", xlookup("*"&amp;M131&amp;"*",S:S,S:S,"",2))</f>
        <v>#NAME?</v>
      </c>
      <c r="R131" s="126"/>
      <c r="S131" s="140" t="str">
        <f aca="false">IF('DKP Sep 25'!A128&lt;&gt;"",'DKP Sep 25'!A128,"")</f>
        <v/>
      </c>
      <c r="T131" s="145" t="str">
        <f aca="false">IF(S131="","",IF(SUMIF(Q:Q,S131,P:P)=0,"",SUMIF(Q:Q,S131,P:P)))</f>
        <v/>
      </c>
      <c r="U131" s="190" t="str">
        <f aca="false" t="array" ref="U131:U131">IF(S131="","", xlookup(S131,'DKP Sep 25'!A:A,'DKP Sep 25'!A:A))</f>
        <v/>
      </c>
      <c r="V131" s="126" t="str">
        <f aca="false">IF(T131="","", IF(T131&gt;10,1,""))</f>
        <v/>
      </c>
      <c r="W131" s="191" t="e">
        <f aca="false">xlookup(S131,Q:Q,Q:Q)</f>
        <v>#NAME?</v>
      </c>
    </row>
    <row r="132" customFormat="false" ht="15.75" hidden="false" customHeight="true" outlineLevel="0" collapsed="false">
      <c r="A132" s="126"/>
      <c r="B132" s="126"/>
      <c r="C132" s="126"/>
      <c r="D132" s="126"/>
      <c r="E132" s="126"/>
      <c r="F132" s="144"/>
      <c r="G132" s="185" t="str">
        <f aca="false">IF(F132&lt;&gt;"",xlookup(F132,M:M,M:M,"not guildie",1),"")</f>
        <v/>
      </c>
      <c r="H132" s="186"/>
      <c r="I132" s="185" t="str">
        <f aca="false">IF(F132&lt;&gt;"",xlookup(F132,M:M,M:M,"not guildie"),"")</f>
        <v/>
      </c>
      <c r="J132" s="194" t="str">
        <f aca="false">IF(F132&lt;&gt;"", xlookup(F132,O:O,O:O,"not on DKP"),"")</f>
        <v/>
      </c>
      <c r="K132" s="185" t="str">
        <f aca="false">IF(F132="","", xlookup("*"&amp;F132&amp;"*",S:S,S:S,"",2))</f>
        <v/>
      </c>
      <c r="L132" s="126"/>
      <c r="M132" s="144" t="s">
        <v>64</v>
      </c>
      <c r="N132" s="187" t="e">
        <f aca="false" t="array" ref="N132:N132">IF(M132="","", xlookup(M132,'Guild ID Registrar'!B:B,'Guild ID Registrar'!A:A,"noID"))</f>
        <v>#NAME?</v>
      </c>
      <c r="O132" s="138" t="e">
        <f aca="false">xlookup(M132,F:F,F:F,"",2)</f>
        <v>#NAME?</v>
      </c>
      <c r="P132" s="138" t="str">
        <f aca="false">IF(SUMIF(F:F,M132,H:H)=0,"",SUMIF(F:F,M132,H:H))</f>
        <v/>
      </c>
      <c r="Q132" s="189" t="e">
        <f aca="false">IF(M132="","", xlookup("*"&amp;M132&amp;"*",S:S,S:S,"",2))</f>
        <v>#NAME?</v>
      </c>
      <c r="R132" s="126"/>
      <c r="S132" s="140" t="str">
        <f aca="false">IF('DKP Sep 25'!A129&lt;&gt;"",'DKP Sep 25'!A129,"")</f>
        <v/>
      </c>
      <c r="T132" s="145" t="str">
        <f aca="false">IF(S132="","",IF(SUMIF(Q:Q,S132,P:P)=0,"",SUMIF(Q:Q,S132,P:P)))</f>
        <v/>
      </c>
      <c r="U132" s="190" t="str">
        <f aca="false" t="array" ref="U132:U132">IF(S132="","", xlookup(S132,'DKP Sep 25'!A:A,'DKP Sep 25'!A:A))</f>
        <v/>
      </c>
      <c r="V132" s="126" t="str">
        <f aca="false">IF(T132="","", IF(T132&gt;10,1,""))</f>
        <v/>
      </c>
      <c r="W132" s="191" t="e">
        <f aca="false">xlookup(S132,Q:Q,Q:Q)</f>
        <v>#NAME?</v>
      </c>
    </row>
    <row r="133" customFormat="false" ht="15.75" hidden="false" customHeight="true" outlineLevel="0" collapsed="false">
      <c r="A133" s="126"/>
      <c r="B133" s="126"/>
      <c r="C133" s="126"/>
      <c r="D133" s="126"/>
      <c r="E133" s="126"/>
      <c r="F133" s="144"/>
      <c r="G133" s="185" t="str">
        <f aca="false">IF(F133&lt;&gt;"",xlookup(F133,M:M,M:M,"not guildie",1),"")</f>
        <v/>
      </c>
      <c r="H133" s="186"/>
      <c r="I133" s="185" t="str">
        <f aca="false">IF(F133&lt;&gt;"",xlookup(F133,M:M,M:M,"not guildie"),"")</f>
        <v/>
      </c>
      <c r="J133" s="194" t="str">
        <f aca="false">IF(F133&lt;&gt;"", xlookup(F133,O:O,O:O,"not on DKP"),"")</f>
        <v/>
      </c>
      <c r="K133" s="185" t="str">
        <f aca="false">IF(F133="","", xlookup("*"&amp;F133&amp;"*",S:S,S:S,"",2))</f>
        <v/>
      </c>
      <c r="L133" s="126"/>
      <c r="M133" s="144" t="s">
        <v>684</v>
      </c>
      <c r="N133" s="187" t="e">
        <f aca="false" t="array" ref="N133:N133">IF(M133="","", xlookup(M133,'Guild ID Registrar'!B:B,'Guild ID Registrar'!A:A,"noID"))</f>
        <v>#NAME?</v>
      </c>
      <c r="O133" s="138" t="e">
        <f aca="false">xlookup(M133,F:F,F:F,"",2)</f>
        <v>#NAME?</v>
      </c>
      <c r="P133" s="138" t="str">
        <f aca="false">IF(SUMIF(F:F,M133,H:H)=0,"",SUMIF(F:F,M133,H:H))</f>
        <v/>
      </c>
      <c r="Q133" s="189" t="e">
        <f aca="false">IF(M133="","", xlookup("*"&amp;M133&amp;"*",S:S,S:S,"",2))</f>
        <v>#NAME?</v>
      </c>
      <c r="R133" s="126"/>
      <c r="S133" s="140" t="str">
        <f aca="false">IF('DKP Sep 25'!A130&lt;&gt;"",'DKP Sep 25'!A130,"")</f>
        <v/>
      </c>
      <c r="T133" s="145" t="str">
        <f aca="false">IF(S133="","",IF(SUMIF(Q:Q,S133,P:P)=0,"",SUMIF(Q:Q,S133,P:P)))</f>
        <v/>
      </c>
      <c r="U133" s="190" t="str">
        <f aca="false" t="array" ref="U133:U133">IF(S133="","", xlookup(S133,'DKP Sep 25'!A:A,'DKP Sep 25'!A:A))</f>
        <v/>
      </c>
      <c r="V133" s="126" t="str">
        <f aca="false">IF(T133="","", IF(T133&gt;10,1,""))</f>
        <v/>
      </c>
      <c r="W133" s="191" t="e">
        <f aca="false">xlookup(S133,Q:Q,Q:Q)</f>
        <v>#NAME?</v>
      </c>
    </row>
    <row r="134" customFormat="false" ht="15.75" hidden="false" customHeight="true" outlineLevel="0" collapsed="false">
      <c r="A134" s="126"/>
      <c r="B134" s="126"/>
      <c r="C134" s="126"/>
      <c r="D134" s="126"/>
      <c r="E134" s="126"/>
      <c r="F134" s="144"/>
      <c r="G134" s="185" t="str">
        <f aca="false">IF(F134&lt;&gt;"",xlookup(F134,M:M,M:M,"not guildie",1),"")</f>
        <v/>
      </c>
      <c r="H134" s="186"/>
      <c r="I134" s="185" t="str">
        <f aca="false">IF(F134&lt;&gt;"",xlookup(F134,M:M,M:M,"not guildie"),"")</f>
        <v/>
      </c>
      <c r="J134" s="194" t="str">
        <f aca="false">IF(F134&lt;&gt;"", xlookup(F134,O:O,O:O,"not on DKP"),"")</f>
        <v/>
      </c>
      <c r="K134" s="185" t="str">
        <f aca="false">IF(F134="","", xlookup("*"&amp;F134&amp;"*",S:S,S:S,"",2))</f>
        <v/>
      </c>
      <c r="L134" s="126"/>
      <c r="M134" s="144" t="s">
        <v>685</v>
      </c>
      <c r="N134" s="187" t="e">
        <f aca="false" t="array" ref="N134:N134">IF(M134="","", xlookup(M134,'Guild ID Registrar'!B:B,'Guild ID Registrar'!A:A,"noID"))</f>
        <v>#NAME?</v>
      </c>
      <c r="O134" s="139" t="e">
        <f aca="false">xlookup(M134,F:F,F:F,"",2)</f>
        <v>#NAME?</v>
      </c>
      <c r="P134" s="138" t="str">
        <f aca="false">IF(SUMIF(F:F,M134,H:H)=0,"",SUMIF(F:F,M134,H:H))</f>
        <v/>
      </c>
      <c r="Q134" s="189" t="e">
        <f aca="false">IF(M134="","", xlookup("*"&amp;M134&amp;"*",S:S,S:S,"",2))</f>
        <v>#NAME?</v>
      </c>
      <c r="R134" s="126"/>
      <c r="S134" s="140" t="str">
        <f aca="false">IF('DKP Sep 25'!A131&lt;&gt;"",'DKP Sep 25'!A131,"")</f>
        <v/>
      </c>
      <c r="T134" s="145" t="str">
        <f aca="false">IF(S134="","",IF(SUMIF(Q:Q,S134,P:P)=0,"",SUMIF(Q:Q,S134,P:P)))</f>
        <v/>
      </c>
      <c r="U134" s="190" t="str">
        <f aca="false" t="array" ref="U134:U134">IF(S134="","", xlookup(S134,'DKP Sep 25'!A:A,'DKP Sep 25'!A:A))</f>
        <v/>
      </c>
      <c r="V134" s="126" t="str">
        <f aca="false">IF(T134="","", IF(T134&gt;10,1,""))</f>
        <v/>
      </c>
      <c r="W134" s="191" t="e">
        <f aca="false">xlookup(S134,Q:Q,Q:Q)</f>
        <v>#NAME?</v>
      </c>
    </row>
    <row r="135" customFormat="false" ht="15.75" hidden="false" customHeight="true" outlineLevel="0" collapsed="false">
      <c r="A135" s="126"/>
      <c r="B135" s="126"/>
      <c r="C135" s="126"/>
      <c r="D135" s="126"/>
      <c r="E135" s="126"/>
      <c r="F135" s="144"/>
      <c r="G135" s="185" t="str">
        <f aca="false">IF(F135&lt;&gt;"",xlookup(F135,M:M,M:M,"not guildie",1),"")</f>
        <v/>
      </c>
      <c r="H135" s="186"/>
      <c r="I135" s="185" t="str">
        <f aca="false">IF(F135&lt;&gt;"",xlookup(F135,M:M,M:M,"not guildie"),"")</f>
        <v/>
      </c>
      <c r="J135" s="194" t="str">
        <f aca="false">IF(F135&lt;&gt;"", xlookup(F135,O:O,O:O,"not on DKP"),"")</f>
        <v/>
      </c>
      <c r="K135" s="185" t="str">
        <f aca="false">IF(F135="","", xlookup("*"&amp;F135&amp;"*",S:S,S:S,"",2))</f>
        <v/>
      </c>
      <c r="L135" s="126"/>
      <c r="M135" s="144" t="s">
        <v>686</v>
      </c>
      <c r="N135" s="187" t="e">
        <f aca="false" t="array" ref="N135:N135">IF(M135="","", xlookup(M135,'Guild ID Registrar'!B:B,'Guild ID Registrar'!A:A,"noID"))</f>
        <v>#NAME?</v>
      </c>
      <c r="O135" s="139" t="e">
        <f aca="false">xlookup(M135,F:F,F:F,"",2)</f>
        <v>#NAME?</v>
      </c>
      <c r="P135" s="138" t="str">
        <f aca="false">IF(SUMIF(F:F,M135,H:H)=0,"",SUMIF(F:F,M135,H:H))</f>
        <v/>
      </c>
      <c r="Q135" s="189" t="e">
        <f aca="false">IF(M135="","", xlookup("*"&amp;M135&amp;"*",S:S,S:S,"",2))</f>
        <v>#NAME?</v>
      </c>
      <c r="R135" s="126"/>
      <c r="S135" s="140" t="str">
        <f aca="false">IF('DKP Sep 25'!A132&lt;&gt;"",'DKP Sep 25'!A132,"")</f>
        <v/>
      </c>
      <c r="T135" s="145" t="str">
        <f aca="false">IF(S135="","",IF(SUMIF(Q:Q,S135,P:P)=0,"",SUMIF(Q:Q,S135,P:P)))</f>
        <v/>
      </c>
      <c r="U135" s="190" t="str">
        <f aca="false" t="array" ref="U135:U135">IF(S135="","", xlookup(S135,'DKP Sep 25'!A:A,'DKP Sep 25'!A:A))</f>
        <v/>
      </c>
      <c r="V135" s="126" t="str">
        <f aca="false">IF(T135="","", IF(T135&gt;10,1,""))</f>
        <v/>
      </c>
      <c r="W135" s="191" t="e">
        <f aca="false">xlookup(S135,Q:Q,Q:Q)</f>
        <v>#NAME?</v>
      </c>
    </row>
    <row r="136" customFormat="false" ht="15.75" hidden="false" customHeight="true" outlineLevel="0" collapsed="false">
      <c r="A136" s="126"/>
      <c r="B136" s="126"/>
      <c r="C136" s="126"/>
      <c r="D136" s="126"/>
      <c r="E136" s="126"/>
      <c r="F136" s="144"/>
      <c r="G136" s="185" t="str">
        <f aca="false">IF(F136&lt;&gt;"",xlookup(F136,M:M,M:M,"not guildie",1),"")</f>
        <v/>
      </c>
      <c r="H136" s="186"/>
      <c r="I136" s="185" t="str">
        <f aca="false">IF(F136&lt;&gt;"",xlookup(F136,M:M,M:M,"not guildie"),"")</f>
        <v/>
      </c>
      <c r="J136" s="194" t="str">
        <f aca="false">IF(F136&lt;&gt;"", xlookup(F136,O:O,O:O,"not on DKP"),"")</f>
        <v/>
      </c>
      <c r="K136" s="185" t="str">
        <f aca="false">IF(F136="","", xlookup("*"&amp;F136&amp;"*",S:S,S:S,"",2))</f>
        <v/>
      </c>
      <c r="L136" s="206"/>
      <c r="M136" s="144" t="s">
        <v>687</v>
      </c>
      <c r="N136" s="187" t="e">
        <f aca="false" t="array" ref="N136:N136">IF(M136="","", xlookup(M136,'Guild ID Registrar'!B:B,'Guild ID Registrar'!A:A,"noID"))</f>
        <v>#NAME?</v>
      </c>
      <c r="O136" s="139" t="e">
        <f aca="false">xlookup(M136,F:F,F:F,"",2)</f>
        <v>#NAME?</v>
      </c>
      <c r="P136" s="138" t="str">
        <f aca="false">IF(SUMIF(F:F,M136,H:H)=0,"",SUMIF(F:F,M136,H:H))</f>
        <v/>
      </c>
      <c r="Q136" s="189" t="e">
        <f aca="false">IF(M136="","", xlookup("*"&amp;M136&amp;"*",S:S,S:S,"",2))</f>
        <v>#NAME?</v>
      </c>
      <c r="R136" s="126"/>
      <c r="S136" s="140" t="str">
        <f aca="false">IF('DKP Sep 25'!A133&lt;&gt;"",'DKP Sep 25'!A133,"")</f>
        <v/>
      </c>
      <c r="T136" s="145" t="str">
        <f aca="false">IF(S136="","",IF(SUMIF(Q:Q,S136,P:P)=0,"",SUMIF(Q:Q,S136,P:P)))</f>
        <v/>
      </c>
      <c r="U136" s="190" t="str">
        <f aca="false" t="array" ref="U136:U136">IF(S136="","", xlookup(S136,'DKP Sep 25'!A:A,'DKP Sep 25'!A:A))</f>
        <v/>
      </c>
      <c r="V136" s="126" t="str">
        <f aca="false">IF(T136="","", IF(T136&gt;10,1,""))</f>
        <v/>
      </c>
      <c r="W136" s="191" t="e">
        <f aca="false">xlookup(S136,Q:Q,Q:Q)</f>
        <v>#NAME?</v>
      </c>
    </row>
    <row r="137" customFormat="false" ht="15.75" hidden="false" customHeight="true" outlineLevel="0" collapsed="false">
      <c r="A137" s="126"/>
      <c r="B137" s="126"/>
      <c r="C137" s="126"/>
      <c r="D137" s="126"/>
      <c r="E137" s="126"/>
      <c r="F137" s="144"/>
      <c r="G137" s="185" t="str">
        <f aca="false">IF(F137&lt;&gt;"",xlookup(F137,M:M,M:M,"not guildie",1),"")</f>
        <v/>
      </c>
      <c r="H137" s="186"/>
      <c r="I137" s="185" t="str">
        <f aca="false">IF(F137&lt;&gt;"",xlookup(F137,M:M,M:M,"not guildie"),"")</f>
        <v/>
      </c>
      <c r="J137" s="194" t="str">
        <f aca="false">IF(F137&lt;&gt;"", xlookup(F137,O:O,O:O,"not on DKP"),"")</f>
        <v/>
      </c>
      <c r="K137" s="185" t="str">
        <f aca="false">IF(F137="","", xlookup("*"&amp;F137&amp;"*",S:S,S:S,"",2))</f>
        <v/>
      </c>
      <c r="L137" s="126"/>
      <c r="M137" s="144" t="s">
        <v>389</v>
      </c>
      <c r="N137" s="187" t="e">
        <f aca="false" t="array" ref="N137:N137">IF(M137="","", xlookup(M137,'Guild ID Registrar'!B:B,'Guild ID Registrar'!A:A,"noID"))</f>
        <v>#NAME?</v>
      </c>
      <c r="O137" s="138" t="e">
        <f aca="false">xlookup(M137,F:F,F:F,"",2)</f>
        <v>#NAME?</v>
      </c>
      <c r="P137" s="138" t="str">
        <f aca="false">IF(SUMIF(F:F,M137,H:H)=0,"",SUMIF(F:F,M137,H:H))</f>
        <v/>
      </c>
      <c r="Q137" s="189" t="e">
        <f aca="false">IF(M137="","", xlookup("*"&amp;M137&amp;"*",S:S,S:S,"",2))</f>
        <v>#NAME?</v>
      </c>
      <c r="R137" s="126"/>
      <c r="S137" s="140" t="str">
        <f aca="false">IF('DKP Sep 25'!A134&lt;&gt;"",'DKP Sep 25'!A134,"")</f>
        <v/>
      </c>
      <c r="T137" s="145" t="str">
        <f aca="false">IF(S137="","",IF(SUMIF(Q:Q,S137,P:P)=0,"",SUMIF(Q:Q,S137,P:P)))</f>
        <v/>
      </c>
      <c r="U137" s="190" t="str">
        <f aca="false" t="array" ref="U137:U137">IF(S137="","", xlookup(S137,'DKP Sep 25'!A:A,'DKP Sep 25'!A:A))</f>
        <v/>
      </c>
      <c r="V137" s="126" t="str">
        <f aca="false">IF(T137="","", IF(T137&gt;10,1,""))</f>
        <v/>
      </c>
      <c r="W137" s="191" t="e">
        <f aca="false">xlookup(S137,Q:Q,Q:Q)</f>
        <v>#NAME?</v>
      </c>
    </row>
    <row r="138" customFormat="false" ht="15.75" hidden="false" customHeight="true" outlineLevel="0" collapsed="false">
      <c r="A138" s="126"/>
      <c r="B138" s="126"/>
      <c r="C138" s="126"/>
      <c r="D138" s="126"/>
      <c r="E138" s="126"/>
      <c r="F138" s="144"/>
      <c r="G138" s="185" t="str">
        <f aca="false">IF(F138&lt;&gt;"",xlookup(F138,M:M,M:M,"not guildie",1),"")</f>
        <v/>
      </c>
      <c r="H138" s="186"/>
      <c r="I138" s="185" t="str">
        <f aca="false">IF(F138&lt;&gt;"",xlookup(F138,M:M,M:M,"not guildie"),"")</f>
        <v/>
      </c>
      <c r="J138" s="194" t="str">
        <f aca="false">IF(F138&lt;&gt;"", xlookup(F138,O:O,O:O,"not on DKP"),"")</f>
        <v/>
      </c>
      <c r="K138" s="185" t="str">
        <f aca="false">IF(F138="","", xlookup("*"&amp;F138&amp;"*",S:S,S:S,"",2))</f>
        <v/>
      </c>
      <c r="L138" s="126"/>
      <c r="M138" s="144" t="s">
        <v>688</v>
      </c>
      <c r="N138" s="187" t="e">
        <f aca="false" t="array" ref="N138:N138">IF(M138="","", xlookup(M138,'Guild ID Registrar'!B:B,'Guild ID Registrar'!A:A,"noID"))</f>
        <v>#NAME?</v>
      </c>
      <c r="O138" s="138" t="e">
        <f aca="false">xlookup(M138,F:F,F:F,"",2)</f>
        <v>#NAME?</v>
      </c>
      <c r="P138" s="138" t="str">
        <f aca="false">IF(SUMIF(F:F,M138,H:H)=0,"",SUMIF(F:F,M138,H:H))</f>
        <v/>
      </c>
      <c r="Q138" s="189" t="e">
        <f aca="false">IF(M138="","", xlookup("*"&amp;M138&amp;"*",S:S,S:S,"",2))</f>
        <v>#NAME?</v>
      </c>
      <c r="R138" s="126"/>
      <c r="S138" s="140" t="str">
        <f aca="false">IF('DKP Sep 25'!A135&lt;&gt;"",'DKP Sep 25'!A135,"")</f>
        <v/>
      </c>
      <c r="T138" s="145" t="str">
        <f aca="false">IF(S138="","",IF(SUMIF(Q:Q,S138,P:P)=0,"",SUMIF(Q:Q,S138,P:P)))</f>
        <v/>
      </c>
      <c r="U138" s="190" t="str">
        <f aca="false" t="array" ref="U138:U138">IF(S138="","", xlookup(S138,'DKP Sep 25'!A:A,'DKP Sep 25'!A:A))</f>
        <v/>
      </c>
      <c r="V138" s="126" t="str">
        <f aca="false">IF(T138="","", IF(T138&gt;10,1,""))</f>
        <v/>
      </c>
      <c r="W138" s="191" t="e">
        <f aca="false">xlookup(S138,Q:Q,Q:Q)</f>
        <v>#NAME?</v>
      </c>
    </row>
    <row r="139" customFormat="false" ht="15.75" hidden="false" customHeight="true" outlineLevel="0" collapsed="false">
      <c r="A139" s="126"/>
      <c r="B139" s="126"/>
      <c r="C139" s="126"/>
      <c r="D139" s="126"/>
      <c r="E139" s="126"/>
      <c r="F139" s="144"/>
      <c r="G139" s="185" t="str">
        <f aca="false">IF(F139&lt;&gt;"",xlookup(F139,M:M,M:M,"not guildie",1),"")</f>
        <v/>
      </c>
      <c r="H139" s="186"/>
      <c r="I139" s="185" t="str">
        <f aca="false">IF(F139&lt;&gt;"",xlookup(F139,M:M,M:M,"not guildie"),"")</f>
        <v/>
      </c>
      <c r="J139" s="194" t="str">
        <f aca="false">IF(F139&lt;&gt;"", xlookup(F139,O:O,O:O,"not on DKP"),"")</f>
        <v/>
      </c>
      <c r="K139" s="185" t="str">
        <f aca="false">IF(F139="","", xlookup("*"&amp;F139&amp;"*",S:S,S:S,"",2))</f>
        <v/>
      </c>
      <c r="L139" s="126"/>
      <c r="M139" s="144" t="s">
        <v>447</v>
      </c>
      <c r="N139" s="187" t="e">
        <f aca="false" t="array" ref="N139:N139">IF(M139="","", xlookup(M139,'Guild ID Registrar'!B:B,'Guild ID Registrar'!A:A,"noID"))</f>
        <v>#NAME?</v>
      </c>
      <c r="O139" s="138" t="e">
        <f aca="false">xlookup(M139,F:F,F:F,"",2)</f>
        <v>#NAME?</v>
      </c>
      <c r="P139" s="138" t="n">
        <f aca="false">IF(SUMIF(F:F,M139,H:H)=0,"",SUMIF(F:F,M139,H:H))</f>
        <v>7</v>
      </c>
      <c r="Q139" s="207" t="e">
        <f aca="false">IF(M139="","", xlookup("*"&amp;M139&amp;"*",S:S,S:S,"",2))</f>
        <v>#NAME?</v>
      </c>
      <c r="R139" s="126"/>
      <c r="S139" s="140" t="str">
        <f aca="false">IF('DKP Sep 25'!A136&lt;&gt;"",'DKP Sep 25'!A136,"")</f>
        <v/>
      </c>
      <c r="T139" s="145" t="str">
        <f aca="false">IF(S139="","",IF(SUMIF(Q:Q,S139,P:P)=0,"",SUMIF(Q:Q,S139,P:P)))</f>
        <v/>
      </c>
      <c r="U139" s="190" t="str">
        <f aca="false" t="array" ref="U139:U139">IF(S139="","", xlookup(S139,'DKP Sep 25'!A:A,'DKP Sep 25'!A:A))</f>
        <v/>
      </c>
      <c r="V139" s="126" t="str">
        <f aca="false">IF(T139="","", IF(T139&gt;10,1,""))</f>
        <v/>
      </c>
      <c r="W139" s="191" t="e">
        <f aca="false">xlookup(S139,Q:Q,Q:Q)</f>
        <v>#NAME?</v>
      </c>
    </row>
    <row r="140" customFormat="false" ht="15.75" hidden="false" customHeight="true" outlineLevel="0" collapsed="false">
      <c r="A140" s="126"/>
      <c r="B140" s="126"/>
      <c r="C140" s="126"/>
      <c r="D140" s="126"/>
      <c r="E140" s="126"/>
      <c r="F140" s="144"/>
      <c r="G140" s="185" t="str">
        <f aca="false">IF(F140&lt;&gt;"",xlookup(F140,M:M,M:M,"not guildie",1),"")</f>
        <v/>
      </c>
      <c r="H140" s="186"/>
      <c r="I140" s="185" t="str">
        <f aca="false">IF(F140&lt;&gt;"",xlookup(F140,M:M,M:M,"not guildie"),"")</f>
        <v/>
      </c>
      <c r="J140" s="194" t="str">
        <f aca="false">IF(F140&lt;&gt;"", xlookup(F140,O:O,O:O,"not on DKP"),"")</f>
        <v/>
      </c>
      <c r="K140" s="185" t="str">
        <f aca="false">IF(F140="","", xlookup("*"&amp;F140&amp;"*",S:S,S:S,"",2))</f>
        <v/>
      </c>
      <c r="L140" s="126"/>
      <c r="M140" s="144" t="s">
        <v>689</v>
      </c>
      <c r="N140" s="187" t="e">
        <f aca="false" t="array" ref="N140:N140">IF(M140="","", xlookup(M140,'Guild ID Registrar'!B:B,'Guild ID Registrar'!A:A,"noID"))</f>
        <v>#NAME?</v>
      </c>
      <c r="O140" s="138" t="e">
        <f aca="false">xlookup(M140,F:F,F:F,"",2)</f>
        <v>#NAME?</v>
      </c>
      <c r="P140" s="138" t="str">
        <f aca="false">IF(SUMIF(F:F,M140,H:H)=0,"",SUMIF(F:F,M140,H:H))</f>
        <v/>
      </c>
      <c r="Q140" s="189" t="e">
        <f aca="false">IF(M140="","", xlookup("*"&amp;M140&amp;"*",S:S,S:S,"",2))</f>
        <v>#NAME?</v>
      </c>
      <c r="R140" s="126"/>
      <c r="S140" s="140" t="str">
        <f aca="false">IF('DKP Sep 25'!A137&lt;&gt;"",'DKP Sep 25'!A137,"")</f>
        <v/>
      </c>
      <c r="T140" s="145" t="str">
        <f aca="false">IF(S140="","",IF(SUMIF(Q:Q,S140,P:P)=0,"",SUMIF(Q:Q,S140,P:P)))</f>
        <v/>
      </c>
      <c r="U140" s="190" t="str">
        <f aca="false" t="array" ref="U140:U140">IF(S140="","", xlookup(S140,'DKP Sep 25'!A:A,'DKP Sep 25'!A:A))</f>
        <v/>
      </c>
      <c r="V140" s="126" t="str">
        <f aca="false">IF(T140="","", IF(T140&gt;10,1,""))</f>
        <v/>
      </c>
      <c r="W140" s="191" t="e">
        <f aca="false">xlookup(S140,Q:Q,Q:Q)</f>
        <v>#NAME?</v>
      </c>
    </row>
    <row r="141" customFormat="false" ht="15.75" hidden="false" customHeight="true" outlineLevel="0" collapsed="false">
      <c r="A141" s="126"/>
      <c r="B141" s="126"/>
      <c r="C141" s="126"/>
      <c r="D141" s="126"/>
      <c r="E141" s="126"/>
      <c r="F141" s="144"/>
      <c r="G141" s="185" t="str">
        <f aca="false">IF(F141&lt;&gt;"",xlookup(F141,M:M,M:M,"not guildie",1),"")</f>
        <v/>
      </c>
      <c r="H141" s="186"/>
      <c r="I141" s="185" t="str">
        <f aca="false">IF(F141&lt;&gt;"",xlookup(F141,M:M,M:M,"not guildie"),"")</f>
        <v/>
      </c>
      <c r="J141" s="194" t="str">
        <f aca="false">IF(F141&lt;&gt;"", xlookup(F141,O:O,O:O,"not on DKP"),"")</f>
        <v/>
      </c>
      <c r="K141" s="185" t="str">
        <f aca="false">IF(F141="","", xlookup("*"&amp;F141&amp;"*",S:S,S:S,"",2))</f>
        <v/>
      </c>
      <c r="L141" s="126"/>
      <c r="M141" s="144" t="s">
        <v>690</v>
      </c>
      <c r="N141" s="187" t="e">
        <f aca="false" t="array" ref="N141:N141">IF(M141="","", xlookup(M141,'Guild ID Registrar'!B:B,'Guild ID Registrar'!A:A,"noID"))</f>
        <v>#NAME?</v>
      </c>
      <c r="O141" s="138" t="e">
        <f aca="false">xlookup(M141,F:F,F:F,"",2)</f>
        <v>#NAME?</v>
      </c>
      <c r="P141" s="138" t="str">
        <f aca="false">IF(SUMIF(F:F,M141,H:H)=0,"",SUMIF(F:F,M141,H:H))</f>
        <v/>
      </c>
      <c r="Q141" s="189" t="e">
        <f aca="false">IF(M141="","", xlookup("*"&amp;M141&amp;"*",S:S,S:S,"",2))</f>
        <v>#NAME?</v>
      </c>
      <c r="R141" s="126"/>
      <c r="S141" s="140" t="str">
        <f aca="false">IF('DKP Sep 25'!A138&lt;&gt;"",'DKP Sep 25'!A138,"")</f>
        <v/>
      </c>
      <c r="T141" s="145" t="str">
        <f aca="false">IF(S141="","",IF(SUMIF(Q:Q,S141,P:P)=0,"",SUMIF(Q:Q,S141,P:P)))</f>
        <v/>
      </c>
      <c r="U141" s="190" t="str">
        <f aca="false" t="array" ref="U141:U141">IF(S141="","", xlookup(S141,'DKP Sep 25'!A:A,'DKP Sep 25'!A:A))</f>
        <v/>
      </c>
      <c r="V141" s="126" t="str">
        <f aca="false">IF(T141="","", IF(T141&gt;10,1,""))</f>
        <v/>
      </c>
      <c r="W141" s="191" t="e">
        <f aca="false">xlookup(S141,Q:Q,Q:Q)</f>
        <v>#NAME?</v>
      </c>
    </row>
    <row r="142" customFormat="false" ht="15.75" hidden="false" customHeight="true" outlineLevel="0" collapsed="false">
      <c r="A142" s="126"/>
      <c r="B142" s="126"/>
      <c r="C142" s="126"/>
      <c r="D142" s="126"/>
      <c r="E142" s="126"/>
      <c r="F142" s="144"/>
      <c r="G142" s="185" t="str">
        <f aca="false">IF(F142&lt;&gt;"",xlookup(F142,M:M,M:M,"not guildie",1),"")</f>
        <v/>
      </c>
      <c r="H142" s="186"/>
      <c r="I142" s="185" t="str">
        <f aca="false">IF(F142&lt;&gt;"",xlookup(F142,M:M,M:M,"not guildie"),"")</f>
        <v/>
      </c>
      <c r="J142" s="194" t="str">
        <f aca="false">IF(F142&lt;&gt;"", xlookup(F142,O:O,O:O,"not on DKP"),"")</f>
        <v/>
      </c>
      <c r="K142" s="185" t="str">
        <f aca="false">IF(F142="","", xlookup("*"&amp;F142&amp;"*",S:S,S:S,"",2))</f>
        <v/>
      </c>
      <c r="L142" s="126"/>
      <c r="M142" s="144" t="s">
        <v>691</v>
      </c>
      <c r="N142" s="187" t="e">
        <f aca="false" t="array" ref="N142:N142">IF(M142="","", xlookup(M142,'Guild ID Registrar'!B:B,'Guild ID Registrar'!A:A,"noID"))</f>
        <v>#NAME?</v>
      </c>
      <c r="O142" s="138" t="e">
        <f aca="false">xlookup(M142,F:F,F:F,"",2)</f>
        <v>#NAME?</v>
      </c>
      <c r="P142" s="138" t="str">
        <f aca="false">IF(SUMIF(F:F,M142,H:H)=0,"",SUMIF(F:F,M142,H:H))</f>
        <v/>
      </c>
      <c r="Q142" s="189" t="e">
        <f aca="false">IF(M142="","", xlookup("*"&amp;M142&amp;"*",S:S,S:S,"",2))</f>
        <v>#NAME?</v>
      </c>
      <c r="R142" s="126"/>
      <c r="S142" s="140" t="str">
        <f aca="false">IF('DKP Sep 25'!A139&lt;&gt;"",'DKP Sep 25'!A139,"")</f>
        <v/>
      </c>
      <c r="T142" s="145" t="str">
        <f aca="false">IF(S142="","",IF(SUMIF(Q:Q,S142,P:P)=0,"",SUMIF(Q:Q,S142,P:P)))</f>
        <v/>
      </c>
      <c r="U142" s="190" t="str">
        <f aca="false" t="array" ref="U142:U142">IF(S142="","", xlookup(S142,'DKP Sep 25'!A:A,'DKP Sep 25'!A:A))</f>
        <v/>
      </c>
      <c r="V142" s="126" t="str">
        <f aca="false">IF(T142="","", IF(T142&gt;10,1,""))</f>
        <v/>
      </c>
      <c r="W142" s="191" t="e">
        <f aca="false">xlookup(S142,Q:Q,Q:Q)</f>
        <v>#NAME?</v>
      </c>
    </row>
    <row r="143" customFormat="false" ht="15.75" hidden="false" customHeight="true" outlineLevel="0" collapsed="false">
      <c r="A143" s="126"/>
      <c r="B143" s="126"/>
      <c r="C143" s="126"/>
      <c r="D143" s="126"/>
      <c r="E143" s="126"/>
      <c r="F143" s="144"/>
      <c r="G143" s="185" t="str">
        <f aca="false">IF(F143&lt;&gt;"",xlookup(F143,M:M,M:M,"not guildie",1),"")</f>
        <v/>
      </c>
      <c r="H143" s="186"/>
      <c r="I143" s="185" t="str">
        <f aca="false">IF(F143&lt;&gt;"",xlookup(F143,M:M,M:M,"not guildie"),"")</f>
        <v/>
      </c>
      <c r="J143" s="194" t="str">
        <f aca="false">IF(F143&lt;&gt;"", xlookup(F143,O:O,O:O,"not on DKP"),"")</f>
        <v/>
      </c>
      <c r="K143" s="185" t="str">
        <f aca="false">IF(F143="","", xlookup("*"&amp;F143&amp;"*",S:S,S:S,"",2))</f>
        <v/>
      </c>
      <c r="L143" s="126"/>
      <c r="M143" s="144" t="s">
        <v>692</v>
      </c>
      <c r="N143" s="187" t="e">
        <f aca="false" t="array" ref="N143:N143">IF(M143="","", xlookup(M143,'Guild ID Registrar'!B:B,'Guild ID Registrar'!A:A,"noID"))</f>
        <v>#NAME?</v>
      </c>
      <c r="O143" s="139" t="e">
        <f aca="false">xlookup(M143,F:F,F:F,"",2)</f>
        <v>#NAME?</v>
      </c>
      <c r="P143" s="138" t="n">
        <f aca="false">IF(SUMIF(F:F,M143,H:H)=0,"",SUMIF(F:F,M143,H:H))</f>
        <v>7</v>
      </c>
      <c r="Q143" s="189" t="e">
        <f aca="false">IF(M143="","", xlookup("*"&amp;M143&amp;"*",S:S,S:S,"",2))</f>
        <v>#NAME?</v>
      </c>
      <c r="R143" s="126"/>
      <c r="S143" s="140" t="str">
        <f aca="false">IF('DKP Sep 25'!A140&lt;&gt;"",'DKP Sep 25'!A140,"")</f>
        <v/>
      </c>
      <c r="T143" s="145" t="str">
        <f aca="false">IF(S143="","",IF(SUMIF(Q:Q,S143,P:P)=0,"",SUMIF(Q:Q,S143,P:P)))</f>
        <v/>
      </c>
      <c r="U143" s="190" t="str">
        <f aca="false" t="array" ref="U143:U143">IF(S143="","", xlookup(S143,'DKP Sep 25'!A:A,'DKP Sep 25'!A:A))</f>
        <v/>
      </c>
      <c r="V143" s="126" t="str">
        <f aca="false">IF(T143="","", IF(T143&gt;10,1,""))</f>
        <v/>
      </c>
      <c r="W143" s="191" t="e">
        <f aca="false">xlookup(S143,Q:Q,Q:Q)</f>
        <v>#NAME?</v>
      </c>
    </row>
    <row r="144" customFormat="false" ht="15.75" hidden="false" customHeight="true" outlineLevel="0" collapsed="false">
      <c r="A144" s="126"/>
      <c r="B144" s="126"/>
      <c r="C144" s="126"/>
      <c r="D144" s="126"/>
      <c r="E144" s="126"/>
      <c r="F144" s="144"/>
      <c r="G144" s="185" t="str">
        <f aca="false">IF(F144&lt;&gt;"",xlookup(F144,M:M,M:M,"not guildie",1),"")</f>
        <v/>
      </c>
      <c r="H144" s="186"/>
      <c r="I144" s="185" t="str">
        <f aca="false">IF(F144&lt;&gt;"",xlookup(F144,M:M,M:M,"not guildie"),"")</f>
        <v/>
      </c>
      <c r="J144" s="194" t="str">
        <f aca="false">IF(F144&lt;&gt;"", xlookup(F144,O:O,O:O,"not on DKP"),"")</f>
        <v/>
      </c>
      <c r="K144" s="185" t="str">
        <f aca="false">IF(F144="","", xlookup("*"&amp;F144&amp;"*",S:S,S:S,"",2))</f>
        <v/>
      </c>
      <c r="L144" s="126"/>
      <c r="M144" s="144" t="s">
        <v>693</v>
      </c>
      <c r="N144" s="187" t="e">
        <f aca="false" t="array" ref="N144:N144">IF(M144="","", xlookup(M144,'Guild ID Registrar'!B:B,'Guild ID Registrar'!A:A,"noID"))</f>
        <v>#NAME?</v>
      </c>
      <c r="O144" s="138" t="e">
        <f aca="false">xlookup(M144,F:F,F:F,"",2)</f>
        <v>#NAME?</v>
      </c>
      <c r="P144" s="138" t="str">
        <f aca="false">IF(SUMIF(F:F,M144,H:H)=0,"",SUMIF(F:F,M144,H:H))</f>
        <v/>
      </c>
      <c r="Q144" s="189" t="e">
        <f aca="false">IF(M144="","", xlookup("*"&amp;M144&amp;"*",S:S,S:S,"",2))</f>
        <v>#NAME?</v>
      </c>
      <c r="R144" s="126"/>
      <c r="S144" s="140" t="str">
        <f aca="false">IF('DKP Sep 25'!A141&lt;&gt;"",'DKP Sep 25'!A141,"")</f>
        <v/>
      </c>
      <c r="T144" s="145" t="str">
        <f aca="false">IF(S144="","",IF(SUMIF(Q:Q,S144,P:P)=0,"",SUMIF(Q:Q,S144,P:P)))</f>
        <v/>
      </c>
      <c r="U144" s="190" t="str">
        <f aca="false" t="array" ref="U144:U144">IF(S144="","", xlookup(S144,'DKP Sep 25'!A:A,'DKP Sep 25'!A:A))</f>
        <v/>
      </c>
      <c r="V144" s="126" t="str">
        <f aca="false">IF(T144="","", IF(T144&gt;10,1,""))</f>
        <v/>
      </c>
      <c r="W144" s="191" t="e">
        <f aca="false">xlookup(S144,Q:Q,Q:Q)</f>
        <v>#NAME?</v>
      </c>
    </row>
    <row r="145" customFormat="false" ht="15.75" hidden="false" customHeight="true" outlineLevel="0" collapsed="false">
      <c r="A145" s="126"/>
      <c r="B145" s="126"/>
      <c r="C145" s="126"/>
      <c r="D145" s="126"/>
      <c r="E145" s="126"/>
      <c r="F145" s="144"/>
      <c r="G145" s="185" t="str">
        <f aca="false">IF(F145&lt;&gt;"",xlookup(F145,M:M,M:M,"not guildie",1),"")</f>
        <v/>
      </c>
      <c r="H145" s="186"/>
      <c r="I145" s="185" t="str">
        <f aca="false">IF(F145&lt;&gt;"",xlookup(F145,M:M,M:M,"not guildie"),"")</f>
        <v/>
      </c>
      <c r="J145" s="194" t="str">
        <f aca="false">IF(F145&lt;&gt;"", xlookup(F145,O:O,O:O,"not on DKP"),"")</f>
        <v/>
      </c>
      <c r="K145" s="185" t="str">
        <f aca="false">IF(F145="","", xlookup("*"&amp;F145&amp;"*",S:S,S:S,"",2))</f>
        <v/>
      </c>
      <c r="L145" s="126"/>
      <c r="M145" s="144" t="s">
        <v>694</v>
      </c>
      <c r="N145" s="187" t="e">
        <f aca="false" t="array" ref="N145:N145">IF(M145="","", xlookup(M145,'Guild ID Registrar'!B:B,'Guild ID Registrar'!A:A,"noID"))</f>
        <v>#NAME?</v>
      </c>
      <c r="O145" s="138" t="e">
        <f aca="false">xlookup(M145,F:F,F:F,"",2)</f>
        <v>#NAME?</v>
      </c>
      <c r="P145" s="138" t="str">
        <f aca="false">IF(SUMIF(F:F,M145,H:H)=0,"",SUMIF(F:F,M145,H:H))</f>
        <v/>
      </c>
      <c r="Q145" s="189" t="e">
        <f aca="false">IF(M145="","", xlookup("*"&amp;M145&amp;"*",S:S,S:S,"",2))</f>
        <v>#NAME?</v>
      </c>
      <c r="R145" s="126"/>
      <c r="S145" s="140" t="str">
        <f aca="false">IF('DKP Sep 25'!A142&lt;&gt;"",'DKP Sep 25'!A142,"")</f>
        <v/>
      </c>
      <c r="T145" s="145" t="str">
        <f aca="false">IF(S145="","",IF(SUMIF(Q:Q,S145,P:P)=0,"",SUMIF(Q:Q,S145,P:P)))</f>
        <v/>
      </c>
      <c r="U145" s="190" t="str">
        <f aca="false" t="array" ref="U145:U145">IF(S145="","", xlookup(S145,'DKP Sep 25'!A:A,'DKP Sep 25'!A:A))</f>
        <v/>
      </c>
      <c r="V145" s="126" t="str">
        <f aca="false">IF(T145="","", IF(T145&gt;10,1,""))</f>
        <v/>
      </c>
      <c r="W145" s="191" t="e">
        <f aca="false">xlookup(S145,Q:Q,Q:Q)</f>
        <v>#NAME?</v>
      </c>
    </row>
    <row r="146" customFormat="false" ht="15.75" hidden="false" customHeight="true" outlineLevel="0" collapsed="false">
      <c r="A146" s="126"/>
      <c r="B146" s="126"/>
      <c r="C146" s="126"/>
      <c r="D146" s="126"/>
      <c r="E146" s="126"/>
      <c r="F146" s="144"/>
      <c r="G146" s="185" t="str">
        <f aca="false">IF(F146&lt;&gt;"",xlookup(F146,M:M,M:M,"not guildie",1),"")</f>
        <v/>
      </c>
      <c r="H146" s="186"/>
      <c r="I146" s="185" t="str">
        <f aca="false">IF(F146&lt;&gt;"",xlookup(F146,M:M,M:M,"not guildie"),"")</f>
        <v/>
      </c>
      <c r="J146" s="194" t="str">
        <f aca="false">IF(F146&lt;&gt;"", xlookup(F146,O:O,O:O,"not on DKP"),"")</f>
        <v/>
      </c>
      <c r="K146" s="185" t="str">
        <f aca="false">IF(F146="","", xlookup("*"&amp;F146&amp;"*",S:S,S:S,"",2))</f>
        <v/>
      </c>
      <c r="L146" s="126"/>
      <c r="M146" s="144" t="s">
        <v>363</v>
      </c>
      <c r="N146" s="187" t="e">
        <f aca="false" t="array" ref="N146:N146">IF(M146="","", xlookup(M146,'Guild ID Registrar'!B:B,'Guild ID Registrar'!A:A,"noID"))</f>
        <v>#NAME?</v>
      </c>
      <c r="O146" s="138" t="e">
        <f aca="false">xlookup(M146,F:F,F:F,"",2)</f>
        <v>#NAME?</v>
      </c>
      <c r="P146" s="138" t="str">
        <f aca="false">IF(SUMIF(F:F,M146,H:H)=0,"",SUMIF(F:F,M146,H:H))</f>
        <v/>
      </c>
      <c r="Q146" s="189" t="e">
        <f aca="false">IF(M146="","", xlookup("*"&amp;M146&amp;"*",S:S,S:S,"",2))</f>
        <v>#NAME?</v>
      </c>
      <c r="R146" s="126"/>
      <c r="S146" s="140" t="str">
        <f aca="false">IF('DKP Sep 25'!A143&lt;&gt;"",'DKP Sep 25'!A143,"")</f>
        <v/>
      </c>
      <c r="T146" s="145" t="str">
        <f aca="false">IF(S146="","",IF(SUMIF(Q:Q,S146,P:P)=0,"",SUMIF(Q:Q,S146,P:P)))</f>
        <v/>
      </c>
      <c r="U146" s="190" t="str">
        <f aca="false" t="array" ref="U146:U146">IF(S146="","", xlookup(S146,'DKP Sep 25'!A:A,'DKP Sep 25'!A:A))</f>
        <v/>
      </c>
      <c r="V146" s="126" t="str">
        <f aca="false">IF(T146="","", IF(T146&gt;10,1,""))</f>
        <v/>
      </c>
      <c r="W146" s="191" t="e">
        <f aca="false">xlookup(S146,Q:Q,Q:Q)</f>
        <v>#NAME?</v>
      </c>
    </row>
    <row r="147" customFormat="false" ht="15.75" hidden="false" customHeight="true" outlineLevel="0" collapsed="false">
      <c r="A147" s="126"/>
      <c r="B147" s="126"/>
      <c r="C147" s="126"/>
      <c r="D147" s="126"/>
      <c r="E147" s="126"/>
      <c r="F147" s="144"/>
      <c r="G147" s="185" t="str">
        <f aca="false">IF(F147&lt;&gt;"",xlookup(F147,M:M,M:M,"not guildie",1),"")</f>
        <v/>
      </c>
      <c r="H147" s="186"/>
      <c r="I147" s="185" t="str">
        <f aca="false">IF(F147&lt;&gt;"",xlookup(F147,M:M,M:M,"not guildie"),"")</f>
        <v/>
      </c>
      <c r="J147" s="194" t="str">
        <f aca="false">IF(F147&lt;&gt;"", xlookup(F147,O:O,O:O,"not on DKP"),"")</f>
        <v/>
      </c>
      <c r="K147" s="185" t="str">
        <f aca="false">IF(F147="","", xlookup("*"&amp;F147&amp;"*",S:S,S:S,"",2))</f>
        <v/>
      </c>
      <c r="L147" s="126"/>
      <c r="M147" s="144" t="s">
        <v>695</v>
      </c>
      <c r="N147" s="187" t="e">
        <f aca="false" t="array" ref="N147:N147">IF(M147="","", xlookup(M147,'Guild ID Registrar'!B:B,'Guild ID Registrar'!A:A,"noID"))</f>
        <v>#NAME?</v>
      </c>
      <c r="O147" s="138" t="e">
        <f aca="false">xlookup(M147,F:F,F:F,"",2)</f>
        <v>#NAME?</v>
      </c>
      <c r="P147" s="138" t="str">
        <f aca="false">IF(SUMIF(F:F,M147,H:H)=0,"",SUMIF(F:F,M147,H:H))</f>
        <v/>
      </c>
      <c r="Q147" s="189" t="e">
        <f aca="false">IF(M147="","", xlookup("*"&amp;M147&amp;"*",S:S,S:S,"",2))</f>
        <v>#NAME?</v>
      </c>
      <c r="R147" s="126"/>
      <c r="S147" s="140" t="str">
        <f aca="false">IF('DKP Sep 25'!A144&lt;&gt;"",'DKP Sep 25'!A144,"")</f>
        <v/>
      </c>
      <c r="T147" s="145" t="str">
        <f aca="false">IF(S147="","",IF(SUMIF(Q:Q,S147,P:P)=0,"",SUMIF(Q:Q,S147,P:P)))</f>
        <v/>
      </c>
      <c r="U147" s="190" t="str">
        <f aca="false" t="array" ref="U147:U147">IF(S147="","", xlookup(S147,'DKP Sep 25'!A:A,'DKP Sep 25'!A:A))</f>
        <v/>
      </c>
      <c r="V147" s="126" t="str">
        <f aca="false">IF(T147="","", IF(T147&gt;10,1,""))</f>
        <v/>
      </c>
      <c r="W147" s="191" t="e">
        <f aca="false">xlookup(S147,Q:Q,Q:Q)</f>
        <v>#NAME?</v>
      </c>
    </row>
    <row r="148" customFormat="false" ht="15.75" hidden="false" customHeight="true" outlineLevel="0" collapsed="false">
      <c r="A148" s="126"/>
      <c r="B148" s="126"/>
      <c r="C148" s="126"/>
      <c r="D148" s="126"/>
      <c r="E148" s="126"/>
      <c r="F148" s="144"/>
      <c r="G148" s="185" t="str">
        <f aca="false">IF(F148&lt;&gt;"",xlookup(F148,M:M,M:M,"not guildie",1),"")</f>
        <v/>
      </c>
      <c r="H148" s="186"/>
      <c r="I148" s="185" t="str">
        <f aca="false">IF(F148&lt;&gt;"",xlookup(F148,M:M,M:M,"not guildie"),"")</f>
        <v/>
      </c>
      <c r="J148" s="194" t="str">
        <f aca="false">IF(F148&lt;&gt;"", xlookup(F148,O:O,O:O,"not on DKP"),"")</f>
        <v/>
      </c>
      <c r="K148" s="185" t="str">
        <f aca="false">IF(F148="","", xlookup("*"&amp;F148&amp;"*",S:S,S:S,"",2))</f>
        <v/>
      </c>
      <c r="L148" s="126"/>
      <c r="M148" s="144" t="s">
        <v>444</v>
      </c>
      <c r="N148" s="187" t="e">
        <f aca="false" t="array" ref="N148:N148">IF(M148="","", xlookup(M148,'Guild ID Registrar'!B:B,'Guild ID Registrar'!A:A,"noID"))</f>
        <v>#NAME?</v>
      </c>
      <c r="O148" s="138" t="e">
        <f aca="false">xlookup(M148,F:F,F:F,"",2)</f>
        <v>#NAME?</v>
      </c>
      <c r="P148" s="138" t="str">
        <f aca="false">IF(SUMIF(F:F,M148,H:H)=0,"",SUMIF(F:F,M148,H:H))</f>
        <v/>
      </c>
      <c r="Q148" s="207" t="e">
        <f aca="false">IF(M148="","", xlookup("*"&amp;M148&amp;"*",S:S,S:S,"",2))</f>
        <v>#NAME?</v>
      </c>
      <c r="R148" s="126"/>
      <c r="S148" s="140" t="str">
        <f aca="false">IF('DKP Sep 25'!A145&lt;&gt;"",'DKP Sep 25'!A145,"")</f>
        <v/>
      </c>
      <c r="T148" s="145" t="str">
        <f aca="false">IF(S148="","",IF(SUMIF(Q:Q,S148,P:P)=0,"",SUMIF(Q:Q,S148,P:P)))</f>
        <v/>
      </c>
      <c r="U148" s="190" t="str">
        <f aca="false" t="array" ref="U148:U148">IF(S148="","", xlookup(S148,'DKP Sep 25'!A:A,'DKP Sep 25'!A:A))</f>
        <v/>
      </c>
      <c r="V148" s="126" t="str">
        <f aca="false">IF(T148="","", IF(T148&gt;10,1,""))</f>
        <v/>
      </c>
      <c r="W148" s="191" t="e">
        <f aca="false">xlookup(S148,Q:Q,Q:Q)</f>
        <v>#NAME?</v>
      </c>
    </row>
    <row r="149" customFormat="false" ht="15.75" hidden="false" customHeight="true" outlineLevel="0" collapsed="false">
      <c r="A149" s="126"/>
      <c r="B149" s="126"/>
      <c r="C149" s="126"/>
      <c r="D149" s="126"/>
      <c r="E149" s="126"/>
      <c r="F149" s="144"/>
      <c r="G149" s="185" t="str">
        <f aca="false">IF(F149&lt;&gt;"",xlookup(F149,M:M,M:M,"not guildie",1),"")</f>
        <v/>
      </c>
      <c r="H149" s="186"/>
      <c r="I149" s="185" t="str">
        <f aca="false">IF(F149&lt;&gt;"",xlookup(F149,M:M,M:M,"not guildie"),"")</f>
        <v/>
      </c>
      <c r="J149" s="194" t="str">
        <f aca="false">IF(F149&lt;&gt;"", xlookup(F149,O:O,O:O,"not on DKP"),"")</f>
        <v/>
      </c>
      <c r="K149" s="185" t="str">
        <f aca="false">IF(F149="","", xlookup("*"&amp;F149&amp;"*",S:S,S:S,"",2))</f>
        <v/>
      </c>
      <c r="L149" s="126"/>
      <c r="M149" s="144" t="s">
        <v>93</v>
      </c>
      <c r="N149" s="187" t="e">
        <f aca="false" t="array" ref="N149:N149">IF(M149="","", xlookup(M149,'Guild ID Registrar'!B:B,'Guild ID Registrar'!A:A,"noID"))</f>
        <v>#NAME?</v>
      </c>
      <c r="O149" s="138" t="e">
        <f aca="false">xlookup(M149,F:F,F:F,"",2)</f>
        <v>#NAME?</v>
      </c>
      <c r="P149" s="138" t="str">
        <f aca="false">IF(SUMIF(F:F,M149,H:H)=0,"",SUMIF(F:F,M149,H:H))</f>
        <v/>
      </c>
      <c r="Q149" s="189" t="e">
        <f aca="false">IF(M149="","", xlookup("*"&amp;M149&amp;"*",S:S,S:S,"",2))</f>
        <v>#NAME?</v>
      </c>
      <c r="R149" s="126"/>
      <c r="S149" s="140" t="str">
        <f aca="false">IF('DKP Sep 25'!A146&lt;&gt;"",'DKP Sep 25'!A146,"")</f>
        <v/>
      </c>
      <c r="T149" s="145" t="str">
        <f aca="false">IF(S149="","",IF(SUMIF(Q:Q,S149,P:P)=0,"",SUMIF(Q:Q,S149,P:P)))</f>
        <v/>
      </c>
      <c r="U149" s="190" t="str">
        <f aca="false" t="array" ref="U149:U149">IF(S149="","", xlookup(S149,'DKP Sep 25'!A:A,'DKP Sep 25'!A:A))</f>
        <v/>
      </c>
      <c r="V149" s="126" t="str">
        <f aca="false">IF(T149="","", IF(T149&gt;10,1,""))</f>
        <v/>
      </c>
      <c r="W149" s="191" t="e">
        <f aca="false">xlookup(S149,Q:Q,Q:Q)</f>
        <v>#NAME?</v>
      </c>
    </row>
    <row r="150" customFormat="false" ht="15.75" hidden="false" customHeight="true" outlineLevel="0" collapsed="false">
      <c r="A150" s="126"/>
      <c r="B150" s="126"/>
      <c r="C150" s="126"/>
      <c r="D150" s="126"/>
      <c r="E150" s="126"/>
      <c r="F150" s="144"/>
      <c r="G150" s="194"/>
      <c r="H150" s="138"/>
      <c r="I150" s="194" t="str">
        <f aca="false">IF(F150&lt;&gt;"",xlookup(F150,M:M,M:M,"not guildie"),"")</f>
        <v/>
      </c>
      <c r="J150" s="194" t="str">
        <f aca="false">IF(F150&lt;&gt;"", xlookup(F150,O:O,O:O,"not on DKP"),"")</f>
        <v/>
      </c>
      <c r="K150" s="185" t="str">
        <f aca="false">IF(F150="","", xlookup("*"&amp;F150&amp;"*",S:S,S:S,"",2))</f>
        <v/>
      </c>
      <c r="L150" s="126"/>
      <c r="M150" s="144" t="s">
        <v>696</v>
      </c>
      <c r="N150" s="187" t="e">
        <f aca="false" t="array" ref="N150:N150">IF(M150="","", xlookup(M150,'Guild ID Registrar'!B:B,'Guild ID Registrar'!A:A,"noID"))</f>
        <v>#NAME?</v>
      </c>
      <c r="O150" s="139" t="e">
        <f aca="false">xlookup(M150,F:F,F:F,"",2)</f>
        <v>#NAME?</v>
      </c>
      <c r="P150" s="138" t="str">
        <f aca="false">IF(SUMIF(F:F,M150,H:H)=0,"",SUMIF(F:F,M150,H:H))</f>
        <v/>
      </c>
      <c r="Q150" s="189" t="e">
        <f aca="false">IF(M150="","", xlookup("*"&amp;M150&amp;"*",S:S,S:S,"",2))</f>
        <v>#NAME?</v>
      </c>
      <c r="R150" s="126"/>
      <c r="S150" s="140" t="str">
        <f aca="false">IF('DKP Sep 25'!A147&lt;&gt;"",'DKP Sep 25'!A147,"")</f>
        <v/>
      </c>
      <c r="T150" s="145" t="str">
        <f aca="false">IF(S150="","",IF(SUMIF(Q:Q,S150,P:P)=0,"",SUMIF(Q:Q,S150,P:P)))</f>
        <v/>
      </c>
      <c r="U150" s="190" t="str">
        <f aca="false" t="array" ref="U150:U150">IF(S150="","", xlookup(S150,'DKP Sep 25'!A:A,'DKP Sep 25'!A:A))</f>
        <v/>
      </c>
      <c r="V150" s="126" t="str">
        <f aca="false">IF(T150="","", IF(T150&gt;10,1,""))</f>
        <v/>
      </c>
      <c r="W150" s="191" t="e">
        <f aca="false">xlookup(S150,Q:Q,Q:Q)</f>
        <v>#NAME?</v>
      </c>
    </row>
    <row r="151" customFormat="false" ht="15.75" hidden="false" customHeight="true" outlineLevel="0" collapsed="false">
      <c r="A151" s="126"/>
      <c r="B151" s="126"/>
      <c r="C151" s="126"/>
      <c r="D151" s="126"/>
      <c r="E151" s="126"/>
      <c r="F151" s="144"/>
      <c r="G151" s="194"/>
      <c r="H151" s="138"/>
      <c r="I151" s="194" t="str">
        <f aca="false">IF(F151&lt;&gt;"",xlookup(F151,M:M,M:M,"not guildie"),"")</f>
        <v/>
      </c>
      <c r="J151" s="194" t="str">
        <f aca="false">IF(F151&lt;&gt;"", xlookup(F151,O:O,O:O,"not on DKP"),"")</f>
        <v/>
      </c>
      <c r="K151" s="185" t="str">
        <f aca="false">IF(F151="","", xlookup("*"&amp;F151&amp;"*",S:S,S:S,"",2))</f>
        <v/>
      </c>
      <c r="L151" s="126"/>
      <c r="M151" s="144" t="s">
        <v>697</v>
      </c>
      <c r="N151" s="187" t="e">
        <f aca="false" t="array" ref="N151:N151">IF(M151="","", xlookup(M151,'Guild ID Registrar'!B:B,'Guild ID Registrar'!A:A,"noID"))</f>
        <v>#NAME?</v>
      </c>
      <c r="O151" s="138" t="e">
        <f aca="false">xlookup(M151,F:F,F:F,"",2)</f>
        <v>#NAME?</v>
      </c>
      <c r="P151" s="138" t="str">
        <f aca="false">IF(SUMIF(F:F,M151,H:H)=0,"",SUMIF(F:F,M151,H:H))</f>
        <v/>
      </c>
      <c r="Q151" s="189" t="e">
        <f aca="false">IF(M151="","", xlookup("*"&amp;M151&amp;"*",S:S,S:S,"",2))</f>
        <v>#NAME?</v>
      </c>
      <c r="R151" s="126"/>
      <c r="S151" s="140" t="str">
        <f aca="false">IF('DKP Sep 25'!A148&lt;&gt;"",'DKP Sep 25'!A148,"")</f>
        <v/>
      </c>
      <c r="T151" s="145" t="str">
        <f aca="false">IF(S151="","",IF(SUMIF(Q:Q,S151,P:P)=0,"",SUMIF(Q:Q,S151,P:P)))</f>
        <v/>
      </c>
      <c r="U151" s="190" t="str">
        <f aca="false" t="array" ref="U151:U151">IF(S151="","", xlookup(S151,'DKP Sep 25'!A:A,'DKP Sep 25'!A:A))</f>
        <v/>
      </c>
      <c r="V151" s="126" t="str">
        <f aca="false">IF(T151="","", IF(T151&gt;10,1,""))</f>
        <v/>
      </c>
      <c r="W151" s="191" t="e">
        <f aca="false">xlookup(S151,Q:Q,Q:Q)</f>
        <v>#NAME?</v>
      </c>
    </row>
    <row r="152" customFormat="false" ht="15.75" hidden="false" customHeight="true" outlineLevel="0" collapsed="false">
      <c r="A152" s="126"/>
      <c r="B152" s="126"/>
      <c r="C152" s="126"/>
      <c r="D152" s="126"/>
      <c r="E152" s="126"/>
      <c r="F152" s="144"/>
      <c r="G152" s="194"/>
      <c r="H152" s="138"/>
      <c r="I152" s="194" t="str">
        <f aca="false">IF(F152&lt;&gt;"",xlookup(F152,M:M,M:M,"not guildie"),"")</f>
        <v/>
      </c>
      <c r="J152" s="194" t="str">
        <f aca="false">IF(F152&lt;&gt;"", xlookup(F152,O:O,O:O,"not on DKP"),"")</f>
        <v/>
      </c>
      <c r="K152" s="185" t="str">
        <f aca="false">IF(F152="","", xlookup("*"&amp;F152&amp;"*",S:S,S:S,"",2))</f>
        <v/>
      </c>
      <c r="L152" s="126"/>
      <c r="M152" s="144" t="s">
        <v>36</v>
      </c>
      <c r="N152" s="187" t="e">
        <f aca="false" t="array" ref="N152:N152">IF(M152="","", xlookup(M152,'Guild ID Registrar'!B:B,'Guild ID Registrar'!A:A,"noID"))</f>
        <v>#NAME?</v>
      </c>
      <c r="O152" s="139" t="e">
        <f aca="false">xlookup(M152,F:F,F:F,"",2)</f>
        <v>#NAME?</v>
      </c>
      <c r="P152" s="138" t="str">
        <f aca="false">IF(SUMIF(F:F,M152,H:H)=0,"",SUMIF(F:F,M152,H:H))</f>
        <v/>
      </c>
      <c r="Q152" s="189" t="e">
        <f aca="false">IF(M152="","", xlookup("*"&amp;M152&amp;"*",S:S,S:S,"",2))</f>
        <v>#NAME?</v>
      </c>
      <c r="R152" s="126"/>
      <c r="S152" s="140" t="str">
        <f aca="false">IF('DKP Sep 25'!A149&lt;&gt;"",'DKP Sep 25'!A149,"")</f>
        <v/>
      </c>
      <c r="T152" s="145" t="str">
        <f aca="false">IF(S152="","",IF(SUMIF(Q:Q,S152,P:P)=0,"",SUMIF(Q:Q,S152,P:P)))</f>
        <v/>
      </c>
      <c r="U152" s="190" t="str">
        <f aca="false" t="array" ref="U152:U152">IF(S152="","", xlookup(S152,'DKP Sep 25'!A:A,'DKP Sep 25'!A:A))</f>
        <v/>
      </c>
      <c r="V152" s="126" t="str">
        <f aca="false">IF(T152="","", IF(T152&gt;10,1,""))</f>
        <v/>
      </c>
      <c r="W152" s="191" t="e">
        <f aca="false">xlookup(S152,Q:Q,Q:Q)</f>
        <v>#NAME?</v>
      </c>
    </row>
    <row r="153" customFormat="false" ht="15.75" hidden="false" customHeight="true" outlineLevel="0" collapsed="false">
      <c r="A153" s="126"/>
      <c r="B153" s="126"/>
      <c r="C153" s="126"/>
      <c r="D153" s="126"/>
      <c r="E153" s="126"/>
      <c r="F153" s="144"/>
      <c r="G153" s="194"/>
      <c r="H153" s="138"/>
      <c r="I153" s="194" t="str">
        <f aca="false">IF(F153&lt;&gt;"",xlookup(F153,M:M,M:M,"not guildie"),"")</f>
        <v/>
      </c>
      <c r="J153" s="194" t="str">
        <f aca="false">IF(F153&lt;&gt;"", xlookup(F153,O:O,O:O,"not on DKP"),"")</f>
        <v/>
      </c>
      <c r="K153" s="185" t="str">
        <f aca="false">IF(F153="","", xlookup("*"&amp;F153&amp;"*",S:S,S:S,"",2))</f>
        <v/>
      </c>
      <c r="L153" s="126"/>
      <c r="M153" s="144" t="s">
        <v>365</v>
      </c>
      <c r="N153" s="187" t="e">
        <f aca="false" t="array" ref="N153:N153">IF(M153="","", xlookup(M153,'Guild ID Registrar'!B:B,'Guild ID Registrar'!A:A,"noID"))</f>
        <v>#NAME?</v>
      </c>
      <c r="O153" s="208" t="e">
        <f aca="false">xlookup(M153,F:F,F:F,"",2)</f>
        <v>#NAME?</v>
      </c>
      <c r="P153" s="209" t="str">
        <f aca="false">IF(SUMIF(F:F,M153,H:H)=0,"",SUMIF(F:F,M153,H:H))</f>
        <v/>
      </c>
      <c r="Q153" s="189" t="e">
        <f aca="false">IF(M153="","", xlookup("*"&amp;M153&amp;"*",S:S,S:S,"",2))</f>
        <v>#NAME?</v>
      </c>
      <c r="R153" s="126"/>
      <c r="S153" s="140" t="str">
        <f aca="false">IF('DKP Sep 25'!A150&lt;&gt;"",'DKP Sep 25'!A150,"")</f>
        <v/>
      </c>
      <c r="T153" s="145" t="str">
        <f aca="false">IF(S153="","",IF(SUMIF(Q:Q,S153,P:P)=0,"",SUMIF(Q:Q,S153,P:P)))</f>
        <v/>
      </c>
      <c r="U153" s="190" t="str">
        <f aca="false" t="array" ref="U153:U153">IF(S153="","", xlookup(S153,'DKP Sep 25'!A:A,'DKP Sep 25'!A:A))</f>
        <v/>
      </c>
      <c r="V153" s="126" t="str">
        <f aca="false">IF(T153="","", IF(T153&gt;10,1,""))</f>
        <v/>
      </c>
      <c r="W153" s="191" t="e">
        <f aca="false">xlookup(S153,Q:Q,Q:Q)</f>
        <v>#NAME?</v>
      </c>
    </row>
    <row r="154" customFormat="false" ht="15.75" hidden="false" customHeight="true" outlineLevel="0" collapsed="false">
      <c r="A154" s="126"/>
      <c r="B154" s="126"/>
      <c r="C154" s="126"/>
      <c r="D154" s="126"/>
      <c r="E154" s="126"/>
      <c r="F154" s="144"/>
      <c r="G154" s="194"/>
      <c r="H154" s="138"/>
      <c r="I154" s="194" t="str">
        <f aca="false">IF(F154&lt;&gt;"",xlookup(F154,M:M,M:M,"not guildie"),"")</f>
        <v/>
      </c>
      <c r="J154" s="194" t="str">
        <f aca="false">IF(F154&lt;&gt;"", xlookup(F154,O:O,O:O,"not on DKP"),"")</f>
        <v/>
      </c>
      <c r="K154" s="185" t="str">
        <f aca="false">IF(F154="","", xlookup("*"&amp;F154&amp;"*",S:S,S:S,"",2))</f>
        <v/>
      </c>
      <c r="L154" s="126"/>
      <c r="M154" s="144" t="s">
        <v>698</v>
      </c>
      <c r="N154" s="187" t="e">
        <f aca="false" t="array" ref="N154:N154">IF(M154="","", xlookup(M154,'Guild ID Registrar'!B:B,'Guild ID Registrar'!A:A,"noID"))</f>
        <v>#NAME?</v>
      </c>
      <c r="O154" s="208" t="e">
        <f aca="false">xlookup(M154,F:F,F:F,"",2)</f>
        <v>#NAME?</v>
      </c>
      <c r="P154" s="209" t="str">
        <f aca="false">IF(SUMIF(F:F,M154,H:H)=0,"",SUMIF(F:F,M154,H:H))</f>
        <v/>
      </c>
      <c r="Q154" s="189" t="e">
        <f aca="false">IF(M154="","", xlookup("*"&amp;M154&amp;"*",S:S,S:S,"",2))</f>
        <v>#NAME?</v>
      </c>
      <c r="R154" s="126"/>
      <c r="S154" s="140" t="str">
        <f aca="false">IF('DKP Sep 25'!A151&lt;&gt;"",'DKP Sep 25'!A151,"")</f>
        <v/>
      </c>
      <c r="T154" s="145" t="str">
        <f aca="false">IF(S154="","",IF(SUMIF(Q:Q,S154,P:P)=0,"",SUMIF(Q:Q,S154,P:P)))</f>
        <v/>
      </c>
      <c r="U154" s="190" t="str">
        <f aca="false" t="array" ref="U154:U154">IF(S154="","", xlookup(S154,'DKP Sep 25'!A:A,'DKP Sep 25'!A:A))</f>
        <v/>
      </c>
      <c r="V154" s="126" t="str">
        <f aca="false">IF(T154="","", IF(T154&gt;10,1,""))</f>
        <v/>
      </c>
      <c r="W154" s="191" t="e">
        <f aca="false">xlookup(S154,Q:Q,Q:Q)</f>
        <v>#NAME?</v>
      </c>
    </row>
    <row r="155" customFormat="false" ht="15.75" hidden="false" customHeight="true" outlineLevel="0" collapsed="false">
      <c r="A155" s="126"/>
      <c r="B155" s="126"/>
      <c r="C155" s="126"/>
      <c r="D155" s="126"/>
      <c r="E155" s="126"/>
      <c r="F155" s="144"/>
      <c r="G155" s="194"/>
      <c r="H155" s="138"/>
      <c r="I155" s="194" t="str">
        <f aca="false">IF(F155&lt;&gt;"",xlookup(F155,M:M,M:M,"not guildie"),"")</f>
        <v/>
      </c>
      <c r="J155" s="194" t="str">
        <f aca="false">IF(F155&lt;&gt;"", xlookup(F155,O:O,O:O,"not on DKP"),"")</f>
        <v/>
      </c>
      <c r="K155" s="185" t="str">
        <f aca="false">IF(F155="","", xlookup("*"&amp;F155&amp;"*",S:S,S:S,"",2))</f>
        <v/>
      </c>
      <c r="L155" s="126"/>
      <c r="M155" s="144" t="s">
        <v>699</v>
      </c>
      <c r="N155" s="187" t="e">
        <f aca="false" t="array" ref="N155:N155">IF(M155="","", xlookup(M155,'Guild ID Registrar'!B:B,'Guild ID Registrar'!A:A,"noID"))</f>
        <v>#NAME?</v>
      </c>
      <c r="O155" s="138" t="e">
        <f aca="false">xlookup(M155,F:F,F:F,"",2)</f>
        <v>#NAME?</v>
      </c>
      <c r="P155" s="138" t="str">
        <f aca="false">IF(SUMIF(F:F,M155,H:H)=0,"",SUMIF(F:F,M155,H:H))</f>
        <v/>
      </c>
      <c r="Q155" s="189" t="e">
        <f aca="false">IF(M155="","", xlookup("*"&amp;M155&amp;"*",S:S,S:S,"",2))</f>
        <v>#NAME?</v>
      </c>
      <c r="R155" s="126"/>
      <c r="S155" s="140" t="str">
        <f aca="false">IF('DKP Sep 25'!A152&lt;&gt;"",'DKP Sep 25'!A152,"")</f>
        <v/>
      </c>
      <c r="T155" s="145" t="str">
        <f aca="false">IF(S155="","",IF(SUMIF(Q:Q,S155,P:P)=0,"",SUMIF(Q:Q,S155,P:P)))</f>
        <v/>
      </c>
      <c r="U155" s="190" t="str">
        <f aca="false" t="array" ref="U155:U155">IF(S155="","", xlookup(S155,'DKP Sep 25'!A:A,'DKP Sep 25'!A:A))</f>
        <v/>
      </c>
      <c r="V155" s="126" t="str">
        <f aca="false">IF(T155="","", IF(T155&gt;10,1,""))</f>
        <v/>
      </c>
      <c r="W155" s="191" t="e">
        <f aca="false">xlookup(S155,Q:Q,Q:Q)</f>
        <v>#NAME?</v>
      </c>
    </row>
    <row r="156" customFormat="false" ht="15.75" hidden="false" customHeight="true" outlineLevel="0" collapsed="false">
      <c r="A156" s="126"/>
      <c r="B156" s="126"/>
      <c r="C156" s="126"/>
      <c r="D156" s="126"/>
      <c r="E156" s="126"/>
      <c r="F156" s="144"/>
      <c r="G156" s="194"/>
      <c r="H156" s="138"/>
      <c r="I156" s="194" t="str">
        <f aca="false">IF(F156&lt;&gt;"",xlookup(F156,M:M,M:M,"not guildie"),"")</f>
        <v/>
      </c>
      <c r="J156" s="194" t="str">
        <f aca="false">IF(F156&lt;&gt;"", xlookup(F156,O:O,O:O,"not on DKP"),"")</f>
        <v/>
      </c>
      <c r="K156" s="185" t="str">
        <f aca="false">IF(F156="","", xlookup("*"&amp;F156&amp;"*",S:S,S:S,"",2))</f>
        <v/>
      </c>
      <c r="L156" s="126"/>
      <c r="M156" s="144" t="s">
        <v>700</v>
      </c>
      <c r="N156" s="187" t="e">
        <f aca="false" t="array" ref="N156:N156">IF(M156="","", xlookup(M156,'Guild ID Registrar'!B:B,'Guild ID Registrar'!A:A,"noID"))</f>
        <v>#NAME?</v>
      </c>
      <c r="O156" s="138" t="e">
        <f aca="false">xlookup(M156,F:F,F:F,"",2)</f>
        <v>#NAME?</v>
      </c>
      <c r="P156" s="138" t="str">
        <f aca="false">IF(SUMIF(F:F,M156,H:H)=0,"",SUMIF(F:F,M156,H:H))</f>
        <v/>
      </c>
      <c r="Q156" s="189" t="e">
        <f aca="false">IF(M156="","", xlookup("*"&amp;M156&amp;"*",S:S,S:S,"",2))</f>
        <v>#NAME?</v>
      </c>
      <c r="R156" s="126"/>
      <c r="S156" s="140" t="str">
        <f aca="false">IF('DKP Sep 25'!A153&lt;&gt;"",'DKP Sep 25'!A153,"")</f>
        <v/>
      </c>
      <c r="T156" s="145" t="str">
        <f aca="false">IF(S156="","",IF(SUMIF(Q:Q,S156,P:P)=0,"",SUMIF(Q:Q,S156,P:P)))</f>
        <v/>
      </c>
      <c r="U156" s="190" t="str">
        <f aca="false" t="array" ref="U156:U156">IF(S156="","", xlookup(S156,'DKP Sep 25'!A:A,'DKP Sep 25'!A:A))</f>
        <v/>
      </c>
      <c r="V156" s="126" t="str">
        <f aca="false">IF(T156="","", IF(T156&gt;10,1,""))</f>
        <v/>
      </c>
      <c r="W156" s="191" t="e">
        <f aca="false">xlookup(S156,Q:Q,Q:Q)</f>
        <v>#NAME?</v>
      </c>
    </row>
    <row r="157" customFormat="false" ht="15.75" hidden="false" customHeight="true" outlineLevel="0" collapsed="false">
      <c r="A157" s="126"/>
      <c r="B157" s="126"/>
      <c r="C157" s="126"/>
      <c r="D157" s="126"/>
      <c r="E157" s="126"/>
      <c r="F157" s="144"/>
      <c r="G157" s="194"/>
      <c r="H157" s="138"/>
      <c r="I157" s="194" t="str">
        <f aca="false">IF(F157&lt;&gt;"",xlookup(F157,M:M,M:M,"not guildie"),"")</f>
        <v/>
      </c>
      <c r="J157" s="194" t="str">
        <f aca="false">IF(F157&lt;&gt;"", xlookup(F157,O:O,O:O,"not on DKP"),"")</f>
        <v/>
      </c>
      <c r="K157" s="185" t="str">
        <f aca="false">IF(F157="","", xlookup("*"&amp;F157&amp;"*",S:S,S:S,"",2))</f>
        <v/>
      </c>
      <c r="L157" s="126"/>
      <c r="M157" s="144" t="s">
        <v>701</v>
      </c>
      <c r="N157" s="187" t="e">
        <f aca="false" t="array" ref="N157:N157">IF(M157="","", xlookup(M157,'Guild ID Registrar'!B:B,'Guild ID Registrar'!A:A,"noID"))</f>
        <v>#NAME?</v>
      </c>
      <c r="O157" s="138" t="e">
        <f aca="false">xlookup(M157,F:F,F:F,"",2)</f>
        <v>#NAME?</v>
      </c>
      <c r="P157" s="138" t="str">
        <f aca="false">IF(SUMIF(F:F,M157,H:H)=0,"",SUMIF(F:F,M157,H:H))</f>
        <v/>
      </c>
      <c r="Q157" s="189" t="e">
        <f aca="false">IF(M157="","", xlookup("*"&amp;M157&amp;"*",S:S,S:S,"",2))</f>
        <v>#NAME?</v>
      </c>
      <c r="R157" s="126"/>
      <c r="S157" s="140" t="str">
        <f aca="false">IF('DKP Sep 25'!A154&lt;&gt;"",'DKP Sep 25'!A154,"")</f>
        <v/>
      </c>
      <c r="T157" s="145" t="str">
        <f aca="false">IF(S157="","",IF(SUMIF(Q:Q,S157,P:P)=0,"",SUMIF(Q:Q,S157,P:P)))</f>
        <v/>
      </c>
      <c r="U157" s="190" t="str">
        <f aca="false" t="array" ref="U157:U157">IF(S157="","", xlookup(S157,'DKP Sep 25'!A:A,'DKP Sep 25'!A:A))</f>
        <v/>
      </c>
      <c r="V157" s="126" t="str">
        <f aca="false">IF(T157="","", IF(T157&gt;10,1,""))</f>
        <v/>
      </c>
      <c r="W157" s="191" t="e">
        <f aca="false">xlookup(S157,Q:Q,Q:Q)</f>
        <v>#NAME?</v>
      </c>
    </row>
    <row r="158" customFormat="false" ht="15.75" hidden="false" customHeight="true" outlineLevel="0" collapsed="false">
      <c r="A158" s="126"/>
      <c r="B158" s="126"/>
      <c r="C158" s="126"/>
      <c r="D158" s="126"/>
      <c r="E158" s="126"/>
      <c r="F158" s="144"/>
      <c r="G158" s="194"/>
      <c r="H158" s="138"/>
      <c r="I158" s="194" t="str">
        <f aca="false">IF(F158&lt;&gt;"",xlookup(F158,M:M,M:M,"not guildie"),"")</f>
        <v/>
      </c>
      <c r="J158" s="194" t="str">
        <f aca="false">IF(F158&lt;&gt;"", xlookup(F158,O:O,O:O,"not on DKP"),"")</f>
        <v/>
      </c>
      <c r="K158" s="185" t="str">
        <f aca="false">IF(F158="","", xlookup("*"&amp;F158&amp;"*",S:S,S:S,"",2))</f>
        <v/>
      </c>
      <c r="L158" s="126"/>
      <c r="M158" s="144" t="s">
        <v>702</v>
      </c>
      <c r="N158" s="187" t="e">
        <f aca="false" t="array" ref="N158:N158">IF(M158="","", xlookup(M158,'Guild ID Registrar'!B:B,'Guild ID Registrar'!A:A,"noID"))</f>
        <v>#NAME?</v>
      </c>
      <c r="O158" s="139" t="e">
        <f aca="false">xlookup(M158,F:F,F:F,"",2)</f>
        <v>#NAME?</v>
      </c>
      <c r="P158" s="138" t="str">
        <f aca="false">IF(SUMIF(F:F,M158,H:H)=0,"",SUMIF(F:F,M158,H:H))</f>
        <v/>
      </c>
      <c r="Q158" s="189" t="e">
        <f aca="false">IF(M158="","", xlookup("*"&amp;M158&amp;"*",S:S,S:S,"",2))</f>
        <v>#NAME?</v>
      </c>
      <c r="R158" s="126"/>
      <c r="S158" s="140" t="str">
        <f aca="false">IF('DKP Sep 25'!A155&lt;&gt;"",'DKP Sep 25'!A155,"")</f>
        <v/>
      </c>
      <c r="T158" s="145" t="str">
        <f aca="false">IF(S158="","",IF(SUMIF(Q:Q,S158,P:P)=0,"",SUMIF(Q:Q,S158,P:P)))</f>
        <v/>
      </c>
      <c r="U158" s="190" t="str">
        <f aca="false" t="array" ref="U158:U158">IF(S158="","", xlookup(S158,'DKP Sep 25'!A:A,'DKP Sep 25'!A:A))</f>
        <v/>
      </c>
      <c r="V158" s="126" t="str">
        <f aca="false">IF(T158="","", IF(T158&gt;10,1,""))</f>
        <v/>
      </c>
      <c r="W158" s="191" t="e">
        <f aca="false">xlookup(S158,Q:Q,Q:Q)</f>
        <v>#NAME?</v>
      </c>
    </row>
    <row r="159" customFormat="false" ht="15.75" hidden="false" customHeight="true" outlineLevel="0" collapsed="false">
      <c r="A159" s="126"/>
      <c r="B159" s="126"/>
      <c r="C159" s="126"/>
      <c r="D159" s="126"/>
      <c r="E159" s="126"/>
      <c r="F159" s="144"/>
      <c r="G159" s="194"/>
      <c r="H159" s="138"/>
      <c r="I159" s="194" t="str">
        <f aca="false">IF(F159&lt;&gt;"",xlookup(F159,M:M,M:M,"not guildie"),"")</f>
        <v/>
      </c>
      <c r="J159" s="194" t="str">
        <f aca="false">IF(F159&lt;&gt;"", xlookup(F159,O:O,O:O,"not on DKP"),"")</f>
        <v/>
      </c>
      <c r="K159" s="185" t="str">
        <f aca="false">IF(F159="","", xlookup("*"&amp;F159&amp;"*",S:S,S:S,"",2))</f>
        <v/>
      </c>
      <c r="L159" s="126"/>
      <c r="M159" s="144" t="s">
        <v>703</v>
      </c>
      <c r="N159" s="187" t="e">
        <f aca="false" t="array" ref="N159:N159">IF(M159="","", xlookup(M159,'Guild ID Registrar'!B:B,'Guild ID Registrar'!A:A,"noID"))</f>
        <v>#NAME?</v>
      </c>
      <c r="O159" s="138" t="e">
        <f aca="false">xlookup(M159,F:F,F:F,"",2)</f>
        <v>#NAME?</v>
      </c>
      <c r="P159" s="138" t="n">
        <f aca="false">IF(SUMIF(F:F,M159,H:H)=0,"",SUMIF(F:F,M159,H:H))</f>
        <v>7</v>
      </c>
      <c r="Q159" s="189" t="e">
        <f aca="false">IF(M159="","", xlookup("*"&amp;M159&amp;"*",S:S,S:S,"",2))</f>
        <v>#NAME?</v>
      </c>
      <c r="R159" s="126"/>
      <c r="S159" s="140" t="str">
        <f aca="false">IF('DKP Sep 25'!A156&lt;&gt;"",'DKP Sep 25'!A156,"")</f>
        <v/>
      </c>
      <c r="T159" s="145" t="str">
        <f aca="false">IF(S159="","",IF(SUMIF(Q:Q,S159,P:P)=0,"",SUMIF(Q:Q,S159,P:P)))</f>
        <v/>
      </c>
      <c r="U159" s="190" t="str">
        <f aca="false" t="array" ref="U159:U159">IF(S159="","", xlookup(S159,'DKP Sep 25'!A:A,'DKP Sep 25'!A:A))</f>
        <v/>
      </c>
      <c r="V159" s="126" t="str">
        <f aca="false">IF(T159="","", IF(T159&gt;10,1,""))</f>
        <v/>
      </c>
      <c r="W159" s="191" t="e">
        <f aca="false">xlookup(S159,Q:Q,Q:Q)</f>
        <v>#NAME?</v>
      </c>
    </row>
    <row r="160" customFormat="false" ht="15.75" hidden="false" customHeight="true" outlineLevel="0" collapsed="false">
      <c r="A160" s="126"/>
      <c r="B160" s="126"/>
      <c r="C160" s="126"/>
      <c r="D160" s="126"/>
      <c r="E160" s="126"/>
      <c r="F160" s="144"/>
      <c r="G160" s="194"/>
      <c r="H160" s="138"/>
      <c r="I160" s="194" t="str">
        <f aca="false">IF(F160&lt;&gt;"",xlookup(F160,M:M,M:M,"not guildie"),"")</f>
        <v/>
      </c>
      <c r="J160" s="194" t="str">
        <f aca="false">IF(F160&lt;&gt;"", xlookup(F160,O:O,O:O,"not on DKP"),"")</f>
        <v/>
      </c>
      <c r="K160" s="185" t="str">
        <f aca="false">IF(F160="","", xlookup("*"&amp;F160&amp;"*",S:S,S:S,"",2))</f>
        <v/>
      </c>
      <c r="L160" s="126"/>
      <c r="M160" s="144" t="s">
        <v>704</v>
      </c>
      <c r="N160" s="187" t="e">
        <f aca="false" t="array" ref="N160:N160">IF(M160="","", xlookup(M160,'Guild ID Registrar'!B:B,'Guild ID Registrar'!A:A,"noID"))</f>
        <v>#NAME?</v>
      </c>
      <c r="O160" s="138" t="e">
        <f aca="false">xlookup(M160,F:F,F:F,"",2)</f>
        <v>#NAME?</v>
      </c>
      <c r="P160" s="138" t="str">
        <f aca="false">IF(SUMIF(F:F,M160,H:H)=0,"",SUMIF(F:F,M160,H:H))</f>
        <v/>
      </c>
      <c r="Q160" s="189" t="e">
        <f aca="false">IF(M160="","", xlookup("*"&amp;M160&amp;"*",S:S,S:S,"",2))</f>
        <v>#NAME?</v>
      </c>
      <c r="R160" s="126"/>
      <c r="S160" s="140" t="str">
        <f aca="false">IF('DKP Sep 25'!A157&lt;&gt;"",'DKP Sep 25'!A157,"")</f>
        <v/>
      </c>
      <c r="T160" s="145" t="str">
        <f aca="false">IF(S160="","",IF(SUMIF(Q:Q,S160,P:P)=0,"",SUMIF(Q:Q,S160,P:P)))</f>
        <v/>
      </c>
      <c r="U160" s="190" t="str">
        <f aca="false" t="array" ref="U160:U160">IF(S160="","", xlookup(S160,'DKP Sep 25'!A:A,'DKP Sep 25'!A:A))</f>
        <v/>
      </c>
      <c r="V160" s="126" t="str">
        <f aca="false">IF(T160="","", IF(T160&gt;10,1,""))</f>
        <v/>
      </c>
      <c r="W160" s="191" t="e">
        <f aca="false">xlookup(S160,Q:Q,Q:Q)</f>
        <v>#NAME?</v>
      </c>
    </row>
    <row r="161" customFormat="false" ht="15.75" hidden="false" customHeight="true" outlineLevel="0" collapsed="false">
      <c r="A161" s="126"/>
      <c r="B161" s="126"/>
      <c r="C161" s="126"/>
      <c r="D161" s="126"/>
      <c r="E161" s="126"/>
      <c r="F161" s="144"/>
      <c r="G161" s="194"/>
      <c r="H161" s="138"/>
      <c r="I161" s="194" t="str">
        <f aca="false">IF(F161&lt;&gt;"",xlookup(F161,M:M,M:M,"not guildie"),"")</f>
        <v/>
      </c>
      <c r="J161" s="194" t="str">
        <f aca="false">IF(F161&lt;&gt;"", xlookup(F161,O:O,O:O,"not on DKP"),"")</f>
        <v/>
      </c>
      <c r="K161" s="185" t="str">
        <f aca="false">IF(F161="","", xlookup("*"&amp;F161&amp;"*",S:S,S:S,"",2))</f>
        <v/>
      </c>
      <c r="L161" s="126"/>
      <c r="M161" s="144" t="s">
        <v>705</v>
      </c>
      <c r="N161" s="187" t="e">
        <f aca="false" t="array" ref="N161:N161">IF(M161="","", xlookup(M161,'Guild ID Registrar'!B:B,'Guild ID Registrar'!A:A,"noID"))</f>
        <v>#NAME?</v>
      </c>
      <c r="O161" s="138" t="e">
        <f aca="false">xlookup(M161,F:F,F:F,"",2)</f>
        <v>#NAME?</v>
      </c>
      <c r="P161" s="138" t="str">
        <f aca="false">IF(SUMIF(F:F,M161,H:H)=0,"",SUMIF(F:F,M161,H:H))</f>
        <v/>
      </c>
      <c r="Q161" s="189" t="e">
        <f aca="false">IF(M161="","", xlookup("*"&amp;M161&amp;"*",S:S,S:S,"",2))</f>
        <v>#NAME?</v>
      </c>
      <c r="R161" s="126"/>
      <c r="S161" s="140" t="str">
        <f aca="false">IF('DKP Sep 25'!A158&lt;&gt;"",'DKP Sep 25'!A158,"")</f>
        <v/>
      </c>
      <c r="T161" s="145" t="str">
        <f aca="false">IF(S161="","",IF(SUMIF(Q:Q,S161,P:P)=0,"",SUMIF(Q:Q,S161,P:P)))</f>
        <v/>
      </c>
      <c r="U161" s="190" t="str">
        <f aca="false" t="array" ref="U161:U161">IF(S161="","", xlookup(S161,'DKP Sep 25'!A:A,'DKP Sep 25'!A:A))</f>
        <v/>
      </c>
      <c r="V161" s="126" t="str">
        <f aca="false">IF(T161="","", IF(T161&gt;10,1,""))</f>
        <v/>
      </c>
      <c r="W161" s="191" t="e">
        <f aca="false">xlookup(S161,Q:Q,Q:Q)</f>
        <v>#NAME?</v>
      </c>
    </row>
    <row r="162" customFormat="false" ht="15.75" hidden="false" customHeight="true" outlineLevel="0" collapsed="false">
      <c r="A162" s="126"/>
      <c r="B162" s="126"/>
      <c r="C162" s="126"/>
      <c r="D162" s="126"/>
      <c r="E162" s="126"/>
      <c r="F162" s="144"/>
      <c r="G162" s="194"/>
      <c r="H162" s="138"/>
      <c r="I162" s="194" t="str">
        <f aca="false">IF(F162&lt;&gt;"",xlookup(F162,M:M,M:M,"not guildie"),"")</f>
        <v/>
      </c>
      <c r="J162" s="194" t="str">
        <f aca="false">IF(F162&lt;&gt;"", xlookup(F162,O:O,O:O,"not on DKP"),"")</f>
        <v/>
      </c>
      <c r="K162" s="185" t="str">
        <f aca="false">IF(F162="","", xlookup("*"&amp;F162&amp;"*",S:S,S:S,"",2))</f>
        <v/>
      </c>
      <c r="L162" s="126"/>
      <c r="M162" s="144" t="s">
        <v>706</v>
      </c>
      <c r="N162" s="187" t="e">
        <f aca="false" t="array" ref="N162:N162">IF(M162="","", xlookup(M162,'Guild ID Registrar'!B:B,'Guild ID Registrar'!A:A,"noID"))</f>
        <v>#NAME?</v>
      </c>
      <c r="O162" s="138" t="e">
        <f aca="false">xlookup(M162,F:F,F:F,"",2)</f>
        <v>#NAME?</v>
      </c>
      <c r="P162" s="138" t="str">
        <f aca="false">IF(SUMIF(F:F,M162,H:H)=0,"",SUMIF(F:F,M162,H:H))</f>
        <v/>
      </c>
      <c r="Q162" s="189" t="e">
        <f aca="false">IF(M162="","", xlookup("*"&amp;M162&amp;"*",S:S,S:S,"",2))</f>
        <v>#NAME?</v>
      </c>
      <c r="R162" s="126"/>
      <c r="S162" s="140" t="str">
        <f aca="false">IF('DKP Sep 25'!A159&lt;&gt;"",'DKP Sep 25'!A159,"")</f>
        <v/>
      </c>
      <c r="T162" s="145" t="str">
        <f aca="false">IF(S162="","",IF(SUMIF(Q:Q,S162,P:P)=0,"",SUMIF(Q:Q,S162,P:P)))</f>
        <v/>
      </c>
      <c r="U162" s="190" t="str">
        <f aca="false" t="array" ref="U162:U162">IF(S162="","", xlookup(S162,'DKP Sep 25'!A:A,'DKP Sep 25'!A:A))</f>
        <v/>
      </c>
      <c r="V162" s="126" t="str">
        <f aca="false">IF(T162="","", IF(T162&gt;10,1,""))</f>
        <v/>
      </c>
      <c r="W162" s="191" t="e">
        <f aca="false">xlookup(S162,Q:Q,Q:Q)</f>
        <v>#NAME?</v>
      </c>
    </row>
    <row r="163" customFormat="false" ht="15.75" hidden="false" customHeight="true" outlineLevel="0" collapsed="false">
      <c r="A163" s="126"/>
      <c r="B163" s="126"/>
      <c r="C163" s="126"/>
      <c r="D163" s="126"/>
      <c r="E163" s="126"/>
      <c r="F163" s="144"/>
      <c r="G163" s="194"/>
      <c r="H163" s="138"/>
      <c r="I163" s="194" t="str">
        <f aca="false">IF(F163&lt;&gt;"",xlookup(F163,M:M,M:M,"not guildie"),"")</f>
        <v/>
      </c>
      <c r="J163" s="194" t="str">
        <f aca="false">IF(F163&lt;&gt;"", xlookup(F163,O:O,O:O,"not on DKP"),"")</f>
        <v/>
      </c>
      <c r="K163" s="185" t="str">
        <f aca="false">IF(F163="","", xlookup("*"&amp;F163&amp;"*",S:S,S:S,"",2))</f>
        <v/>
      </c>
      <c r="L163" s="126"/>
      <c r="M163" s="144" t="s">
        <v>71</v>
      </c>
      <c r="N163" s="187" t="e">
        <f aca="false" t="array" ref="N163:N163">IF(M163="","", xlookup(M163,'Guild ID Registrar'!B:B,'Guild ID Registrar'!A:A,"noID"))</f>
        <v>#NAME?</v>
      </c>
      <c r="O163" s="138" t="e">
        <f aca="false">xlookup(M163,F:F,F:F,"",2)</f>
        <v>#NAME?</v>
      </c>
      <c r="P163" s="138" t="n">
        <f aca="false">IF(SUMIF(F:F,M163,H:H)=0,"",SUMIF(F:F,M163,H:H))</f>
        <v>7</v>
      </c>
      <c r="Q163" s="189" t="e">
        <f aca="false">IF(M163="","", xlookup("*"&amp;M163&amp;"*",S:S,S:S,"",2))</f>
        <v>#NAME?</v>
      </c>
      <c r="R163" s="126"/>
      <c r="S163" s="140" t="str">
        <f aca="false">IF('DKP Sep 25'!A160&lt;&gt;"",'DKP Sep 25'!A160,"")</f>
        <v/>
      </c>
      <c r="T163" s="145" t="str">
        <f aca="false">IF(S163="","",IF(SUMIF(Q:Q,S163,P:P)=0,"",SUMIF(Q:Q,S163,P:P)))</f>
        <v/>
      </c>
      <c r="U163" s="190" t="str">
        <f aca="false" t="array" ref="U163:U163">IF(S163="","", xlookup(S163,'DKP Sep 25'!A:A,'DKP Sep 25'!A:A))</f>
        <v/>
      </c>
      <c r="V163" s="126" t="str">
        <f aca="false">IF(T163="","", IF(T163&gt;10,1,""))</f>
        <v/>
      </c>
      <c r="W163" s="191" t="e">
        <f aca="false">xlookup(S163,Q:Q,Q:Q)</f>
        <v>#NAME?</v>
      </c>
    </row>
    <row r="164" customFormat="false" ht="15.75" hidden="false" customHeight="true" outlineLevel="0" collapsed="false">
      <c r="A164" s="126"/>
      <c r="B164" s="126"/>
      <c r="C164" s="126"/>
      <c r="D164" s="126"/>
      <c r="E164" s="126"/>
      <c r="F164" s="144"/>
      <c r="G164" s="194"/>
      <c r="H164" s="138"/>
      <c r="I164" s="194" t="str">
        <f aca="false">IF(F164&lt;&gt;"",xlookup(F164,M:M,M:M,"not guildie"),"")</f>
        <v/>
      </c>
      <c r="J164" s="194" t="str">
        <f aca="false">IF(F164&lt;&gt;"", xlookup(F164,O:O,O:O,"not on DKP"),"")</f>
        <v/>
      </c>
      <c r="K164" s="185" t="str">
        <f aca="false">IF(F164="","", xlookup("*"&amp;F164&amp;"*",S:S,S:S,"",2))</f>
        <v/>
      </c>
      <c r="L164" s="126"/>
      <c r="M164" s="144" t="s">
        <v>707</v>
      </c>
      <c r="N164" s="187" t="e">
        <f aca="false" t="array" ref="N164:N164">IF(M164="","", xlookup(M164,'Guild ID Registrar'!B:B,'Guild ID Registrar'!A:A,"noID"))</f>
        <v>#NAME?</v>
      </c>
      <c r="O164" s="138" t="e">
        <f aca="false">xlookup(M164,F:F,F:F,"",2)</f>
        <v>#NAME?</v>
      </c>
      <c r="P164" s="138" t="str">
        <f aca="false">IF(SUMIF(F:F,M164,H:H)=0,"",SUMIF(F:F,M164,H:H))</f>
        <v/>
      </c>
      <c r="Q164" s="189" t="e">
        <f aca="false">IF(M164="","", xlookup("*"&amp;M164&amp;"*",S:S,S:S,"",2))</f>
        <v>#NAME?</v>
      </c>
      <c r="R164" s="126"/>
      <c r="S164" s="140" t="str">
        <f aca="false">IF('DKP Sep 25'!A161&lt;&gt;"",'DKP Sep 25'!A161,"")</f>
        <v/>
      </c>
      <c r="T164" s="145" t="str">
        <f aca="false">IF(S164="","",IF(SUMIF(Q:Q,S164,P:P)=0,"",SUMIF(Q:Q,S164,P:P)))</f>
        <v/>
      </c>
      <c r="U164" s="190" t="str">
        <f aca="false" t="array" ref="U164:U164">IF(S164="","", xlookup(S164,'DKP Sep 25'!A:A,'DKP Sep 25'!A:A))</f>
        <v/>
      </c>
      <c r="V164" s="126" t="str">
        <f aca="false">IF(T164="","", IF(T164&gt;10,1,""))</f>
        <v/>
      </c>
      <c r="W164" s="191" t="e">
        <f aca="false">xlookup(S164,Q:Q,Q:Q)</f>
        <v>#NAME?</v>
      </c>
    </row>
    <row r="165" customFormat="false" ht="15.75" hidden="false" customHeight="true" outlineLevel="0" collapsed="false">
      <c r="A165" s="126"/>
      <c r="B165" s="126"/>
      <c r="C165" s="126"/>
      <c r="D165" s="126"/>
      <c r="E165" s="126"/>
      <c r="F165" s="144"/>
      <c r="G165" s="194"/>
      <c r="H165" s="138"/>
      <c r="I165" s="194" t="str">
        <f aca="false">IF(F165&lt;&gt;"",xlookup(F165,M:M,M:M,"not guildie"),"")</f>
        <v/>
      </c>
      <c r="J165" s="194" t="str">
        <f aca="false">IF(F165&lt;&gt;"", xlookup(F165,O:O,O:O,"not on DKP"),"")</f>
        <v/>
      </c>
      <c r="K165" s="185" t="str">
        <f aca="false">IF(F165="","", xlookup("*"&amp;F165&amp;"*",S:S,S:S,"",2))</f>
        <v/>
      </c>
      <c r="L165" s="126"/>
      <c r="M165" s="144" t="s">
        <v>708</v>
      </c>
      <c r="N165" s="187" t="e">
        <f aca="false" t="array" ref="N165:N165">IF(M165="","", xlookup(M165,'Guild ID Registrar'!B:B,'Guild ID Registrar'!A:A,"noID"))</f>
        <v>#NAME?</v>
      </c>
      <c r="O165" s="138" t="e">
        <f aca="false">xlookup(M165,F:F,F:F,"",2)</f>
        <v>#NAME?</v>
      </c>
      <c r="P165" s="138" t="str">
        <f aca="false">IF(SUMIF(F:F,M165,H:H)=0,"",SUMIF(F:F,M165,H:H))</f>
        <v/>
      </c>
      <c r="Q165" s="189" t="e">
        <f aca="false">IF(M165="","", xlookup("*"&amp;M165&amp;"*",S:S,S:S,"",2))</f>
        <v>#NAME?</v>
      </c>
      <c r="R165" s="126"/>
      <c r="S165" s="140" t="str">
        <f aca="false">IF('DKP Sep 25'!A162&lt;&gt;"",'DKP Sep 25'!A162,"")</f>
        <v/>
      </c>
      <c r="T165" s="145" t="str">
        <f aca="false">IF(S165="","",IF(SUMIF(Q:Q,S165,P:P)=0,"",SUMIF(Q:Q,S165,P:P)))</f>
        <v/>
      </c>
      <c r="U165" s="190" t="str">
        <f aca="false" t="array" ref="U165:U165">IF(S165="","", xlookup(S165,'DKP Sep 25'!A:A,'DKP Sep 25'!A:A))</f>
        <v/>
      </c>
      <c r="V165" s="126" t="str">
        <f aca="false">IF(T165="","", IF(T165&gt;10,1,""))</f>
        <v/>
      </c>
      <c r="W165" s="191" t="e">
        <f aca="false">xlookup(S165,Q:Q,Q:Q)</f>
        <v>#NAME?</v>
      </c>
    </row>
    <row r="166" customFormat="false" ht="15.75" hidden="false" customHeight="true" outlineLevel="0" collapsed="false">
      <c r="A166" s="126"/>
      <c r="B166" s="126"/>
      <c r="C166" s="126"/>
      <c r="D166" s="126"/>
      <c r="E166" s="126"/>
      <c r="F166" s="144"/>
      <c r="G166" s="194"/>
      <c r="H166" s="138"/>
      <c r="I166" s="194" t="str">
        <f aca="false">IF(F166&lt;&gt;"",xlookup(F166,M:M,M:M,"not guildie"),"")</f>
        <v/>
      </c>
      <c r="J166" s="194" t="str">
        <f aca="false">IF(F166&lt;&gt;"", xlookup(F166,O:O,O:O,"not on DKP"),"")</f>
        <v/>
      </c>
      <c r="K166" s="185" t="str">
        <f aca="false">IF(F166="","", xlookup("*"&amp;F166&amp;"*",S:S,S:S,"",2))</f>
        <v/>
      </c>
      <c r="L166" s="126"/>
      <c r="M166" s="144" t="s">
        <v>709</v>
      </c>
      <c r="N166" s="187" t="e">
        <f aca="false" t="array" ref="N166:N166">IF(M166="","", xlookup(M166,'Guild ID Registrar'!B:B,'Guild ID Registrar'!A:A,"noID"))</f>
        <v>#NAME?</v>
      </c>
      <c r="O166" s="138" t="e">
        <f aca="false">xlookup(M166,F:F,F:F,"",2)</f>
        <v>#NAME?</v>
      </c>
      <c r="P166" s="138" t="str">
        <f aca="false">IF(SUMIF(F:F,M166,H:H)=0,"",SUMIF(F:F,M166,H:H))</f>
        <v/>
      </c>
      <c r="Q166" s="189" t="e">
        <f aca="false">IF(M166="","", xlookup("*"&amp;M166&amp;"*",S:S,S:S,"",2))</f>
        <v>#NAME?</v>
      </c>
      <c r="R166" s="126"/>
      <c r="S166" s="140" t="str">
        <f aca="false">IF('DKP Sep 25'!A163&lt;&gt;"",'DKP Sep 25'!A163,"")</f>
        <v/>
      </c>
      <c r="T166" s="145" t="str">
        <f aca="false">IF(S166="","",IF(SUMIF(Q:Q,S166,P:P)=0,"",SUMIF(Q:Q,S166,P:P)))</f>
        <v/>
      </c>
      <c r="U166" s="190" t="str">
        <f aca="false" t="array" ref="U166:U166">IF(S166="","", xlookup(S166,'DKP Sep 25'!A:A,'DKP Sep 25'!A:A))</f>
        <v/>
      </c>
      <c r="V166" s="126" t="str">
        <f aca="false">IF(T166="","", IF(T166&gt;10,1,""))</f>
        <v/>
      </c>
      <c r="W166" s="191" t="e">
        <f aca="false">xlookup(S166,Q:Q,Q:Q)</f>
        <v>#NAME?</v>
      </c>
    </row>
    <row r="167" customFormat="false" ht="15.75" hidden="false" customHeight="true" outlineLevel="0" collapsed="false">
      <c r="A167" s="126"/>
      <c r="B167" s="126"/>
      <c r="C167" s="126"/>
      <c r="D167" s="126"/>
      <c r="E167" s="126"/>
      <c r="F167" s="144"/>
      <c r="G167" s="194"/>
      <c r="H167" s="138"/>
      <c r="I167" s="194" t="str">
        <f aca="false">IF(F167&lt;&gt;"",xlookup(F167,M:M,M:M,"not guildie"),"")</f>
        <v/>
      </c>
      <c r="J167" s="194" t="str">
        <f aca="false">IF(F167&lt;&gt;"", xlookup(F167,O:O,O:O,"not on DKP"),"")</f>
        <v/>
      </c>
      <c r="K167" s="185" t="str">
        <f aca="false">IF(F167="","", xlookup("*"&amp;F167&amp;"*",S:S,S:S,"",2))</f>
        <v/>
      </c>
      <c r="L167" s="126"/>
      <c r="M167" s="144" t="s">
        <v>75</v>
      </c>
      <c r="N167" s="187" t="e">
        <f aca="false" t="array" ref="N167:N167">IF(M167="","", xlookup(M167,'Guild ID Registrar'!B:B,'Guild ID Registrar'!A:A,"noID"))</f>
        <v>#NAME?</v>
      </c>
      <c r="O167" s="138" t="e">
        <f aca="false">xlookup(M167,F:F,F:F,"",2)</f>
        <v>#NAME?</v>
      </c>
      <c r="P167" s="138" t="str">
        <f aca="false">IF(SUMIF(F:F,M167,H:H)=0,"",SUMIF(F:F,M167,H:H))</f>
        <v/>
      </c>
      <c r="Q167" s="189" t="e">
        <f aca="false">IF(M167="","", xlookup("*"&amp;M167&amp;"*",S:S,S:S,"",2))</f>
        <v>#NAME?</v>
      </c>
      <c r="R167" s="126"/>
      <c r="S167" s="140" t="str">
        <f aca="false">IF('DKP Sep 25'!A164&lt;&gt;"",'DKP Sep 25'!A164,"")</f>
        <v/>
      </c>
      <c r="T167" s="145" t="str">
        <f aca="false">IF(S167="","",IF(SUMIF(Q:Q,S167,P:P)=0,"",SUMIF(Q:Q,S167,P:P)))</f>
        <v/>
      </c>
      <c r="U167" s="190" t="str">
        <f aca="false" t="array" ref="U167:U167">IF(S167="","", xlookup(S167,'DKP Sep 25'!A:A,'DKP Sep 25'!A:A))</f>
        <v/>
      </c>
      <c r="V167" s="126" t="str">
        <f aca="false">IF(T167="","", IF(T167&gt;10,1,""))</f>
        <v/>
      </c>
      <c r="W167" s="191" t="e">
        <f aca="false">xlookup(S167,Q:Q,Q:Q)</f>
        <v>#NAME?</v>
      </c>
    </row>
    <row r="168" customFormat="false" ht="15.75" hidden="false" customHeight="true" outlineLevel="0" collapsed="false">
      <c r="A168" s="126"/>
      <c r="B168" s="126"/>
      <c r="C168" s="126"/>
      <c r="D168" s="126"/>
      <c r="E168" s="126"/>
      <c r="F168" s="144"/>
      <c r="G168" s="194"/>
      <c r="H168" s="138"/>
      <c r="I168" s="194" t="str">
        <f aca="false">IF(F168&lt;&gt;"",xlookup(F168,M:M,M:M,"not guildie"),"")</f>
        <v/>
      </c>
      <c r="J168" s="194" t="str">
        <f aca="false">IF(F168&lt;&gt;"", xlookup(F168,O:O,O:O,"not on DKP"),"")</f>
        <v/>
      </c>
      <c r="K168" s="185" t="str">
        <f aca="false">IF(F168="","", xlookup("*"&amp;F168&amp;"*",S:S,S:S,"",2))</f>
        <v/>
      </c>
      <c r="L168" s="126"/>
      <c r="M168" s="144" t="s">
        <v>710</v>
      </c>
      <c r="N168" s="187" t="e">
        <f aca="false" t="array" ref="N168:N168">IF(M168="","", xlookup(M168,'Guild ID Registrar'!B:B,'Guild ID Registrar'!A:A,"noID"))</f>
        <v>#NAME?</v>
      </c>
      <c r="O168" s="138" t="e">
        <f aca="false">xlookup(M168,F:F,F:F,"",2)</f>
        <v>#NAME?</v>
      </c>
      <c r="P168" s="138" t="str">
        <f aca="false">IF(SUMIF(F:F,M168,H:H)=0,"",SUMIF(F:F,M168,H:H))</f>
        <v/>
      </c>
      <c r="Q168" s="189" t="e">
        <f aca="false">IF(M168="","", xlookup("*"&amp;M168&amp;"*",S:S,S:S,"",2))</f>
        <v>#NAME?</v>
      </c>
      <c r="R168" s="205"/>
      <c r="S168" s="140" t="str">
        <f aca="false">IF('DKP Sep 25'!A165&lt;&gt;"",'DKP Sep 25'!A165,"")</f>
        <v/>
      </c>
      <c r="T168" s="145" t="str">
        <f aca="false">IF(S168="","",IF(SUMIF(Q:Q,S168,P:P)=0,"",SUMIF(Q:Q,S168,P:P)))</f>
        <v/>
      </c>
      <c r="U168" s="190" t="str">
        <f aca="false" t="array" ref="U168:U168">IF(S168="","", xlookup(S168,'DKP Sep 25'!A:A,'DKP Sep 25'!A:A))</f>
        <v/>
      </c>
      <c r="V168" s="126" t="str">
        <f aca="false">IF(T168="","", IF(T168&gt;10,1,""))</f>
        <v/>
      </c>
      <c r="W168" s="191" t="e">
        <f aca="false">xlookup(S168,Q:Q,Q:Q)</f>
        <v>#NAME?</v>
      </c>
    </row>
    <row r="169" customFormat="false" ht="15.75" hidden="false" customHeight="true" outlineLevel="0" collapsed="false">
      <c r="A169" s="126"/>
      <c r="B169" s="126"/>
      <c r="C169" s="126"/>
      <c r="D169" s="126"/>
      <c r="E169" s="126"/>
      <c r="F169" s="144"/>
      <c r="G169" s="194"/>
      <c r="H169" s="138"/>
      <c r="I169" s="194" t="str">
        <f aca="false">IF(F169&lt;&gt;"",xlookup(F169,M:M,M:M,"not guildie"),"")</f>
        <v/>
      </c>
      <c r="J169" s="194" t="str">
        <f aca="false">IF(F169&lt;&gt;"", xlookup(F169,O:O,O:O,"not on DKP"),"")</f>
        <v/>
      </c>
      <c r="K169" s="185" t="str">
        <f aca="false">IF(F169="","", xlookup("*"&amp;F169&amp;"*",S:S,S:S,"",2))</f>
        <v/>
      </c>
      <c r="L169" s="126"/>
      <c r="M169" s="144" t="s">
        <v>711</v>
      </c>
      <c r="N169" s="187" t="e">
        <f aca="false" t="array" ref="N169:N169">IF(M169="","", xlookup(M169,'Guild ID Registrar'!B:B,'Guild ID Registrar'!A:A,"noID"))</f>
        <v>#NAME?</v>
      </c>
      <c r="O169" s="138" t="e">
        <f aca="false">xlookup(M169,F:F,F:F,"",2)</f>
        <v>#NAME?</v>
      </c>
      <c r="P169" s="138" t="str">
        <f aca="false">IF(SUMIF(F:F,M169,H:H)=0,"",SUMIF(F:F,M169,H:H))</f>
        <v/>
      </c>
      <c r="Q169" s="189" t="e">
        <f aca="false">IF(M169="","", xlookup("*"&amp;M169&amp;"*",S:S,S:S,"",2))</f>
        <v>#NAME?</v>
      </c>
      <c r="R169" s="126"/>
      <c r="S169" s="140" t="str">
        <f aca="false">IF('DKP Sep 25'!A166&lt;&gt;"",'DKP Sep 25'!A166,"")</f>
        <v/>
      </c>
      <c r="T169" s="145" t="str">
        <f aca="false">IF(S169="","",IF(SUMIF(Q:Q,S169,P:P)=0,"",SUMIF(Q:Q,S169,P:P)))</f>
        <v/>
      </c>
      <c r="U169" s="190" t="str">
        <f aca="false" t="array" ref="U169:U169">IF(S169="","", xlookup(S169,'DKP Sep 25'!A:A,'DKP Sep 25'!A:A))</f>
        <v/>
      </c>
      <c r="V169" s="126" t="str">
        <f aca="false">IF(T169="","", IF(T169&gt;10,1,""))</f>
        <v/>
      </c>
      <c r="W169" s="191" t="e">
        <f aca="false">xlookup(S169,Q:Q,Q:Q)</f>
        <v>#NAME?</v>
      </c>
    </row>
    <row r="170" customFormat="false" ht="15.75" hidden="false" customHeight="true" outlineLevel="0" collapsed="false">
      <c r="A170" s="126"/>
      <c r="B170" s="126"/>
      <c r="C170" s="126"/>
      <c r="D170" s="126"/>
      <c r="E170" s="126"/>
      <c r="F170" s="144"/>
      <c r="G170" s="194"/>
      <c r="H170" s="138"/>
      <c r="I170" s="194" t="str">
        <f aca="false">IF(F170&lt;&gt;"",xlookup(F170,M:M,M:M,"not guildie"),"")</f>
        <v/>
      </c>
      <c r="J170" s="194" t="str">
        <f aca="false">IF(F170&lt;&gt;"", xlookup(F170,O:O,O:O,"not on DKP"),"")</f>
        <v/>
      </c>
      <c r="K170" s="185" t="str">
        <f aca="false">IF(F170="","", xlookup("*"&amp;F170&amp;"*",S:S,S:S,"",2))</f>
        <v/>
      </c>
      <c r="L170" s="126"/>
      <c r="M170" s="144" t="s">
        <v>712</v>
      </c>
      <c r="N170" s="187" t="e">
        <f aca="false" t="array" ref="N170:N170">IF(M170="","", xlookup(M170,'Guild ID Registrar'!B:B,'Guild ID Registrar'!A:A,"noID"))</f>
        <v>#NAME?</v>
      </c>
      <c r="O170" s="138" t="e">
        <f aca="false">xlookup(M170,F:F,F:F,"",2)</f>
        <v>#NAME?</v>
      </c>
      <c r="P170" s="138" t="str">
        <f aca="false">IF(SUMIF(F:F,M170,H:H)=0,"",SUMIF(F:F,M170,H:H))</f>
        <v/>
      </c>
      <c r="Q170" s="189" t="e">
        <f aca="false">IF(M170="","", xlookup("*"&amp;M170&amp;"*",S:S,S:S,"",2))</f>
        <v>#NAME?</v>
      </c>
      <c r="R170" s="126"/>
      <c r="S170" s="140" t="str">
        <f aca="false">IF('DKP Sep 25'!A167&lt;&gt;"",'DKP Sep 25'!A167,"")</f>
        <v/>
      </c>
      <c r="T170" s="145" t="str">
        <f aca="false">IF(S170="","",IF(SUMIF(Q:Q,S170,P:P)=0,"",SUMIF(Q:Q,S170,P:P)))</f>
        <v/>
      </c>
      <c r="U170" s="190" t="str">
        <f aca="false" t="array" ref="U170:U170">IF(S170="","", xlookup(S170,'DKP Sep 25'!A:A,'DKP Sep 25'!A:A))</f>
        <v/>
      </c>
      <c r="V170" s="126" t="str">
        <f aca="false">IF(T170="","", IF(T170&gt;10,1,""))</f>
        <v/>
      </c>
      <c r="W170" s="191" t="e">
        <f aca="false">xlookup(S170,Q:Q,Q:Q)</f>
        <v>#NAME?</v>
      </c>
    </row>
    <row r="171" customFormat="false" ht="15.75" hidden="false" customHeight="true" outlineLevel="0" collapsed="false">
      <c r="A171" s="126"/>
      <c r="B171" s="126"/>
      <c r="C171" s="126"/>
      <c r="D171" s="126"/>
      <c r="E171" s="126"/>
      <c r="F171" s="144"/>
      <c r="G171" s="194"/>
      <c r="H171" s="138"/>
      <c r="I171" s="194" t="str">
        <f aca="false">IF(F171&lt;&gt;"",xlookup(F171,M:M,M:M,"not guildie"),"")</f>
        <v/>
      </c>
      <c r="J171" s="194" t="str">
        <f aca="false">IF(F171&lt;&gt;"", xlookup(F171,O:O,O:O,"not on DKP"),"")</f>
        <v/>
      </c>
      <c r="K171" s="185" t="str">
        <f aca="false">IF(F171="","", xlookup("*"&amp;F171&amp;"*",S:S,S:S,"",2))</f>
        <v/>
      </c>
      <c r="L171" s="126"/>
      <c r="M171" s="144" t="s">
        <v>713</v>
      </c>
      <c r="N171" s="187" t="e">
        <f aca="false" t="array" ref="N171:N171">IF(M171="","", xlookup(M171,'Guild ID Registrar'!B:B,'Guild ID Registrar'!A:A,"noID"))</f>
        <v>#NAME?</v>
      </c>
      <c r="O171" s="138" t="e">
        <f aca="false">xlookup(M171,F:F,F:F,"",2)</f>
        <v>#NAME?</v>
      </c>
      <c r="P171" s="138" t="str">
        <f aca="false">IF(SUMIF(F:F,M171,H:H)=0,"",SUMIF(F:F,M171,H:H))</f>
        <v/>
      </c>
      <c r="Q171" s="189" t="e">
        <f aca="false">IF(M171="","", xlookup("*"&amp;M171&amp;"*",S:S,S:S,"",2))</f>
        <v>#NAME?</v>
      </c>
      <c r="R171" s="126"/>
      <c r="S171" s="140" t="str">
        <f aca="false">IF('DKP Sep 25'!A168&lt;&gt;"",'DKP Sep 25'!A168,"")</f>
        <v/>
      </c>
      <c r="T171" s="145" t="str">
        <f aca="false">IF(S171="","",IF(SUMIF(Q:Q,S171,P:P)=0,"",SUMIF(Q:Q,S171,P:P)))</f>
        <v/>
      </c>
      <c r="U171" s="190" t="str">
        <f aca="false" t="array" ref="U171:U171">IF(S171="","", xlookup(S171,'DKP Sep 25'!A:A,'DKP Sep 25'!A:A))</f>
        <v/>
      </c>
      <c r="V171" s="126" t="str">
        <f aca="false">IF(T171="","", IF(T171&gt;10,1,""))</f>
        <v/>
      </c>
      <c r="W171" s="191" t="e">
        <f aca="false">xlookup(S171,Q:Q,Q:Q)</f>
        <v>#NAME?</v>
      </c>
    </row>
    <row r="172" customFormat="false" ht="15.75" hidden="false" customHeight="true" outlineLevel="0" collapsed="false">
      <c r="A172" s="126"/>
      <c r="B172" s="126"/>
      <c r="C172" s="126"/>
      <c r="D172" s="126"/>
      <c r="E172" s="126"/>
      <c r="F172" s="144"/>
      <c r="G172" s="194"/>
      <c r="H172" s="138"/>
      <c r="I172" s="194" t="str">
        <f aca="false">IF(F172&lt;&gt;"",xlookup(F172,M:M,M:M,"not guildie"),"")</f>
        <v/>
      </c>
      <c r="J172" s="194" t="str">
        <f aca="false">IF(F172&lt;&gt;"", xlookup(F172,O:O,O:O,"not on DKP"),"")</f>
        <v/>
      </c>
      <c r="K172" s="185" t="str">
        <f aca="false">IF(F172="","", xlookup("*"&amp;F172&amp;"*",S:S,S:S,"",2))</f>
        <v/>
      </c>
      <c r="L172" s="126"/>
      <c r="M172" s="144" t="s">
        <v>714</v>
      </c>
      <c r="N172" s="187" t="e">
        <f aca="false" t="array" ref="N172:N172">IF(M172="","", xlookup(M172,'Guild ID Registrar'!B:B,'Guild ID Registrar'!A:A,"noID"))</f>
        <v>#NAME?</v>
      </c>
      <c r="O172" s="138" t="e">
        <f aca="false">xlookup(M172,F:F,F:F,"",2)</f>
        <v>#NAME?</v>
      </c>
      <c r="P172" s="138" t="str">
        <f aca="false">IF(SUMIF(F:F,M172,H:H)=0,"",SUMIF(F:F,M172,H:H))</f>
        <v/>
      </c>
      <c r="Q172" s="189" t="e">
        <f aca="false">IF(M172="","", xlookup("*"&amp;M172&amp;"*",S:S,S:S,"",2))</f>
        <v>#NAME?</v>
      </c>
      <c r="R172" s="126"/>
      <c r="S172" s="140" t="str">
        <f aca="false">IF('DKP Sep 25'!A169&lt;&gt;"",'DKP Sep 25'!A169,"")</f>
        <v/>
      </c>
      <c r="T172" s="145" t="str">
        <f aca="false">IF(S172="","",IF(SUMIF(Q:Q,S172,P:P)=0,"",SUMIF(Q:Q,S172,P:P)))</f>
        <v/>
      </c>
      <c r="U172" s="190" t="str">
        <f aca="false" t="array" ref="U172:U172">IF(S172="","", xlookup(S172,'DKP Sep 25'!A:A,'DKP Sep 25'!A:A))</f>
        <v/>
      </c>
      <c r="V172" s="126" t="str">
        <f aca="false">IF(T172="","", IF(T172&gt;10,1,""))</f>
        <v/>
      </c>
      <c r="W172" s="191" t="e">
        <f aca="false">xlookup(S172,Q:Q,Q:Q)</f>
        <v>#NAME?</v>
      </c>
    </row>
    <row r="173" customFormat="false" ht="15.75" hidden="false" customHeight="true" outlineLevel="0" collapsed="false">
      <c r="A173" s="126"/>
      <c r="B173" s="126"/>
      <c r="C173" s="126"/>
      <c r="D173" s="126"/>
      <c r="E173" s="126"/>
      <c r="F173" s="144"/>
      <c r="G173" s="194"/>
      <c r="H173" s="138"/>
      <c r="I173" s="194" t="str">
        <f aca="false">IF(F173&lt;&gt;"",xlookup(F173,M:M,M:M,"not guildie"),"")</f>
        <v/>
      </c>
      <c r="J173" s="194" t="str">
        <f aca="false">IF(F173&lt;&gt;"", xlookup(F173,O:O,O:O,"not on DKP"),"")</f>
        <v/>
      </c>
      <c r="K173" s="185" t="str">
        <f aca="false">IF(F173="","", xlookup("*"&amp;F173&amp;"*",S:S,S:S,"",2))</f>
        <v/>
      </c>
      <c r="L173" s="126"/>
      <c r="M173" s="144" t="s">
        <v>715</v>
      </c>
      <c r="N173" s="187" t="e">
        <f aca="false" t="array" ref="N173:N173">IF(M173="","", xlookup(M173,'Guild ID Registrar'!B:B,'Guild ID Registrar'!A:A,"noID"))</f>
        <v>#NAME?</v>
      </c>
      <c r="O173" s="138" t="e">
        <f aca="false">xlookup(M173,F:F,F:F,"",2)</f>
        <v>#NAME?</v>
      </c>
      <c r="P173" s="138" t="str">
        <f aca="false">IF(SUMIF(F:F,M173,H:H)=0,"",SUMIF(F:F,M173,H:H))</f>
        <v/>
      </c>
      <c r="Q173" s="189" t="e">
        <f aca="false">IF(M173="","", xlookup("*"&amp;M173&amp;"*",S:S,S:S,"",2))</f>
        <v>#NAME?</v>
      </c>
      <c r="R173" s="126"/>
      <c r="S173" s="140" t="str">
        <f aca="false">IF('DKP Sep 25'!A170&lt;&gt;"",'DKP Sep 25'!A170,"")</f>
        <v/>
      </c>
      <c r="T173" s="145" t="str">
        <f aca="false">IF(S173="","",IF(SUMIF(Q:Q,S173,P:P)=0,"",SUMIF(Q:Q,S173,P:P)))</f>
        <v/>
      </c>
      <c r="U173" s="190" t="str">
        <f aca="false" t="array" ref="U173:U173">IF(S173="","", xlookup(S173,'DKP Sep 25'!A:A,'DKP Sep 25'!A:A))</f>
        <v/>
      </c>
      <c r="V173" s="126" t="str">
        <f aca="false">IF(T173="","", IF(T173&gt;10,1,""))</f>
        <v/>
      </c>
      <c r="W173" s="191" t="e">
        <f aca="false">xlookup(S173,Q:Q,Q:Q)</f>
        <v>#NAME?</v>
      </c>
    </row>
    <row r="174" customFormat="false" ht="15.75" hidden="false" customHeight="true" outlineLevel="0" collapsed="false">
      <c r="A174" s="126"/>
      <c r="B174" s="126"/>
      <c r="C174" s="126"/>
      <c r="D174" s="126"/>
      <c r="E174" s="126"/>
      <c r="F174" s="144"/>
      <c r="G174" s="194"/>
      <c r="H174" s="138"/>
      <c r="I174" s="194" t="str">
        <f aca="false">IF(F174&lt;&gt;"",xlookup(F174,M:M,M:M,"not guildie"),"")</f>
        <v/>
      </c>
      <c r="J174" s="194" t="str">
        <f aca="false">IF(F174&lt;&gt;"", xlookup(F174,O:O,O:O,"not on DKP"),"")</f>
        <v/>
      </c>
      <c r="K174" s="185" t="str">
        <f aca="false">IF(F174="","", xlookup("*"&amp;F174&amp;"*",S:S,S:S,"",2))</f>
        <v/>
      </c>
      <c r="L174" s="126"/>
      <c r="M174" s="144" t="s">
        <v>716</v>
      </c>
      <c r="N174" s="187" t="e">
        <f aca="false" t="array" ref="N174:N174">IF(M174="","", xlookup(M174,'Guild ID Registrar'!B:B,'Guild ID Registrar'!A:A,"noID"))</f>
        <v>#NAME?</v>
      </c>
      <c r="O174" s="138" t="e">
        <f aca="false">xlookup(M174,F:F,F:F,"",2)</f>
        <v>#NAME?</v>
      </c>
      <c r="P174" s="138" t="str">
        <f aca="false">IF(SUMIF(F:F,M174,H:H)=0,"",SUMIF(F:F,M174,H:H))</f>
        <v/>
      </c>
      <c r="Q174" s="189" t="e">
        <f aca="false">IF(M174="","", xlookup("*"&amp;M174&amp;"*",S:S,S:S,"",2))</f>
        <v>#NAME?</v>
      </c>
      <c r="R174" s="126"/>
      <c r="S174" s="140" t="str">
        <f aca="false">IF('DKP Sep 25'!A171&lt;&gt;"",'DKP Sep 25'!A171,"")</f>
        <v/>
      </c>
      <c r="T174" s="145" t="str">
        <f aca="false">IF(S174="","",IF(SUMIF(Q:Q,S174,P:P)=0,"",SUMIF(Q:Q,S174,P:P)))</f>
        <v/>
      </c>
      <c r="U174" s="190" t="str">
        <f aca="false" t="array" ref="U174:U174">IF(S174="","", xlookup(S174,'DKP Sep 25'!A:A,'DKP Sep 25'!A:A))</f>
        <v/>
      </c>
      <c r="V174" s="126" t="str">
        <f aca="false">IF(T174="","", IF(T174&gt;10,1,""))</f>
        <v/>
      </c>
      <c r="W174" s="191" t="e">
        <f aca="false">xlookup(S174,Q:Q,Q:Q)</f>
        <v>#NAME?</v>
      </c>
    </row>
    <row r="175" customFormat="false" ht="15.75" hidden="false" customHeight="true" outlineLevel="0" collapsed="false">
      <c r="A175" s="126"/>
      <c r="B175" s="126"/>
      <c r="C175" s="126"/>
      <c r="D175" s="126"/>
      <c r="E175" s="126"/>
      <c r="F175" s="144"/>
      <c r="G175" s="194"/>
      <c r="H175" s="138"/>
      <c r="I175" s="194" t="str">
        <f aca="false">IF(F175&lt;&gt;"",xlookup(F175,M:M,M:M,"not guildie"),"")</f>
        <v/>
      </c>
      <c r="J175" s="194" t="str">
        <f aca="false">IF(F175&lt;&gt;"", xlookup(F175,O:O,O:O,"not on DKP"),"")</f>
        <v/>
      </c>
      <c r="K175" s="185" t="str">
        <f aca="false">IF(F175="","", xlookup("*"&amp;F175&amp;"*",S:S,S:S,"",2))</f>
        <v/>
      </c>
      <c r="L175" s="126"/>
      <c r="M175" s="144" t="s">
        <v>84</v>
      </c>
      <c r="N175" s="187" t="e">
        <f aca="false" t="array" ref="N175:N175">IF(M175="","", xlookup(M175,'Guild ID Registrar'!B:B,'Guild ID Registrar'!A:A,"noID"))</f>
        <v>#NAME?</v>
      </c>
      <c r="O175" s="138" t="e">
        <f aca="false">xlookup(M175,F:F,F:F,"",2)</f>
        <v>#NAME?</v>
      </c>
      <c r="P175" s="138" t="str">
        <f aca="false">IF(SUMIF(F:F,M175,H:H)=0,"",SUMIF(F:F,M175,H:H))</f>
        <v/>
      </c>
      <c r="Q175" s="189" t="e">
        <f aca="false">IF(M175="","", xlookup("*"&amp;M175&amp;"*",S:S,S:S,"",2))</f>
        <v>#NAME?</v>
      </c>
      <c r="R175" s="126"/>
      <c r="S175" s="140" t="str">
        <f aca="false">IF('DKP Sep 25'!A172&lt;&gt;"",'DKP Sep 25'!A172,"")</f>
        <v/>
      </c>
      <c r="T175" s="145" t="str">
        <f aca="false">IF(S175="","",IF(SUMIF(Q:Q,S175,P:P)=0,"",SUMIF(Q:Q,S175,P:P)))</f>
        <v/>
      </c>
      <c r="U175" s="190" t="str">
        <f aca="false" t="array" ref="U175:U175">IF(S175="","", xlookup(S175,'DKP Sep 25'!A:A,'DKP Sep 25'!A:A))</f>
        <v/>
      </c>
      <c r="V175" s="126" t="str">
        <f aca="false">IF(T175="","", IF(T175&gt;10,1,""))</f>
        <v/>
      </c>
      <c r="W175" s="191" t="e">
        <f aca="false">xlookup(S175,Q:Q,Q:Q)</f>
        <v>#NAME?</v>
      </c>
    </row>
    <row r="176" customFormat="false" ht="15.75" hidden="false" customHeight="true" outlineLevel="0" collapsed="false">
      <c r="A176" s="126"/>
      <c r="B176" s="126"/>
      <c r="C176" s="126"/>
      <c r="D176" s="126"/>
      <c r="E176" s="126"/>
      <c r="F176" s="144"/>
      <c r="G176" s="194"/>
      <c r="H176" s="138"/>
      <c r="I176" s="194" t="str">
        <f aca="false">IF(F176&lt;&gt;"",xlookup(F176,M:M,M:M,"not guildie"),"")</f>
        <v/>
      </c>
      <c r="J176" s="194" t="str">
        <f aca="false">IF(F176&lt;&gt;"", xlookup(F176,O:O,O:O,"not on DKP"),"")</f>
        <v/>
      </c>
      <c r="K176" s="185" t="str">
        <f aca="false">IF(F176="","", xlookup("*"&amp;F176&amp;"*",S:S,S:S,"",2))</f>
        <v/>
      </c>
      <c r="L176" s="126"/>
      <c r="M176" s="144" t="s">
        <v>717</v>
      </c>
      <c r="N176" s="187" t="e">
        <f aca="false" t="array" ref="N176:N176">IF(M176="","", xlookup(M176,'Guild ID Registrar'!B:B,'Guild ID Registrar'!A:A,"noID"))</f>
        <v>#NAME?</v>
      </c>
      <c r="O176" s="138" t="e">
        <f aca="false">xlookup(M176,F:F,F:F,"",2)</f>
        <v>#NAME?</v>
      </c>
      <c r="P176" s="138" t="str">
        <f aca="false">IF(SUMIF(F:F,M176,H:H)=0,"",SUMIF(F:F,M176,H:H))</f>
        <v/>
      </c>
      <c r="Q176" s="189" t="e">
        <f aca="false">IF(M176="","", xlookup("*"&amp;M176&amp;"*",S:S,S:S,"",2))</f>
        <v>#NAME?</v>
      </c>
      <c r="R176" s="126"/>
      <c r="S176" s="140" t="str">
        <f aca="false">IF('DKP Sep 25'!A173&lt;&gt;"",'DKP Sep 25'!A173,"")</f>
        <v/>
      </c>
      <c r="T176" s="145" t="str">
        <f aca="false">IF(S176="","",IF(SUMIF(Q:Q,S176,P:P)=0,"",SUMIF(Q:Q,S176,P:P)))</f>
        <v/>
      </c>
      <c r="U176" s="190" t="str">
        <f aca="false" t="array" ref="U176:U176">IF(S176="","", xlookup(S176,'DKP Sep 25'!A:A,'DKP Sep 25'!A:A))</f>
        <v/>
      </c>
      <c r="V176" s="126" t="str">
        <f aca="false">IF(T176="","", IF(T176&gt;10,1,""))</f>
        <v/>
      </c>
      <c r="W176" s="191" t="e">
        <f aca="false">xlookup(S176,Q:Q,Q:Q)</f>
        <v>#NAME?</v>
      </c>
    </row>
    <row r="177" customFormat="false" ht="15.75" hidden="false" customHeight="true" outlineLevel="0" collapsed="false">
      <c r="A177" s="126"/>
      <c r="B177" s="126"/>
      <c r="C177" s="126"/>
      <c r="D177" s="126"/>
      <c r="E177" s="126"/>
      <c r="F177" s="144"/>
      <c r="G177" s="194"/>
      <c r="H177" s="138"/>
      <c r="I177" s="194" t="str">
        <f aca="false">IF(F177&lt;&gt;"",xlookup(F177,M:M,M:M,"not guildie"),"")</f>
        <v/>
      </c>
      <c r="J177" s="194" t="str">
        <f aca="false">IF(F177&lt;&gt;"", xlookup(F177,O:O,O:O,"not on DKP"),"")</f>
        <v/>
      </c>
      <c r="K177" s="185" t="str">
        <f aca="false">IF(F177="","", xlookup("*"&amp;F177&amp;"*",S:S,S:S,"",2))</f>
        <v/>
      </c>
      <c r="L177" s="126"/>
      <c r="M177" s="144" t="s">
        <v>718</v>
      </c>
      <c r="N177" s="187" t="e">
        <f aca="false" t="array" ref="N177:N177">IF(M177="","", xlookup(M177,'Guild ID Registrar'!B:B,'Guild ID Registrar'!A:A,"noID"))</f>
        <v>#NAME?</v>
      </c>
      <c r="O177" s="138" t="e">
        <f aca="false">xlookup(M177,F:F,F:F,"",2)</f>
        <v>#NAME?</v>
      </c>
      <c r="P177" s="138" t="str">
        <f aca="false">IF(SUMIF(F:F,M177,H:H)=0,"",SUMIF(F:F,M177,H:H))</f>
        <v/>
      </c>
      <c r="Q177" s="189" t="e">
        <f aca="false">IF(M177="","", xlookup("*"&amp;M177&amp;"*",S:S,S:S,"",2))</f>
        <v>#NAME?</v>
      </c>
      <c r="R177" s="126"/>
      <c r="S177" s="140" t="str">
        <f aca="false">IF('DKP Sep 25'!A174&lt;&gt;"",'DKP Sep 25'!A174,"")</f>
        <v/>
      </c>
      <c r="T177" s="145" t="str">
        <f aca="false">IF(S177="","",IF(SUMIF(Q:Q,S177,P:P)=0,"",SUMIF(Q:Q,S177,P:P)))</f>
        <v/>
      </c>
      <c r="U177" s="190" t="str">
        <f aca="false" t="array" ref="U177:U177">IF(S177="","", xlookup(S177,'DKP Sep 25'!A:A,'DKP Sep 25'!A:A))</f>
        <v/>
      </c>
      <c r="V177" s="126" t="str">
        <f aca="false">IF(T177="","", IF(T177&gt;10,1,""))</f>
        <v/>
      </c>
      <c r="W177" s="191" t="e">
        <f aca="false">xlookup(S177,Q:Q,Q:Q)</f>
        <v>#NAME?</v>
      </c>
    </row>
    <row r="178" customFormat="false" ht="15.75" hidden="false" customHeight="true" outlineLevel="0" collapsed="false">
      <c r="A178" s="126"/>
      <c r="B178" s="126"/>
      <c r="C178" s="126"/>
      <c r="D178" s="126"/>
      <c r="E178" s="126"/>
      <c r="F178" s="144"/>
      <c r="G178" s="194"/>
      <c r="H178" s="138"/>
      <c r="I178" s="194" t="str">
        <f aca="false">IF(F178&lt;&gt;"",xlookup(F178,M:M,M:M,"not guildie"),"")</f>
        <v/>
      </c>
      <c r="J178" s="194" t="str">
        <f aca="false">IF(F178&lt;&gt;"", xlookup(F178,O:O,O:O,"not on DKP"),"")</f>
        <v/>
      </c>
      <c r="K178" s="185" t="str">
        <f aca="false">IF(F178="","", xlookup("*"&amp;F178&amp;"*",S:S,S:S,"",2))</f>
        <v/>
      </c>
      <c r="L178" s="126"/>
      <c r="M178" s="144" t="s">
        <v>719</v>
      </c>
      <c r="N178" s="187" t="e">
        <f aca="false" t="array" ref="N178:N178">IF(M178="","", xlookup(M178,'Guild ID Registrar'!B:B,'Guild ID Registrar'!A:A,"noID"))</f>
        <v>#NAME?</v>
      </c>
      <c r="O178" s="139" t="e">
        <f aca="false">xlookup(M178,F:F,F:F,"",2)</f>
        <v>#NAME?</v>
      </c>
      <c r="P178" s="138" t="str">
        <f aca="false">IF(SUMIF(F:F,M178,H:H)=0,"",SUMIF(F:F,M178,H:H))</f>
        <v/>
      </c>
      <c r="Q178" s="189" t="e">
        <f aca="false">IF(M178="","", xlookup("*"&amp;M178&amp;"*",S:S,S:S,"",2))</f>
        <v>#NAME?</v>
      </c>
      <c r="R178" s="126"/>
      <c r="S178" s="140" t="str">
        <f aca="false">IF('DKP Sep 25'!A175&lt;&gt;"",'DKP Sep 25'!A175,"")</f>
        <v/>
      </c>
      <c r="T178" s="145" t="str">
        <f aca="false">IF(S178="","",IF(SUMIF(Q:Q,S178,P:P)=0,"",SUMIF(Q:Q,S178,P:P)))</f>
        <v/>
      </c>
      <c r="U178" s="190" t="str">
        <f aca="false" t="array" ref="U178:U178">IF(S178="","", xlookup(S178,'DKP Sep 25'!A:A,'DKP Sep 25'!A:A))</f>
        <v/>
      </c>
      <c r="V178" s="126" t="str">
        <f aca="false">IF(T178="","", IF(T178&gt;10,1,""))</f>
        <v/>
      </c>
      <c r="W178" s="191" t="e">
        <f aca="false">xlookup(S178,Q:Q,Q:Q)</f>
        <v>#NAME?</v>
      </c>
    </row>
    <row r="179" customFormat="false" ht="15.75" hidden="false" customHeight="true" outlineLevel="0" collapsed="false">
      <c r="A179" s="126"/>
      <c r="B179" s="126"/>
      <c r="C179" s="126"/>
      <c r="D179" s="126"/>
      <c r="E179" s="126"/>
      <c r="F179" s="144"/>
      <c r="G179" s="194"/>
      <c r="H179" s="138"/>
      <c r="I179" s="194" t="str">
        <f aca="false">IF(F179&lt;&gt;"",xlookup(F179,M:M,M:M,"not guildie"),"")</f>
        <v/>
      </c>
      <c r="J179" s="194" t="str">
        <f aca="false">IF(F179&lt;&gt;"", xlookup(F179,O:O,O:O,"not on DKP"),"")</f>
        <v/>
      </c>
      <c r="K179" s="185" t="str">
        <f aca="false">IF(F179="","", xlookup("*"&amp;F179&amp;"*",S:S,S:S,"",2))</f>
        <v/>
      </c>
      <c r="L179" s="126"/>
      <c r="M179" s="144" t="s">
        <v>374</v>
      </c>
      <c r="N179" s="187" t="e">
        <f aca="false" t="array" ref="N179:N179">IF(M179="","", xlookup(M179,'Guild ID Registrar'!B:B,'Guild ID Registrar'!A:A,"noID"))</f>
        <v>#NAME?</v>
      </c>
      <c r="O179" s="138" t="e">
        <f aca="false">xlookup(M179,F:F,F:F,"",2)</f>
        <v>#NAME?</v>
      </c>
      <c r="P179" s="138" t="str">
        <f aca="false">IF(SUMIF(F:F,M179,H:H)=0,"",SUMIF(F:F,M179,H:H))</f>
        <v/>
      </c>
      <c r="Q179" s="189" t="e">
        <f aca="false">IF(M179="","", xlookup("*"&amp;M179&amp;"*",S:S,S:S,"",2))</f>
        <v>#NAME?</v>
      </c>
      <c r="R179" s="126"/>
      <c r="S179" s="140" t="str">
        <f aca="false">IF('DKP Sep 25'!A176&lt;&gt;"",'DKP Sep 25'!A176,"")</f>
        <v/>
      </c>
      <c r="T179" s="145" t="str">
        <f aca="false">IF(S179="","",IF(SUMIF(Q:Q,S179,P:P)=0,"",SUMIF(Q:Q,S179,P:P)))</f>
        <v/>
      </c>
      <c r="U179" s="190" t="str">
        <f aca="false" t="array" ref="U179:U179">IF(S179="","", xlookup(S179,'DKP Sep 25'!A:A,'DKP Sep 25'!A:A))</f>
        <v/>
      </c>
      <c r="V179" s="126" t="str">
        <f aca="false">IF(T179="","", IF(T179&gt;10,1,""))</f>
        <v/>
      </c>
      <c r="W179" s="191" t="e">
        <f aca="false">xlookup(S179,Q:Q,Q:Q)</f>
        <v>#NAME?</v>
      </c>
    </row>
    <row r="180" customFormat="false" ht="15.75" hidden="false" customHeight="true" outlineLevel="0" collapsed="false">
      <c r="A180" s="126"/>
      <c r="B180" s="126"/>
      <c r="C180" s="126"/>
      <c r="D180" s="126"/>
      <c r="E180" s="126"/>
      <c r="F180" s="144"/>
      <c r="G180" s="194"/>
      <c r="H180" s="138"/>
      <c r="I180" s="194" t="str">
        <f aca="false">IF(F180&lt;&gt;"",xlookup(F180,M:M,M:M,"not guildie"),"")</f>
        <v/>
      </c>
      <c r="J180" s="194" t="str">
        <f aca="false">IF(F180&lt;&gt;"", xlookup(F180,O:O,O:O,"not on DKP"),"")</f>
        <v/>
      </c>
      <c r="K180" s="185" t="str">
        <f aca="false">IF(F180="","", xlookup("*"&amp;F180&amp;"*",S:S,S:S,"",2))</f>
        <v/>
      </c>
      <c r="L180" s="126"/>
      <c r="M180" s="144" t="s">
        <v>76</v>
      </c>
      <c r="N180" s="187" t="e">
        <f aca="false" t="array" ref="N180:N180">IF(M180="","", xlookup(M180,'Guild ID Registrar'!B:B,'Guild ID Registrar'!A:A,"noID"))</f>
        <v>#NAME?</v>
      </c>
      <c r="O180" s="138" t="e">
        <f aca="false">xlookup(M180,F:F,F:F,"",2)</f>
        <v>#NAME?</v>
      </c>
      <c r="P180" s="138" t="str">
        <f aca="false">IF(SUMIF(F:F,M180,H:H)=0,"",SUMIF(F:F,M180,H:H))</f>
        <v/>
      </c>
      <c r="Q180" s="189" t="e">
        <f aca="false">IF(M180="","", xlookup("*"&amp;M180&amp;"*",S:S,S:S,"",2))</f>
        <v>#NAME?</v>
      </c>
      <c r="R180" s="126"/>
      <c r="S180" s="140" t="str">
        <f aca="false">IF('DKP Sep 25'!A177&lt;&gt;"",'DKP Sep 25'!A177,"")</f>
        <v/>
      </c>
      <c r="T180" s="145" t="str">
        <f aca="false">IF(S180="","",IF(SUMIF(Q:Q,S180,P:P)=0,"",SUMIF(Q:Q,S180,P:P)))</f>
        <v/>
      </c>
      <c r="U180" s="190" t="str">
        <f aca="false" t="array" ref="U180:U180">IF(S180="","", xlookup(S180,'DKP Sep 25'!A:A,'DKP Sep 25'!A:A))</f>
        <v/>
      </c>
      <c r="V180" s="126" t="str">
        <f aca="false">IF(T180="","", IF(T180&gt;10,1,""))</f>
        <v/>
      </c>
      <c r="W180" s="191" t="e">
        <f aca="false">xlookup(S180,Q:Q,Q:Q)</f>
        <v>#NAME?</v>
      </c>
    </row>
    <row r="181" customFormat="false" ht="15.75" hidden="false" customHeight="true" outlineLevel="0" collapsed="false">
      <c r="A181" s="126"/>
      <c r="B181" s="126"/>
      <c r="C181" s="126"/>
      <c r="D181" s="126"/>
      <c r="E181" s="126"/>
      <c r="F181" s="144"/>
      <c r="G181" s="194"/>
      <c r="H181" s="138"/>
      <c r="I181" s="194" t="str">
        <f aca="false">IF(F181&lt;&gt;"",xlookup(F181,M:M,M:M,"not guildie"),"")</f>
        <v/>
      </c>
      <c r="J181" s="194" t="str">
        <f aca="false">IF(F181&lt;&gt;"", xlookup(F181,O:O,O:O,"not on DKP"),"")</f>
        <v/>
      </c>
      <c r="K181" s="185" t="str">
        <f aca="false">IF(F181="","", xlookup("*"&amp;F181&amp;"*",S:S,S:S,"",2))</f>
        <v/>
      </c>
      <c r="L181" s="126"/>
      <c r="M181" s="144" t="s">
        <v>720</v>
      </c>
      <c r="N181" s="187" t="e">
        <f aca="false" t="array" ref="N181:N181">IF(M181="","", xlookup(M181,'Guild ID Registrar'!B:B,'Guild ID Registrar'!A:A,"noID"))</f>
        <v>#NAME?</v>
      </c>
      <c r="O181" s="138" t="e">
        <f aca="false">xlookup(M181,F:F,F:F,"",2)</f>
        <v>#NAME?</v>
      </c>
      <c r="P181" s="138" t="str">
        <f aca="false">IF(SUMIF(F:F,M181,H:H)=0,"",SUMIF(F:F,M181,H:H))</f>
        <v/>
      </c>
      <c r="Q181" s="189" t="e">
        <f aca="false">IF(M181="","", xlookup("*"&amp;M181&amp;"*",S:S,S:S,"",2))</f>
        <v>#NAME?</v>
      </c>
      <c r="R181" s="126"/>
      <c r="S181" s="140" t="str">
        <f aca="false">IF('DKP Sep 25'!A178&lt;&gt;"",'DKP Sep 25'!A178,"")</f>
        <v/>
      </c>
      <c r="T181" s="145" t="str">
        <f aca="false">IF(S181="","",IF(SUMIF(Q:Q,S181,P:P)=0,"",SUMIF(Q:Q,S181,P:P)))</f>
        <v/>
      </c>
      <c r="U181" s="190" t="str">
        <f aca="false" t="array" ref="U181:U181">IF(S181="","", xlookup(S181,'DKP Sep 25'!A:A,'DKP Sep 25'!A:A))</f>
        <v/>
      </c>
      <c r="V181" s="126" t="str">
        <f aca="false">IF(T181="","", IF(T181&gt;10,1,""))</f>
        <v/>
      </c>
      <c r="W181" s="191" t="e">
        <f aca="false">xlookup(S181,Q:Q,Q:Q)</f>
        <v>#NAME?</v>
      </c>
    </row>
    <row r="182" customFormat="false" ht="15.75" hidden="false" customHeight="true" outlineLevel="0" collapsed="false">
      <c r="A182" s="126"/>
      <c r="B182" s="126"/>
      <c r="C182" s="126"/>
      <c r="D182" s="126"/>
      <c r="E182" s="126"/>
      <c r="F182" s="144"/>
      <c r="G182" s="194"/>
      <c r="H182" s="138"/>
      <c r="I182" s="194" t="str">
        <f aca="false">IF(F182&lt;&gt;"",xlookup(F182,M:M,M:M,"not guildie"),"")</f>
        <v/>
      </c>
      <c r="J182" s="194" t="str">
        <f aca="false">IF(F182&lt;&gt;"", xlookup(F182,O:O,O:O,"not on DKP"),"")</f>
        <v/>
      </c>
      <c r="K182" s="185" t="str">
        <f aca="false">IF(F182="","", xlookup("*"&amp;F182&amp;"*",S:S,S:S,"",2))</f>
        <v/>
      </c>
      <c r="L182" s="126"/>
      <c r="M182" s="144" t="s">
        <v>721</v>
      </c>
      <c r="N182" s="187" t="e">
        <f aca="false" t="array" ref="N182:N182">IF(M182="","", xlookup(M182,'Guild ID Registrar'!B:B,'Guild ID Registrar'!A:A,"noID"))</f>
        <v>#NAME?</v>
      </c>
      <c r="O182" s="138" t="e">
        <f aca="false">xlookup(M182,F:F,F:F,"",2)</f>
        <v>#NAME?</v>
      </c>
      <c r="P182" s="138" t="str">
        <f aca="false">IF(SUMIF(F:F,M182,H:H)=0,"",SUMIF(F:F,M182,H:H))</f>
        <v/>
      </c>
      <c r="Q182" s="189" t="e">
        <f aca="false">IF(M182="","", xlookup("*"&amp;M182&amp;"*",S:S,S:S,"",2))</f>
        <v>#NAME?</v>
      </c>
      <c r="R182" s="126"/>
      <c r="S182" s="140" t="str">
        <f aca="false">IF('DKP Sep 25'!A179&lt;&gt;"",'DKP Sep 25'!A179,"")</f>
        <v/>
      </c>
      <c r="T182" s="145" t="str">
        <f aca="false">IF(S182="","",IF(SUMIF(Q:Q,S182,P:P)=0,"",SUMIF(Q:Q,S182,P:P)))</f>
        <v/>
      </c>
      <c r="U182" s="190" t="str">
        <f aca="false" t="array" ref="U182:U182">IF(S182="","", xlookup(S182,'DKP Sep 25'!A:A,'DKP Sep 25'!A:A))</f>
        <v/>
      </c>
      <c r="V182" s="126" t="str">
        <f aca="false">IF(T182="","", IF(T182&gt;10,1,""))</f>
        <v/>
      </c>
      <c r="W182" s="191" t="e">
        <f aca="false">xlookup(S182,Q:Q,Q:Q)</f>
        <v>#NAME?</v>
      </c>
    </row>
    <row r="183" customFormat="false" ht="15.75" hidden="false" customHeight="true" outlineLevel="0" collapsed="false">
      <c r="A183" s="126"/>
      <c r="B183" s="126"/>
      <c r="C183" s="126"/>
      <c r="D183" s="126"/>
      <c r="E183" s="126"/>
      <c r="F183" s="144"/>
      <c r="G183" s="194"/>
      <c r="H183" s="138"/>
      <c r="I183" s="194" t="str">
        <f aca="false">IF(F183&lt;&gt;"",xlookup(F183,M:M,M:M,"not guildie"),"")</f>
        <v/>
      </c>
      <c r="J183" s="194" t="str">
        <f aca="false">IF(F183&lt;&gt;"", xlookup(F183,O:O,O:O,"not on DKP"),"")</f>
        <v/>
      </c>
      <c r="K183" s="185" t="str">
        <f aca="false">IF(F183="","", xlookup("*"&amp;F183&amp;"*",S:S,S:S,"",2))</f>
        <v/>
      </c>
      <c r="L183" s="126"/>
      <c r="M183" s="144" t="s">
        <v>155</v>
      </c>
      <c r="N183" s="187" t="e">
        <f aca="false" t="array" ref="N183:N183">IF(M183="","", xlookup(M183,'Guild ID Registrar'!B:B,'Guild ID Registrar'!A:A,"noID"))</f>
        <v>#NAME?</v>
      </c>
      <c r="O183" s="139" t="e">
        <f aca="false">xlookup(M183,F:F,F:F,"",2)</f>
        <v>#NAME?</v>
      </c>
      <c r="P183" s="138" t="str">
        <f aca="false">IF(SUMIF(F:F,M183,H:H)=0,"",SUMIF(F:F,M183,H:H))</f>
        <v/>
      </c>
      <c r="Q183" s="189" t="e">
        <f aca="false">IF(M183="","", xlookup("*"&amp;M183&amp;"*",S:S,S:S,"",2))</f>
        <v>#NAME?</v>
      </c>
      <c r="R183" s="126"/>
      <c r="S183" s="140" t="str">
        <f aca="false">IF('DKP Sep 25'!A180&lt;&gt;"",'DKP Sep 25'!A180,"")</f>
        <v/>
      </c>
      <c r="T183" s="145" t="str">
        <f aca="false">IF(S183="","",IF(SUMIF(Q:Q,S183,P:P)=0,"",SUMIF(Q:Q,S183,P:P)))</f>
        <v/>
      </c>
      <c r="U183" s="190" t="str">
        <f aca="false" t="array" ref="U183:U183">IF(S183="","", xlookup(S183,'DKP Sep 25'!A:A,'DKP Sep 25'!A:A))</f>
        <v/>
      </c>
      <c r="V183" s="126" t="str">
        <f aca="false">IF(T183="","", IF(T183&gt;10,1,""))</f>
        <v/>
      </c>
      <c r="W183" s="191" t="e">
        <f aca="false">xlookup(S183,Q:Q,Q:Q)</f>
        <v>#NAME?</v>
      </c>
    </row>
    <row r="184" customFormat="false" ht="15.75" hidden="false" customHeight="true" outlineLevel="0" collapsed="false">
      <c r="A184" s="126"/>
      <c r="B184" s="126"/>
      <c r="C184" s="126"/>
      <c r="D184" s="126"/>
      <c r="E184" s="126"/>
      <c r="F184" s="144"/>
      <c r="G184" s="194"/>
      <c r="H184" s="138"/>
      <c r="I184" s="194" t="str">
        <f aca="false">IF(F184&lt;&gt;"",xlookup(F184,M:M,M:M,"not guildie"),"")</f>
        <v/>
      </c>
      <c r="J184" s="194" t="str">
        <f aca="false">IF(F184&lt;&gt;"", xlookup(F184,O:O,O:O,"not on DKP"),"")</f>
        <v/>
      </c>
      <c r="K184" s="185" t="str">
        <f aca="false">IF(F184="","", xlookup("*"&amp;F184&amp;"*",S:S,S:S,"",2))</f>
        <v/>
      </c>
      <c r="L184" s="126"/>
      <c r="M184" s="144" t="s">
        <v>445</v>
      </c>
      <c r="N184" s="187" t="e">
        <f aca="false" t="array" ref="N184:N184">IF(M184="","", xlookup(M184,'Guild ID Registrar'!B:B,'Guild ID Registrar'!A:A,"noID"))</f>
        <v>#NAME?</v>
      </c>
      <c r="O184" s="138" t="e">
        <f aca="false">xlookup(M184,F:F,F:F,"",2)</f>
        <v>#NAME?</v>
      </c>
      <c r="P184" s="138" t="str">
        <f aca="false">IF(SUMIF(F:F,M184,H:H)=0,"",SUMIF(F:F,M184,H:H))</f>
        <v/>
      </c>
      <c r="Q184" s="189" t="e">
        <f aca="false">IF(M184="","", xlookup("*"&amp;M184&amp;"*",S:S,S:S,"",2))</f>
        <v>#NAME?</v>
      </c>
      <c r="R184" s="126"/>
      <c r="S184" s="140" t="str">
        <f aca="false">IF('DKP Sep 25'!A181&lt;&gt;"",'DKP Sep 25'!A181,"")</f>
        <v/>
      </c>
      <c r="T184" s="145" t="str">
        <f aca="false">IF(S184="","",IF(SUMIF(Q:Q,S184,P:P)=0,"",SUMIF(Q:Q,S184,P:P)))</f>
        <v/>
      </c>
      <c r="U184" s="190" t="str">
        <f aca="false" t="array" ref="U184:U184">IF(S184="","", xlookup(S184,'DKP Sep 25'!A:A,'DKP Sep 25'!A:A))</f>
        <v/>
      </c>
      <c r="V184" s="126" t="str">
        <f aca="false">IF(T184="","", IF(T184&gt;10,1,""))</f>
        <v/>
      </c>
      <c r="W184" s="191" t="e">
        <f aca="false">xlookup(S184,Q:Q,Q:Q)</f>
        <v>#NAME?</v>
      </c>
    </row>
    <row r="185" customFormat="false" ht="15.75" hidden="false" customHeight="true" outlineLevel="0" collapsed="false">
      <c r="A185" s="126"/>
      <c r="B185" s="126"/>
      <c r="C185" s="126"/>
      <c r="D185" s="126"/>
      <c r="E185" s="126"/>
      <c r="F185" s="144"/>
      <c r="G185" s="194"/>
      <c r="H185" s="138"/>
      <c r="I185" s="194" t="str">
        <f aca="false">IF(F185&lt;&gt;"",xlookup(F185,M:M,M:M,"not guildie"),"")</f>
        <v/>
      </c>
      <c r="J185" s="194" t="str">
        <f aca="false">IF(F185&lt;&gt;"", xlookup(F185,O:O,O:O,"not on DKP"),"")</f>
        <v/>
      </c>
      <c r="K185" s="185" t="str">
        <f aca="false">IF(F185="","", xlookup("*"&amp;F185&amp;"*",S:S,S:S,"",2))</f>
        <v/>
      </c>
      <c r="L185" s="126"/>
      <c r="M185" s="144" t="s">
        <v>722</v>
      </c>
      <c r="N185" s="187" t="e">
        <f aca="false" t="array" ref="N185:N185">IF(M185="","", xlookup(M185,'Guild ID Registrar'!B:B,'Guild ID Registrar'!A:A,"noID"))</f>
        <v>#NAME?</v>
      </c>
      <c r="O185" s="138" t="e">
        <f aca="false">xlookup(M185,F:F,F:F,"",2)</f>
        <v>#NAME?</v>
      </c>
      <c r="P185" s="138" t="str">
        <f aca="false">IF(SUMIF(F:F,M185,H:H)=0,"",SUMIF(F:F,M185,H:H))</f>
        <v/>
      </c>
      <c r="Q185" s="189" t="e">
        <f aca="false">IF(M185="","", xlookup("*"&amp;M185&amp;"*",S:S,S:S,"",2))</f>
        <v>#NAME?</v>
      </c>
      <c r="R185" s="126"/>
      <c r="S185" s="140" t="str">
        <f aca="false">IF('DKP Sep 25'!A182&lt;&gt;"",'DKP Sep 25'!A182,"")</f>
        <v/>
      </c>
      <c r="T185" s="145" t="str">
        <f aca="false">IF(S185="","",IF(SUMIF(Q:Q,S185,P:P)=0,"",SUMIF(Q:Q,S185,P:P)))</f>
        <v/>
      </c>
      <c r="U185" s="190" t="str">
        <f aca="false" t="array" ref="U185:U185">IF(S185="","", xlookup(S185,'DKP Sep 25'!A:A,'DKP Sep 25'!A:A))</f>
        <v/>
      </c>
      <c r="V185" s="126" t="str">
        <f aca="false">IF(T185="","", IF(T185&gt;10,1,""))</f>
        <v/>
      </c>
      <c r="W185" s="191" t="e">
        <f aca="false">xlookup(S185,Q:Q,Q:Q)</f>
        <v>#NAME?</v>
      </c>
    </row>
    <row r="186" customFormat="false" ht="15.75" hidden="false" customHeight="true" outlineLevel="0" collapsed="false">
      <c r="A186" s="126"/>
      <c r="B186" s="126"/>
      <c r="C186" s="126"/>
      <c r="D186" s="126"/>
      <c r="E186" s="126"/>
      <c r="F186" s="144"/>
      <c r="G186" s="194"/>
      <c r="H186" s="138"/>
      <c r="I186" s="194" t="str">
        <f aca="false">IF(F186&lt;&gt;"",xlookup(F186,M:M,M:M,"not guildie"),"")</f>
        <v/>
      </c>
      <c r="J186" s="194" t="str">
        <f aca="false">IF(F186&lt;&gt;"", xlookup(F186,O:O,O:O,"not on DKP"),"")</f>
        <v/>
      </c>
      <c r="K186" s="185" t="str">
        <f aca="false">IF(F186="","", xlookup("*"&amp;F186&amp;"*",S:S,S:S,"",2))</f>
        <v/>
      </c>
      <c r="L186" s="126"/>
      <c r="M186" s="144" t="s">
        <v>723</v>
      </c>
      <c r="N186" s="187" t="e">
        <f aca="false" t="array" ref="N186:N186">IF(M186="","", xlookup(M186,'Guild ID Registrar'!B:B,'Guild ID Registrar'!A:A,"noID"))</f>
        <v>#NAME?</v>
      </c>
      <c r="O186" s="139" t="e">
        <f aca="false">xlookup(M186,F:F,F:F,"",2)</f>
        <v>#NAME?</v>
      </c>
      <c r="P186" s="138" t="str">
        <f aca="false">IF(SUMIF(F:F,M186,H:H)=0,"",SUMIF(F:F,M186,H:H))</f>
        <v/>
      </c>
      <c r="Q186" s="189" t="e">
        <f aca="false">IF(M186="","", xlookup("*"&amp;M186&amp;"*",S:S,S:S,"",2))</f>
        <v>#NAME?</v>
      </c>
      <c r="R186" s="126"/>
      <c r="S186" s="140" t="str">
        <f aca="false">IF('DKP Sep 25'!A183&lt;&gt;"",'DKP Sep 25'!A183,"")</f>
        <v/>
      </c>
      <c r="T186" s="145" t="str">
        <f aca="false">IF(S186="","",IF(SUMIF(Q:Q,S186,P:P)=0,"",SUMIF(Q:Q,S186,P:P)))</f>
        <v/>
      </c>
      <c r="U186" s="190" t="str">
        <f aca="false" t="array" ref="U186:U186">IF(S186="","", xlookup(S186,'DKP Sep 25'!A:A,'DKP Sep 25'!A:A))</f>
        <v/>
      </c>
      <c r="V186" s="126" t="str">
        <f aca="false">IF(T186="","", IF(T186&gt;10,1,""))</f>
        <v/>
      </c>
      <c r="W186" s="191" t="e">
        <f aca="false">xlookup(S186,Q:Q,Q:Q)</f>
        <v>#NAME?</v>
      </c>
    </row>
    <row r="187" customFormat="false" ht="15.75" hidden="false" customHeight="true" outlineLevel="0" collapsed="false">
      <c r="A187" s="126"/>
      <c r="B187" s="126"/>
      <c r="C187" s="126"/>
      <c r="D187" s="126"/>
      <c r="E187" s="126"/>
      <c r="F187" s="144"/>
      <c r="G187" s="194"/>
      <c r="H187" s="138"/>
      <c r="I187" s="194" t="str">
        <f aca="false">IF(F187&lt;&gt;"",xlookup(F187,M:M,M:M,"not guildie"),"")</f>
        <v/>
      </c>
      <c r="J187" s="194" t="str">
        <f aca="false">IF(F187&lt;&gt;"", xlookup(F187,O:O,O:O,"not on DKP"),"")</f>
        <v/>
      </c>
      <c r="K187" s="185" t="str">
        <f aca="false">IF(F187="","", xlookup("*"&amp;F187&amp;"*",S:S,S:S,"",2))</f>
        <v/>
      </c>
      <c r="L187" s="126"/>
      <c r="M187" s="144" t="s">
        <v>724</v>
      </c>
      <c r="N187" s="187" t="e">
        <f aca="false" t="array" ref="N187:N187">IF(M187="","", xlookup(M187,'Guild ID Registrar'!B:B,'Guild ID Registrar'!A:A,"noID"))</f>
        <v>#NAME?</v>
      </c>
      <c r="O187" s="138" t="e">
        <f aca="false">xlookup(M187,F:F,F:F,"",2)</f>
        <v>#NAME?</v>
      </c>
      <c r="P187" s="138" t="str">
        <f aca="false">IF(SUMIF(F:F,M187,H:H)=0,"",SUMIF(F:F,M187,H:H))</f>
        <v/>
      </c>
      <c r="Q187" s="189" t="e">
        <f aca="false">IF(M187="","", xlookup("*"&amp;M187&amp;"*",S:S,S:S,"",2))</f>
        <v>#NAME?</v>
      </c>
      <c r="R187" s="126"/>
      <c r="S187" s="140" t="str">
        <f aca="false">IF('DKP Sep 25'!A184&lt;&gt;"",'DKP Sep 25'!A184,"")</f>
        <v/>
      </c>
      <c r="T187" s="145" t="str">
        <f aca="false">IF(S187="","",IF(SUMIF(Q:Q,S187,P:P)=0,"",SUMIF(Q:Q,S187,P:P)))</f>
        <v/>
      </c>
      <c r="U187" s="190" t="str">
        <f aca="false" t="array" ref="U187:U187">IF(S187="","", xlookup(S187,'DKP Sep 25'!A:A,'DKP Sep 25'!A:A))</f>
        <v/>
      </c>
      <c r="V187" s="126" t="str">
        <f aca="false">IF(T187="","", IF(T187&gt;10,1,""))</f>
        <v/>
      </c>
      <c r="W187" s="191" t="e">
        <f aca="false">xlookup(S187,Q:Q,Q:Q)</f>
        <v>#NAME?</v>
      </c>
    </row>
    <row r="188" customFormat="false" ht="15.75" hidden="false" customHeight="true" outlineLevel="0" collapsed="false">
      <c r="A188" s="126"/>
      <c r="B188" s="126"/>
      <c r="C188" s="126"/>
      <c r="D188" s="126"/>
      <c r="E188" s="126"/>
      <c r="F188" s="144"/>
      <c r="G188" s="194"/>
      <c r="H188" s="138"/>
      <c r="I188" s="194" t="str">
        <f aca="false">IF(F188&lt;&gt;"",xlookup(F188,M:M,M:M,"not guildie"),"")</f>
        <v/>
      </c>
      <c r="J188" s="194" t="str">
        <f aca="false">IF(F188&lt;&gt;"", xlookup(F188,O:O,O:O,"not on DKP"),"")</f>
        <v/>
      </c>
      <c r="K188" s="185" t="str">
        <f aca="false">IF(F188="","", xlookup("*"&amp;F188&amp;"*",S:S,S:S,"",2))</f>
        <v/>
      </c>
      <c r="L188" s="126"/>
      <c r="M188" s="144" t="s">
        <v>725</v>
      </c>
      <c r="N188" s="187" t="e">
        <f aca="false" t="array" ref="N188:N188">IF(M188="","", xlookup(M188,'Guild ID Registrar'!B:B,'Guild ID Registrar'!A:A,"noID"))</f>
        <v>#NAME?</v>
      </c>
      <c r="O188" s="139" t="e">
        <f aca="false">xlookup(M188,F:F,F:F,"",2)</f>
        <v>#NAME?</v>
      </c>
      <c r="P188" s="138" t="str">
        <f aca="false">IF(SUMIF(F:F,M188,H:H)=0,"",SUMIF(F:F,M188,H:H))</f>
        <v/>
      </c>
      <c r="Q188" s="189" t="e">
        <f aca="false">IF(M188="","", xlookup("*"&amp;M188&amp;"*",S:S,S:S,"",2))</f>
        <v>#NAME?</v>
      </c>
      <c r="R188" s="126"/>
      <c r="S188" s="140" t="str">
        <f aca="false">IF('DKP Sep 25'!A185&lt;&gt;"",'DKP Sep 25'!A185,"")</f>
        <v/>
      </c>
      <c r="T188" s="145" t="str">
        <f aca="false">IF(S188="","",IF(SUMIF(Q:Q,S188,P:P)=0,"",SUMIF(Q:Q,S188,P:P)))</f>
        <v/>
      </c>
      <c r="U188" s="190" t="str">
        <f aca="false" t="array" ref="U188:U188">IF(S188="","", xlookup(S188,'DKP Sep 25'!A:A,'DKP Sep 25'!A:A))</f>
        <v/>
      </c>
      <c r="V188" s="126" t="str">
        <f aca="false">IF(T188="","", IF(T188&gt;10,1,""))</f>
        <v/>
      </c>
      <c r="W188" s="191" t="e">
        <f aca="false">xlookup(S188,Q:Q,Q:Q)</f>
        <v>#NAME?</v>
      </c>
    </row>
    <row r="189" customFormat="false" ht="15.75" hidden="false" customHeight="true" outlineLevel="0" collapsed="false">
      <c r="A189" s="126"/>
      <c r="B189" s="126"/>
      <c r="C189" s="126"/>
      <c r="D189" s="126"/>
      <c r="E189" s="126"/>
      <c r="F189" s="144"/>
      <c r="G189" s="194"/>
      <c r="H189" s="138"/>
      <c r="I189" s="194" t="str">
        <f aca="false">IF(F189&lt;&gt;"",xlookup(F189,M:M,M:M,"not guildie"),"")</f>
        <v/>
      </c>
      <c r="J189" s="194" t="str">
        <f aca="false">IF(F189&lt;&gt;"", xlookup(F189,O:O,O:O,"not on DKP"),"")</f>
        <v/>
      </c>
      <c r="K189" s="185" t="str">
        <f aca="false">IF(F189="","", xlookup("*"&amp;F189&amp;"*",S:S,S:S,"",2))</f>
        <v/>
      </c>
      <c r="L189" s="126"/>
      <c r="M189" s="144" t="s">
        <v>726</v>
      </c>
      <c r="N189" s="187" t="e">
        <f aca="false" t="array" ref="N189:N189">IF(M189="","", xlookup(M189,'Guild ID Registrar'!B:B,'Guild ID Registrar'!A:A,"noID"))</f>
        <v>#NAME?</v>
      </c>
      <c r="O189" s="138" t="e">
        <f aca="false">xlookup(M189,F:F,F:F,"",2)</f>
        <v>#NAME?</v>
      </c>
      <c r="P189" s="138" t="str">
        <f aca="false">IF(SUMIF(F:F,M189,H:H)=0,"",SUMIF(F:F,M189,H:H))</f>
        <v/>
      </c>
      <c r="Q189" s="189" t="e">
        <f aca="false">IF(M189="","", xlookup("*"&amp;M189&amp;"*",S:S,S:S,"",2))</f>
        <v>#NAME?</v>
      </c>
      <c r="R189" s="126"/>
      <c r="S189" s="140" t="str">
        <f aca="false">IF('DKP Sep 25'!A186&lt;&gt;"",'DKP Sep 25'!A186,"")</f>
        <v/>
      </c>
      <c r="T189" s="145" t="str">
        <f aca="false">IF(S189="","",IF(SUMIF(Q:Q,S189,P:P)=0,"",SUMIF(Q:Q,S189,P:P)))</f>
        <v/>
      </c>
      <c r="U189" s="190" t="str">
        <f aca="false" t="array" ref="U189:U189">IF(S189="","", xlookup(S189,'DKP Sep 25'!A:A,'DKP Sep 25'!A:A))</f>
        <v/>
      </c>
      <c r="V189" s="126" t="str">
        <f aca="false">IF(T189="","", IF(T189&gt;10,1,""))</f>
        <v/>
      </c>
      <c r="W189" s="191" t="e">
        <f aca="false">xlookup(S189,Q:Q,Q:Q)</f>
        <v>#NAME?</v>
      </c>
    </row>
    <row r="190" customFormat="false" ht="15.75" hidden="false" customHeight="true" outlineLevel="0" collapsed="false">
      <c r="A190" s="126"/>
      <c r="B190" s="126"/>
      <c r="C190" s="126"/>
      <c r="D190" s="126"/>
      <c r="E190" s="126"/>
      <c r="F190" s="144"/>
      <c r="G190" s="194"/>
      <c r="H190" s="138"/>
      <c r="I190" s="194" t="str">
        <f aca="false">IF(F190&lt;&gt;"",xlookup(F190,M:M,M:M,"not guildie"),"")</f>
        <v/>
      </c>
      <c r="J190" s="194" t="str">
        <f aca="false">IF(F190&lt;&gt;"", xlookup(F190,O:O,O:O,"not on DKP"),"")</f>
        <v/>
      </c>
      <c r="K190" s="185" t="str">
        <f aca="false">IF(F190="","", xlookup("*"&amp;F190&amp;"*",S:S,S:S,"",2))</f>
        <v/>
      </c>
      <c r="L190" s="126"/>
      <c r="M190" s="144" t="s">
        <v>727</v>
      </c>
      <c r="N190" s="187" t="e">
        <f aca="false" t="array" ref="N190:N190">IF(M190="","", xlookup(M190,'Guild ID Registrar'!B:B,'Guild ID Registrar'!A:A,"noID"))</f>
        <v>#NAME?</v>
      </c>
      <c r="O190" s="138" t="e">
        <f aca="false">xlookup(M190,F:F,F:F,"",2)</f>
        <v>#NAME?</v>
      </c>
      <c r="P190" s="138" t="str">
        <f aca="false">IF(SUMIF(F:F,M190,H:H)=0,"",SUMIF(F:F,M190,H:H))</f>
        <v/>
      </c>
      <c r="Q190" s="189" t="e">
        <f aca="false">IF(M190="","", xlookup("*"&amp;M190&amp;"*",S:S,S:S,"",2))</f>
        <v>#NAME?</v>
      </c>
      <c r="R190" s="126"/>
      <c r="S190" s="140" t="str">
        <f aca="false">IF('DKP Sep 25'!A187&lt;&gt;"",'DKP Sep 25'!A187,"")</f>
        <v/>
      </c>
      <c r="T190" s="145" t="str">
        <f aca="false">IF(S190="","",IF(SUMIF(Q:Q,S190,P:P)=0,"",SUMIF(Q:Q,S190,P:P)))</f>
        <v/>
      </c>
      <c r="U190" s="190" t="str">
        <f aca="false" t="array" ref="U190:U190">IF(S190="","", xlookup(S190,'DKP Sep 25'!A:A,'DKP Sep 25'!A:A))</f>
        <v/>
      </c>
      <c r="V190" s="126" t="str">
        <f aca="false">IF(T190="","", IF(T190&gt;10,1,""))</f>
        <v/>
      </c>
      <c r="W190" s="191" t="e">
        <f aca="false">xlookup(S190,Q:Q,Q:Q)</f>
        <v>#NAME?</v>
      </c>
    </row>
    <row r="191" customFormat="false" ht="15.75" hidden="false" customHeight="true" outlineLevel="0" collapsed="false">
      <c r="A191" s="126"/>
      <c r="B191" s="126"/>
      <c r="C191" s="126"/>
      <c r="D191" s="126"/>
      <c r="E191" s="126"/>
      <c r="F191" s="144"/>
      <c r="G191" s="194"/>
      <c r="H191" s="138"/>
      <c r="I191" s="194" t="str">
        <f aca="false">IF(F191&lt;&gt;"",xlookup(F191,M:M,M:M,"not guildie"),"")</f>
        <v/>
      </c>
      <c r="J191" s="194" t="str">
        <f aca="false">IF(F191&lt;&gt;"", xlookup(F191,O:O,O:O,"not on DKP"),"")</f>
        <v/>
      </c>
      <c r="K191" s="185" t="str">
        <f aca="false">IF(F191="","", xlookup("*"&amp;F191&amp;"*",S:S,S:S,"",2))</f>
        <v/>
      </c>
      <c r="L191" s="126"/>
      <c r="M191" s="144" t="s">
        <v>728</v>
      </c>
      <c r="N191" s="187" t="e">
        <f aca="false" t="array" ref="N191:N191">IF(M191="","", xlookup(M191,'Guild ID Registrar'!B:B,'Guild ID Registrar'!A:A,"noID"))</f>
        <v>#NAME?</v>
      </c>
      <c r="O191" s="139" t="e">
        <f aca="false">xlookup(M191,F:F,F:F,"",2)</f>
        <v>#NAME?</v>
      </c>
      <c r="P191" s="138" t="str">
        <f aca="false">IF(SUMIF(F:F,M191,H:H)=0,"",SUMIF(F:F,M191,H:H))</f>
        <v/>
      </c>
      <c r="Q191" s="189" t="e">
        <f aca="false">IF(M191="","", xlookup("*"&amp;M191&amp;"*",S:S,S:S,"",2))</f>
        <v>#NAME?</v>
      </c>
      <c r="R191" s="126"/>
      <c r="S191" s="140" t="str">
        <f aca="false">IF('DKP Sep 25'!A188&lt;&gt;"",'DKP Sep 25'!A188,"")</f>
        <v/>
      </c>
      <c r="T191" s="145" t="str">
        <f aca="false">IF(S191="","",IF(SUMIF(Q:Q,S191,P:P)=0,"",SUMIF(Q:Q,S191,P:P)))</f>
        <v/>
      </c>
      <c r="U191" s="190" t="str">
        <f aca="false" t="array" ref="U191:U191">IF(S191="","", xlookup(S191,'DKP Sep 25'!A:A,'DKP Sep 25'!A:A))</f>
        <v/>
      </c>
      <c r="V191" s="126" t="str">
        <f aca="false">IF(T191="","", IF(T191&gt;10,1,""))</f>
        <v/>
      </c>
      <c r="W191" s="191" t="e">
        <f aca="false">xlookup(S191,Q:Q,Q:Q)</f>
        <v>#NAME?</v>
      </c>
    </row>
    <row r="192" customFormat="false" ht="15.75" hidden="false" customHeight="true" outlineLevel="0" collapsed="false">
      <c r="A192" s="126"/>
      <c r="B192" s="126"/>
      <c r="C192" s="126"/>
      <c r="D192" s="126"/>
      <c r="E192" s="126"/>
      <c r="F192" s="144"/>
      <c r="G192" s="194"/>
      <c r="H192" s="138"/>
      <c r="I192" s="194" t="str">
        <f aca="false">IF(F192&lt;&gt;"",xlookup(F192,M:M,M:M,"not guildie"),"")</f>
        <v/>
      </c>
      <c r="J192" s="194" t="str">
        <f aca="false">IF(F192&lt;&gt;"", xlookup(F192,O:O,O:O,"not on DKP"),"")</f>
        <v/>
      </c>
      <c r="K192" s="185" t="str">
        <f aca="false">IF(F192="","", xlookup("*"&amp;F192&amp;"*",S:S,S:S,"",2))</f>
        <v/>
      </c>
      <c r="L192" s="126"/>
      <c r="M192" s="144" t="s">
        <v>729</v>
      </c>
      <c r="N192" s="187" t="e">
        <f aca="false" t="array" ref="N192:N192">IF(M192="","", xlookup(M192,'Guild ID Registrar'!B:B,'Guild ID Registrar'!A:A,"noID"))</f>
        <v>#NAME?</v>
      </c>
      <c r="O192" s="138" t="e">
        <f aca="false">xlookup(M192,F:F,F:F,"",2)</f>
        <v>#NAME?</v>
      </c>
      <c r="P192" s="138" t="str">
        <f aca="false">IF(SUMIF(F:F,M192,H:H)=0,"",SUMIF(F:F,M192,H:H))</f>
        <v/>
      </c>
      <c r="Q192" s="189" t="e">
        <f aca="false">IF(M192="","", xlookup("*"&amp;M192&amp;"*",S:S,S:S,"",2))</f>
        <v>#NAME?</v>
      </c>
      <c r="R192" s="126"/>
      <c r="S192" s="140" t="str">
        <f aca="false">IF('DKP Sep 25'!A189&lt;&gt;"",'DKP Sep 25'!A189,"")</f>
        <v/>
      </c>
      <c r="T192" s="145" t="str">
        <f aca="false">IF(S192="","",IF(SUMIF(Q:Q,S192,P:P)=0,"",SUMIF(Q:Q,S192,P:P)))</f>
        <v/>
      </c>
      <c r="U192" s="190" t="str">
        <f aca="false" t="array" ref="U192:U192">IF(S192="","", xlookup(S192,'DKP Sep 25'!A:A,'DKP Sep 25'!A:A))</f>
        <v/>
      </c>
      <c r="V192" s="126" t="str">
        <f aca="false">IF(T192="","", IF(T192&gt;10,1,""))</f>
        <v/>
      </c>
      <c r="W192" s="191" t="e">
        <f aca="false">xlookup(S192,Q:Q,Q:Q)</f>
        <v>#NAME?</v>
      </c>
    </row>
    <row r="193" customFormat="false" ht="15.75" hidden="false" customHeight="true" outlineLevel="0" collapsed="false">
      <c r="A193" s="126"/>
      <c r="B193" s="126"/>
      <c r="C193" s="126"/>
      <c r="D193" s="126"/>
      <c r="E193" s="126"/>
      <c r="F193" s="144"/>
      <c r="G193" s="194"/>
      <c r="H193" s="138"/>
      <c r="I193" s="194" t="str">
        <f aca="false">IF(F193&lt;&gt;"",xlookup(F193,M:M,M:M,"not guildie"),"")</f>
        <v/>
      </c>
      <c r="J193" s="194" t="str">
        <f aca="false">IF(F193&lt;&gt;"", xlookup(F193,O:O,O:O,"not on DKP"),"")</f>
        <v/>
      </c>
      <c r="K193" s="185" t="str">
        <f aca="false">IF(F193="","", xlookup("*"&amp;F193&amp;"*",S:S,S:S,"",2))</f>
        <v/>
      </c>
      <c r="L193" s="126"/>
      <c r="M193" s="144" t="s">
        <v>224</v>
      </c>
      <c r="N193" s="187" t="e">
        <f aca="false" t="array" ref="N193:N193">IF(M193="","", xlookup(M193,'Guild ID Registrar'!B:B,'Guild ID Registrar'!A:A,"noID"))</f>
        <v>#NAME?</v>
      </c>
      <c r="O193" s="138" t="e">
        <f aca="false">xlookup(M193,F:F,F:F,"",2)</f>
        <v>#NAME?</v>
      </c>
      <c r="P193" s="138" t="str">
        <f aca="false">IF(SUMIF(F:F,M193,H:H)=0,"",SUMIF(F:F,M193,H:H))</f>
        <v/>
      </c>
      <c r="Q193" s="189" t="e">
        <f aca="false">IF(M193="","", xlookup("*"&amp;M193&amp;"*",S:S,S:S,"",2))</f>
        <v>#NAME?</v>
      </c>
      <c r="R193" s="126"/>
      <c r="S193" s="140" t="str">
        <f aca="false">IF('DKP Sep 25'!A190&lt;&gt;"",'DKP Sep 25'!A190,"")</f>
        <v/>
      </c>
      <c r="T193" s="145" t="str">
        <f aca="false">IF(S193="","",IF(SUMIF(Q:Q,S193,P:P)=0,"",SUMIF(Q:Q,S193,P:P)))</f>
        <v/>
      </c>
      <c r="U193" s="190" t="str">
        <f aca="false" t="array" ref="U193:U193">IF(S193="","", xlookup(S193,'DKP Sep 25'!A:A,'DKP Sep 25'!A:A))</f>
        <v/>
      </c>
      <c r="V193" s="126" t="str">
        <f aca="false">IF(T193="","", IF(T193&gt;10,1,""))</f>
        <v/>
      </c>
      <c r="W193" s="191" t="e">
        <f aca="false">xlookup(S193,Q:Q,Q:Q)</f>
        <v>#NAME?</v>
      </c>
    </row>
    <row r="194" customFormat="false" ht="15.75" hidden="false" customHeight="true" outlineLevel="0" collapsed="false">
      <c r="A194" s="126"/>
      <c r="B194" s="126"/>
      <c r="C194" s="126"/>
      <c r="D194" s="126"/>
      <c r="E194" s="126"/>
      <c r="F194" s="144"/>
      <c r="G194" s="194"/>
      <c r="H194" s="138"/>
      <c r="I194" s="194" t="str">
        <f aca="false">IF(F194&lt;&gt;"",xlookup(F194,M:M,M:M,"not guildie"),"")</f>
        <v/>
      </c>
      <c r="J194" s="194" t="str">
        <f aca="false">IF(F194&lt;&gt;"", xlookup(F194,O:O,O:O,"not on DKP"),"")</f>
        <v/>
      </c>
      <c r="K194" s="185" t="str">
        <f aca="false">IF(F194="","", xlookup("*"&amp;F194&amp;"*",S:S,S:S,"",2))</f>
        <v/>
      </c>
      <c r="L194" s="126"/>
      <c r="M194" s="144" t="s">
        <v>730</v>
      </c>
      <c r="N194" s="187" t="e">
        <f aca="false" t="array" ref="N194:N194">IF(M194="","", xlookup(M194,'Guild ID Registrar'!B:B,'Guild ID Registrar'!A:A,"noID"))</f>
        <v>#NAME?</v>
      </c>
      <c r="O194" s="138" t="e">
        <f aca="false">xlookup(M194,F:F,F:F,"",2)</f>
        <v>#NAME?</v>
      </c>
      <c r="P194" s="138" t="str">
        <f aca="false">IF(SUMIF(F:F,M194,H:H)=0,"",SUMIF(F:F,M194,H:H))</f>
        <v/>
      </c>
      <c r="Q194" s="189" t="e">
        <f aca="false">IF(M194="","", xlookup("*"&amp;M194&amp;"*",S:S,S:S,"",2))</f>
        <v>#NAME?</v>
      </c>
      <c r="R194" s="126"/>
      <c r="S194" s="140" t="str">
        <f aca="false">IF('DKP Sep 25'!A191&lt;&gt;"",'DKP Sep 25'!A191,"")</f>
        <v/>
      </c>
      <c r="T194" s="145" t="str">
        <f aca="false">IF(S194="","",IF(SUMIF(Q:Q,S194,P:P)=0,"",SUMIF(Q:Q,S194,P:P)))</f>
        <v/>
      </c>
      <c r="U194" s="190" t="str">
        <f aca="false" t="array" ref="U194:U194">IF(S194="","", xlookup(S194,'DKP Sep 25'!A:A,'DKP Sep 25'!A:A))</f>
        <v/>
      </c>
      <c r="V194" s="126" t="str">
        <f aca="false">IF(T194="","", IF(T194&gt;10,1,""))</f>
        <v/>
      </c>
      <c r="W194" s="191" t="e">
        <f aca="false">xlookup(S194,Q:Q,Q:Q)</f>
        <v>#NAME?</v>
      </c>
    </row>
    <row r="195" customFormat="false" ht="15.75" hidden="false" customHeight="true" outlineLevel="0" collapsed="false">
      <c r="A195" s="126"/>
      <c r="B195" s="126"/>
      <c r="C195" s="126"/>
      <c r="D195" s="126"/>
      <c r="E195" s="126"/>
      <c r="F195" s="144"/>
      <c r="G195" s="194"/>
      <c r="H195" s="138"/>
      <c r="I195" s="194" t="str">
        <f aca="false">IF(F195&lt;&gt;"",xlookup(F195,M:M,M:M,"not guildie"),"")</f>
        <v/>
      </c>
      <c r="J195" s="194" t="str">
        <f aca="false">IF(F195&lt;&gt;"", xlookup(F195,O:O,O:O,"not on DKP"),"")</f>
        <v/>
      </c>
      <c r="K195" s="185" t="str">
        <f aca="false">IF(F195="","", xlookup("*"&amp;F195&amp;"*",S:S,S:S,"",2))</f>
        <v/>
      </c>
      <c r="L195" s="126"/>
      <c r="M195" s="144" t="s">
        <v>731</v>
      </c>
      <c r="N195" s="187" t="e">
        <f aca="false" t="array" ref="N195:N195">IF(M195="","", xlookup(M195,'Guild ID Registrar'!B:B,'Guild ID Registrar'!A:A,"noID"))</f>
        <v>#NAME?</v>
      </c>
      <c r="O195" s="138" t="e">
        <f aca="false">xlookup(M195,F:F,F:F,"",2)</f>
        <v>#NAME?</v>
      </c>
      <c r="P195" s="138" t="str">
        <f aca="false">IF(SUMIF(F:F,M195,H:H)=0,"",SUMIF(F:F,M195,H:H))</f>
        <v/>
      </c>
      <c r="Q195" s="189" t="e">
        <f aca="false">IF(M195="","", xlookup("*"&amp;M195&amp;"*",S:S,S:S,"",2))</f>
        <v>#NAME?</v>
      </c>
      <c r="R195" s="126"/>
      <c r="S195" s="140" t="str">
        <f aca="false">IF('DKP Sep 25'!A192&lt;&gt;"",'DKP Sep 25'!A192,"")</f>
        <v/>
      </c>
      <c r="T195" s="145" t="str">
        <f aca="false">IF(S195="","",IF(SUMIF(Q:Q,S195,P:P)=0,"",SUMIF(Q:Q,S195,P:P)))</f>
        <v/>
      </c>
      <c r="U195" s="190" t="str">
        <f aca="false" t="array" ref="U195:U195">IF(S195="","", xlookup(S195,'DKP Sep 25'!A:A,'DKP Sep 25'!A:A))</f>
        <v/>
      </c>
      <c r="V195" s="126" t="str">
        <f aca="false">IF(T195="","", IF(T195&gt;10,1,""))</f>
        <v/>
      </c>
      <c r="W195" s="191" t="e">
        <f aca="false">xlookup(S195,Q:Q,Q:Q)</f>
        <v>#NAME?</v>
      </c>
    </row>
    <row r="196" customFormat="false" ht="15.75" hidden="false" customHeight="true" outlineLevel="0" collapsed="false">
      <c r="A196" s="126"/>
      <c r="B196" s="126"/>
      <c r="C196" s="126"/>
      <c r="D196" s="126"/>
      <c r="E196" s="126"/>
      <c r="F196" s="144"/>
      <c r="G196" s="194"/>
      <c r="H196" s="138"/>
      <c r="I196" s="194" t="str">
        <f aca="false">IF(F196&lt;&gt;"",xlookup(F196,M:M,M:M,"not guildie"),"")</f>
        <v/>
      </c>
      <c r="J196" s="194" t="str">
        <f aca="false">IF(F196&lt;&gt;"", xlookup(F196,O:O,O:O,"not on DKP"),"")</f>
        <v/>
      </c>
      <c r="K196" s="185" t="str">
        <f aca="false">IF(F196="","", xlookup("*"&amp;F196&amp;"*",S:S,S:S,"",2))</f>
        <v/>
      </c>
      <c r="L196" s="126"/>
      <c r="M196" s="144" t="s">
        <v>732</v>
      </c>
      <c r="N196" s="187" t="e">
        <f aca="false" t="array" ref="N196:N196">IF(M196="","", xlookup(M196,'Guild ID Registrar'!B:B,'Guild ID Registrar'!A:A,"noID"))</f>
        <v>#NAME?</v>
      </c>
      <c r="O196" s="139" t="e">
        <f aca="false">xlookup(M196,F:F,F:F,"",2)</f>
        <v>#NAME?</v>
      </c>
      <c r="P196" s="138" t="str">
        <f aca="false">IF(SUMIF(F:F,M196,H:H)=0,"",SUMIF(F:F,M196,H:H))</f>
        <v/>
      </c>
      <c r="Q196" s="189" t="e">
        <f aca="false">IF(M196="","", xlookup("*"&amp;M196&amp;"*",S:S,S:S,"",2))</f>
        <v>#NAME?</v>
      </c>
      <c r="R196" s="126"/>
      <c r="S196" s="140" t="str">
        <f aca="false">IF('DKP Sep 25'!A193&lt;&gt;"",'DKP Sep 25'!A193,"")</f>
        <v/>
      </c>
      <c r="T196" s="145" t="str">
        <f aca="false">IF(S196="","",IF(SUMIF(Q:Q,S196,P:P)=0,"",SUMIF(Q:Q,S196,P:P)))</f>
        <v/>
      </c>
      <c r="U196" s="190" t="str">
        <f aca="false" t="array" ref="U196:U196">IF(S196="","", xlookup(S196,'DKP Sep 25'!A:A,'DKP Sep 25'!A:A))</f>
        <v/>
      </c>
      <c r="V196" s="126" t="str">
        <f aca="false">IF(T196="","", IF(T196&gt;10,1,""))</f>
        <v/>
      </c>
      <c r="W196" s="191" t="e">
        <f aca="false">xlookup(S196,Q:Q,Q:Q)</f>
        <v>#NAME?</v>
      </c>
    </row>
    <row r="197" customFormat="false" ht="15.75" hidden="false" customHeight="true" outlineLevel="0" collapsed="false">
      <c r="A197" s="126"/>
      <c r="B197" s="126"/>
      <c r="C197" s="126"/>
      <c r="D197" s="126"/>
      <c r="E197" s="126"/>
      <c r="F197" s="144"/>
      <c r="G197" s="194"/>
      <c r="H197" s="138"/>
      <c r="I197" s="194" t="str">
        <f aca="false">IF(F197&lt;&gt;"",xlookup(F197,M:M,M:M,"not guildie"),"")</f>
        <v/>
      </c>
      <c r="J197" s="194" t="str">
        <f aca="false">IF(F197&lt;&gt;"", xlookup(F197,O:O,O:O,"not on DKP"),"")</f>
        <v/>
      </c>
      <c r="K197" s="185" t="str">
        <f aca="false">IF(F197="","", xlookup("*"&amp;F197&amp;"*",S:S,S:S,"",2))</f>
        <v/>
      </c>
      <c r="L197" s="126"/>
      <c r="M197" s="144" t="s">
        <v>83</v>
      </c>
      <c r="N197" s="187" t="e">
        <f aca="false" t="array" ref="N197:N197">IF(M197="","", xlookup(M197,'Guild ID Registrar'!B:B,'Guild ID Registrar'!A:A,"noID"))</f>
        <v>#NAME?</v>
      </c>
      <c r="O197" s="139" t="e">
        <f aca="false">xlookup(M197,F:F,F:F,"",2)</f>
        <v>#NAME?</v>
      </c>
      <c r="P197" s="138" t="str">
        <f aca="false">IF(SUMIF(F:F,M197,H:H)=0,"",SUMIF(F:F,M197,H:H))</f>
        <v/>
      </c>
      <c r="Q197" s="189" t="e">
        <f aca="false">IF(M197="","", xlookup("*"&amp;M197&amp;"*",S:S,S:S,"",2))</f>
        <v>#NAME?</v>
      </c>
      <c r="R197" s="126"/>
      <c r="S197" s="140" t="str">
        <f aca="false">IF('DKP Sep 25'!A194&lt;&gt;"",'DKP Sep 25'!A194,"")</f>
        <v/>
      </c>
      <c r="T197" s="145" t="str">
        <f aca="false">IF(S197="","",IF(SUMIF(Q:Q,S197,P:P)=0,"",SUMIF(Q:Q,S197,P:P)))</f>
        <v/>
      </c>
      <c r="U197" s="190" t="str">
        <f aca="false" t="array" ref="U197:U197">IF(S197="","", xlookup(S197,'DKP Sep 25'!A:A,'DKP Sep 25'!A:A))</f>
        <v/>
      </c>
      <c r="V197" s="126" t="str">
        <f aca="false">IF(T197="","", IF(T197&gt;10,1,""))</f>
        <v/>
      </c>
      <c r="W197" s="191" t="e">
        <f aca="false">xlookup(S197,Q:Q,Q:Q)</f>
        <v>#NAME?</v>
      </c>
    </row>
    <row r="198" customFormat="false" ht="15.75" hidden="false" customHeight="true" outlineLevel="0" collapsed="false">
      <c r="A198" s="126"/>
      <c r="B198" s="126"/>
      <c r="C198" s="126"/>
      <c r="D198" s="126"/>
      <c r="E198" s="126"/>
      <c r="F198" s="210"/>
      <c r="G198" s="211"/>
      <c r="H198" s="212"/>
      <c r="I198" s="211" t="str">
        <f aca="false">IF(F198&lt;&gt;"",xlookup(F198,M:M,M:M,"not guildie"),"")</f>
        <v/>
      </c>
      <c r="J198" s="211" t="str">
        <f aca="false">IF(F198&lt;&gt;"", xlookup(F198,O:O,O:O,"not on DKP"),"")</f>
        <v/>
      </c>
      <c r="K198" s="185" t="str">
        <f aca="false">IF(F198="","", xlookup("*"&amp;F198&amp;"*",S:S,S:S,"",2))</f>
        <v/>
      </c>
      <c r="L198" s="126"/>
      <c r="M198" s="144" t="s">
        <v>733</v>
      </c>
      <c r="N198" s="187" t="e">
        <f aca="false" t="array" ref="N198:N198">IF(M198="","", xlookup(M198,'Guild ID Registrar'!B:B,'Guild ID Registrar'!A:A,"noID"))</f>
        <v>#NAME?</v>
      </c>
      <c r="O198" s="139" t="e">
        <f aca="false">xlookup(M198,F:F,F:F,"",2)</f>
        <v>#NAME?</v>
      </c>
      <c r="P198" s="138" t="str">
        <f aca="false">IF(SUMIF(F:F,M198,H:H)=0,"",SUMIF(F:F,M198,H:H))</f>
        <v/>
      </c>
      <c r="Q198" s="189" t="e">
        <f aca="false">IF(M198="","", xlookup("*"&amp;M198&amp;"*",S:S,S:S,"",2))</f>
        <v>#NAME?</v>
      </c>
      <c r="R198" s="126"/>
      <c r="S198" s="140" t="str">
        <f aca="false">IF('DKP Sep 25'!A195&lt;&gt;"",'DKP Sep 25'!A195,"")</f>
        <v/>
      </c>
      <c r="T198" s="145" t="str">
        <f aca="false">IF(S198="","",IF(SUMIF(Q:Q,S198,P:P)=0,"",SUMIF(Q:Q,S198,P:P)))</f>
        <v/>
      </c>
      <c r="U198" s="190" t="str">
        <f aca="false" t="array" ref="U198:U198">IF(S198="","", xlookup(S198,'DKP Sep 25'!A:A,'DKP Sep 25'!A:A))</f>
        <v/>
      </c>
      <c r="V198" s="126" t="str">
        <f aca="false">IF(T198="","", IF(T198&gt;10,1,""))</f>
        <v/>
      </c>
      <c r="W198" s="191" t="e">
        <f aca="false">xlookup(S198,Q:Q,Q:Q)</f>
        <v>#NAME?</v>
      </c>
    </row>
    <row r="199" customFormat="false" ht="15.75" hidden="false" customHeight="true" outlineLevel="0" collapsed="false">
      <c r="A199" s="126"/>
      <c r="B199" s="126"/>
      <c r="C199" s="126"/>
      <c r="D199" s="126"/>
      <c r="E199" s="126"/>
      <c r="F199" s="126"/>
      <c r="G199" s="213"/>
      <c r="H199" s="128"/>
      <c r="I199" s="213" t="str">
        <f aca="false">IF(F199&lt;&gt;"",xlookup(F199,M:M,M:M,"not guildie"),"")</f>
        <v/>
      </c>
      <c r="J199" s="213" t="str">
        <f aca="false">IF(F199&lt;&gt;"", xlookup(F199,O:O,O:O,"not on DKP"),"")</f>
        <v/>
      </c>
      <c r="K199" s="185" t="str">
        <f aca="false">IF(F199="","", xlookup("*"&amp;F199&amp;"*",S:S,S:S,"",2))</f>
        <v/>
      </c>
      <c r="L199" s="126"/>
      <c r="M199" s="144" t="s">
        <v>462</v>
      </c>
      <c r="N199" s="187" t="e">
        <f aca="false" t="array" ref="N199:N199">IF(M199="","", xlookup(M199,'Guild ID Registrar'!B:B,'Guild ID Registrar'!A:A,"noID"))</f>
        <v>#NAME?</v>
      </c>
      <c r="O199" s="139" t="e">
        <f aca="false">xlookup(M199,F:F,F:F,"",2)</f>
        <v>#NAME?</v>
      </c>
      <c r="P199" s="138" t="n">
        <f aca="false">IF(SUMIF(F:F,M199,H:H)=0,"",SUMIF(F:F,M199,H:H))</f>
        <v>7</v>
      </c>
      <c r="Q199" s="189" t="e">
        <f aca="false">IF(M199="","", xlookup("*"&amp;M199&amp;"*",S:S,S:S,"",2))</f>
        <v>#NAME?</v>
      </c>
      <c r="R199" s="126"/>
      <c r="S199" s="140" t="str">
        <f aca="false">IF('DKP Sep 25'!A196&lt;&gt;"",'DKP Sep 25'!A196,"")</f>
        <v/>
      </c>
      <c r="T199" s="145" t="str">
        <f aca="false">IF(S199="","",IF(SUMIF(Q:Q,S199,P:P)=0,"",SUMIF(Q:Q,S199,P:P)))</f>
        <v/>
      </c>
      <c r="U199" s="190" t="str">
        <f aca="false" t="array" ref="U199:U199">IF(S199="","", xlookup(S199,'DKP Sep 25'!A:A,'DKP Sep 25'!A:A))</f>
        <v/>
      </c>
      <c r="V199" s="126" t="str">
        <f aca="false">IF(T199="","", IF(T199&gt;10,1,""))</f>
        <v/>
      </c>
      <c r="W199" s="191" t="e">
        <f aca="false">xlookup(S199,Q:Q,Q:Q)</f>
        <v>#NAME?</v>
      </c>
    </row>
    <row r="200" customFormat="false" ht="15.75" hidden="false" customHeight="true" outlineLevel="0" collapsed="false">
      <c r="A200" s="126"/>
      <c r="B200" s="126"/>
      <c r="C200" s="126"/>
      <c r="D200" s="126"/>
      <c r="E200" s="126"/>
      <c r="F200" s="126"/>
      <c r="G200" s="213"/>
      <c r="H200" s="128"/>
      <c r="I200" s="213" t="str">
        <f aca="false">IF(F200&lt;&gt;"",xlookup(F200,M:M,M:M,"not guildie"),"")</f>
        <v/>
      </c>
      <c r="J200" s="213" t="str">
        <f aca="false">IF(F200&lt;&gt;"", xlookup(F200,O:O,O:O,"not on DKP"),"")</f>
        <v/>
      </c>
      <c r="K200" s="185" t="str">
        <f aca="false">IF(F200="","", xlookup("*"&amp;F200&amp;"*",S:S,S:S,"",2))</f>
        <v/>
      </c>
      <c r="L200" s="126"/>
      <c r="M200" s="144" t="s">
        <v>734</v>
      </c>
      <c r="N200" s="187" t="e">
        <f aca="false" t="array" ref="N200:N200">IF(M200="","", xlookup(M200,'Guild ID Registrar'!B:B,'Guild ID Registrar'!A:A,"noID"))</f>
        <v>#NAME?</v>
      </c>
      <c r="O200" s="139" t="e">
        <f aca="false">xlookup(M200,F:F,F:F,"",2)</f>
        <v>#NAME?</v>
      </c>
      <c r="P200" s="138" t="str">
        <f aca="false">IF(SUMIF(F:F,M200,H:H)=0,"",SUMIF(F:F,M200,H:H))</f>
        <v/>
      </c>
      <c r="Q200" s="189" t="e">
        <f aca="false">IF(M200="","", xlookup("*"&amp;M200&amp;"*",S:S,S:S,"",2))</f>
        <v>#NAME?</v>
      </c>
      <c r="R200" s="126"/>
      <c r="S200" s="140" t="str">
        <f aca="false">IF('DKP Sep 25'!A197&lt;&gt;"",'DKP Sep 25'!A197,"")</f>
        <v/>
      </c>
      <c r="T200" s="145" t="str">
        <f aca="false">IF(S200="","",IF(SUMIF(Q:Q,S200,P:P)=0,"",SUMIF(Q:Q,S200,P:P)))</f>
        <v/>
      </c>
      <c r="U200" s="190" t="str">
        <f aca="false" t="array" ref="U200:U200">IF(S200="","", xlookup(S200,'DKP Sep 25'!A:A,'DKP Sep 25'!A:A))</f>
        <v/>
      </c>
      <c r="V200" s="126" t="str">
        <f aca="false">IF(T200="","", IF(T200&gt;10,1,""))</f>
        <v/>
      </c>
      <c r="W200" s="191" t="e">
        <f aca="false">xlookup(S200,Q:Q,Q:Q)</f>
        <v>#NAME?</v>
      </c>
    </row>
    <row r="201" customFormat="false" ht="15.75" hidden="false" customHeight="true" outlineLevel="0" collapsed="false">
      <c r="A201" s="126"/>
      <c r="B201" s="126"/>
      <c r="C201" s="126"/>
      <c r="D201" s="126"/>
      <c r="E201" s="126"/>
      <c r="F201" s="126"/>
      <c r="G201" s="213"/>
      <c r="H201" s="128"/>
      <c r="I201" s="213" t="str">
        <f aca="false">IF(F201&lt;&gt;"",xlookup(F201,M:M,M:M,"not guildie"),"")</f>
        <v/>
      </c>
      <c r="J201" s="213" t="str">
        <f aca="false">IF(F201&lt;&gt;"", xlookup(F201,O:O,O:O,"not on DKP"),"")</f>
        <v/>
      </c>
      <c r="K201" s="185" t="str">
        <f aca="false">IF(F201="","", xlookup("*"&amp;F201&amp;"*",S:S,S:S,"",2))</f>
        <v/>
      </c>
      <c r="L201" s="126"/>
      <c r="M201" s="144" t="s">
        <v>85</v>
      </c>
      <c r="N201" s="187" t="e">
        <f aca="false" t="array" ref="N201:N201">IF(M201="","", xlookup(M201,'Guild ID Registrar'!B:B,'Guild ID Registrar'!A:A,"noID"))</f>
        <v>#NAME?</v>
      </c>
      <c r="O201" s="139" t="e">
        <f aca="false">xlookup(M201,F:F,F:F,"",2)</f>
        <v>#NAME?</v>
      </c>
      <c r="P201" s="138" t="str">
        <f aca="false">IF(SUMIF(F:F,M201,H:H)=0,"",SUMIF(F:F,M201,H:H))</f>
        <v/>
      </c>
      <c r="Q201" s="189" t="e">
        <f aca="false">IF(M201="","", xlookup("*"&amp;M201&amp;"*",S:S,S:S,"",2))</f>
        <v>#NAME?</v>
      </c>
      <c r="R201" s="126"/>
      <c r="S201" s="140" t="str">
        <f aca="false">IF('DKP Sep 25'!A198&lt;&gt;"",'DKP Sep 25'!A198,"")</f>
        <v/>
      </c>
      <c r="T201" s="145" t="str">
        <f aca="false">IF(S201="","",IF(SUMIF(Q:Q,S201,P:P)=0,"",SUMIF(Q:Q,S201,P:P)))</f>
        <v/>
      </c>
      <c r="U201" s="190" t="str">
        <f aca="false" t="array" ref="U201:U201">IF(S201="","", xlookup(S201,'DKP Sep 25'!A:A,'DKP Sep 25'!A:A))</f>
        <v/>
      </c>
      <c r="V201" s="126" t="str">
        <f aca="false">IF(T201="","", IF(T201&gt;10,1,""))</f>
        <v/>
      </c>
      <c r="W201" s="191" t="e">
        <f aca="false">xlookup(S201,Q:Q,Q:Q)</f>
        <v>#NAME?</v>
      </c>
    </row>
    <row r="202" customFormat="false" ht="15.75" hidden="false" customHeight="true" outlineLevel="0" collapsed="false">
      <c r="A202" s="126"/>
      <c r="B202" s="126"/>
      <c r="C202" s="126"/>
      <c r="D202" s="126"/>
      <c r="E202" s="126"/>
      <c r="F202" s="126"/>
      <c r="G202" s="213"/>
      <c r="H202" s="128"/>
      <c r="I202" s="213" t="str">
        <f aca="false">IF(F202&lt;&gt;"",xlookup(F202,M:M,M:M,"not guildie"),"")</f>
        <v/>
      </c>
      <c r="J202" s="213" t="str">
        <f aca="false">IF(F202&lt;&gt;"", xlookup(F202,O:O,O:O,"not on DKP"),"")</f>
        <v/>
      </c>
      <c r="K202" s="185" t="str">
        <f aca="false">IF(F202="","", xlookup("*"&amp;F202&amp;"*",S:S,S:S,"",2))</f>
        <v/>
      </c>
      <c r="L202" s="126"/>
      <c r="M202" s="144" t="s">
        <v>735</v>
      </c>
      <c r="N202" s="187" t="e">
        <f aca="false" t="array" ref="N202:N202">IF(M202="","", xlookup(M202,'Guild ID Registrar'!B:B,'Guild ID Registrar'!A:A,"noID"))</f>
        <v>#NAME?</v>
      </c>
      <c r="O202" s="139" t="e">
        <f aca="false">xlookup(M202,F:F,F:F,"",2)</f>
        <v>#NAME?</v>
      </c>
      <c r="P202" s="138" t="str">
        <f aca="false">IF(SUMIF(F:F,M202,H:H)=0,"",SUMIF(F:F,M202,H:H))</f>
        <v/>
      </c>
      <c r="Q202" s="189" t="e">
        <f aca="false">IF(M202="","", xlookup("*"&amp;M202&amp;"*",S:S,S:S,"",2))</f>
        <v>#NAME?</v>
      </c>
      <c r="R202" s="126"/>
      <c r="S202" s="140" t="str">
        <f aca="false">IF('DKP Sep 25'!A199&lt;&gt;"",'DKP Sep 25'!A199,"")</f>
        <v/>
      </c>
      <c r="T202" s="145" t="str">
        <f aca="false">IF(S202="","",IF(SUMIF(Q:Q,S202,P:P)=0,"",SUMIF(Q:Q,S202,P:P)))</f>
        <v/>
      </c>
      <c r="U202" s="190" t="str">
        <f aca="false" t="array" ref="U202:U202">IF(S202="","", xlookup(S202,'DKP Sep 25'!A:A,'DKP Sep 25'!A:A))</f>
        <v/>
      </c>
      <c r="V202" s="126" t="str">
        <f aca="false">IF(T202="","", IF(T202&gt;10,1,""))</f>
        <v/>
      </c>
      <c r="W202" s="191" t="e">
        <f aca="false">xlookup(S202,Q:Q,Q:Q)</f>
        <v>#NAME?</v>
      </c>
    </row>
    <row r="203" customFormat="false" ht="15.75" hidden="false" customHeight="true" outlineLevel="0" collapsed="false">
      <c r="A203" s="126"/>
      <c r="B203" s="126"/>
      <c r="C203" s="126"/>
      <c r="D203" s="126"/>
      <c r="E203" s="126"/>
      <c r="F203" s="126"/>
      <c r="G203" s="213"/>
      <c r="H203" s="128"/>
      <c r="I203" s="213" t="str">
        <f aca="false">IF(F203&lt;&gt;"",xlookup(F203,M:M,M:M,"not guildie"),"")</f>
        <v/>
      </c>
      <c r="J203" s="213" t="str">
        <f aca="false">IF(F203&lt;&gt;"", xlookup(F203,O:O,O:O,"not on DKP"),"")</f>
        <v/>
      </c>
      <c r="K203" s="185" t="str">
        <f aca="false">IF(F203="","", xlookup("*"&amp;F203&amp;"*",S:S,S:S,"",2))</f>
        <v/>
      </c>
      <c r="L203" s="126"/>
      <c r="M203" s="144" t="s">
        <v>736</v>
      </c>
      <c r="N203" s="187" t="e">
        <f aca="false" t="array" ref="N203:N203">IF(M203="","", xlookup(M203,'Guild ID Registrar'!B:B,'Guild ID Registrar'!A:A,"noID"))</f>
        <v>#NAME?</v>
      </c>
      <c r="O203" s="139" t="e">
        <f aca="false">xlookup(M203,F:F,F:F,"",2)</f>
        <v>#NAME?</v>
      </c>
      <c r="P203" s="138" t="str">
        <f aca="false">IF(SUMIF(F:F,M203,H:H)=0,"",SUMIF(F:F,M203,H:H))</f>
        <v/>
      </c>
      <c r="Q203" s="189" t="e">
        <f aca="false">IF(M203="","", xlookup("*"&amp;M203&amp;"*",S:S,S:S,"",2))</f>
        <v>#NAME?</v>
      </c>
      <c r="R203" s="126"/>
      <c r="S203" s="140" t="str">
        <f aca="false">IF('DKP Sep 25'!A200&lt;&gt;"",'DKP Sep 25'!A200,"")</f>
        <v/>
      </c>
      <c r="T203" s="145" t="str">
        <f aca="false">IF(S203="","",IF(SUMIF(Q:Q,S203,P:P)=0,"",SUMIF(Q:Q,S203,P:P)))</f>
        <v/>
      </c>
      <c r="U203" s="190" t="str">
        <f aca="false" t="array" ref="U203:U203">IF(S203="","", xlookup(S203,'DKP Sep 25'!A:A,'DKP Sep 25'!A:A))</f>
        <v/>
      </c>
      <c r="V203" s="126" t="str">
        <f aca="false">IF(T203="","", IF(T203&gt;10,1,""))</f>
        <v/>
      </c>
      <c r="W203" s="191" t="e">
        <f aca="false">xlookup(S203,Q:Q,Q:Q)</f>
        <v>#NAME?</v>
      </c>
    </row>
    <row r="204" customFormat="false" ht="15.75" hidden="false" customHeight="true" outlineLevel="0" collapsed="false">
      <c r="A204" s="126"/>
      <c r="B204" s="126"/>
      <c r="C204" s="126"/>
      <c r="D204" s="126"/>
      <c r="E204" s="126"/>
      <c r="F204" s="126"/>
      <c r="G204" s="213"/>
      <c r="H204" s="128"/>
      <c r="I204" s="213" t="str">
        <f aca="false">IF(F204&lt;&gt;"",xlookup(F204,M:M,M:M,"not guildie"),"")</f>
        <v/>
      </c>
      <c r="J204" s="213" t="str">
        <f aca="false">IF(F204&lt;&gt;"", xlookup(F204,O:O,O:O,"not on DKP"),"")</f>
        <v/>
      </c>
      <c r="K204" s="185" t="str">
        <f aca="false">IF(F204="","", xlookup("*"&amp;F204&amp;"*",S:S,S:S,"",2))</f>
        <v/>
      </c>
      <c r="L204" s="126"/>
      <c r="M204" s="144" t="s">
        <v>737</v>
      </c>
      <c r="N204" s="187" t="e">
        <f aca="false" t="array" ref="N204:N204">IF(M204="","", xlookup(M204,'Guild ID Registrar'!B:B,'Guild ID Registrar'!A:A,"noID"))</f>
        <v>#NAME?</v>
      </c>
      <c r="O204" s="139" t="e">
        <f aca="false">xlookup(M204,F:F,F:F,"",2)</f>
        <v>#NAME?</v>
      </c>
      <c r="P204" s="138" t="str">
        <f aca="false">IF(SUMIF(F:F,M204,H:H)=0,"",SUMIF(F:F,M204,H:H))</f>
        <v/>
      </c>
      <c r="Q204" s="189" t="e">
        <f aca="false">IF(M204="","", xlookup("*"&amp;M204&amp;"*",S:S,S:S,"",2))</f>
        <v>#NAME?</v>
      </c>
      <c r="R204" s="126"/>
      <c r="S204" s="140" t="str">
        <f aca="false">IF('DKP Sep 25'!A201&lt;&gt;"",'DKP Sep 25'!A201,"")</f>
        <v/>
      </c>
      <c r="T204" s="145" t="str">
        <f aca="false">IF(S204="","",IF(SUMIF(Q:Q,S204,P:P)=0,"",SUMIF(Q:Q,S204,P:P)))</f>
        <v/>
      </c>
      <c r="U204" s="190" t="str">
        <f aca="false" t="array" ref="U204:U204">IF(S204="","", xlookup(S204,'DKP Sep 25'!A:A,'DKP Sep 25'!A:A))</f>
        <v/>
      </c>
      <c r="V204" s="126" t="str">
        <f aca="false">IF(T204="","", IF(T204&gt;10,1,""))</f>
        <v/>
      </c>
      <c r="W204" s="191" t="e">
        <f aca="false">xlookup(S204,Q:Q,Q:Q)</f>
        <v>#NAME?</v>
      </c>
    </row>
    <row r="205" customFormat="false" ht="15.75" hidden="false" customHeight="true" outlineLevel="0" collapsed="false">
      <c r="A205" s="126"/>
      <c r="B205" s="126"/>
      <c r="C205" s="126"/>
      <c r="D205" s="126"/>
      <c r="E205" s="126"/>
      <c r="F205" s="126"/>
      <c r="G205" s="213"/>
      <c r="H205" s="128"/>
      <c r="I205" s="213" t="str">
        <f aca="false">IF(F205&lt;&gt;"",xlookup(F205,M:M,M:M,"not guildie"),"")</f>
        <v/>
      </c>
      <c r="J205" s="213" t="str">
        <f aca="false">IF(F205&lt;&gt;"", xlookup(F205,O:O,O:O,"not on DKP"),"")</f>
        <v/>
      </c>
      <c r="K205" s="185" t="str">
        <f aca="false">IF(F205="","", xlookup("*"&amp;F205&amp;"*",S:S,S:S,"",2))</f>
        <v/>
      </c>
      <c r="L205" s="126"/>
      <c r="M205" s="144" t="s">
        <v>738</v>
      </c>
      <c r="N205" s="187" t="e">
        <f aca="false" t="array" ref="N205:N205">IF(M205="","", xlookup(M205,'Guild ID Registrar'!B:B,'Guild ID Registrar'!A:A,"noID"))</f>
        <v>#NAME?</v>
      </c>
      <c r="O205" s="139" t="e">
        <f aca="false">xlookup(M205,F:F,F:F,"",2)</f>
        <v>#NAME?</v>
      </c>
      <c r="P205" s="138" t="str">
        <f aca="false">IF(SUMIF(F:F,M205,H:H)=0,"",SUMIF(F:F,M205,H:H))</f>
        <v/>
      </c>
      <c r="Q205" s="189" t="e">
        <f aca="false">IF(M205="","", xlookup("*"&amp;M205&amp;"*",S:S,S:S,"",2))</f>
        <v>#NAME?</v>
      </c>
      <c r="R205" s="126"/>
      <c r="S205" s="140" t="str">
        <f aca="false">IF('DKP Sep 25'!A202&lt;&gt;"",'DKP Sep 25'!A202,"")</f>
        <v/>
      </c>
      <c r="T205" s="145" t="str">
        <f aca="false">IF(S205="","",IF(SUMIF(Q:Q,S205,P:P)=0,"",SUMIF(Q:Q,S205,P:P)))</f>
        <v/>
      </c>
      <c r="U205" s="190" t="str">
        <f aca="false" t="array" ref="U205:U205">IF(S205="","", xlookup(S205,'DKP Sep 25'!A:A,'DKP Sep 25'!A:A))</f>
        <v/>
      </c>
      <c r="V205" s="126" t="str">
        <f aca="false">IF(T205="","", IF(T205&gt;10,1,""))</f>
        <v/>
      </c>
      <c r="W205" s="191" t="e">
        <f aca="false">xlookup(S205,Q:Q,Q:Q)</f>
        <v>#NAME?</v>
      </c>
    </row>
    <row r="206" customFormat="false" ht="15.75" hidden="false" customHeight="true" outlineLevel="0" collapsed="false">
      <c r="A206" s="126"/>
      <c r="B206" s="126"/>
      <c r="C206" s="126"/>
      <c r="D206" s="126"/>
      <c r="E206" s="126"/>
      <c r="F206" s="126"/>
      <c r="G206" s="213"/>
      <c r="H206" s="128"/>
      <c r="I206" s="213" t="str">
        <f aca="false">IF(F206&lt;&gt;"",xlookup(F206,M:M,M:M,"not guildie"),"")</f>
        <v/>
      </c>
      <c r="J206" s="213" t="str">
        <f aca="false">IF(F206&lt;&gt;"", xlookup(F206,O:O,O:O,"not on DKP"),"")</f>
        <v/>
      </c>
      <c r="K206" s="185" t="str">
        <f aca="false">IF(F206="","", xlookup("*"&amp;F206&amp;"*",S:S,S:S,"",2))</f>
        <v/>
      </c>
      <c r="L206" s="126"/>
      <c r="M206" s="144" t="s">
        <v>739</v>
      </c>
      <c r="N206" s="187" t="e">
        <f aca="false" t="array" ref="N206:N206">IF(M206="","", xlookup(M206,'Guild ID Registrar'!B:B,'Guild ID Registrar'!A:A,"noID"))</f>
        <v>#NAME?</v>
      </c>
      <c r="O206" s="139" t="e">
        <f aca="false">xlookup(M206,F:F,F:F,"",2)</f>
        <v>#NAME?</v>
      </c>
      <c r="P206" s="138" t="str">
        <f aca="false">IF(SUMIF(F:F,M206,H:H)=0,"",SUMIF(F:F,M206,H:H))</f>
        <v/>
      </c>
      <c r="Q206" s="189" t="e">
        <f aca="false">IF(M206="","", xlookup("*"&amp;M206&amp;"*",S:S,S:S,"",2))</f>
        <v>#NAME?</v>
      </c>
      <c r="R206" s="126"/>
      <c r="S206" s="140" t="str">
        <f aca="false">IF('DKP Sep 25'!A203&lt;&gt;"",'DKP Sep 25'!A203,"")</f>
        <v/>
      </c>
      <c r="T206" s="145" t="str">
        <f aca="false">IF(S206="","",IF(SUMIF(Q:Q,S206,P:P)=0,"",SUMIF(Q:Q,S206,P:P)))</f>
        <v/>
      </c>
      <c r="U206" s="190" t="str">
        <f aca="false" t="array" ref="U206:U206">IF(S206="","", xlookup(S206,'DKP Sep 25'!A:A,'DKP Sep 25'!A:A))</f>
        <v/>
      </c>
      <c r="V206" s="126" t="str">
        <f aca="false">IF(T206="","", IF(T206&gt;10,1,""))</f>
        <v/>
      </c>
      <c r="W206" s="191" t="e">
        <f aca="false">xlookup(S206,Q:Q,Q:Q)</f>
        <v>#NAME?</v>
      </c>
    </row>
    <row r="207" customFormat="false" ht="15.75" hidden="false" customHeight="true" outlineLevel="0" collapsed="false">
      <c r="A207" s="126"/>
      <c r="B207" s="126"/>
      <c r="C207" s="126"/>
      <c r="D207" s="126"/>
      <c r="E207" s="126"/>
      <c r="F207" s="126"/>
      <c r="G207" s="213"/>
      <c r="H207" s="128"/>
      <c r="I207" s="213" t="str">
        <f aca="false">IF(F207&lt;&gt;"",xlookup(F207,M:M,M:M,"not guildie"),"")</f>
        <v/>
      </c>
      <c r="J207" s="213" t="str">
        <f aca="false">IF(F207&lt;&gt;"", xlookup(F207,O:O,O:O,"not on DKP"),"")</f>
        <v/>
      </c>
      <c r="K207" s="185" t="str">
        <f aca="false">IF(F207="","", xlookup("*"&amp;F207&amp;"*",S:S,S:S,"",2))</f>
        <v/>
      </c>
      <c r="L207" s="126"/>
      <c r="M207" s="144" t="s">
        <v>740</v>
      </c>
      <c r="N207" s="187" t="e">
        <f aca="false" t="array" ref="N207:N207">IF(M207="","", xlookup(M207,'Guild ID Registrar'!B:B,'Guild ID Registrar'!A:A,"noID"))</f>
        <v>#NAME?</v>
      </c>
      <c r="O207" s="139" t="e">
        <f aca="false">xlookup(M207,F:F,F:F,"",2)</f>
        <v>#NAME?</v>
      </c>
      <c r="P207" s="138" t="str">
        <f aca="false">IF(SUMIF(F:F,M207,H:H)=0,"",SUMIF(F:F,M207,H:H))</f>
        <v/>
      </c>
      <c r="Q207" s="189" t="e">
        <f aca="false">IF(M207="","", xlookup("*"&amp;M207&amp;"*",S:S,S:S,"",2))</f>
        <v>#NAME?</v>
      </c>
      <c r="R207" s="126"/>
      <c r="S207" s="140" t="str">
        <f aca="false">IF('DKP Sep 25'!A204&lt;&gt;"",'DKP Sep 25'!A204,"")</f>
        <v/>
      </c>
      <c r="T207" s="145" t="str">
        <f aca="false">IF(S207="","",IF(SUMIF(Q:Q,S207,P:P)=0,"",SUMIF(Q:Q,S207,P:P)))</f>
        <v/>
      </c>
      <c r="U207" s="190" t="str">
        <f aca="false" t="array" ref="U207:U207">IF(S207="","", xlookup(S207,'DKP Sep 25'!A:A,'DKP Sep 25'!A:A))</f>
        <v/>
      </c>
      <c r="V207" s="126" t="str">
        <f aca="false">IF(T207="","", IF(T207&gt;10,1,""))</f>
        <v/>
      </c>
      <c r="W207" s="191" t="e">
        <f aca="false">xlookup(S207,Q:Q,Q:Q)</f>
        <v>#NAME?</v>
      </c>
    </row>
    <row r="208" customFormat="false" ht="15.75" hidden="false" customHeight="true" outlineLevel="0" collapsed="false">
      <c r="A208" s="126"/>
      <c r="B208" s="126"/>
      <c r="C208" s="126"/>
      <c r="D208" s="126"/>
      <c r="E208" s="126"/>
      <c r="F208" s="126"/>
      <c r="G208" s="213"/>
      <c r="H208" s="128"/>
      <c r="I208" s="213" t="str">
        <f aca="false">IF(F208&lt;&gt;"",xlookup(F208,M:M,M:M,"not guildie"),"")</f>
        <v/>
      </c>
      <c r="J208" s="213" t="str">
        <f aca="false">IF(F208&lt;&gt;"", xlookup(F208,O:O,O:O,"not on DKP"),"")</f>
        <v/>
      </c>
      <c r="K208" s="185" t="str">
        <f aca="false">IF(F208="","", xlookup("*"&amp;F208&amp;"*",S:S,S:S,"",2))</f>
        <v/>
      </c>
      <c r="L208" s="126"/>
      <c r="M208" s="144" t="s">
        <v>741</v>
      </c>
      <c r="N208" s="187" t="e">
        <f aca="false" t="array" ref="N208:N208">IF(M208="","", xlookup(M208,'Guild ID Registrar'!B:B,'Guild ID Registrar'!A:A,"noID"))</f>
        <v>#NAME?</v>
      </c>
      <c r="O208" s="139" t="e">
        <f aca="false">xlookup(M208,F:F,F:F,"",2)</f>
        <v>#NAME?</v>
      </c>
      <c r="P208" s="138" t="str">
        <f aca="false">IF(SUMIF(F:F,M208,H:H)=0,"",SUMIF(F:F,M208,H:H))</f>
        <v/>
      </c>
      <c r="Q208" s="189" t="e">
        <f aca="false">IF(M208="","", xlookup("*"&amp;M208&amp;"*",S:S,S:S,"",2))</f>
        <v>#NAME?</v>
      </c>
      <c r="R208" s="126"/>
      <c r="S208" s="140" t="str">
        <f aca="false">IF('DKP Sep 25'!A205&lt;&gt;"",'DKP Sep 25'!A205,"")</f>
        <v/>
      </c>
      <c r="T208" s="145" t="str">
        <f aca="false">IF(S208="","",IF(SUMIF(Q:Q,S208,P:P)=0,"",SUMIF(Q:Q,S208,P:P)))</f>
        <v/>
      </c>
      <c r="U208" s="190" t="str">
        <f aca="false" t="array" ref="U208:U208">IF(S208="","", xlookup(S208,'DKP Sep 25'!A:A,'DKP Sep 25'!A:A))</f>
        <v/>
      </c>
      <c r="V208" s="126" t="str">
        <f aca="false">IF(T208="","", IF(T208&gt;10,1,""))</f>
        <v/>
      </c>
      <c r="W208" s="191" t="e">
        <f aca="false">xlookup(S208,Q:Q,Q:Q)</f>
        <v>#NAME?</v>
      </c>
    </row>
    <row r="209" customFormat="false" ht="15.75" hidden="false" customHeight="true" outlineLevel="0" collapsed="false">
      <c r="A209" s="126"/>
      <c r="B209" s="126"/>
      <c r="C209" s="126"/>
      <c r="D209" s="126"/>
      <c r="E209" s="126"/>
      <c r="F209" s="126"/>
      <c r="G209" s="213"/>
      <c r="H209" s="128"/>
      <c r="I209" s="213" t="str">
        <f aca="false">IF(F209&lt;&gt;"",xlookup(F209,M:M,M:M,"not guildie"),"")</f>
        <v/>
      </c>
      <c r="J209" s="213" t="str">
        <f aca="false">IF(F209&lt;&gt;"", xlookup(F209,O:O,O:O,"not on DKP"),"")</f>
        <v/>
      </c>
      <c r="K209" s="185" t="str">
        <f aca="false">IF(F209="","", xlookup("*"&amp;F209&amp;"*",S:S,S:S,"",2))</f>
        <v/>
      </c>
      <c r="L209" s="126"/>
      <c r="M209" s="144" t="s">
        <v>87</v>
      </c>
      <c r="N209" s="187" t="e">
        <f aca="false" t="array" ref="N209:N209">IF(M209="","", xlookup(M209,'Guild ID Registrar'!B:B,'Guild ID Registrar'!A:A,"noID"))</f>
        <v>#NAME?</v>
      </c>
      <c r="O209" s="139" t="e">
        <f aca="false">xlookup(M209,F:F,F:F,"",2)</f>
        <v>#NAME?</v>
      </c>
      <c r="P209" s="138" t="str">
        <f aca="false">IF(SUMIF(F:F,M209,H:H)=0,"",SUMIF(F:F,M209,H:H))</f>
        <v/>
      </c>
      <c r="Q209" s="189" t="e">
        <f aca="false">IF(M209="","", xlookup("*"&amp;M209&amp;"*",S:S,S:S,"",2))</f>
        <v>#NAME?</v>
      </c>
      <c r="R209" s="126"/>
      <c r="S209" s="140" t="str">
        <f aca="false">IF('DKP Sep 25'!A206&lt;&gt;"",'DKP Sep 25'!A206,"")</f>
        <v/>
      </c>
      <c r="T209" s="145" t="str">
        <f aca="false">IF(S209="","",IF(SUMIF(Q:Q,S209,P:P)=0,"",SUMIF(Q:Q,S209,P:P)))</f>
        <v/>
      </c>
      <c r="U209" s="190" t="str">
        <f aca="false" t="array" ref="U209:U209">IF(S209="","", xlookup(S209,'DKP Sep 25'!A:A,'DKP Sep 25'!A:A))</f>
        <v/>
      </c>
      <c r="V209" s="126" t="str">
        <f aca="false">IF(T209="","", IF(T209&gt;10,1,""))</f>
        <v/>
      </c>
      <c r="W209" s="191" t="e">
        <f aca="false">xlookup(S209,Q:Q,Q:Q)</f>
        <v>#NAME?</v>
      </c>
    </row>
    <row r="210" customFormat="false" ht="15.75" hidden="false" customHeight="true" outlineLevel="0" collapsed="false">
      <c r="A210" s="126"/>
      <c r="B210" s="126"/>
      <c r="C210" s="126"/>
      <c r="D210" s="126"/>
      <c r="E210" s="126"/>
      <c r="F210" s="126"/>
      <c r="G210" s="213"/>
      <c r="H210" s="128"/>
      <c r="I210" s="213" t="str">
        <f aca="false">IF(F210&lt;&gt;"",xlookup(F210,M:M,M:M,"not guildie"),"")</f>
        <v/>
      </c>
      <c r="J210" s="213" t="str">
        <f aca="false">IF(F210&lt;&gt;"", xlookup(F210,O:O,O:O,"not on DKP"),"")</f>
        <v/>
      </c>
      <c r="K210" s="185" t="str">
        <f aca="false">IF(F210="","", xlookup("*"&amp;F210&amp;"*",S:S,S:S,"",2))</f>
        <v/>
      </c>
      <c r="L210" s="126"/>
      <c r="M210" s="144" t="s">
        <v>88</v>
      </c>
      <c r="N210" s="187" t="e">
        <f aca="false" t="array" ref="N210:N210">IF(M210="","", xlookup(M210,'Guild ID Registrar'!B:B,'Guild ID Registrar'!A:A,"noID"))</f>
        <v>#NAME?</v>
      </c>
      <c r="O210" s="139" t="e">
        <f aca="false">xlookup(M210,F:F,F:F,"",2)</f>
        <v>#NAME?</v>
      </c>
      <c r="P210" s="138" t="str">
        <f aca="false">IF(SUMIF(F:F,M210,H:H)=0,"",SUMIF(F:F,M210,H:H))</f>
        <v/>
      </c>
      <c r="Q210" s="189" t="e">
        <f aca="false">IF(M210="","", xlookup("*"&amp;M210&amp;"*",S:S,S:S,"",2))</f>
        <v>#NAME?</v>
      </c>
      <c r="R210" s="126"/>
      <c r="S210" s="140" t="str">
        <f aca="false">IF('DKP Sep 25'!A207&lt;&gt;"",'DKP Sep 25'!A207,"")</f>
        <v/>
      </c>
      <c r="T210" s="145" t="str">
        <f aca="false">IF(S210="","",IF(SUMIF(Q:Q,S210,P:P)=0,"",SUMIF(Q:Q,S210,P:P)))</f>
        <v/>
      </c>
      <c r="U210" s="190" t="str">
        <f aca="false" t="array" ref="U210:U210">IF(S210="","", xlookup(S210,'DKP Sep 25'!A:A,'DKP Sep 25'!A:A))</f>
        <v/>
      </c>
      <c r="V210" s="126" t="str">
        <f aca="false">IF(T210="","", IF(T210&gt;10,1,""))</f>
        <v/>
      </c>
      <c r="W210" s="191" t="e">
        <f aca="false">xlookup(S210,Q:Q,Q:Q)</f>
        <v>#NAME?</v>
      </c>
    </row>
    <row r="211" customFormat="false" ht="15.75" hidden="false" customHeight="true" outlineLevel="0" collapsed="false">
      <c r="A211" s="126"/>
      <c r="B211" s="126"/>
      <c r="C211" s="126"/>
      <c r="D211" s="126"/>
      <c r="E211" s="126"/>
      <c r="F211" s="126"/>
      <c r="G211" s="213"/>
      <c r="H211" s="128"/>
      <c r="I211" s="213" t="str">
        <f aca="false">IF(F211&lt;&gt;"",xlookup(F211,M:M,M:M,"not guildie"),"")</f>
        <v/>
      </c>
      <c r="J211" s="213" t="str">
        <f aca="false">IF(F211&lt;&gt;"", xlookup(F211,O:O,O:O,"not on DKP"),"")</f>
        <v/>
      </c>
      <c r="K211" s="185" t="str">
        <f aca="false">IF(F211="","", xlookup("*"&amp;F211&amp;"*",S:S,S:S,"",2))</f>
        <v/>
      </c>
      <c r="L211" s="126"/>
      <c r="M211" s="144" t="s">
        <v>742</v>
      </c>
      <c r="N211" s="187" t="e">
        <f aca="false" t="array" ref="N211:N211">IF(M211="","", xlookup(M211,'Guild ID Registrar'!B:B,'Guild ID Registrar'!A:A,"noID"))</f>
        <v>#NAME?</v>
      </c>
      <c r="O211" s="139" t="e">
        <f aca="false">xlookup(M211,F:F,F:F,"",2)</f>
        <v>#NAME?</v>
      </c>
      <c r="P211" s="138" t="str">
        <f aca="false">IF(SUMIF(F:F,M211,H:H)=0,"",SUMIF(F:F,M211,H:H))</f>
        <v/>
      </c>
      <c r="Q211" s="189" t="e">
        <f aca="false">IF(M211="","", xlookup("*"&amp;M211&amp;"*",S:S,S:S,"",2))</f>
        <v>#NAME?</v>
      </c>
      <c r="R211" s="126"/>
      <c r="S211" s="140" t="str">
        <f aca="false">IF('DKP Sep 25'!A208&lt;&gt;"",'DKP Sep 25'!A208,"")</f>
        <v/>
      </c>
      <c r="T211" s="145" t="str">
        <f aca="false">IF(S211="","",IF(SUMIF(Q:Q,S211,P:P)=0,"",SUMIF(Q:Q,S211,P:P)))</f>
        <v/>
      </c>
      <c r="U211" s="190" t="str">
        <f aca="false" t="array" ref="U211:U211">IF(S211="","", xlookup(S211,'DKP Sep 25'!A:A,'DKP Sep 25'!A:A))</f>
        <v/>
      </c>
      <c r="V211" s="126" t="str">
        <f aca="false">IF(T211="","", IF(T211&gt;10,1,""))</f>
        <v/>
      </c>
      <c r="W211" s="191" t="e">
        <f aca="false">xlookup(S211,Q:Q,Q:Q)</f>
        <v>#NAME?</v>
      </c>
    </row>
    <row r="212" customFormat="false" ht="15.75" hidden="false" customHeight="true" outlineLevel="0" collapsed="false">
      <c r="A212" s="126"/>
      <c r="B212" s="126"/>
      <c r="C212" s="126"/>
      <c r="D212" s="126"/>
      <c r="E212" s="126"/>
      <c r="F212" s="126"/>
      <c r="G212" s="213"/>
      <c r="H212" s="128"/>
      <c r="I212" s="213" t="str">
        <f aca="false">IF(F212&lt;&gt;"",xlookup(F212,M:M,M:M,"not guildie"),"")</f>
        <v/>
      </c>
      <c r="J212" s="213" t="str">
        <f aca="false">IF(F212&lt;&gt;"", xlookup(F212,O:O,O:O,"not on DKP"),"")</f>
        <v/>
      </c>
      <c r="K212" s="185" t="str">
        <f aca="false">IF(F212="","", xlookup("*"&amp;F212&amp;"*",S:S,S:S,"",2))</f>
        <v/>
      </c>
      <c r="L212" s="126"/>
      <c r="M212" s="144" t="s">
        <v>743</v>
      </c>
      <c r="N212" s="187" t="e">
        <f aca="false" t="array" ref="N212:N212">IF(M212="","", xlookup(M212,'Guild ID Registrar'!B:B,'Guild ID Registrar'!A:A,"noID"))</f>
        <v>#NAME?</v>
      </c>
      <c r="O212" s="139" t="e">
        <f aca="false">xlookup(M212,F:F,F:F,"",2)</f>
        <v>#NAME?</v>
      </c>
      <c r="P212" s="138" t="str">
        <f aca="false">IF(SUMIF(F:F,M212,H:H)=0,"",SUMIF(F:F,M212,H:H))</f>
        <v/>
      </c>
      <c r="Q212" s="189" t="e">
        <f aca="false">IF(M212="","", xlookup("*"&amp;M212&amp;"*",S:S,S:S,"",2))</f>
        <v>#NAME?</v>
      </c>
      <c r="R212" s="126"/>
      <c r="S212" s="140" t="str">
        <f aca="false">IF('DKP Sep 25'!A209&lt;&gt;"",'DKP Sep 25'!A209,"")</f>
        <v/>
      </c>
      <c r="T212" s="145" t="str">
        <f aca="false">IF(S212="","",IF(SUMIF(Q:Q,S212,P:P)=0,"",SUMIF(Q:Q,S212,P:P)))</f>
        <v/>
      </c>
      <c r="U212" s="190" t="str">
        <f aca="false" t="array" ref="U212:U212">IF(S212="","", xlookup(S212,'DKP Sep 25'!A:A,'DKP Sep 25'!A:A))</f>
        <v/>
      </c>
      <c r="V212" s="126" t="str">
        <f aca="false">IF(T212="","", IF(T212&gt;10,1,""))</f>
        <v/>
      </c>
      <c r="W212" s="191" t="e">
        <f aca="false">xlookup(S212,Q:Q,Q:Q)</f>
        <v>#NAME?</v>
      </c>
    </row>
    <row r="213" customFormat="false" ht="15.75" hidden="false" customHeight="true" outlineLevel="0" collapsed="false">
      <c r="A213" s="126"/>
      <c r="B213" s="126"/>
      <c r="C213" s="126"/>
      <c r="D213" s="126"/>
      <c r="E213" s="126"/>
      <c r="F213" s="126"/>
      <c r="G213" s="213"/>
      <c r="H213" s="128"/>
      <c r="I213" s="213" t="str">
        <f aca="false">IF(F213&lt;&gt;"",xlookup(F213,M:M,M:M,"not guildie"),"")</f>
        <v/>
      </c>
      <c r="J213" s="213" t="str">
        <f aca="false">IF(F213&lt;&gt;"", xlookup(F213,O:O,O:O,"not on DKP"),"")</f>
        <v/>
      </c>
      <c r="K213" s="185" t="str">
        <f aca="false">IF(F213="","", xlookup("*"&amp;F213&amp;"*",S:S,S:S,"",2))</f>
        <v/>
      </c>
      <c r="L213" s="126"/>
      <c r="M213" s="144" t="s">
        <v>744</v>
      </c>
      <c r="N213" s="187" t="e">
        <f aca="false" t="array" ref="N213:N213">IF(M213="","", xlookup(M213,'Guild ID Registrar'!B:B,'Guild ID Registrar'!A:A,"noID"))</f>
        <v>#NAME?</v>
      </c>
      <c r="O213" s="139" t="e">
        <f aca="false">xlookup(M213,F:F,F:F,"",2)</f>
        <v>#NAME?</v>
      </c>
      <c r="P213" s="138" t="str">
        <f aca="false">IF(SUMIF(F:F,M213,H:H)=0,"",SUMIF(F:F,M213,H:H))</f>
        <v/>
      </c>
      <c r="Q213" s="189" t="e">
        <f aca="false">IF(M213="","", xlookup("*"&amp;M213&amp;"*",S:S,S:S,"",2))</f>
        <v>#NAME?</v>
      </c>
      <c r="R213" s="126"/>
      <c r="S213" s="140" t="str">
        <f aca="false">IF('DKP Sep 25'!A210&lt;&gt;"",'DKP Sep 25'!A210,"")</f>
        <v/>
      </c>
      <c r="T213" s="145" t="str">
        <f aca="false">IF(S213="","",IF(SUMIF(Q:Q,S213,P:P)=0,"",SUMIF(Q:Q,S213,P:P)))</f>
        <v/>
      </c>
      <c r="U213" s="190" t="str">
        <f aca="false" t="array" ref="U213:U213">IF(S213="","", xlookup(S213,'DKP Sep 25'!A:A,'DKP Sep 25'!A:A))</f>
        <v/>
      </c>
      <c r="V213" s="126" t="str">
        <f aca="false">IF(T213="","", IF(T213&gt;10,1,""))</f>
        <v/>
      </c>
      <c r="W213" s="191" t="e">
        <f aca="false">xlookup(S213,Q:Q,Q:Q)</f>
        <v>#NAME?</v>
      </c>
    </row>
    <row r="214" customFormat="false" ht="15.75" hidden="false" customHeight="true" outlineLevel="0" collapsed="false">
      <c r="A214" s="126"/>
      <c r="B214" s="126"/>
      <c r="C214" s="126"/>
      <c r="G214" s="214"/>
      <c r="H214" s="123"/>
      <c r="I214" s="214" t="str">
        <f aca="false">IF(F214&lt;&gt;"",xlookup(F214,M:M,M:M,"not guildie"),"")</f>
        <v/>
      </c>
      <c r="J214" s="214" t="str">
        <f aca="false">IF(F214&lt;&gt;"", xlookup(F214,O:O,O:O,"not on DKP"),"")</f>
        <v/>
      </c>
      <c r="K214" s="185" t="str">
        <f aca="false">IF(F214="","", xlookup("*"&amp;F214&amp;"*",S:S,S:S,"",2))</f>
        <v/>
      </c>
      <c r="M214" s="144" t="s">
        <v>745</v>
      </c>
      <c r="N214" s="187" t="e">
        <f aca="false" t="array" ref="N214:N214">IF(M214="","", xlookup(M214,'Guild ID Registrar'!B:B,'Guild ID Registrar'!A:A,"noID"))</f>
        <v>#NAME?</v>
      </c>
      <c r="O214" s="139" t="e">
        <f aca="false">xlookup(M214,F:F,F:F,"",2)</f>
        <v>#NAME?</v>
      </c>
      <c r="P214" s="138" t="str">
        <f aca="false">IF(SUMIF(F:F,M214,H:H)=0,"",SUMIF(F:F,M214,H:H))</f>
        <v/>
      </c>
      <c r="Q214" s="189" t="e">
        <f aca="false">IF(M214="","", xlookup("*"&amp;M214&amp;"*",S:S,S:S,"",2))</f>
        <v>#NAME?</v>
      </c>
      <c r="S214" s="140" t="str">
        <f aca="false">IF('DKP Sep 25'!A211&lt;&gt;"",'DKP Sep 25'!A211,"")</f>
        <v/>
      </c>
      <c r="T214" s="145" t="str">
        <f aca="false">IF(S214="","",IF(SUMIF(Q:Q,S214,P:P)=0,"",SUMIF(Q:Q,S214,P:P)))</f>
        <v/>
      </c>
      <c r="U214" s="190" t="str">
        <f aca="false" t="array" ref="U214:U214">IF(S214="","", xlookup(S214,'DKP Sep 25'!A:A,'DKP Sep 25'!A:A))</f>
        <v/>
      </c>
      <c r="V214" s="126" t="str">
        <f aca="false">IF(T214="","", IF(T214&gt;10,1,""))</f>
        <v/>
      </c>
      <c r="W214" s="191" t="e">
        <f aca="false">xlookup(S214,Q:Q,Q:Q)</f>
        <v>#NAME?</v>
      </c>
    </row>
    <row r="215" customFormat="false" ht="15.75" hidden="false" customHeight="true" outlineLevel="0" collapsed="false">
      <c r="A215" s="126"/>
      <c r="B215" s="126"/>
      <c r="C215" s="126"/>
      <c r="G215" s="214"/>
      <c r="H215" s="123"/>
      <c r="I215" s="214" t="str">
        <f aca="false">IF(F215&lt;&gt;"",xlookup(F215,M:M,M:M,"not guildie"),"")</f>
        <v/>
      </c>
      <c r="J215" s="214" t="str">
        <f aca="false">IF(F215&lt;&gt;"", xlookup(F215,O:O,O:O,"not on DKP"),"")</f>
        <v/>
      </c>
      <c r="K215" s="185" t="str">
        <f aca="false">IF(F215="","", xlookup("*"&amp;F215&amp;"*",S:S,S:S,"",2))</f>
        <v/>
      </c>
      <c r="M215" s="144" t="s">
        <v>92</v>
      </c>
      <c r="N215" s="187" t="e">
        <f aca="false" t="array" ref="N215:N215">IF(M215="","", xlookup(M215,'Guild ID Registrar'!B:B,'Guild ID Registrar'!A:A,"noID"))</f>
        <v>#NAME?</v>
      </c>
      <c r="O215" s="139" t="e">
        <f aca="false">xlookup(M215,F:F,F:F,"",2)</f>
        <v>#NAME?</v>
      </c>
      <c r="P215" s="138" t="str">
        <f aca="false">IF(SUMIF(F:F,M215,H:H)=0,"",SUMIF(F:F,M215,H:H))</f>
        <v/>
      </c>
      <c r="Q215" s="189" t="e">
        <f aca="false">IF(M215="","", xlookup("*"&amp;M215&amp;"*",S:S,S:S,"",2))</f>
        <v>#NAME?</v>
      </c>
      <c r="S215" s="140" t="str">
        <f aca="false">IF('DKP Sep 25'!A212&lt;&gt;"",'DKP Sep 25'!A212,"")</f>
        <v/>
      </c>
      <c r="T215" s="145" t="str">
        <f aca="false">IF(S215="","",IF(SUMIF(Q:Q,S215,P:P)=0,"",SUMIF(Q:Q,S215,P:P)))</f>
        <v/>
      </c>
      <c r="U215" s="190" t="str">
        <f aca="false" t="array" ref="U215:U215">IF(S215="","", xlookup(S215,'DKP Sep 25'!A:A,'DKP Sep 25'!A:A))</f>
        <v/>
      </c>
      <c r="V215" s="126" t="str">
        <f aca="false">IF(T215="","", IF(T215&gt;10,1,""))</f>
        <v/>
      </c>
      <c r="W215" s="191" t="e">
        <f aca="false">xlookup(S215,Q:Q,Q:Q)</f>
        <v>#NAME?</v>
      </c>
    </row>
    <row r="216" customFormat="false" ht="15.75" hidden="false" customHeight="true" outlineLevel="0" collapsed="false">
      <c r="A216" s="126"/>
      <c r="B216" s="126"/>
      <c r="C216" s="126"/>
      <c r="G216" s="214"/>
      <c r="H216" s="123"/>
      <c r="I216" s="214" t="str">
        <f aca="false">IF(F216&lt;&gt;"",xlookup(F216,M:M,M:M,"not guildie"),"")</f>
        <v/>
      </c>
      <c r="J216" s="214" t="str">
        <f aca="false">IF(F216&lt;&gt;"", xlookup(F216,O:O,O:O,"not on DKP"),"")</f>
        <v/>
      </c>
      <c r="K216" s="185" t="str">
        <f aca="false">IF(F216="","", xlookup("*"&amp;F216&amp;"*",S:S,S:S,"",2))</f>
        <v/>
      </c>
      <c r="M216" s="144" t="s">
        <v>467</v>
      </c>
      <c r="N216" s="187" t="e">
        <f aca="false" t="array" ref="N216:N216">IF(M216="","", xlookup(M216,'Guild ID Registrar'!B:B,'Guild ID Registrar'!A:A,"noID"))</f>
        <v>#NAME?</v>
      </c>
      <c r="O216" s="139" t="e">
        <f aca="false">xlookup(M216,F:F,F:F,"",2)</f>
        <v>#NAME?</v>
      </c>
      <c r="P216" s="138" t="n">
        <f aca="false">IF(SUMIF(F:F,M216,H:H)=0,"",SUMIF(F:F,M216,H:H))</f>
        <v>7</v>
      </c>
      <c r="Q216" s="189" t="e">
        <f aca="false">IF(M216="","", xlookup("*"&amp;M216&amp;"*",S:S,S:S,"",2))</f>
        <v>#NAME?</v>
      </c>
      <c r="S216" s="140" t="str">
        <f aca="false">IF('DKP Sep 25'!A213&lt;&gt;"",'DKP Sep 25'!A213,"")</f>
        <v/>
      </c>
      <c r="T216" s="145" t="str">
        <f aca="false">IF(S216="","",IF(SUMIF(Q:Q,S216,P:P)=0,"",SUMIF(Q:Q,S216,P:P)))</f>
        <v/>
      </c>
      <c r="U216" s="190" t="str">
        <f aca="false" t="array" ref="U216:U216">IF(S216="","", xlookup(S216,'DKP Sep 25'!A:A,'DKP Sep 25'!A:A))</f>
        <v/>
      </c>
      <c r="V216" s="126" t="str">
        <f aca="false">IF(T216="","", IF(T216&gt;10,1,""))</f>
        <v/>
      </c>
      <c r="W216" s="191" t="e">
        <f aca="false">xlookup(S216,Q:Q,Q:Q)</f>
        <v>#NAME?</v>
      </c>
    </row>
    <row r="217" customFormat="false" ht="15.75" hidden="false" customHeight="true" outlineLevel="0" collapsed="false">
      <c r="A217" s="126"/>
      <c r="B217" s="126"/>
      <c r="C217" s="126"/>
      <c r="G217" s="214"/>
      <c r="H217" s="123"/>
      <c r="I217" s="214" t="str">
        <f aca="false">IF(F217&lt;&gt;"",xlookup(F217,M:M,M:M,"not guildie"),"")</f>
        <v/>
      </c>
      <c r="J217" s="214" t="str">
        <f aca="false">IF(F217&lt;&gt;"", xlookup(F217,O:O,O:O,"not on DKP"),"")</f>
        <v/>
      </c>
      <c r="K217" s="185" t="str">
        <f aca="false">IF(F217="","", xlookup("*"&amp;F217&amp;"*",S:S,S:S,"",2))</f>
        <v/>
      </c>
      <c r="M217" s="144" t="s">
        <v>746</v>
      </c>
      <c r="N217" s="187" t="e">
        <f aca="false" t="array" ref="N217:N217">IF(M217="","", xlookup(M217,'Guild ID Registrar'!B:B,'Guild ID Registrar'!A:A,"noID"))</f>
        <v>#NAME?</v>
      </c>
      <c r="O217" s="139" t="e">
        <f aca="false">xlookup(M217,F:F,F:F,"",2)</f>
        <v>#NAME?</v>
      </c>
      <c r="P217" s="138" t="str">
        <f aca="false">IF(SUMIF(F:F,M217,H:H)=0,"",SUMIF(F:F,M217,H:H))</f>
        <v/>
      </c>
      <c r="Q217" s="189" t="e">
        <f aca="false">IF(M217="","", xlookup("*"&amp;M217&amp;"*",S:S,S:S,"",2))</f>
        <v>#NAME?</v>
      </c>
      <c r="S217" s="140" t="str">
        <f aca="false">IF('DKP Sep 25'!A214&lt;&gt;"",'DKP Sep 25'!A214,"")</f>
        <v/>
      </c>
      <c r="T217" s="145" t="str">
        <f aca="false">IF(S217="","",IF(SUMIF(Q:Q,S217,P:P)=0,"",SUMIF(Q:Q,S217,P:P)))</f>
        <v/>
      </c>
      <c r="U217" s="190" t="str">
        <f aca="false" t="array" ref="U217:U217">IF(S217="","", xlookup(S217,'DKP Sep 25'!A:A,'DKP Sep 25'!A:A))</f>
        <v/>
      </c>
      <c r="V217" s="126" t="str">
        <f aca="false">IF(T217="","", IF(T217&gt;10,1,""))</f>
        <v/>
      </c>
      <c r="W217" s="191" t="e">
        <f aca="false">xlookup(S217,Q:Q,Q:Q)</f>
        <v>#NAME?</v>
      </c>
    </row>
    <row r="218" customFormat="false" ht="15.75" hidden="false" customHeight="true" outlineLevel="0" collapsed="false">
      <c r="A218" s="126"/>
      <c r="B218" s="126"/>
      <c r="C218" s="126"/>
      <c r="G218" s="214"/>
      <c r="H218" s="123"/>
      <c r="I218" s="214" t="str">
        <f aca="false">IF(F218&lt;&gt;"",xlookup(F218,M:M,M:M,"not guildie"),"")</f>
        <v/>
      </c>
      <c r="J218" s="214" t="str">
        <f aca="false">IF(F218&lt;&gt;"", xlookup(F218,O:O,O:O,"not on DKP"),"")</f>
        <v/>
      </c>
      <c r="K218" s="185" t="str">
        <f aca="false">IF(F218="","", xlookup("*"&amp;F218&amp;"*",S:S,S:S,"",2))</f>
        <v/>
      </c>
      <c r="M218" s="144" t="s">
        <v>747</v>
      </c>
      <c r="N218" s="187" t="e">
        <f aca="false" t="array" ref="N218:N218">IF(M218="","", xlookup(M218,'Guild ID Registrar'!B:B,'Guild ID Registrar'!A:A,"noID"))</f>
        <v>#NAME?</v>
      </c>
      <c r="O218" s="139" t="e">
        <f aca="false">xlookup(M218,F:F,F:F,"",2)</f>
        <v>#NAME?</v>
      </c>
      <c r="P218" s="138" t="str">
        <f aca="false">IF(SUMIF(F:F,M218,H:H)=0,"",SUMIF(F:F,M218,H:H))</f>
        <v/>
      </c>
      <c r="Q218" s="189" t="e">
        <f aca="false">IF(M218="","", xlookup("*"&amp;M218&amp;"*",S:S,S:S,"",2))</f>
        <v>#NAME?</v>
      </c>
      <c r="S218" s="140" t="str">
        <f aca="false">IF('DKP Sep 25'!A215&lt;&gt;"",'DKP Sep 25'!A215,"")</f>
        <v/>
      </c>
      <c r="T218" s="145" t="str">
        <f aca="false">IF(S218="","",IF(SUMIF(Q:Q,S218,P:P)=0,"",SUMIF(Q:Q,S218,P:P)))</f>
        <v/>
      </c>
      <c r="U218" s="190" t="str">
        <f aca="false" t="array" ref="U218:U218">IF(S218="","", xlookup(S218,'DKP Sep 25'!A:A,'DKP Sep 25'!A:A))</f>
        <v/>
      </c>
      <c r="V218" s="126" t="str">
        <f aca="false">IF(T218="","", IF(T218&gt;10,1,""))</f>
        <v/>
      </c>
      <c r="W218" s="191" t="e">
        <f aca="false">xlookup(S218,Q:Q,Q:Q)</f>
        <v>#NAME?</v>
      </c>
    </row>
    <row r="219" customFormat="false" ht="15.75" hidden="false" customHeight="true" outlineLevel="0" collapsed="false">
      <c r="A219" s="126"/>
      <c r="B219" s="126"/>
      <c r="C219" s="126"/>
      <c r="G219" s="214"/>
      <c r="H219" s="123"/>
      <c r="I219" s="214" t="str">
        <f aca="false">IF(F219&lt;&gt;"",xlookup(F219,M:M,M:M,"not guildie"),"")</f>
        <v/>
      </c>
      <c r="J219" s="214" t="str">
        <f aca="false">IF(F219&lt;&gt;"", xlookup(F219,O:O,O:O,"not on DKP"),"")</f>
        <v/>
      </c>
      <c r="K219" s="185" t="str">
        <f aca="false">IF(F219="","", xlookup("*"&amp;F219&amp;"*",S:S,S:S,"",2))</f>
        <v/>
      </c>
      <c r="M219" s="144" t="s">
        <v>748</v>
      </c>
      <c r="N219" s="187" t="e">
        <f aca="false" t="array" ref="N219:N219">IF(M219="","", xlookup(M219,'Guild ID Registrar'!B:B,'Guild ID Registrar'!A:A,"noID"))</f>
        <v>#NAME?</v>
      </c>
      <c r="O219" s="139" t="e">
        <f aca="false">xlookup(M219,F:F,F:F,"",2)</f>
        <v>#NAME?</v>
      </c>
      <c r="P219" s="138" t="str">
        <f aca="false">IF(SUMIF(F:F,M219,H:H)=0,"",SUMIF(F:F,M219,H:H))</f>
        <v/>
      </c>
      <c r="Q219" s="189" t="e">
        <f aca="false">IF(M219="","", xlookup("*"&amp;M219&amp;"*",S:S,S:S,"",2))</f>
        <v>#NAME?</v>
      </c>
      <c r="S219" s="140" t="str">
        <f aca="false">IF('DKP Sep 25'!A216&lt;&gt;"",'DKP Sep 25'!A216,"")</f>
        <v/>
      </c>
      <c r="T219" s="145" t="str">
        <f aca="false">IF(S219="","",IF(SUMIF(Q:Q,S219,P:P)=0,"",SUMIF(Q:Q,S219,P:P)))</f>
        <v/>
      </c>
      <c r="U219" s="190" t="str">
        <f aca="false" t="array" ref="U219:U219">IF(S219="","", xlookup(S219,'DKP Sep 25'!A:A,'DKP Sep 25'!A:A))</f>
        <v/>
      </c>
      <c r="V219" s="126" t="str">
        <f aca="false">IF(T219="","", IF(T219&gt;10,1,""))</f>
        <v/>
      </c>
      <c r="W219" s="191" t="e">
        <f aca="false">xlookup(S219,Q:Q,Q:Q)</f>
        <v>#NAME?</v>
      </c>
    </row>
    <row r="220" customFormat="false" ht="15.75" hidden="false" customHeight="true" outlineLevel="0" collapsed="false">
      <c r="A220" s="126"/>
      <c r="B220" s="126"/>
      <c r="C220" s="126"/>
      <c r="G220" s="214"/>
      <c r="H220" s="123"/>
      <c r="I220" s="214" t="str">
        <f aca="false">IF(F220&lt;&gt;"",xlookup(F220,M:M,M:M,"not guildie"),"")</f>
        <v/>
      </c>
      <c r="J220" s="214" t="str">
        <f aca="false">IF(F220&lt;&gt;"", xlookup(F220,O:O,O:O,"not on DKP"),"")</f>
        <v/>
      </c>
      <c r="K220" s="185" t="str">
        <f aca="false">IF(F220="","", xlookup("*"&amp;F220&amp;"*",S:S,S:S,"",2))</f>
        <v/>
      </c>
      <c r="M220" s="144" t="s">
        <v>393</v>
      </c>
      <c r="N220" s="187" t="e">
        <f aca="false" t="array" ref="N220:N220">IF(M220="","", xlookup(M220,'Guild ID Registrar'!B:B,'Guild ID Registrar'!A:A,"noID"))</f>
        <v>#NAME?</v>
      </c>
      <c r="O220" s="139" t="e">
        <f aca="false">xlookup(M220,F:F,F:F,"",2)</f>
        <v>#NAME?</v>
      </c>
      <c r="P220" s="138" t="str">
        <f aca="false">IF(SUMIF(F:F,M220,H:H)=0,"",SUMIF(F:F,M220,H:H))</f>
        <v/>
      </c>
      <c r="Q220" s="189" t="e">
        <f aca="false">IF(M220="","", xlookup("*"&amp;M220&amp;"*",S:S,S:S,"",2))</f>
        <v>#NAME?</v>
      </c>
      <c r="S220" s="140" t="str">
        <f aca="false">IF('DKP Sep 25'!A217&lt;&gt;"",'DKP Sep 25'!A217,"")</f>
        <v/>
      </c>
      <c r="T220" s="145" t="str">
        <f aca="false">IF(S220="","",IF(SUMIF(Q:Q,S220,P:P)=0,"",SUMIF(Q:Q,S220,P:P)))</f>
        <v/>
      </c>
      <c r="U220" s="190" t="str">
        <f aca="false" t="array" ref="U220:U220">IF(S220="","", xlookup(S220,'DKP Sep 25'!A:A,'DKP Sep 25'!A:A))</f>
        <v/>
      </c>
      <c r="V220" s="126" t="str">
        <f aca="false">IF(T220="","", IF(T220&gt;10,1,""))</f>
        <v/>
      </c>
      <c r="W220" s="191" t="e">
        <f aca="false">xlookup(S220,Q:Q,Q:Q)</f>
        <v>#NAME?</v>
      </c>
    </row>
    <row r="221" customFormat="false" ht="15.75" hidden="false" customHeight="true" outlineLevel="0" collapsed="false">
      <c r="A221" s="126"/>
      <c r="B221" s="126"/>
      <c r="C221" s="126"/>
      <c r="G221" s="214"/>
      <c r="H221" s="123"/>
      <c r="I221" s="214" t="str">
        <f aca="false">IF(F221&lt;&gt;"",xlookup(F221,M:M,M:M,"not guildie"),"")</f>
        <v/>
      </c>
      <c r="J221" s="214" t="str">
        <f aca="false">IF(F221&lt;&gt;"", xlookup(F221,O:O,O:O,"not on DKP"),"")</f>
        <v/>
      </c>
      <c r="K221" s="185" t="str">
        <f aca="false">IF(F221="","", xlookup("*"&amp;F221&amp;"*",S:S,S:S,"",2))</f>
        <v/>
      </c>
      <c r="M221" s="144" t="s">
        <v>183</v>
      </c>
      <c r="N221" s="187" t="e">
        <f aca="false" t="array" ref="N221:N221">IF(M221="","", xlookup(M221,'Guild ID Registrar'!B:B,'Guild ID Registrar'!A:A,"noID"))</f>
        <v>#NAME?</v>
      </c>
      <c r="O221" s="139" t="e">
        <f aca="false">xlookup(M221,F:F,F:F,"",2)</f>
        <v>#NAME?</v>
      </c>
      <c r="P221" s="138" t="str">
        <f aca="false">IF(SUMIF(F:F,M221,H:H)=0,"",SUMIF(F:F,M221,H:H))</f>
        <v/>
      </c>
      <c r="Q221" s="189" t="e">
        <f aca="false">IF(M221="","", xlookup("*"&amp;M221&amp;"*",S:S,S:S,"",2))</f>
        <v>#NAME?</v>
      </c>
      <c r="S221" s="140" t="str">
        <f aca="false">IF('DKP Sep 25'!A218&lt;&gt;"",'DKP Sep 25'!A218,"")</f>
        <v/>
      </c>
      <c r="T221" s="145" t="str">
        <f aca="false">IF(S221="","",IF(SUMIF(Q:Q,S221,P:P)=0,"",SUMIF(Q:Q,S221,P:P)))</f>
        <v/>
      </c>
      <c r="U221" s="190" t="str">
        <f aca="false" t="array" ref="U221:U221">IF(S221="","", xlookup(S221,'DKP Sep 25'!A:A,'DKP Sep 25'!A:A))</f>
        <v/>
      </c>
      <c r="V221" s="126" t="str">
        <f aca="false">IF(T221="","", IF(T221&gt;10,1,""))</f>
        <v/>
      </c>
      <c r="W221" s="191" t="e">
        <f aca="false">xlookup(S221,Q:Q,Q:Q)</f>
        <v>#NAME?</v>
      </c>
    </row>
    <row r="222" customFormat="false" ht="15.75" hidden="false" customHeight="true" outlineLevel="0" collapsed="false">
      <c r="A222" s="126"/>
      <c r="B222" s="126"/>
      <c r="C222" s="126"/>
      <c r="G222" s="214"/>
      <c r="H222" s="123"/>
      <c r="I222" s="214" t="str">
        <f aca="false">IF(F222&lt;&gt;"",xlookup(F222,M:M,M:M,"not guildie"),"")</f>
        <v/>
      </c>
      <c r="J222" s="214" t="str">
        <f aca="false">IF(F222&lt;&gt;"", xlookup(F222,O:O,O:O,"not on DKP"),"")</f>
        <v/>
      </c>
      <c r="K222" s="185" t="str">
        <f aca="false">IF(F222="","", xlookup("*"&amp;F222&amp;"*",S:S,S:S,"",2))</f>
        <v/>
      </c>
      <c r="M222" s="144" t="s">
        <v>749</v>
      </c>
      <c r="N222" s="187" t="e">
        <f aca="false" t="array" ref="N222:N222">IF(M222="","", xlookup(M222,'Guild ID Registrar'!B:B,'Guild ID Registrar'!A:A,"noID"))</f>
        <v>#NAME?</v>
      </c>
      <c r="O222" s="139" t="e">
        <f aca="false">xlookup(M222,F:F,F:F,"",2)</f>
        <v>#NAME?</v>
      </c>
      <c r="P222" s="138" t="str">
        <f aca="false">IF(SUMIF(F:F,M222,H:H)=0,"",SUMIF(F:F,M222,H:H))</f>
        <v/>
      </c>
      <c r="Q222" s="189" t="e">
        <f aca="false">IF(M222="","", xlookup("*"&amp;M222&amp;"*",S:S,S:S,"",2))</f>
        <v>#NAME?</v>
      </c>
      <c r="S222" s="140" t="str">
        <f aca="false">IF('DKP Sep 25'!A219&lt;&gt;"",'DKP Sep 25'!A219,"")</f>
        <v/>
      </c>
      <c r="T222" s="145" t="str">
        <f aca="false">IF(S222="","",IF(SUMIF(Q:Q,S222,P:P)=0,"",SUMIF(Q:Q,S222,P:P)))</f>
        <v/>
      </c>
      <c r="U222" s="190" t="str">
        <f aca="false" t="array" ref="U222:U222">IF(S222="","", xlookup(S222,'DKP Sep 25'!A:A,'DKP Sep 25'!A:A))</f>
        <v/>
      </c>
      <c r="V222" s="126" t="str">
        <f aca="false">IF(T222="","", IF(T222&gt;10,1,""))</f>
        <v/>
      </c>
      <c r="W222" s="191" t="e">
        <f aca="false">xlookup(S222,Q:Q,Q:Q)</f>
        <v>#NAME?</v>
      </c>
    </row>
    <row r="223" customFormat="false" ht="15.75" hidden="false" customHeight="true" outlineLevel="0" collapsed="false">
      <c r="A223" s="126"/>
      <c r="B223" s="126"/>
      <c r="C223" s="126"/>
      <c r="G223" s="214"/>
      <c r="H223" s="123"/>
      <c r="I223" s="214" t="str">
        <f aca="false">IF(F223&lt;&gt;"",xlookup(F223,M:M,M:M,"not guildie"),"")</f>
        <v/>
      </c>
      <c r="J223" s="214" t="str">
        <f aca="false">IF(F223&lt;&gt;"", xlookup(F223,O:O,O:O,"not on DKP"),"")</f>
        <v/>
      </c>
      <c r="K223" s="185" t="str">
        <f aca="false">IF(F223="","", xlookup("*"&amp;F223&amp;"*",S:S,S:S,"",2))</f>
        <v/>
      </c>
      <c r="M223" s="144" t="s">
        <v>750</v>
      </c>
      <c r="N223" s="187" t="e">
        <f aca="false" t="array" ref="N223:N223">IF(M223="","", xlookup(M223,'Guild ID Registrar'!B:B,'Guild ID Registrar'!A:A,"noID"))</f>
        <v>#NAME?</v>
      </c>
      <c r="O223" s="139" t="e">
        <f aca="false">xlookup(M223,F:F,F:F,"",2)</f>
        <v>#NAME?</v>
      </c>
      <c r="P223" s="138" t="str">
        <f aca="false">IF(SUMIF(F:F,M223,H:H)=0,"",SUMIF(F:F,M223,H:H))</f>
        <v/>
      </c>
      <c r="Q223" s="189" t="e">
        <f aca="false">IF(M223="","", xlookup("*"&amp;M223&amp;"*",S:S,S:S,"",2))</f>
        <v>#NAME?</v>
      </c>
      <c r="S223" s="140" t="str">
        <f aca="false">IF('DKP Sep 25'!A220&lt;&gt;"",'DKP Sep 25'!A220,"")</f>
        <v/>
      </c>
      <c r="T223" s="145" t="str">
        <f aca="false">IF(S223="","",IF(SUMIF(Q:Q,S223,P:P)=0,"",SUMIF(Q:Q,S223,P:P)))</f>
        <v/>
      </c>
      <c r="U223" s="190" t="str">
        <f aca="false" t="array" ref="U223:U223">IF(S223="","", xlookup(S223,'DKP Sep 25'!A:A,'DKP Sep 25'!A:A))</f>
        <v/>
      </c>
      <c r="V223" s="126" t="str">
        <f aca="false">IF(T223="","", IF(T223&gt;10,1,""))</f>
        <v/>
      </c>
      <c r="W223" s="191" t="e">
        <f aca="false">xlookup(S223,Q:Q,Q:Q)</f>
        <v>#NAME?</v>
      </c>
    </row>
    <row r="224" customFormat="false" ht="15.75" hidden="false" customHeight="true" outlineLevel="0" collapsed="false">
      <c r="A224" s="126"/>
      <c r="B224" s="126"/>
      <c r="C224" s="126"/>
      <c r="G224" s="214"/>
      <c r="H224" s="123"/>
      <c r="I224" s="214" t="str">
        <f aca="false">IF(F224&lt;&gt;"",xlookup(F224,M:M,M:M,"not guildie"),"")</f>
        <v/>
      </c>
      <c r="J224" s="214" t="str">
        <f aca="false">IF(F224&lt;&gt;"", xlookup(F224,O:O,O:O,"not on DKP"),"")</f>
        <v/>
      </c>
      <c r="K224" s="185" t="str">
        <f aca="false">IF(F224="","", xlookup("*"&amp;F224&amp;"*",S:S,S:S,"",2))</f>
        <v/>
      </c>
      <c r="M224" s="144" t="s">
        <v>112</v>
      </c>
      <c r="N224" s="187" t="e">
        <f aca="false" t="array" ref="N224:N224">IF(M224="","", xlookup(M224,'Guild ID Registrar'!B:B,'Guild ID Registrar'!A:A,"noID"))</f>
        <v>#NAME?</v>
      </c>
      <c r="O224" s="139" t="e">
        <f aca="false">xlookup(M224,F:F,F:F,"",2)</f>
        <v>#NAME?</v>
      </c>
      <c r="P224" s="138" t="str">
        <f aca="false">IF(SUMIF(F:F,M224,H:H)=0,"",SUMIF(F:F,M224,H:H))</f>
        <v/>
      </c>
      <c r="Q224" s="189" t="e">
        <f aca="false">IF(M224="","", xlookup("*"&amp;M224&amp;"*",S:S,S:S,"",2))</f>
        <v>#NAME?</v>
      </c>
      <c r="S224" s="140" t="str">
        <f aca="false">IF('DKP Sep 25'!A221&lt;&gt;"",'DKP Sep 25'!A221,"")</f>
        <v/>
      </c>
      <c r="T224" s="145" t="str">
        <f aca="false">IF(S224="","",IF(SUMIF(Q:Q,S224,P:P)=0,"",SUMIF(Q:Q,S224,P:P)))</f>
        <v/>
      </c>
      <c r="U224" s="190" t="str">
        <f aca="false" t="array" ref="U224:U224">IF(S224="","", xlookup(S224,'DKP Sep 25'!A:A,'DKP Sep 25'!A:A))</f>
        <v/>
      </c>
      <c r="V224" s="126" t="str">
        <f aca="false">IF(T224="","", IF(T224&gt;10,1,""))</f>
        <v/>
      </c>
      <c r="W224" s="191" t="e">
        <f aca="false">xlookup(S224,Q:Q,Q:Q)</f>
        <v>#NAME?</v>
      </c>
    </row>
    <row r="225" customFormat="false" ht="15.75" hidden="false" customHeight="true" outlineLevel="0" collapsed="false">
      <c r="A225" s="126"/>
      <c r="B225" s="126"/>
      <c r="C225" s="126"/>
      <c r="G225" s="214"/>
      <c r="H225" s="123"/>
      <c r="I225" s="214" t="str">
        <f aca="false">IF(F225&lt;&gt;"",xlookup(F225,M:M,M:M,"not guildie"),"")</f>
        <v/>
      </c>
      <c r="J225" s="214" t="str">
        <f aca="false">IF(F225&lt;&gt;"", xlookup(F225,O:O,O:O,"not on DKP"),"")</f>
        <v/>
      </c>
      <c r="K225" s="185" t="str">
        <f aca="false">IF(F225="","", xlookup("*"&amp;F225&amp;"*",S:S,S:S,"",2))</f>
        <v/>
      </c>
      <c r="M225" s="144" t="s">
        <v>751</v>
      </c>
      <c r="N225" s="187" t="e">
        <f aca="false" t="array" ref="N225:N225">IF(M225="","", xlookup(M225,'Guild ID Registrar'!B:B,'Guild ID Registrar'!A:A,"noID"))</f>
        <v>#NAME?</v>
      </c>
      <c r="O225" s="139" t="e">
        <f aca="false">xlookup(M225,F:F,F:F,"",2)</f>
        <v>#NAME?</v>
      </c>
      <c r="P225" s="138" t="str">
        <f aca="false">IF(SUMIF(F:F,M225,H:H)=0,"",SUMIF(F:F,M225,H:H))</f>
        <v/>
      </c>
      <c r="Q225" s="189" t="e">
        <f aca="false">IF(M225="","", xlookup("*"&amp;M225&amp;"*",S:S,S:S,"",2))</f>
        <v>#NAME?</v>
      </c>
      <c r="S225" s="140" t="str">
        <f aca="false">IF('DKP Sep 25'!A222&lt;&gt;"",'DKP Sep 25'!A222,"")</f>
        <v/>
      </c>
      <c r="T225" s="145" t="str">
        <f aca="false">IF(S225="","",IF(SUMIF(Q:Q,S225,P:P)=0,"",SUMIF(Q:Q,S225,P:P)))</f>
        <v/>
      </c>
      <c r="U225" s="190" t="str">
        <f aca="false" t="array" ref="U225:U225">IF(S225="","", xlookup(S225,'DKP Sep 25'!A:A,'DKP Sep 25'!A:A))</f>
        <v/>
      </c>
      <c r="V225" s="126" t="str">
        <f aca="false">IF(T225="","", IF(T225&gt;10,1,""))</f>
        <v/>
      </c>
      <c r="W225" s="191" t="e">
        <f aca="false">xlookup(S225,Q:Q,Q:Q)</f>
        <v>#NAME?</v>
      </c>
    </row>
    <row r="226" customFormat="false" ht="15.75" hidden="false" customHeight="true" outlineLevel="0" collapsed="false">
      <c r="A226" s="126"/>
      <c r="B226" s="126"/>
      <c r="C226" s="126"/>
      <c r="G226" s="214"/>
      <c r="H226" s="123"/>
      <c r="I226" s="214" t="str">
        <f aca="false">IF(F226&lt;&gt;"",xlookup(F226,M:M,M:M,"not guildie"),"")</f>
        <v/>
      </c>
      <c r="J226" s="214" t="str">
        <f aca="false">IF(F226&lt;&gt;"", xlookup(F226,O:O,O:O,"not on DKP"),"")</f>
        <v/>
      </c>
      <c r="K226" s="185" t="str">
        <f aca="false">IF(F226="","", xlookup("*"&amp;F226&amp;"*",S:S,S:S,"",2))</f>
        <v/>
      </c>
      <c r="M226" s="144" t="s">
        <v>752</v>
      </c>
      <c r="N226" s="187" t="e">
        <f aca="false" t="array" ref="N226:N226">IF(M226="","", xlookup(M226,'Guild ID Registrar'!B:B,'Guild ID Registrar'!A:A,"noID"))</f>
        <v>#NAME?</v>
      </c>
      <c r="O226" s="139" t="e">
        <f aca="false">xlookup(M226,F:F,F:F,"",2)</f>
        <v>#NAME?</v>
      </c>
      <c r="P226" s="138" t="str">
        <f aca="false">IF(SUMIF(F:F,M226,H:H)=0,"",SUMIF(F:F,M226,H:H))</f>
        <v/>
      </c>
      <c r="Q226" s="189" t="e">
        <f aca="false">IF(M226="","", xlookup("*"&amp;M226&amp;"*",S:S,S:S,"",2))</f>
        <v>#NAME?</v>
      </c>
      <c r="S226" s="140" t="str">
        <f aca="false">IF('DKP Sep 25'!A223&lt;&gt;"",'DKP Sep 25'!A223,"")</f>
        <v/>
      </c>
      <c r="T226" s="145" t="str">
        <f aca="false">IF(S226="","",IF(SUMIF(Q:Q,S226,P:P)=0,"",SUMIF(Q:Q,S226,P:P)))</f>
        <v/>
      </c>
      <c r="U226" s="190" t="str">
        <f aca="false" t="array" ref="U226:U226">IF(S226="","", xlookup(S226,'DKP Sep 25'!A:A,'DKP Sep 25'!A:A))</f>
        <v/>
      </c>
      <c r="V226" s="126" t="str">
        <f aca="false">IF(T226="","", IF(T226&gt;10,1,""))</f>
        <v/>
      </c>
      <c r="W226" s="191" t="e">
        <f aca="false">xlookup(S226,Q:Q,Q:Q)</f>
        <v>#NAME?</v>
      </c>
    </row>
    <row r="227" customFormat="false" ht="15.75" hidden="false" customHeight="true" outlineLevel="0" collapsed="false">
      <c r="A227" s="126"/>
      <c r="B227" s="126"/>
      <c r="C227" s="126"/>
      <c r="G227" s="214"/>
      <c r="H227" s="123"/>
      <c r="I227" s="214" t="str">
        <f aca="false">IF(F227&lt;&gt;"",xlookup(F227,M:M,M:M,"not guildie"),"")</f>
        <v/>
      </c>
      <c r="J227" s="214" t="str">
        <f aca="false">IF(F227&lt;&gt;"", xlookup(F227,O:O,O:O,"not on DKP"),"")</f>
        <v/>
      </c>
      <c r="K227" s="185" t="str">
        <f aca="false">IF(F227="","", xlookup("*"&amp;F227&amp;"*",S:S,S:S,"",2))</f>
        <v/>
      </c>
      <c r="M227" s="144" t="s">
        <v>753</v>
      </c>
      <c r="N227" s="187" t="e">
        <f aca="false" t="array" ref="N227:N227">IF(M227="","", xlookup(M227,'Guild ID Registrar'!B:B,'Guild ID Registrar'!A:A,"noID"))</f>
        <v>#NAME?</v>
      </c>
      <c r="O227" s="139" t="e">
        <f aca="false">xlookup(M227,F:F,F:F,"",2)</f>
        <v>#NAME?</v>
      </c>
      <c r="P227" s="138" t="str">
        <f aca="false">IF(SUMIF(F:F,M227,H:H)=0,"",SUMIF(F:F,M227,H:H))</f>
        <v/>
      </c>
      <c r="Q227" s="189" t="e">
        <f aca="false">IF(M227="","", xlookup("*"&amp;M227&amp;"*",S:S,S:S,"",2))</f>
        <v>#NAME?</v>
      </c>
      <c r="S227" s="140" t="str">
        <f aca="false">IF('DKP Sep 25'!A224&lt;&gt;"",'DKP Sep 25'!A224,"")</f>
        <v/>
      </c>
      <c r="T227" s="145" t="str">
        <f aca="false">IF(S227="","",IF(SUMIF(Q:Q,S227,P:P)=0,"",SUMIF(Q:Q,S227,P:P)))</f>
        <v/>
      </c>
      <c r="U227" s="190" t="str">
        <f aca="false" t="array" ref="U227:U227">IF(S227="","", xlookup(S227,'DKP Sep 25'!A:A,'DKP Sep 25'!A:A))</f>
        <v/>
      </c>
      <c r="V227" s="126" t="str">
        <f aca="false">IF(T227="","", IF(T227&gt;10,1,""))</f>
        <v/>
      </c>
      <c r="W227" s="191" t="e">
        <f aca="false">xlookup(S227,Q:Q,Q:Q)</f>
        <v>#NAME?</v>
      </c>
    </row>
    <row r="228" customFormat="false" ht="15.75" hidden="false" customHeight="true" outlineLevel="0" collapsed="false">
      <c r="A228" s="126"/>
      <c r="B228" s="126"/>
      <c r="C228" s="126"/>
      <c r="G228" s="214"/>
      <c r="H228" s="123"/>
      <c r="I228" s="214" t="str">
        <f aca="false">IF(F228&lt;&gt;"",xlookup(F228,M:M,M:M,"not guildie"),"")</f>
        <v/>
      </c>
      <c r="J228" s="214" t="str">
        <f aca="false">IF(F228&lt;&gt;"", xlookup(F228,O:O,O:O,"not on DKP"),"")</f>
        <v/>
      </c>
      <c r="K228" s="185" t="str">
        <f aca="false">IF(F228="","", xlookup("*"&amp;F228&amp;"*",S:S,S:S,"",2))</f>
        <v/>
      </c>
      <c r="M228" s="144" t="s">
        <v>754</v>
      </c>
      <c r="N228" s="187" t="e">
        <f aca="false" t="array" ref="N228:N228">IF(M228="","", xlookup(M228,'Guild ID Registrar'!B:B,'Guild ID Registrar'!A:A,"noID"))</f>
        <v>#NAME?</v>
      </c>
      <c r="O228" s="139" t="e">
        <f aca="false">xlookup(M228,F:F,F:F,"",2)</f>
        <v>#NAME?</v>
      </c>
      <c r="P228" s="138" t="str">
        <f aca="false">IF(SUMIF(F:F,M228,H:H)=0,"",SUMIF(F:F,M228,H:H))</f>
        <v/>
      </c>
      <c r="Q228" s="189" t="e">
        <f aca="false">IF(M228="","", xlookup("*"&amp;M228&amp;"*",S:S,S:S,"",2))</f>
        <v>#NAME?</v>
      </c>
      <c r="S228" s="140" t="str">
        <f aca="false">IF('DKP Sep 25'!A225&lt;&gt;"",'DKP Sep 25'!A225,"")</f>
        <v/>
      </c>
      <c r="T228" s="145" t="str">
        <f aca="false">IF(S228="","",IF(SUMIF(Q:Q,S228,P:P)=0,"",SUMIF(Q:Q,S228,P:P)))</f>
        <v/>
      </c>
      <c r="U228" s="190" t="str">
        <f aca="false" t="array" ref="U228:U228">IF(S228="","", xlookup(S228,'DKP Sep 25'!A:A,'DKP Sep 25'!A:A))</f>
        <v/>
      </c>
      <c r="V228" s="126" t="str">
        <f aca="false">IF(T228="","", IF(T228&gt;10,1,""))</f>
        <v/>
      </c>
      <c r="W228" s="191" t="e">
        <f aca="false">xlookup(S228,Q:Q,Q:Q)</f>
        <v>#NAME?</v>
      </c>
    </row>
    <row r="229" customFormat="false" ht="15.75" hidden="false" customHeight="true" outlineLevel="0" collapsed="false">
      <c r="A229" s="126"/>
      <c r="B229" s="126"/>
      <c r="C229" s="126"/>
      <c r="G229" s="214"/>
      <c r="H229" s="123"/>
      <c r="I229" s="214" t="str">
        <f aca="false">IF(F229&lt;&gt;"",xlookup(F229,M:M,M:M,"not guildie"),"")</f>
        <v/>
      </c>
      <c r="J229" s="214" t="str">
        <f aca="false">IF(F229&lt;&gt;"", xlookup(F229,O:O,O:O,"not on DKP"),"")</f>
        <v/>
      </c>
      <c r="K229" s="185" t="str">
        <f aca="false">IF(F229="","", xlookup("*"&amp;F229&amp;"*",S:S,S:S,"",2))</f>
        <v/>
      </c>
      <c r="M229" s="144" t="s">
        <v>755</v>
      </c>
      <c r="N229" s="187" t="e">
        <f aca="false" t="array" ref="N229:N229">IF(M229="","", xlookup(M229,'Guild ID Registrar'!B:B,'Guild ID Registrar'!A:A,"noID"))</f>
        <v>#NAME?</v>
      </c>
      <c r="O229" s="139" t="e">
        <f aca="false">xlookup(M229,F:F,F:F,"",2)</f>
        <v>#NAME?</v>
      </c>
      <c r="P229" s="138" t="str">
        <f aca="false">IF(SUMIF(F:F,M229,H:H)=0,"",SUMIF(F:F,M229,H:H))</f>
        <v/>
      </c>
      <c r="Q229" s="189" t="e">
        <f aca="false">IF(M229="","", xlookup("*"&amp;M229&amp;"*",S:S,S:S,"",2))</f>
        <v>#NAME?</v>
      </c>
      <c r="S229" s="140" t="str">
        <f aca="false">IF('DKP Sep 25'!A226&lt;&gt;"",'DKP Sep 25'!A226,"")</f>
        <v/>
      </c>
      <c r="T229" s="145" t="str">
        <f aca="false">IF(S229="","",IF(SUMIF(Q:Q,S229,P:P)=0,"",SUMIF(Q:Q,S229,P:P)))</f>
        <v/>
      </c>
      <c r="U229" s="190" t="str">
        <f aca="false" t="array" ref="U229:U229">IF(S229="","", xlookup(S229,'DKP Sep 25'!A:A,'DKP Sep 25'!A:A))</f>
        <v/>
      </c>
      <c r="V229" s="126" t="str">
        <f aca="false">IF(T229="","", IF(T229&gt;10,1,""))</f>
        <v/>
      </c>
      <c r="W229" s="191" t="e">
        <f aca="false">xlookup(S229,Q:Q,Q:Q)</f>
        <v>#NAME?</v>
      </c>
    </row>
    <row r="230" customFormat="false" ht="15.75" hidden="false" customHeight="true" outlineLevel="0" collapsed="false">
      <c r="A230" s="126"/>
      <c r="B230" s="126"/>
      <c r="C230" s="126"/>
      <c r="G230" s="214"/>
      <c r="H230" s="123"/>
      <c r="I230" s="214" t="str">
        <f aca="false">IF(F230&lt;&gt;"",xlookup(F230,M:M,M:M,"not guildie"),"")</f>
        <v/>
      </c>
      <c r="J230" s="214" t="str">
        <f aca="false">IF(F230&lt;&gt;"", xlookup(F230,O:O,O:O,"not on DKP"),"")</f>
        <v/>
      </c>
      <c r="K230" s="185" t="str">
        <f aca="false">IF(F230="","", xlookup("*"&amp;F230&amp;"*",S:S,S:S,"",2))</f>
        <v/>
      </c>
      <c r="M230" s="144" t="s">
        <v>756</v>
      </c>
      <c r="N230" s="187" t="e">
        <f aca="false" t="array" ref="N230:N230">IF(M230="","", xlookup(M230,'Guild ID Registrar'!B:B,'Guild ID Registrar'!A:A,"noID"))</f>
        <v>#NAME?</v>
      </c>
      <c r="O230" s="139" t="e">
        <f aca="false">xlookup(M230,F:F,F:F,"",2)</f>
        <v>#NAME?</v>
      </c>
      <c r="P230" s="138" t="str">
        <f aca="false">IF(SUMIF(F:F,M230,H:H)=0,"",SUMIF(F:F,M230,H:H))</f>
        <v/>
      </c>
      <c r="Q230" s="189" t="e">
        <f aca="false">IF(M230="","", xlookup("*"&amp;M230&amp;"*",S:S,S:S,"",2))</f>
        <v>#NAME?</v>
      </c>
      <c r="S230" s="140" t="str">
        <f aca="false">IF('DKP Sep 25'!A227&lt;&gt;"",'DKP Sep 25'!A227,"")</f>
        <v/>
      </c>
      <c r="T230" s="145" t="str">
        <f aca="false">IF(S230="","",IF(SUMIF(Q:Q,S230,P:P)=0,"",SUMIF(Q:Q,S230,P:P)))</f>
        <v/>
      </c>
      <c r="U230" s="190" t="str">
        <f aca="false" t="array" ref="U230:U230">IF(S230="","", xlookup(S230,'DKP Sep 25'!A:A,'DKP Sep 25'!A:A))</f>
        <v/>
      </c>
      <c r="V230" s="126" t="str">
        <f aca="false">IF(T230="","", IF(T230&gt;10,1,""))</f>
        <v/>
      </c>
      <c r="W230" s="191" t="e">
        <f aca="false">xlookup(S230,Q:Q,Q:Q)</f>
        <v>#NAME?</v>
      </c>
    </row>
    <row r="231" customFormat="false" ht="15.75" hidden="false" customHeight="true" outlineLevel="0" collapsed="false">
      <c r="A231" s="126"/>
      <c r="B231" s="126"/>
      <c r="C231" s="126"/>
      <c r="G231" s="214"/>
      <c r="H231" s="123"/>
      <c r="I231" s="214" t="str">
        <f aca="false">IF(F231&lt;&gt;"",xlookup(F231,M:M,M:M,"not guildie"),"")</f>
        <v/>
      </c>
      <c r="J231" s="214" t="str">
        <f aca="false">IF(F231&lt;&gt;"", xlookup(F231,O:O,O:O,"not on DKP"),"")</f>
        <v/>
      </c>
      <c r="K231" s="185" t="str">
        <f aca="false">IF(F231="","", xlookup("*"&amp;F231&amp;"*",S:S,S:S,"",2))</f>
        <v/>
      </c>
      <c r="M231" s="144" t="s">
        <v>757</v>
      </c>
      <c r="N231" s="187" t="e">
        <f aca="false" t="array" ref="N231:N231">IF(M231="","", xlookup(M231,'Guild ID Registrar'!B:B,'Guild ID Registrar'!A:A,"noID"))</f>
        <v>#NAME?</v>
      </c>
      <c r="O231" s="139" t="e">
        <f aca="false">xlookup(M231,F:F,F:F,"",2)</f>
        <v>#NAME?</v>
      </c>
      <c r="P231" s="138" t="str">
        <f aca="false">IF(SUMIF(F:F,M231,H:H)=0,"",SUMIF(F:F,M231,H:H))</f>
        <v/>
      </c>
      <c r="Q231" s="189" t="e">
        <f aca="false">IF(M231="","", xlookup("*"&amp;M231&amp;"*",S:S,S:S,"",2))</f>
        <v>#NAME?</v>
      </c>
      <c r="S231" s="140" t="str">
        <f aca="false">IF('DKP Sep 25'!A228&lt;&gt;"",'DKP Sep 25'!A228,"")</f>
        <v/>
      </c>
      <c r="T231" s="145" t="str">
        <f aca="false">IF(S231="","",IF(SUMIF(Q:Q,S231,P:P)=0,"",SUMIF(Q:Q,S231,P:P)))</f>
        <v/>
      </c>
      <c r="U231" s="190" t="str">
        <f aca="false" t="array" ref="U231:U231">IF(S231="","", xlookup(S231,'DKP Sep 25'!A:A,'DKP Sep 25'!A:A))</f>
        <v/>
      </c>
      <c r="V231" s="126" t="str">
        <f aca="false">IF(T231="","", IF(T231&gt;10,1,""))</f>
        <v/>
      </c>
      <c r="W231" s="191" t="e">
        <f aca="false">xlookup(S231,Q:Q,Q:Q)</f>
        <v>#NAME?</v>
      </c>
    </row>
    <row r="232" customFormat="false" ht="15.75" hidden="false" customHeight="true" outlineLevel="0" collapsed="false">
      <c r="A232" s="126"/>
      <c r="B232" s="126"/>
      <c r="C232" s="126"/>
      <c r="G232" s="214"/>
      <c r="H232" s="123"/>
      <c r="I232" s="214" t="str">
        <f aca="false">IF(F232&lt;&gt;"",xlookup(F232,M:M,M:M,"not guildie"),"")</f>
        <v/>
      </c>
      <c r="J232" s="214" t="str">
        <f aca="false">IF(F232&lt;&gt;"", xlookup(F232,O:O,O:O,"not on DKP"),"")</f>
        <v/>
      </c>
      <c r="K232" s="185" t="str">
        <f aca="false">IF(F232="","", xlookup("*"&amp;F232&amp;"*",S:S,S:S,"",2))</f>
        <v/>
      </c>
      <c r="M232" s="144" t="s">
        <v>758</v>
      </c>
      <c r="N232" s="187" t="e">
        <f aca="false" t="array" ref="N232:N232">IF(M232="","", xlookup(M232,'Guild ID Registrar'!B:B,'Guild ID Registrar'!A:A,"noID"))</f>
        <v>#NAME?</v>
      </c>
      <c r="O232" s="139" t="e">
        <f aca="false">xlookup(M232,F:F,F:F,"",2)</f>
        <v>#NAME?</v>
      </c>
      <c r="P232" s="138" t="str">
        <f aca="false">IF(SUMIF(F:F,M232,H:H)=0,"",SUMIF(F:F,M232,H:H))</f>
        <v/>
      </c>
      <c r="Q232" s="189" t="e">
        <f aca="false">IF(M232="","", xlookup("*"&amp;M232&amp;"*",S:S,S:S,"",2))</f>
        <v>#NAME?</v>
      </c>
      <c r="S232" s="140" t="str">
        <f aca="false">IF('DKP Sep 25'!A229&lt;&gt;"",'DKP Sep 25'!A229,"")</f>
        <v/>
      </c>
      <c r="T232" s="145" t="str">
        <f aca="false">IF(S232="","",IF(SUMIF(Q:Q,S232,P:P)=0,"",SUMIF(Q:Q,S232,P:P)))</f>
        <v/>
      </c>
      <c r="U232" s="190" t="str">
        <f aca="false" t="array" ref="U232:U232">IF(S232="","", xlookup(S232,'DKP Sep 25'!A:A,'DKP Sep 25'!A:A))</f>
        <v/>
      </c>
      <c r="V232" s="126" t="str">
        <f aca="false">IF(T232="","", IF(T232&gt;10,1,""))</f>
        <v/>
      </c>
      <c r="W232" s="191" t="e">
        <f aca="false">xlookup(S232,Q:Q,Q:Q)</f>
        <v>#NAME?</v>
      </c>
    </row>
    <row r="233" customFormat="false" ht="15.75" hidden="false" customHeight="true" outlineLevel="0" collapsed="false">
      <c r="A233" s="126"/>
      <c r="B233" s="126"/>
      <c r="C233" s="126"/>
      <c r="G233" s="214"/>
      <c r="H233" s="123"/>
      <c r="I233" s="214" t="str">
        <f aca="false">IF(F233&lt;&gt;"",xlookup(F233,M:M,M:M,"not guildie"),"")</f>
        <v/>
      </c>
      <c r="J233" s="214" t="str">
        <f aca="false">IF(F233&lt;&gt;"", xlookup(F233,O:O,O:O,"not on DKP"),"")</f>
        <v/>
      </c>
      <c r="K233" s="185" t="str">
        <f aca="false">IF(F233="","", xlookup("*"&amp;F233&amp;"*",S:S,S:S,"",2))</f>
        <v/>
      </c>
      <c r="M233" s="144" t="s">
        <v>131</v>
      </c>
      <c r="N233" s="187" t="e">
        <f aca="false" t="array" ref="N233:N233">IF(M233="","", xlookup(M233,'Guild ID Registrar'!B:B,'Guild ID Registrar'!A:A,"noID"))</f>
        <v>#NAME?</v>
      </c>
      <c r="O233" s="139" t="e">
        <f aca="false">xlookup(M233,F:F,F:F,"",2)</f>
        <v>#NAME?</v>
      </c>
      <c r="P233" s="138" t="str">
        <f aca="false">IF(SUMIF(F:F,M233,H:H)=0,"",SUMIF(F:F,M233,H:H))</f>
        <v/>
      </c>
      <c r="Q233" s="189" t="e">
        <f aca="false">IF(M233="","", xlookup("*"&amp;M233&amp;"*",S:S,S:S,"",2))</f>
        <v>#NAME?</v>
      </c>
      <c r="S233" s="140" t="str">
        <f aca="false">IF('DKP Sep 25'!A230&lt;&gt;"",'DKP Sep 25'!A230,"")</f>
        <v/>
      </c>
      <c r="T233" s="145" t="str">
        <f aca="false">IF(S233="","",IF(SUMIF(Q:Q,S233,P:P)=0,"",SUMIF(Q:Q,S233,P:P)))</f>
        <v/>
      </c>
      <c r="U233" s="190" t="str">
        <f aca="false" t="array" ref="U233:U233">IF(S233="","", xlookup(S233,'DKP Sep 25'!A:A,'DKP Sep 25'!A:A))</f>
        <v/>
      </c>
      <c r="V233" s="126" t="str">
        <f aca="false">IF(T233="","", IF(T233&gt;10,1,""))</f>
        <v/>
      </c>
      <c r="W233" s="191" t="e">
        <f aca="false">xlookup(S233,Q:Q,Q:Q)</f>
        <v>#NAME?</v>
      </c>
    </row>
    <row r="234" customFormat="false" ht="15.75" hidden="false" customHeight="true" outlineLevel="0" collapsed="false">
      <c r="A234" s="126"/>
      <c r="B234" s="126"/>
      <c r="C234" s="126"/>
      <c r="G234" s="214"/>
      <c r="H234" s="123"/>
      <c r="I234" s="214" t="str">
        <f aca="false">IF(F234&lt;&gt;"",xlookup(F234,M:M,M:M,"not guildie"),"")</f>
        <v/>
      </c>
      <c r="J234" s="214" t="str">
        <f aca="false">IF(F234&lt;&gt;"", xlookup(F234,O:O,O:O,"not on DKP"),"")</f>
        <v/>
      </c>
      <c r="K234" s="185" t="str">
        <f aca="false">IF(F234="","", xlookup("*"&amp;F234&amp;"*",S:S,S:S,"",2))</f>
        <v/>
      </c>
      <c r="M234" s="144" t="s">
        <v>759</v>
      </c>
      <c r="N234" s="187" t="e">
        <f aca="false" t="array" ref="N234:N234">IF(M234="","", xlookup(M234,'Guild ID Registrar'!B:B,'Guild ID Registrar'!A:A,"noID"))</f>
        <v>#NAME?</v>
      </c>
      <c r="O234" s="139" t="e">
        <f aca="false">xlookup(M234,F:F,F:F,"",2)</f>
        <v>#NAME?</v>
      </c>
      <c r="P234" s="138" t="str">
        <f aca="false">IF(SUMIF(F:F,M234,H:H)=0,"",SUMIF(F:F,M234,H:H))</f>
        <v/>
      </c>
      <c r="Q234" s="189" t="e">
        <f aca="false">IF(M234="","", xlookup("*"&amp;M234&amp;"*",S:S,S:S,"",2))</f>
        <v>#NAME?</v>
      </c>
      <c r="S234" s="140" t="str">
        <f aca="false">IF('DKP Sep 25'!A231&lt;&gt;"",'DKP Sep 25'!A231,"")</f>
        <v/>
      </c>
      <c r="T234" s="145" t="str">
        <f aca="false">IF(S234="","",IF(SUMIF(Q:Q,S234,P:P)=0,"",SUMIF(Q:Q,S234,P:P)))</f>
        <v/>
      </c>
      <c r="U234" s="190" t="str">
        <f aca="false" t="array" ref="U234:U234">IF(S234="","", xlookup(S234,'DKP Sep 25'!A:A,'DKP Sep 25'!A:A))</f>
        <v/>
      </c>
      <c r="V234" s="126" t="str">
        <f aca="false">IF(T234="","", IF(T234&gt;10,1,""))</f>
        <v/>
      </c>
      <c r="W234" s="191" t="e">
        <f aca="false">xlookup(S234,Q:Q,Q:Q)</f>
        <v>#NAME?</v>
      </c>
    </row>
    <row r="235" customFormat="false" ht="15.75" hidden="false" customHeight="true" outlineLevel="0" collapsed="false">
      <c r="A235" s="126"/>
      <c r="B235" s="126"/>
      <c r="C235" s="126"/>
      <c r="G235" s="214"/>
      <c r="H235" s="123"/>
      <c r="I235" s="214" t="str">
        <f aca="false">IF(F235&lt;&gt;"",xlookup(F235,M:M,M:M,"not guildie"),"")</f>
        <v/>
      </c>
      <c r="J235" s="214" t="str">
        <f aca="false">IF(F235&lt;&gt;"", xlookup(F235,O:O,O:O,"not on DKP"),"")</f>
        <v/>
      </c>
      <c r="K235" s="185" t="str">
        <f aca="false">IF(F235="","", xlookup("*"&amp;F235&amp;"*",S:S,S:S,"",2))</f>
        <v/>
      </c>
      <c r="M235" s="144" t="s">
        <v>760</v>
      </c>
      <c r="N235" s="187" t="e">
        <f aca="false" t="array" ref="N235:N235">IF(M235="","", xlookup(M235,'Guild ID Registrar'!B:B,'Guild ID Registrar'!A:A,"noID"))</f>
        <v>#NAME?</v>
      </c>
      <c r="O235" s="139" t="e">
        <f aca="false">xlookup(M235,F:F,F:F,"",2)</f>
        <v>#NAME?</v>
      </c>
      <c r="P235" s="138" t="str">
        <f aca="false">IF(SUMIF(F:F,M235,H:H)=0,"",SUMIF(F:F,M235,H:H))</f>
        <v/>
      </c>
      <c r="Q235" s="189" t="e">
        <f aca="false">IF(M235="","", xlookup("*"&amp;M235&amp;"*",S:S,S:S,"",2))</f>
        <v>#NAME?</v>
      </c>
      <c r="S235" s="140" t="str">
        <f aca="false">IF('DKP Sep 25'!A232&lt;&gt;"",'DKP Sep 25'!A232,"")</f>
        <v/>
      </c>
      <c r="T235" s="145" t="str">
        <f aca="false">IF(S235="","",IF(SUMIF(Q:Q,S235,P:P)=0,"",SUMIF(Q:Q,S235,P:P)))</f>
        <v/>
      </c>
      <c r="U235" s="190" t="str">
        <f aca="false" t="array" ref="U235:U235">IF(S235="","", xlookup(S235,'DKP Sep 25'!A:A,'DKP Sep 25'!A:A))</f>
        <v/>
      </c>
      <c r="V235" s="126" t="str">
        <f aca="false">IF(T235="","", IF(T235&gt;10,1,""))</f>
        <v/>
      </c>
      <c r="W235" s="191" t="e">
        <f aca="false">xlookup(S235,Q:Q,Q:Q)</f>
        <v>#NAME?</v>
      </c>
    </row>
    <row r="236" customFormat="false" ht="15.75" hidden="false" customHeight="true" outlineLevel="0" collapsed="false">
      <c r="A236" s="126"/>
      <c r="B236" s="126"/>
      <c r="C236" s="126"/>
      <c r="G236" s="214"/>
      <c r="H236" s="123"/>
      <c r="I236" s="214" t="str">
        <f aca="false">IF(F236&lt;&gt;"",xlookup(F236,M:M,M:M,"not guildie"),"")</f>
        <v/>
      </c>
      <c r="J236" s="214" t="str">
        <f aca="false">IF(F236&lt;&gt;"", xlookup(F236,O:O,O:O,"not on DKP"),"")</f>
        <v/>
      </c>
      <c r="K236" s="185" t="str">
        <f aca="false">IF(F236="","", xlookup("*"&amp;F236&amp;"*",S:S,S:S,"",2))</f>
        <v/>
      </c>
      <c r="M236" s="144" t="s">
        <v>761</v>
      </c>
      <c r="N236" s="187" t="e">
        <f aca="false" t="array" ref="N236:N236">IF(M236="","", xlookup(M236,'Guild ID Registrar'!B:B,'Guild ID Registrar'!A:A,"noID"))</f>
        <v>#NAME?</v>
      </c>
      <c r="O236" s="139" t="e">
        <f aca="false">xlookup(M236,F:F,F:F,"",2)</f>
        <v>#NAME?</v>
      </c>
      <c r="P236" s="138" t="str">
        <f aca="false">IF(SUMIF(F:F,M236,H:H)=0,"",SUMIF(F:F,M236,H:H))</f>
        <v/>
      </c>
      <c r="Q236" s="189" t="e">
        <f aca="false">IF(M236="","", xlookup("*"&amp;M236&amp;"*",S:S,S:S,"",2))</f>
        <v>#NAME?</v>
      </c>
      <c r="S236" s="140" t="str">
        <f aca="false">IF('DKP Sep 25'!A233&lt;&gt;"",'DKP Sep 25'!A233,"")</f>
        <v/>
      </c>
      <c r="T236" s="145" t="str">
        <f aca="false">IF(S236="","",IF(SUMIF(Q:Q,S236,P:P)=0,"",SUMIF(Q:Q,S236,P:P)))</f>
        <v/>
      </c>
      <c r="U236" s="190" t="str">
        <f aca="false" t="array" ref="U236:U236">IF(S236="","", xlookup(S236,'DKP Sep 25'!A:A,'DKP Sep 25'!A:A))</f>
        <v/>
      </c>
      <c r="V236" s="126" t="str">
        <f aca="false">IF(T236="","", IF(T236&gt;10,1,""))</f>
        <v/>
      </c>
      <c r="W236" s="191" t="e">
        <f aca="false">xlookup(S236,Q:Q,Q:Q)</f>
        <v>#NAME?</v>
      </c>
    </row>
    <row r="237" customFormat="false" ht="15.75" hidden="false" customHeight="true" outlineLevel="0" collapsed="false">
      <c r="A237" s="126"/>
      <c r="B237" s="126"/>
      <c r="C237" s="126"/>
      <c r="G237" s="214"/>
      <c r="H237" s="123"/>
      <c r="I237" s="214" t="str">
        <f aca="false">IF(F237&lt;&gt;"",xlookup(F237,M:M,M:M,"not guildie"),"")</f>
        <v/>
      </c>
      <c r="J237" s="214" t="str">
        <f aca="false">IF(F237&lt;&gt;"", xlookup(F237,O:O,O:O,"not on DKP"),"")</f>
        <v/>
      </c>
      <c r="K237" s="185" t="str">
        <f aca="false">IF(F237="","", xlookup("*"&amp;F237&amp;"*",S:S,S:S,"",2))</f>
        <v/>
      </c>
      <c r="M237" s="144" t="s">
        <v>762</v>
      </c>
      <c r="N237" s="187" t="e">
        <f aca="false" t="array" ref="N237:N237">IF(M237="","", xlookup(M237,'Guild ID Registrar'!B:B,'Guild ID Registrar'!A:A,"noID"))</f>
        <v>#NAME?</v>
      </c>
      <c r="O237" s="139" t="e">
        <f aca="false">xlookup(M237,F:F,F:F,"",2)</f>
        <v>#NAME?</v>
      </c>
      <c r="P237" s="138" t="str">
        <f aca="false">IF(SUMIF(F:F,M237,H:H)=0,"",SUMIF(F:F,M237,H:H))</f>
        <v/>
      </c>
      <c r="Q237" s="189" t="e">
        <f aca="false">IF(M237="","", xlookup("*"&amp;M237&amp;"*",S:S,S:S,"",2))</f>
        <v>#NAME?</v>
      </c>
      <c r="S237" s="140" t="str">
        <f aca="false">IF('DKP Sep 25'!A234&lt;&gt;"",'DKP Sep 25'!A234,"")</f>
        <v/>
      </c>
      <c r="T237" s="145" t="str">
        <f aca="false">IF(S237="","",IF(SUMIF(Q:Q,S237,P:P)=0,"",SUMIF(Q:Q,S237,P:P)))</f>
        <v/>
      </c>
      <c r="U237" s="190" t="str">
        <f aca="false" t="array" ref="U237:U237">IF(S237="","", xlookup(S237,'DKP Sep 25'!A:A,'DKP Sep 25'!A:A))</f>
        <v/>
      </c>
      <c r="V237" s="126" t="str">
        <f aca="false">IF(T237="","", IF(T237&gt;10,1,""))</f>
        <v/>
      </c>
      <c r="W237" s="191" t="e">
        <f aca="false">xlookup(S237,Q:Q,Q:Q)</f>
        <v>#NAME?</v>
      </c>
    </row>
    <row r="238" customFormat="false" ht="15.75" hidden="false" customHeight="true" outlineLevel="0" collapsed="false">
      <c r="A238" s="126"/>
      <c r="B238" s="126"/>
      <c r="C238" s="126"/>
      <c r="G238" s="214"/>
      <c r="H238" s="123"/>
      <c r="I238" s="214" t="str">
        <f aca="false">IF(F238&lt;&gt;"",xlookup(F238,M:M,M:M,"not guildie"),"")</f>
        <v/>
      </c>
      <c r="J238" s="214" t="str">
        <f aca="false">IF(F238&lt;&gt;"", xlookup(F238,O:O,O:O,"not on DKP"),"")</f>
        <v/>
      </c>
      <c r="K238" s="185" t="str">
        <f aca="false">IF(F238="","", xlookup("*"&amp;F238&amp;"*",S:S,S:S,"",2))</f>
        <v/>
      </c>
      <c r="M238" s="144" t="s">
        <v>434</v>
      </c>
      <c r="N238" s="187" t="e">
        <f aca="false" t="array" ref="N238:N238">IF(M238="","", xlookup(M238,'Guild ID Registrar'!B:B,'Guild ID Registrar'!A:A,"noID"))</f>
        <v>#NAME?</v>
      </c>
      <c r="O238" s="139" t="e">
        <f aca="false">xlookup(M238,F:F,F:F,"",2)</f>
        <v>#NAME?</v>
      </c>
      <c r="P238" s="138" t="str">
        <f aca="false">IF(SUMIF(F:F,M238,H:H)=0,"",SUMIF(F:F,M238,H:H))</f>
        <v/>
      </c>
      <c r="Q238" s="189" t="e">
        <f aca="false">IF(M238="","", xlookup("*"&amp;M238&amp;"*",S:S,S:S,"",2))</f>
        <v>#NAME?</v>
      </c>
      <c r="S238" s="140" t="str">
        <f aca="false">IF('DKP Sep 25'!A235&lt;&gt;"",'DKP Sep 25'!A235,"")</f>
        <v/>
      </c>
      <c r="T238" s="145" t="str">
        <f aca="false">IF(S238="","",IF(SUMIF(Q:Q,S238,P:P)=0,"",SUMIF(Q:Q,S238,P:P)))</f>
        <v/>
      </c>
      <c r="U238" s="190" t="str">
        <f aca="false" t="array" ref="U238:U238">IF(S238="","", xlookup(S238,'DKP Sep 25'!A:A,'DKP Sep 25'!A:A))</f>
        <v/>
      </c>
      <c r="V238" s="126" t="str">
        <f aca="false">IF(T238="","", IF(T238&gt;10,1,""))</f>
        <v/>
      </c>
      <c r="W238" s="191" t="e">
        <f aca="false">xlookup(S238,Q:Q,Q:Q)</f>
        <v>#NAME?</v>
      </c>
    </row>
    <row r="239" customFormat="false" ht="15.75" hidden="false" customHeight="true" outlineLevel="0" collapsed="false">
      <c r="A239" s="126"/>
      <c r="B239" s="126"/>
      <c r="C239" s="126"/>
      <c r="G239" s="214"/>
      <c r="H239" s="123"/>
      <c r="I239" s="214" t="str">
        <f aca="false">IF(F239&lt;&gt;"",xlookup(F239,M:M,M:M,"not guildie"),"")</f>
        <v/>
      </c>
      <c r="J239" s="214" t="str">
        <f aca="false">IF(F239&lt;&gt;"", xlookup(F239,O:O,O:O,"not on DKP"),"")</f>
        <v/>
      </c>
      <c r="K239" s="185" t="str">
        <f aca="false">IF(F239="","", xlookup("*"&amp;F239&amp;"*",S:S,S:S,"",2))</f>
        <v/>
      </c>
      <c r="M239" s="144" t="s">
        <v>763</v>
      </c>
      <c r="N239" s="187" t="e">
        <f aca="false" t="array" ref="N239:N239">IF(M239="","", xlookup(M239,'Guild ID Registrar'!B:B,'Guild ID Registrar'!A:A,"noID"))</f>
        <v>#NAME?</v>
      </c>
      <c r="O239" s="139" t="e">
        <f aca="false">xlookup(M239,F:F,F:F,"",2)</f>
        <v>#NAME?</v>
      </c>
      <c r="P239" s="138" t="str">
        <f aca="false">IF(SUMIF(F:F,M239,H:H)=0,"",SUMIF(F:F,M239,H:H))</f>
        <v/>
      </c>
      <c r="Q239" s="189" t="e">
        <f aca="false">IF(M239="","", xlookup("*"&amp;M239&amp;"*",S:S,S:S,"",2))</f>
        <v>#NAME?</v>
      </c>
      <c r="S239" s="140" t="str">
        <f aca="false">IF('DKP Sep 25'!A236&lt;&gt;"",'DKP Sep 25'!A236,"")</f>
        <v/>
      </c>
      <c r="T239" s="145" t="str">
        <f aca="false">IF(S239="","",IF(SUMIF(Q:Q,S239,P:P)=0,"",SUMIF(Q:Q,S239,P:P)))</f>
        <v/>
      </c>
      <c r="U239" s="190" t="str">
        <f aca="false" t="array" ref="U239:U239">IF(S239="","", xlookup(S239,'DKP Sep 25'!A:A,'DKP Sep 25'!A:A))</f>
        <v/>
      </c>
      <c r="V239" s="126" t="str">
        <f aca="false">IF(T239="","", IF(T239&gt;10,1,""))</f>
        <v/>
      </c>
      <c r="W239" s="191" t="e">
        <f aca="false">xlookup(S239,Q:Q,Q:Q)</f>
        <v>#NAME?</v>
      </c>
    </row>
    <row r="240" customFormat="false" ht="15.75" hidden="false" customHeight="true" outlineLevel="0" collapsed="false">
      <c r="A240" s="126"/>
      <c r="B240" s="126"/>
      <c r="C240" s="126"/>
      <c r="G240" s="214"/>
      <c r="H240" s="123"/>
      <c r="I240" s="214" t="str">
        <f aca="false">IF(F240&lt;&gt;"",xlookup(F240,M:M,M:M,"not guildie"),"")</f>
        <v/>
      </c>
      <c r="J240" s="214" t="str">
        <f aca="false">IF(F240&lt;&gt;"", xlookup(F240,O:O,O:O,"not on DKP"),"")</f>
        <v/>
      </c>
      <c r="K240" s="185" t="str">
        <f aca="false">IF(F240="","", xlookup("*"&amp;F240&amp;"*",S:S,S:S,"",2))</f>
        <v/>
      </c>
      <c r="M240" s="144" t="s">
        <v>764</v>
      </c>
      <c r="N240" s="187" t="e">
        <f aca="false" t="array" ref="N240:N240">IF(M240="","", xlookup(M240,'Guild ID Registrar'!B:B,'Guild ID Registrar'!A:A,"noID"))</f>
        <v>#NAME?</v>
      </c>
      <c r="O240" s="139" t="e">
        <f aca="false">xlookup(M240,F:F,F:F,"",2)</f>
        <v>#NAME?</v>
      </c>
      <c r="P240" s="138" t="str">
        <f aca="false">IF(SUMIF(F:F,M240,H:H)=0,"",SUMIF(F:F,M240,H:H))</f>
        <v/>
      </c>
      <c r="Q240" s="189" t="e">
        <f aca="false">IF(M240="","", xlookup("*"&amp;M240&amp;"*",S:S,S:S,"",2))</f>
        <v>#NAME?</v>
      </c>
      <c r="S240" s="140" t="str">
        <f aca="false">IF('DKP Sep 25'!A237&lt;&gt;"",'DKP Sep 25'!A237,"")</f>
        <v/>
      </c>
      <c r="T240" s="145" t="str">
        <f aca="false">IF(S240="","",IF(SUMIF(Q:Q,S240,P:P)=0,"",SUMIF(Q:Q,S240,P:P)))</f>
        <v/>
      </c>
      <c r="U240" s="190" t="str">
        <f aca="false" t="array" ref="U240:U240">IF(S240="","", xlookup(S240,'DKP Sep 25'!A:A,'DKP Sep 25'!A:A))</f>
        <v/>
      </c>
      <c r="V240" s="126" t="str">
        <f aca="false">IF(T240="","", IF(T240&gt;10,1,""))</f>
        <v/>
      </c>
      <c r="W240" s="191" t="e">
        <f aca="false">xlookup(S240,Q:Q,Q:Q)</f>
        <v>#NAME?</v>
      </c>
    </row>
    <row r="241" customFormat="false" ht="15.75" hidden="false" customHeight="true" outlineLevel="0" collapsed="false">
      <c r="A241" s="126"/>
      <c r="B241" s="126"/>
      <c r="C241" s="126"/>
      <c r="G241" s="214"/>
      <c r="H241" s="123"/>
      <c r="I241" s="214" t="str">
        <f aca="false">IF(F241&lt;&gt;"",xlookup(F241,M:M,M:M,"not guildie"),"")</f>
        <v/>
      </c>
      <c r="J241" s="214" t="str">
        <f aca="false">IF(F241&lt;&gt;"", xlookup(F241,O:O,O:O,"not on DKP"),"")</f>
        <v/>
      </c>
      <c r="K241" s="185" t="str">
        <f aca="false">IF(F241="","", xlookup("*"&amp;F241&amp;"*",S:S,S:S,"",2))</f>
        <v/>
      </c>
      <c r="M241" s="144" t="s">
        <v>765</v>
      </c>
      <c r="N241" s="187" t="e">
        <f aca="false" t="array" ref="N241:N241">IF(M241="","", xlookup(M241,'Guild ID Registrar'!B:B,'Guild ID Registrar'!A:A,"noID"))</f>
        <v>#NAME?</v>
      </c>
      <c r="O241" s="139" t="e">
        <f aca="false">xlookup(M241,F:F,F:F,"",2)</f>
        <v>#NAME?</v>
      </c>
      <c r="P241" s="138" t="str">
        <f aca="false">IF(SUMIF(F:F,M241,H:H)=0,"",SUMIF(F:F,M241,H:H))</f>
        <v/>
      </c>
      <c r="Q241" s="189" t="e">
        <f aca="false">IF(M241="","", xlookup("*"&amp;M241&amp;"*",S:S,S:S,"",2))</f>
        <v>#NAME?</v>
      </c>
      <c r="S241" s="140" t="str">
        <f aca="false">IF('DKP Sep 25'!A238&lt;&gt;"",'DKP Sep 25'!A238,"")</f>
        <v/>
      </c>
      <c r="T241" s="145" t="str">
        <f aca="false">IF(S241="","",IF(SUMIF(Q:Q,S241,P:P)=0,"",SUMIF(Q:Q,S241,P:P)))</f>
        <v/>
      </c>
      <c r="U241" s="190" t="str">
        <f aca="false" t="array" ref="U241:U241">IF(S241="","", xlookup(S241,'DKP Sep 25'!A:A,'DKP Sep 25'!A:A))</f>
        <v/>
      </c>
      <c r="V241" s="126" t="str">
        <f aca="false">IF(T241="","", IF(T241&gt;10,1,""))</f>
        <v/>
      </c>
      <c r="W241" s="191" t="e">
        <f aca="false">xlookup(S241,Q:Q,Q:Q)</f>
        <v>#NAME?</v>
      </c>
    </row>
    <row r="242" customFormat="false" ht="15.75" hidden="false" customHeight="true" outlineLevel="0" collapsed="false">
      <c r="A242" s="126"/>
      <c r="B242" s="126"/>
      <c r="C242" s="126"/>
      <c r="G242" s="214"/>
      <c r="H242" s="123"/>
      <c r="I242" s="214" t="str">
        <f aca="false">IF(F242&lt;&gt;"",xlookup(F242,M:M,M:M,"not guildie"),"")</f>
        <v/>
      </c>
      <c r="J242" s="214" t="str">
        <f aca="false">IF(F242&lt;&gt;"", xlookup(F242,O:O,O:O,"not on DKP"),"")</f>
        <v/>
      </c>
      <c r="K242" s="185" t="str">
        <f aca="false">IF(F242="","", xlookup("*"&amp;F242&amp;"*",S:S,S:S,"",2))</f>
        <v/>
      </c>
      <c r="M242" s="144" t="s">
        <v>766</v>
      </c>
      <c r="N242" s="187" t="e">
        <f aca="false" t="array" ref="N242:N242">IF(M242="","", xlookup(M242,'Guild ID Registrar'!B:B,'Guild ID Registrar'!A:A,"noID"))</f>
        <v>#NAME?</v>
      </c>
      <c r="O242" s="139" t="e">
        <f aca="false">xlookup(M242,F:F,F:F,"",2)</f>
        <v>#NAME?</v>
      </c>
      <c r="P242" s="138" t="str">
        <f aca="false">IF(SUMIF(F:F,M242,H:H)=0,"",SUMIF(F:F,M242,H:H))</f>
        <v/>
      </c>
      <c r="Q242" s="189" t="e">
        <f aca="false">IF(M242="","", xlookup("*"&amp;M242&amp;"*",S:S,S:S,"",2))</f>
        <v>#NAME?</v>
      </c>
      <c r="S242" s="140" t="str">
        <f aca="false">IF('DKP Sep 25'!A239&lt;&gt;"",'DKP Sep 25'!A239,"")</f>
        <v/>
      </c>
      <c r="T242" s="145" t="str">
        <f aca="false">IF(S242="","",IF(SUMIF(Q:Q,S242,P:P)=0,"",SUMIF(Q:Q,S242,P:P)))</f>
        <v/>
      </c>
      <c r="U242" s="190" t="str">
        <f aca="false" t="array" ref="U242:U242">IF(S242="","", xlookup(S242,'DKP Sep 25'!A:A,'DKP Sep 25'!A:A))</f>
        <v/>
      </c>
      <c r="V242" s="126" t="str">
        <f aca="false">IF(T242="","", IF(T242&gt;10,1,""))</f>
        <v/>
      </c>
      <c r="W242" s="191" t="e">
        <f aca="false">xlookup(S242,Q:Q,Q:Q)</f>
        <v>#NAME?</v>
      </c>
    </row>
    <row r="243" customFormat="false" ht="15.75" hidden="false" customHeight="true" outlineLevel="0" collapsed="false">
      <c r="A243" s="126"/>
      <c r="B243" s="126"/>
      <c r="C243" s="126"/>
      <c r="G243" s="214"/>
      <c r="H243" s="123"/>
      <c r="I243" s="214" t="str">
        <f aca="false">IF(F243&lt;&gt;"",xlookup(F243,M:M,M:M,"not guildie"),"")</f>
        <v/>
      </c>
      <c r="J243" s="214" t="str">
        <f aca="false">IF(F243&lt;&gt;"", xlookup(F243,O:O,O:O,"not on DKP"),"")</f>
        <v/>
      </c>
      <c r="K243" s="185" t="str">
        <f aca="false">IF(F243="","", xlookup("*"&amp;F243&amp;"*",S:S,S:S,"",2))</f>
        <v/>
      </c>
      <c r="M243" s="144" t="s">
        <v>134</v>
      </c>
      <c r="N243" s="187" t="e">
        <f aca="false" t="array" ref="N243:N243">IF(M243="","", xlookup(M243,'Guild ID Registrar'!B:B,'Guild ID Registrar'!A:A,"noID"))</f>
        <v>#NAME?</v>
      </c>
      <c r="O243" s="139" t="e">
        <f aca="false">xlookup(M243,F:F,F:F,"",2)</f>
        <v>#NAME?</v>
      </c>
      <c r="P243" s="138" t="str">
        <f aca="false">IF(SUMIF(F:F,M243,H:H)=0,"",SUMIF(F:F,M243,H:H))</f>
        <v/>
      </c>
      <c r="Q243" s="189" t="e">
        <f aca="false">IF(M243="","", xlookup("*"&amp;M243&amp;"*",S:S,S:S,"",2))</f>
        <v>#NAME?</v>
      </c>
      <c r="S243" s="140" t="str">
        <f aca="false">IF('DKP Sep 25'!A240&lt;&gt;"",'DKP Sep 25'!A240,"")</f>
        <v/>
      </c>
      <c r="T243" s="145" t="str">
        <f aca="false">IF(S243="","",IF(SUMIF(Q:Q,S243,P:P)=0,"",SUMIF(Q:Q,S243,P:P)))</f>
        <v/>
      </c>
      <c r="U243" s="190" t="str">
        <f aca="false" t="array" ref="U243:U243">IF(S243="","", xlookup(S243,'DKP Sep 25'!A:A,'DKP Sep 25'!A:A))</f>
        <v/>
      </c>
      <c r="V243" s="126" t="str">
        <f aca="false">IF(T243="","", IF(T243&gt;10,1,""))</f>
        <v/>
      </c>
      <c r="W243" s="191" t="e">
        <f aca="false">xlookup(S243,Q:Q,Q:Q)</f>
        <v>#NAME?</v>
      </c>
    </row>
    <row r="244" customFormat="false" ht="15.75" hidden="false" customHeight="true" outlineLevel="0" collapsed="false">
      <c r="A244" s="126"/>
      <c r="B244" s="126"/>
      <c r="C244" s="126"/>
      <c r="G244" s="214"/>
      <c r="H244" s="123"/>
      <c r="I244" s="214" t="str">
        <f aca="false">IF(F244&lt;&gt;"",xlookup(F244,M:M,M:M,"not guildie"),"")</f>
        <v/>
      </c>
      <c r="J244" s="214" t="str">
        <f aca="false">IF(F244&lt;&gt;"", xlookup(F244,O:O,O:O,"not on DKP"),"")</f>
        <v/>
      </c>
      <c r="K244" s="185" t="str">
        <f aca="false">IF(F244="","", xlookup("*"&amp;F244&amp;"*",S:S,S:S,"",2))</f>
        <v/>
      </c>
      <c r="M244" s="144" t="s">
        <v>767</v>
      </c>
      <c r="N244" s="187" t="e">
        <f aca="false" t="array" ref="N244:N244">IF(M244="","", xlookup(M244,'Guild ID Registrar'!B:B,'Guild ID Registrar'!A:A,"noID"))</f>
        <v>#NAME?</v>
      </c>
      <c r="O244" s="139" t="e">
        <f aca="false">xlookup(M244,F:F,F:F,"",2)</f>
        <v>#NAME?</v>
      </c>
      <c r="P244" s="138" t="str">
        <f aca="false">IF(SUMIF(F:F,M244,H:H)=0,"",SUMIF(F:F,M244,H:H))</f>
        <v/>
      </c>
      <c r="Q244" s="189" t="e">
        <f aca="false">IF(M244="","", xlookup("*"&amp;M244&amp;"*",S:S,S:S,"",2))</f>
        <v>#NAME?</v>
      </c>
      <c r="S244" s="140" t="str">
        <f aca="false">IF('DKP Sep 25'!A241&lt;&gt;"",'DKP Sep 25'!A241,"")</f>
        <v/>
      </c>
      <c r="T244" s="145" t="str">
        <f aca="false">IF(S244="","",IF(SUMIF(Q:Q,S244,P:P)=0,"",SUMIF(Q:Q,S244,P:P)))</f>
        <v/>
      </c>
      <c r="U244" s="190" t="str">
        <f aca="false" t="array" ref="U244:U244">IF(S244="","", xlookup(S244,'DKP Sep 25'!A:A,'DKP Sep 25'!A:A))</f>
        <v/>
      </c>
      <c r="V244" s="126" t="str">
        <f aca="false">IF(T244="","", IF(T244&gt;10,1,""))</f>
        <v/>
      </c>
      <c r="W244" s="191" t="e">
        <f aca="false">xlookup(S244,Q:Q,Q:Q)</f>
        <v>#NAME?</v>
      </c>
    </row>
    <row r="245" customFormat="false" ht="15.75" hidden="false" customHeight="true" outlineLevel="0" collapsed="false">
      <c r="A245" s="126"/>
      <c r="B245" s="126"/>
      <c r="C245" s="126"/>
      <c r="G245" s="214"/>
      <c r="H245" s="123"/>
      <c r="I245" s="214" t="str">
        <f aca="false">IF(F245&lt;&gt;"",xlookup(F245,M:M,M:M,"not guildie"),"")</f>
        <v/>
      </c>
      <c r="J245" s="214" t="str">
        <f aca="false">IF(F245&lt;&gt;"", xlookup(F245,O:O,O:O,"not on DKP"),"")</f>
        <v/>
      </c>
      <c r="K245" s="185" t="str">
        <f aca="false">IF(F245="","", xlookup("*"&amp;F245&amp;"*",S:S,S:S,"",2))</f>
        <v/>
      </c>
      <c r="M245" s="144" t="s">
        <v>448</v>
      </c>
      <c r="N245" s="187" t="e">
        <f aca="false" t="array" ref="N245:N245">IF(M245="","", xlookup(M245,'Guild ID Registrar'!B:B,'Guild ID Registrar'!A:A,"noID"))</f>
        <v>#NAME?</v>
      </c>
      <c r="O245" s="139" t="e">
        <f aca="false">xlookup(M245,F:F,F:F,"",2)</f>
        <v>#NAME?</v>
      </c>
      <c r="P245" s="138" t="n">
        <f aca="false">IF(SUMIF(F:F,M245,H:H)=0,"",SUMIF(F:F,M245,H:H))</f>
        <v>7</v>
      </c>
      <c r="Q245" s="207" t="e">
        <f aca="false">IF(M245="","", xlookup("*"&amp;M245&amp;"*",S:S,S:S,"",2))</f>
        <v>#NAME?</v>
      </c>
      <c r="S245" s="140" t="str">
        <f aca="false">IF('DKP Sep 25'!A242&lt;&gt;"",'DKP Sep 25'!A242,"")</f>
        <v/>
      </c>
      <c r="T245" s="145" t="str">
        <f aca="false">IF(S245="","",IF(SUMIF(Q:Q,S245,P:P)=0,"",SUMIF(Q:Q,S245,P:P)))</f>
        <v/>
      </c>
      <c r="U245" s="190" t="str">
        <f aca="false" t="array" ref="U245:U245">IF(S245="","", xlookup(S245,'DKP Sep 25'!A:A,'DKP Sep 25'!A:A))</f>
        <v/>
      </c>
      <c r="V245" s="126" t="str">
        <f aca="false">IF(T245="","", IF(T245&gt;10,1,""))</f>
        <v/>
      </c>
      <c r="W245" s="191" t="e">
        <f aca="false">xlookup(S245,Q:Q,Q:Q)</f>
        <v>#NAME?</v>
      </c>
    </row>
    <row r="246" customFormat="false" ht="15.75" hidden="false" customHeight="true" outlineLevel="0" collapsed="false">
      <c r="A246" s="126"/>
      <c r="B246" s="126"/>
      <c r="C246" s="126"/>
      <c r="G246" s="214"/>
      <c r="H246" s="123"/>
      <c r="I246" s="214" t="str">
        <f aca="false">IF(F246&lt;&gt;"",xlookup(F246,M:M,M:M,"not guildie"),"")</f>
        <v/>
      </c>
      <c r="J246" s="214" t="str">
        <f aca="false">IF(F246&lt;&gt;"", xlookup(F246,O:O,O:O,"not on DKP"),"")</f>
        <v/>
      </c>
      <c r="K246" s="185" t="str">
        <f aca="false">IF(F246="","", xlookup("*"&amp;F246&amp;"*",S:S,S:S,"",2))</f>
        <v/>
      </c>
      <c r="M246" s="144" t="s">
        <v>106</v>
      </c>
      <c r="N246" s="187" t="e">
        <f aca="false" t="array" ref="N246:N246">IF(M246="","", xlookup(M246,'Guild ID Registrar'!B:B,'Guild ID Registrar'!A:A,"noID"))</f>
        <v>#NAME?</v>
      </c>
      <c r="O246" s="139" t="e">
        <f aca="false">xlookup(M246,F:F,F:F,"",2)</f>
        <v>#NAME?</v>
      </c>
      <c r="P246" s="138" t="str">
        <f aca="false">IF(SUMIF(F:F,M246,H:H)=0,"",SUMIF(F:F,M246,H:H))</f>
        <v/>
      </c>
      <c r="Q246" s="189" t="e">
        <f aca="false">IF(M246="","", xlookup("*"&amp;M246&amp;"*",S:S,S:S,"",2))</f>
        <v>#NAME?</v>
      </c>
      <c r="S246" s="140" t="str">
        <f aca="false">IF('DKP Sep 25'!A243&lt;&gt;"",'DKP Sep 25'!A243,"")</f>
        <v/>
      </c>
      <c r="T246" s="145" t="str">
        <f aca="false">IF(S246="","",IF(SUMIF(Q:Q,S246,P:P)=0,"",SUMIF(Q:Q,S246,P:P)))</f>
        <v/>
      </c>
      <c r="U246" s="190" t="str">
        <f aca="false" t="array" ref="U246:U246">IF(S246="","", xlookup(S246,'DKP Sep 25'!A:A,'DKP Sep 25'!A:A))</f>
        <v/>
      </c>
      <c r="V246" s="126" t="str">
        <f aca="false">IF(T246="","", IF(T246&gt;10,1,""))</f>
        <v/>
      </c>
      <c r="W246" s="191" t="e">
        <f aca="false">xlookup(S246,Q:Q,Q:Q)</f>
        <v>#NAME?</v>
      </c>
    </row>
    <row r="247" customFormat="false" ht="15.75" hidden="false" customHeight="true" outlineLevel="0" collapsed="false">
      <c r="A247" s="126"/>
      <c r="B247" s="126"/>
      <c r="C247" s="126"/>
      <c r="G247" s="214"/>
      <c r="H247" s="123"/>
      <c r="I247" s="214" t="str">
        <f aca="false">IF(F247&lt;&gt;"",xlookup(F247,M:M,M:M,"not guildie"),"")</f>
        <v/>
      </c>
      <c r="J247" s="214" t="str">
        <f aca="false">IF(F247&lt;&gt;"", xlookup(F247,O:O,O:O,"not on DKP"),"")</f>
        <v/>
      </c>
      <c r="K247" s="185" t="str">
        <f aca="false">IF(F247="","", xlookup("*"&amp;F247&amp;"*",S:S,S:S,"",2))</f>
        <v/>
      </c>
      <c r="M247" s="144" t="s">
        <v>768</v>
      </c>
      <c r="N247" s="187" t="e">
        <f aca="false" t="array" ref="N247:N247">IF(M247="","", xlookup(M247,'Guild ID Registrar'!B:B,'Guild ID Registrar'!A:A,"noID"))</f>
        <v>#NAME?</v>
      </c>
      <c r="O247" s="139" t="e">
        <f aca="false">xlookup(M247,F:F,F:F,"",2)</f>
        <v>#NAME?</v>
      </c>
      <c r="P247" s="138" t="n">
        <f aca="false">IF(SUMIF(F:F,M247,H:H)=0,"",SUMIF(F:F,M247,H:H))</f>
        <v>7</v>
      </c>
      <c r="Q247" s="189" t="e">
        <f aca="false">IF(M247="","", xlookup("*"&amp;M247&amp;"*",S:S,S:S,"",2))</f>
        <v>#NAME?</v>
      </c>
      <c r="S247" s="140" t="str">
        <f aca="false">IF('DKP Sep 25'!A244&lt;&gt;"",'DKP Sep 25'!A244,"")</f>
        <v/>
      </c>
      <c r="T247" s="145" t="str">
        <f aca="false">IF(S247="","",IF(SUMIF(Q:Q,S247,P:P)=0,"",SUMIF(Q:Q,S247,P:P)))</f>
        <v/>
      </c>
      <c r="U247" s="190" t="str">
        <f aca="false" t="array" ref="U247:U247">IF(S247="","", xlookup(S247,'DKP Sep 25'!A:A,'DKP Sep 25'!A:A))</f>
        <v/>
      </c>
      <c r="V247" s="126" t="str">
        <f aca="false">IF(T247="","", IF(T247&gt;10,1,""))</f>
        <v/>
      </c>
      <c r="W247" s="191" t="e">
        <f aca="false">xlookup(S247,Q:Q,Q:Q)</f>
        <v>#NAME?</v>
      </c>
    </row>
    <row r="248" customFormat="false" ht="15.75" hidden="false" customHeight="true" outlineLevel="0" collapsed="false">
      <c r="A248" s="126"/>
      <c r="B248" s="126"/>
      <c r="C248" s="126"/>
      <c r="G248" s="214"/>
      <c r="H248" s="123"/>
      <c r="I248" s="214" t="str">
        <f aca="false">IF(F248&lt;&gt;"",xlookup(F248,M:M,M:M,"not guildie"),"")</f>
        <v/>
      </c>
      <c r="J248" s="214" t="str">
        <f aca="false">IF(F248&lt;&gt;"", xlookup(F248,O:O,O:O,"not on DKP"),"")</f>
        <v/>
      </c>
      <c r="K248" s="185" t="str">
        <f aca="false">IF(F248="","", xlookup("*"&amp;F248&amp;"*",S:S,S:S,"",2))</f>
        <v/>
      </c>
      <c r="M248" s="144" t="s">
        <v>108</v>
      </c>
      <c r="N248" s="187" t="e">
        <f aca="false" t="array" ref="N248:N248">IF(M248="","", xlookup(M248,'Guild ID Registrar'!B:B,'Guild ID Registrar'!A:A,"noID"))</f>
        <v>#NAME?</v>
      </c>
      <c r="O248" s="139" t="e">
        <f aca="false">xlookup(M248,F:F,F:F,"",2)</f>
        <v>#NAME?</v>
      </c>
      <c r="P248" s="138" t="str">
        <f aca="false">IF(SUMIF(F:F,M248,H:H)=0,"",SUMIF(F:F,M248,H:H))</f>
        <v/>
      </c>
      <c r="Q248" s="189" t="e">
        <f aca="false">IF(M248="","", xlookup("*"&amp;M248&amp;"*",S:S,S:S,"",2))</f>
        <v>#NAME?</v>
      </c>
      <c r="S248" s="140" t="str">
        <f aca="false">IF('DKP Sep 25'!A245&lt;&gt;"",'DKP Sep 25'!A245,"")</f>
        <v/>
      </c>
      <c r="T248" s="145" t="str">
        <f aca="false">IF(S248="","",IF(SUMIF(Q:Q,S248,P:P)=0,"",SUMIF(Q:Q,S248,P:P)))</f>
        <v/>
      </c>
      <c r="U248" s="190" t="str">
        <f aca="false" t="array" ref="U248:U248">IF(S248="","", xlookup(S248,'DKP Sep 25'!A:A,'DKP Sep 25'!A:A))</f>
        <v/>
      </c>
      <c r="V248" s="126" t="str">
        <f aca="false">IF(T248="","", IF(T248&gt;10,1,""))</f>
        <v/>
      </c>
      <c r="W248" s="191" t="e">
        <f aca="false">xlookup(S248,Q:Q,Q:Q)</f>
        <v>#NAME?</v>
      </c>
    </row>
    <row r="249" customFormat="false" ht="15.75" hidden="false" customHeight="true" outlineLevel="0" collapsed="false">
      <c r="A249" s="126"/>
      <c r="B249" s="126"/>
      <c r="C249" s="126"/>
      <c r="G249" s="214"/>
      <c r="H249" s="123"/>
      <c r="I249" s="214" t="str">
        <f aca="false">IF(F249&lt;&gt;"",xlookup(F249,M:M,M:M,"not guildie"),"")</f>
        <v/>
      </c>
      <c r="J249" s="214" t="str">
        <f aca="false">IF(F249&lt;&gt;"", xlookup(F249,O:O,O:O,"not on DKP"),"")</f>
        <v/>
      </c>
      <c r="K249" s="185" t="str">
        <f aca="false">IF(F249="","", xlookup("*"&amp;F249&amp;"*",S:S,S:S,"",2))</f>
        <v/>
      </c>
      <c r="M249" s="144" t="s">
        <v>769</v>
      </c>
      <c r="N249" s="187" t="e">
        <f aca="false" t="array" ref="N249:N249">IF(M249="","", xlookup(M249,'Guild ID Registrar'!B:B,'Guild ID Registrar'!A:A,"noID"))</f>
        <v>#NAME?</v>
      </c>
      <c r="O249" s="139" t="e">
        <f aca="false">xlookup(M249,F:F,F:F,"",2)</f>
        <v>#NAME?</v>
      </c>
      <c r="P249" s="138" t="str">
        <f aca="false">IF(SUMIF(F:F,M249,H:H)=0,"",SUMIF(F:F,M249,H:H))</f>
        <v/>
      </c>
      <c r="Q249" s="189" t="e">
        <f aca="false">IF(M249="","", xlookup("*"&amp;M249&amp;"*",S:S,S:S,"",2))</f>
        <v>#NAME?</v>
      </c>
      <c r="S249" s="140" t="str">
        <f aca="false">IF('DKP Sep 25'!A246&lt;&gt;"",'DKP Sep 25'!A246,"")</f>
        <v/>
      </c>
      <c r="T249" s="145" t="str">
        <f aca="false">IF(S249="","",IF(SUMIF(Q:Q,S249,P:P)=0,"",SUMIF(Q:Q,S249,P:P)))</f>
        <v/>
      </c>
      <c r="U249" s="190" t="str">
        <f aca="false" t="array" ref="U249:U249">IF(S249="","", xlookup(S249,'DKP Sep 25'!A:A,'DKP Sep 25'!A:A))</f>
        <v/>
      </c>
      <c r="V249" s="126" t="str">
        <f aca="false">IF(T249="","", IF(T249&gt;10,1,""))</f>
        <v/>
      </c>
      <c r="W249" s="191" t="e">
        <f aca="false">xlookup(S249,Q:Q,Q:Q)</f>
        <v>#NAME?</v>
      </c>
    </row>
    <row r="250" customFormat="false" ht="15.75" hidden="false" customHeight="true" outlineLevel="0" collapsed="false">
      <c r="A250" s="126"/>
      <c r="B250" s="126"/>
      <c r="C250" s="126"/>
      <c r="G250" s="214"/>
      <c r="H250" s="123"/>
      <c r="I250" s="214" t="str">
        <f aca="false">IF(F250&lt;&gt;"",xlookup(F250,M:M,M:M,"not guildie"),"")</f>
        <v/>
      </c>
      <c r="J250" s="214" t="str">
        <f aca="false">IF(F250&lt;&gt;"", xlookup(F250,O:O,O:O,"not on DKP"),"")</f>
        <v/>
      </c>
      <c r="K250" s="185" t="str">
        <f aca="false">IF(F250="","", xlookup("*"&amp;F250&amp;"*",S:S,S:S,"",2))</f>
        <v/>
      </c>
      <c r="M250" s="144" t="s">
        <v>113</v>
      </c>
      <c r="N250" s="187" t="e">
        <f aca="false" t="array" ref="N250:N250">IF(M250="","", xlookup(M250,'Guild ID Registrar'!B:B,'Guild ID Registrar'!A:A,"noID"))</f>
        <v>#NAME?</v>
      </c>
      <c r="O250" s="139" t="e">
        <f aca="false">xlookup(M250,F:F,F:F,"",2)</f>
        <v>#NAME?</v>
      </c>
      <c r="P250" s="138" t="str">
        <f aca="false">IF(SUMIF(F:F,M250,H:H)=0,"",SUMIF(F:F,M250,H:H))</f>
        <v/>
      </c>
      <c r="Q250" s="189" t="e">
        <f aca="false">IF(M250="","", xlookup("*"&amp;M250&amp;"*",S:S,S:S,"",2))</f>
        <v>#NAME?</v>
      </c>
      <c r="S250" s="140" t="str">
        <f aca="false">IF('DKP Sep 25'!A247&lt;&gt;"",'DKP Sep 25'!A247,"")</f>
        <v/>
      </c>
      <c r="T250" s="145" t="str">
        <f aca="false">IF(S250="","",IF(SUMIF(Q:Q,S250,P:P)=0,"",SUMIF(Q:Q,S250,P:P)))</f>
        <v/>
      </c>
      <c r="U250" s="190" t="str">
        <f aca="false" t="array" ref="U250:U250">IF(S250="","", xlookup(S250,'DKP Sep 25'!A:A,'DKP Sep 25'!A:A))</f>
        <v/>
      </c>
      <c r="V250" s="126" t="str">
        <f aca="false">IF(T250="","", IF(T250&gt;10,1,""))</f>
        <v/>
      </c>
      <c r="W250" s="191" t="e">
        <f aca="false">xlookup(S250,Q:Q,Q:Q)</f>
        <v>#NAME?</v>
      </c>
    </row>
    <row r="251" customFormat="false" ht="15.75" hidden="false" customHeight="true" outlineLevel="0" collapsed="false">
      <c r="A251" s="126"/>
      <c r="B251" s="126"/>
      <c r="C251" s="126"/>
      <c r="G251" s="214"/>
      <c r="H251" s="123"/>
      <c r="I251" s="214" t="str">
        <f aca="false">IF(F251&lt;&gt;"",xlookup(F251,M:M,M:M,"not guildie"),"")</f>
        <v/>
      </c>
      <c r="J251" s="214" t="str">
        <f aca="false">IF(F251&lt;&gt;"", xlookup(F251,O:O,O:O,"not on DKP"),"")</f>
        <v/>
      </c>
      <c r="K251" s="185" t="str">
        <f aca="false">IF(F251="","", xlookup("*"&amp;F251&amp;"*",S:S,S:S,"",2))</f>
        <v/>
      </c>
      <c r="M251" s="144" t="s">
        <v>770</v>
      </c>
      <c r="N251" s="187" t="e">
        <f aca="false" t="array" ref="N251:N251">IF(M251="","", xlookup(M251,'Guild ID Registrar'!B:B,'Guild ID Registrar'!A:A,"noID"))</f>
        <v>#NAME?</v>
      </c>
      <c r="O251" s="139" t="e">
        <f aca="false">xlookup(M251,F:F,F:F,"",2)</f>
        <v>#NAME?</v>
      </c>
      <c r="P251" s="138" t="str">
        <f aca="false">IF(SUMIF(F:F,M251,H:H)=0,"",SUMIF(F:F,M251,H:H))</f>
        <v/>
      </c>
      <c r="Q251" s="189" t="e">
        <f aca="false">IF(M251="","", xlookup("*"&amp;M251&amp;"*",S:S,S:S,"",2))</f>
        <v>#NAME?</v>
      </c>
      <c r="S251" s="140" t="str">
        <f aca="false">IF('DKP Sep 25'!A248&lt;&gt;"",'DKP Sep 25'!A248,"")</f>
        <v/>
      </c>
      <c r="T251" s="145" t="str">
        <f aca="false">IF(S251="","",IF(SUMIF(Q:Q,S251,P:P)=0,"",SUMIF(Q:Q,S251,P:P)))</f>
        <v/>
      </c>
      <c r="U251" s="190" t="str">
        <f aca="false" t="array" ref="U251:U251">IF(S251="","", xlookup(S251,'DKP Sep 25'!A:A,'DKP Sep 25'!A:A))</f>
        <v/>
      </c>
      <c r="V251" s="126" t="str">
        <f aca="false">IF(T251="","", IF(T251&gt;10,1,""))</f>
        <v/>
      </c>
      <c r="W251" s="191" t="e">
        <f aca="false">xlookup(S251,Q:Q,Q:Q)</f>
        <v>#NAME?</v>
      </c>
    </row>
    <row r="252" customFormat="false" ht="15.75" hidden="false" customHeight="true" outlineLevel="0" collapsed="false">
      <c r="A252" s="126"/>
      <c r="B252" s="126"/>
      <c r="C252" s="126"/>
      <c r="G252" s="214"/>
      <c r="H252" s="123"/>
      <c r="I252" s="214" t="str">
        <f aca="false">IF(F252&lt;&gt;"",xlookup(F252,M:M,M:M,"not guildie"),"")</f>
        <v/>
      </c>
      <c r="J252" s="214" t="str">
        <f aca="false">IF(F252&lt;&gt;"", xlookup(F252,O:O,O:O,"not on DKP"),"")</f>
        <v/>
      </c>
      <c r="K252" s="185" t="str">
        <f aca="false">IF(F252="","", xlookup("*"&amp;F252&amp;"*",S:S,S:S,"",2))</f>
        <v/>
      </c>
      <c r="M252" s="144" t="s">
        <v>114</v>
      </c>
      <c r="N252" s="187" t="e">
        <f aca="false" t="array" ref="N252:N252">IF(M252="","", xlookup(M252,'Guild ID Registrar'!B:B,'Guild ID Registrar'!A:A,"noID"))</f>
        <v>#NAME?</v>
      </c>
      <c r="O252" s="139" t="e">
        <f aca="false">xlookup(M252,F:F,F:F,"",2)</f>
        <v>#NAME?</v>
      </c>
      <c r="P252" s="138" t="str">
        <f aca="false">IF(SUMIF(F:F,M252,H:H)=0,"",SUMIF(F:F,M252,H:H))</f>
        <v/>
      </c>
      <c r="Q252" s="189" t="e">
        <f aca="false">IF(M252="","", xlookup("*"&amp;M252&amp;"*",S:S,S:S,"",2))</f>
        <v>#NAME?</v>
      </c>
      <c r="S252" s="140" t="str">
        <f aca="false">IF('DKP Sep 25'!A249&lt;&gt;"",'DKP Sep 25'!A249,"")</f>
        <v/>
      </c>
      <c r="T252" s="145" t="str">
        <f aca="false">IF(S252="","",IF(SUMIF(Q:Q,S252,P:P)=0,"",SUMIF(Q:Q,S252,P:P)))</f>
        <v/>
      </c>
      <c r="U252" s="190" t="str">
        <f aca="false" t="array" ref="U252:U252">IF(S252="","", xlookup(S252,'DKP Sep 25'!A:A,'DKP Sep 25'!A:A))</f>
        <v/>
      </c>
      <c r="V252" s="126" t="str">
        <f aca="false">IF(T252="","", IF(T252&gt;10,1,""))</f>
        <v/>
      </c>
      <c r="W252" s="191" t="e">
        <f aca="false">xlookup(S252,Q:Q,Q:Q)</f>
        <v>#NAME?</v>
      </c>
    </row>
    <row r="253" customFormat="false" ht="15.75" hidden="false" customHeight="true" outlineLevel="0" collapsed="false">
      <c r="A253" s="126"/>
      <c r="B253" s="126"/>
      <c r="C253" s="126"/>
      <c r="G253" s="214"/>
      <c r="H253" s="123"/>
      <c r="I253" s="214" t="str">
        <f aca="false">IF(F253&lt;&gt;"",xlookup(F253,M:M,M:M,"not guildie"),"")</f>
        <v/>
      </c>
      <c r="J253" s="214" t="str">
        <f aca="false">IF(F253&lt;&gt;"", xlookup(F253,O:O,O:O,"not on DKP"),"")</f>
        <v/>
      </c>
      <c r="K253" s="185" t="str">
        <f aca="false">IF(F253="","", xlookup("*"&amp;F253&amp;"*",S:S,S:S,"",2))</f>
        <v/>
      </c>
      <c r="M253" s="144" t="s">
        <v>457</v>
      </c>
      <c r="N253" s="187" t="e">
        <f aca="false" t="array" ref="N253:N253">IF(M253="","", xlookup(M253,'Guild ID Registrar'!B:B,'Guild ID Registrar'!A:A,"noID"))</f>
        <v>#NAME?</v>
      </c>
      <c r="O253" s="139" t="e">
        <f aca="false">xlookup(M253,F:F,F:F,"",2)</f>
        <v>#NAME?</v>
      </c>
      <c r="P253" s="138" t="n">
        <f aca="false">IF(SUMIF(F:F,M253,H:H)=0,"",SUMIF(F:F,M253,H:H))</f>
        <v>7</v>
      </c>
      <c r="Q253" s="189" t="e">
        <f aca="false">IF(M253="","", xlookup("*"&amp;M253&amp;"*",S:S,S:S,"",2))</f>
        <v>#NAME?</v>
      </c>
      <c r="S253" s="140" t="str">
        <f aca="false">IF('DKP Sep 25'!A250&lt;&gt;"",'DKP Sep 25'!A250,"")</f>
        <v/>
      </c>
      <c r="T253" s="145" t="str">
        <f aca="false">IF(S253="","",IF(SUMIF(Q:Q,S253,P:P)=0,"",SUMIF(Q:Q,S253,P:P)))</f>
        <v/>
      </c>
      <c r="U253" s="190" t="str">
        <f aca="false" t="array" ref="U253:U253">IF(S253="","", xlookup(S253,'DKP Sep 25'!A:A,'DKP Sep 25'!A:A))</f>
        <v/>
      </c>
      <c r="V253" s="126" t="str">
        <f aca="false">IF(T253="","", IF(T253&gt;10,1,""))</f>
        <v/>
      </c>
      <c r="W253" s="191" t="e">
        <f aca="false">xlookup(S253,Q:Q,Q:Q)</f>
        <v>#NAME?</v>
      </c>
    </row>
    <row r="254" customFormat="false" ht="15.75" hidden="false" customHeight="true" outlineLevel="0" collapsed="false">
      <c r="A254" s="126"/>
      <c r="B254" s="126"/>
      <c r="C254" s="126"/>
      <c r="G254" s="214"/>
      <c r="H254" s="123"/>
      <c r="I254" s="214" t="str">
        <f aca="false">IF(F254&lt;&gt;"",xlookup(F254,M:M,M:M,"not guildie"),"")</f>
        <v/>
      </c>
      <c r="J254" s="214" t="str">
        <f aca="false">IF(F254&lt;&gt;"", xlookup(F254,O:O,O:O,"not on DKP"),"")</f>
        <v/>
      </c>
      <c r="K254" s="185" t="str">
        <f aca="false">IF(F254="","", xlookup("*"&amp;F254&amp;"*",S:S,S:S,"",2))</f>
        <v/>
      </c>
      <c r="M254" s="144" t="s">
        <v>771</v>
      </c>
      <c r="N254" s="187" t="e">
        <f aca="false" t="array" ref="N254:N254">IF(M254="","", xlookup(M254,'Guild ID Registrar'!B:B,'Guild ID Registrar'!A:A,"noID"))</f>
        <v>#NAME?</v>
      </c>
      <c r="O254" s="139" t="e">
        <f aca="false">xlookup(M254,F:F,F:F,"",2)</f>
        <v>#NAME?</v>
      </c>
      <c r="P254" s="138" t="str">
        <f aca="false">IF(SUMIF(F:F,M254,H:H)=0,"",SUMIF(F:F,M254,H:H))</f>
        <v/>
      </c>
      <c r="Q254" s="189" t="e">
        <f aca="false">IF(M254="","", xlookup("*"&amp;M254&amp;"*",S:S,S:S,"",2))</f>
        <v>#NAME?</v>
      </c>
      <c r="S254" s="140" t="str">
        <f aca="false">IF('DKP Sep 25'!A251&lt;&gt;"",'DKP Sep 25'!A251,"")</f>
        <v/>
      </c>
      <c r="T254" s="145" t="str">
        <f aca="false">IF(S254="","",IF(SUMIF(Q:Q,S254,P:P)=0,"",SUMIF(Q:Q,S254,P:P)))</f>
        <v/>
      </c>
      <c r="U254" s="190" t="str">
        <f aca="false" t="array" ref="U254:U254">IF(S254="","", xlookup(S254,'DKP Sep 25'!A:A,'DKP Sep 25'!A:A))</f>
        <v/>
      </c>
      <c r="V254" s="126" t="str">
        <f aca="false">IF(T254="","", IF(T254&gt;10,1,""))</f>
        <v/>
      </c>
      <c r="W254" s="191" t="e">
        <f aca="false">xlookup(S254,Q:Q,Q:Q)</f>
        <v>#NAME?</v>
      </c>
    </row>
    <row r="255" customFormat="false" ht="15.75" hidden="false" customHeight="true" outlineLevel="0" collapsed="false">
      <c r="A255" s="126"/>
      <c r="B255" s="126"/>
      <c r="C255" s="126"/>
      <c r="G255" s="214"/>
      <c r="H255" s="123"/>
      <c r="I255" s="214" t="str">
        <f aca="false">IF(F255&lt;&gt;"",xlookup(F255,M:M,M:M,"not guildie"),"")</f>
        <v/>
      </c>
      <c r="J255" s="214" t="str">
        <f aca="false">IF(F255&lt;&gt;"", xlookup(F255,O:O,O:O,"not on DKP"),"")</f>
        <v/>
      </c>
      <c r="K255" s="185" t="str">
        <f aca="false">IF(F255="","", xlookup("*"&amp;F255&amp;"*",S:S,S:S,"",2))</f>
        <v/>
      </c>
      <c r="M255" s="144" t="s">
        <v>772</v>
      </c>
      <c r="N255" s="187" t="e">
        <f aca="false" t="array" ref="N255:N255">IF(M255="","", xlookup(M255,'Guild ID Registrar'!B:B,'Guild ID Registrar'!A:A,"noID"))</f>
        <v>#NAME?</v>
      </c>
      <c r="O255" s="139" t="e">
        <f aca="false">xlookup(M255,F:F,F:F,"",2)</f>
        <v>#NAME?</v>
      </c>
      <c r="P255" s="138" t="str">
        <f aca="false">IF(SUMIF(F:F,M255,H:H)=0,"",SUMIF(F:F,M255,H:H))</f>
        <v/>
      </c>
      <c r="Q255" s="189" t="e">
        <f aca="false">IF(M255="","", xlookup("*"&amp;M255&amp;"*",S:S,S:S,"",2))</f>
        <v>#NAME?</v>
      </c>
      <c r="S255" s="140" t="str">
        <f aca="false">IF('DKP Sep 25'!A252&lt;&gt;"",'DKP Sep 25'!A252,"")</f>
        <v/>
      </c>
      <c r="T255" s="145" t="str">
        <f aca="false">IF(S255="","",IF(SUMIF(Q:Q,S255,P:P)=0,"",SUMIF(Q:Q,S255,P:P)))</f>
        <v/>
      </c>
      <c r="U255" s="190" t="str">
        <f aca="false" t="array" ref="U255:U255">IF(S255="","", xlookup(S255,'DKP Sep 25'!A:A,'DKP Sep 25'!A:A))</f>
        <v/>
      </c>
      <c r="V255" s="126" t="str">
        <f aca="false">IF(T255="","", IF(T255&gt;10,1,""))</f>
        <v/>
      </c>
      <c r="W255" s="191" t="e">
        <f aca="false">xlookup(S255,Q:Q,Q:Q)</f>
        <v>#NAME?</v>
      </c>
    </row>
    <row r="256" customFormat="false" ht="15.75" hidden="false" customHeight="true" outlineLevel="0" collapsed="false">
      <c r="A256" s="126"/>
      <c r="B256" s="126"/>
      <c r="C256" s="126"/>
      <c r="G256" s="214"/>
      <c r="H256" s="123"/>
      <c r="I256" s="214" t="str">
        <f aca="false">IF(F256&lt;&gt;"",xlookup(F256,M:M,M:M,"not guildie"),"")</f>
        <v/>
      </c>
      <c r="J256" s="214" t="str">
        <f aca="false">IF(F256&lt;&gt;"", xlookup(F256,O:O,O:O,"not on DKP"),"")</f>
        <v/>
      </c>
      <c r="K256" s="185" t="str">
        <f aca="false">IF(F256="","", xlookup("*"&amp;F256&amp;"*",S:S,S:S,"",2))</f>
        <v/>
      </c>
      <c r="M256" s="144" t="s">
        <v>773</v>
      </c>
      <c r="N256" s="187" t="e">
        <f aca="false" t="array" ref="N256:N256">IF(M256="","", xlookup(M256,'Guild ID Registrar'!B:B,'Guild ID Registrar'!A:A,"noID"))</f>
        <v>#NAME?</v>
      </c>
      <c r="O256" s="139" t="e">
        <f aca="false">xlookup(M256,F:F,F:F,"",2)</f>
        <v>#NAME?</v>
      </c>
      <c r="P256" s="138" t="str">
        <f aca="false">IF(SUMIF(F:F,M256,H:H)=0,"",SUMIF(F:F,M256,H:H))</f>
        <v/>
      </c>
      <c r="Q256" s="189" t="e">
        <f aca="false">IF(M256="","", xlookup("*"&amp;M256&amp;"*",S:S,S:S,"",2))</f>
        <v>#NAME?</v>
      </c>
      <c r="S256" s="140" t="str">
        <f aca="false">IF('DKP Sep 25'!A253&lt;&gt;"",'DKP Sep 25'!A253,"")</f>
        <v/>
      </c>
      <c r="T256" s="145" t="str">
        <f aca="false">IF(S256="","",IF(SUMIF(Q:Q,S256,P:P)=0,"",SUMIF(Q:Q,S256,P:P)))</f>
        <v/>
      </c>
      <c r="U256" s="190" t="str">
        <f aca="false" t="array" ref="U256:U256">IF(S256="","", xlookup(S256,'DKP Sep 25'!A:A,'DKP Sep 25'!A:A))</f>
        <v/>
      </c>
      <c r="V256" s="126" t="str">
        <f aca="false">IF(T256="","", IF(T256&gt;10,1,""))</f>
        <v/>
      </c>
      <c r="W256" s="191" t="e">
        <f aca="false">xlookup(S256,Q:Q,Q:Q)</f>
        <v>#NAME?</v>
      </c>
    </row>
    <row r="257" customFormat="false" ht="15.75" hidden="false" customHeight="true" outlineLevel="0" collapsed="false">
      <c r="A257" s="126"/>
      <c r="B257" s="126"/>
      <c r="C257" s="126"/>
      <c r="G257" s="214"/>
      <c r="H257" s="123"/>
      <c r="I257" s="214" t="str">
        <f aca="false">IF(F257&lt;&gt;"",xlookup(F257,M:M,M:M,"not guildie"),"")</f>
        <v/>
      </c>
      <c r="J257" s="214" t="str">
        <f aca="false">IF(F257&lt;&gt;"", xlookup(F257,O:O,O:O,"not on DKP"),"")</f>
        <v/>
      </c>
      <c r="K257" s="185" t="str">
        <f aca="false">IF(F257="","", xlookup("*"&amp;F257&amp;"*",S:S,S:S,"",2))</f>
        <v/>
      </c>
      <c r="M257" s="144" t="s">
        <v>774</v>
      </c>
      <c r="N257" s="187" t="e">
        <f aca="false" t="array" ref="N257:N257">IF(M257="","", xlookup(M257,'Guild ID Registrar'!B:B,'Guild ID Registrar'!A:A,"noID"))</f>
        <v>#NAME?</v>
      </c>
      <c r="O257" s="139" t="e">
        <f aca="false">xlookup(M257,F:F,F:F,"",2)</f>
        <v>#NAME?</v>
      </c>
      <c r="P257" s="138" t="str">
        <f aca="false">IF(SUMIF(F:F,M257,H:H)=0,"",SUMIF(F:F,M257,H:H))</f>
        <v/>
      </c>
      <c r="Q257" s="189" t="e">
        <f aca="false">IF(M257="","", xlookup("*"&amp;M257&amp;"*",S:S,S:S,"",2))</f>
        <v>#NAME?</v>
      </c>
      <c r="S257" s="140" t="str">
        <f aca="false">IF('DKP Sep 25'!A254&lt;&gt;"",'DKP Sep 25'!A254,"")</f>
        <v/>
      </c>
      <c r="T257" s="145" t="str">
        <f aca="false">IF(S257="","",IF(SUMIF(Q:Q,S257,P:P)=0,"",SUMIF(Q:Q,S257,P:P)))</f>
        <v/>
      </c>
      <c r="U257" s="190" t="str">
        <f aca="false" t="array" ref="U257:U257">IF(S257="","", xlookup(S257,'DKP Sep 25'!A:A,'DKP Sep 25'!A:A))</f>
        <v/>
      </c>
      <c r="V257" s="126" t="str">
        <f aca="false">IF(T257="","", IF(T257&gt;10,1,""))</f>
        <v/>
      </c>
      <c r="W257" s="191" t="e">
        <f aca="false">xlookup(S257,Q:Q,Q:Q)</f>
        <v>#NAME?</v>
      </c>
    </row>
    <row r="258" customFormat="false" ht="15.75" hidden="false" customHeight="true" outlineLevel="0" collapsed="false">
      <c r="A258" s="126"/>
      <c r="B258" s="126"/>
      <c r="C258" s="126"/>
      <c r="G258" s="214"/>
      <c r="H258" s="123"/>
      <c r="I258" s="214" t="str">
        <f aca="false">IF(F258&lt;&gt;"",xlookup(F258,M:M,M:M,"not guildie"),"")</f>
        <v/>
      </c>
      <c r="J258" s="214" t="str">
        <f aca="false">IF(F258&lt;&gt;"", xlookup(F258,O:O,O:O,"not on DKP"),"")</f>
        <v/>
      </c>
      <c r="K258" s="185" t="str">
        <f aca="false">IF(F258="","", xlookup("*"&amp;F258&amp;"*",S:S,S:S,"",2))</f>
        <v/>
      </c>
      <c r="M258" s="144" t="s">
        <v>775</v>
      </c>
      <c r="N258" s="187" t="e">
        <f aca="false" t="array" ref="N258:N258">IF(M258="","", xlookup(M258,'Guild ID Registrar'!B:B,'Guild ID Registrar'!A:A,"noID"))</f>
        <v>#NAME?</v>
      </c>
      <c r="O258" s="139" t="e">
        <f aca="false">xlookup(M258,F:F,F:F,"",2)</f>
        <v>#NAME?</v>
      </c>
      <c r="P258" s="138" t="str">
        <f aca="false">IF(SUMIF(F:F,M258,H:H)=0,"",SUMIF(F:F,M258,H:H))</f>
        <v/>
      </c>
      <c r="Q258" s="189" t="e">
        <f aca="false">IF(M258="","", xlookup("*"&amp;M258&amp;"*",S:S,S:S,"",2))</f>
        <v>#NAME?</v>
      </c>
      <c r="S258" s="140" t="str">
        <f aca="false">IF('DKP Sep 25'!A255&lt;&gt;"",'DKP Sep 25'!A255,"")</f>
        <v/>
      </c>
      <c r="T258" s="145" t="str">
        <f aca="false">IF(S258="","",IF(SUMIF(Q:Q,S258,P:P)=0,"",SUMIF(Q:Q,S258,P:P)))</f>
        <v/>
      </c>
      <c r="U258" s="190" t="str">
        <f aca="false" t="array" ref="U258:U258">IF(S258="","", xlookup(S258,'DKP Sep 25'!A:A,'DKP Sep 25'!A:A))</f>
        <v/>
      </c>
      <c r="V258" s="126" t="str">
        <f aca="false">IF(T258="","", IF(T258&gt;10,1,""))</f>
        <v/>
      </c>
      <c r="W258" s="191" t="e">
        <f aca="false">xlookup(S258,Q:Q,Q:Q)</f>
        <v>#NAME?</v>
      </c>
    </row>
    <row r="259" customFormat="false" ht="15.75" hidden="false" customHeight="true" outlineLevel="0" collapsed="false">
      <c r="A259" s="126"/>
      <c r="B259" s="126"/>
      <c r="C259" s="126"/>
      <c r="G259" s="214"/>
      <c r="H259" s="123"/>
      <c r="I259" s="214" t="str">
        <f aca="false">IF(F259&lt;&gt;"",xlookup(F259,M:M,M:M,"not guildie"),"")</f>
        <v/>
      </c>
      <c r="J259" s="214" t="str">
        <f aca="false">IF(F259&lt;&gt;"", xlookup(F259,O:O,O:O,"not on DKP"),"")</f>
        <v/>
      </c>
      <c r="K259" s="185" t="str">
        <f aca="false">IF(F259="","", xlookup("*"&amp;F259&amp;"*",S:S,S:S,"",2))</f>
        <v/>
      </c>
      <c r="M259" s="144" t="s">
        <v>776</v>
      </c>
      <c r="N259" s="187" t="e">
        <f aca="false" t="array" ref="N259:N259">IF(M259="","", xlookup(M259,'Guild ID Registrar'!B:B,'Guild ID Registrar'!A:A,"noID"))</f>
        <v>#NAME?</v>
      </c>
      <c r="O259" s="139" t="e">
        <f aca="false">xlookup(M259,F:F,F:F,"",2)</f>
        <v>#NAME?</v>
      </c>
      <c r="P259" s="138" t="str">
        <f aca="false">IF(SUMIF(F:F,M259,H:H)=0,"",SUMIF(F:F,M259,H:H))</f>
        <v/>
      </c>
      <c r="Q259" s="189" t="e">
        <f aca="false">IF(M259="","", xlookup("*"&amp;M259&amp;"*",S:S,S:S,"",2))</f>
        <v>#NAME?</v>
      </c>
      <c r="S259" s="140" t="str">
        <f aca="false">IF('DKP Sep 25'!A256&lt;&gt;"",'DKP Sep 25'!A256,"")</f>
        <v/>
      </c>
      <c r="T259" s="145" t="str">
        <f aca="false">IF(S259="","",IF(SUMIF(Q:Q,S259,P:P)=0,"",SUMIF(Q:Q,S259,P:P)))</f>
        <v/>
      </c>
      <c r="U259" s="190" t="str">
        <f aca="false" t="array" ref="U259:U259">IF(S259="","", xlookup(S259,'DKP Sep 25'!A:A,'DKP Sep 25'!A:A))</f>
        <v/>
      </c>
      <c r="V259" s="126" t="str">
        <f aca="false">IF(T259="","", IF(T259&gt;10,1,""))</f>
        <v/>
      </c>
      <c r="W259" s="191" t="e">
        <f aca="false">xlookup(S259,Q:Q,Q:Q)</f>
        <v>#NAME?</v>
      </c>
    </row>
    <row r="260" customFormat="false" ht="15.75" hidden="false" customHeight="true" outlineLevel="0" collapsed="false">
      <c r="A260" s="126"/>
      <c r="B260" s="126"/>
      <c r="C260" s="126"/>
      <c r="G260" s="214"/>
      <c r="H260" s="123"/>
      <c r="I260" s="214" t="str">
        <f aca="false">IF(F260&lt;&gt;"",xlookup(F260,M:M,M:M,"not guildie"),"")</f>
        <v/>
      </c>
      <c r="J260" s="214" t="str">
        <f aca="false">IF(F260&lt;&gt;"", xlookup(F260,O:O,O:O,"not on DKP"),"")</f>
        <v/>
      </c>
      <c r="K260" s="185" t="str">
        <f aca="false">IF(F260="","", xlookup("*"&amp;F260&amp;"*",S:S,S:S,"",2))</f>
        <v/>
      </c>
      <c r="M260" s="144" t="s">
        <v>777</v>
      </c>
      <c r="N260" s="187" t="e">
        <f aca="false" t="array" ref="N260:N260">IF(M260="","", xlookup(M260,'Guild ID Registrar'!B:B,'Guild ID Registrar'!A:A,"noID"))</f>
        <v>#NAME?</v>
      </c>
      <c r="O260" s="139" t="e">
        <f aca="false">xlookup(M260,F:F,F:F,"",2)</f>
        <v>#NAME?</v>
      </c>
      <c r="P260" s="138" t="str">
        <f aca="false">IF(SUMIF(F:F,M260,H:H)=0,"",SUMIF(F:F,M260,H:H))</f>
        <v/>
      </c>
      <c r="Q260" s="189" t="e">
        <f aca="false">IF(M260="","", xlookup("*"&amp;M260&amp;"*",S:S,S:S,"",2))</f>
        <v>#NAME?</v>
      </c>
      <c r="S260" s="140" t="str">
        <f aca="false">IF('DKP Sep 25'!A257&lt;&gt;"",'DKP Sep 25'!A257,"")</f>
        <v/>
      </c>
      <c r="T260" s="145" t="str">
        <f aca="false">IF(S260="","",IF(SUMIF(Q:Q,S260,P:P)=0,"",SUMIF(Q:Q,S260,P:P)))</f>
        <v/>
      </c>
      <c r="U260" s="190" t="str">
        <f aca="false" t="array" ref="U260:U260">IF(S260="","", xlookup(S260,'DKP Sep 25'!A:A,'DKP Sep 25'!A:A))</f>
        <v/>
      </c>
      <c r="V260" s="126" t="str">
        <f aca="false">IF(T260="","", IF(T260&gt;10,1,""))</f>
        <v/>
      </c>
      <c r="W260" s="191" t="e">
        <f aca="false">xlookup(S260,Q:Q,Q:Q)</f>
        <v>#NAME?</v>
      </c>
    </row>
    <row r="261" customFormat="false" ht="15.75" hidden="false" customHeight="true" outlineLevel="0" collapsed="false">
      <c r="A261" s="126"/>
      <c r="B261" s="126"/>
      <c r="C261" s="126"/>
      <c r="G261" s="214"/>
      <c r="H261" s="123"/>
      <c r="I261" s="214" t="str">
        <f aca="false">IF(F261&lt;&gt;"",xlookup(F261,M:M,M:M,"not guildie"),"")</f>
        <v/>
      </c>
      <c r="J261" s="214" t="str">
        <f aca="false">IF(F261&lt;&gt;"", xlookup(F261,O:O,O:O,"not on DKP"),"")</f>
        <v/>
      </c>
      <c r="K261" s="185" t="str">
        <f aca="false">IF(F261="","", xlookup("*"&amp;F261&amp;"*",S:S,S:S,"",2))</f>
        <v/>
      </c>
      <c r="M261" s="144" t="s">
        <v>778</v>
      </c>
      <c r="N261" s="187" t="e">
        <f aca="false" t="array" ref="N261:N261">IF(M261="","", xlookup(M261,'Guild ID Registrar'!B:B,'Guild ID Registrar'!A:A,"noID"))</f>
        <v>#NAME?</v>
      </c>
      <c r="O261" s="139" t="e">
        <f aca="false">xlookup(M261,F:F,F:F,"",2)</f>
        <v>#NAME?</v>
      </c>
      <c r="P261" s="138" t="str">
        <f aca="false">IF(SUMIF(F:F,M261,H:H)=0,"",SUMIF(F:F,M261,H:H))</f>
        <v/>
      </c>
      <c r="Q261" s="189" t="e">
        <f aca="false">IF(M261="","", xlookup("*"&amp;M261&amp;"*",S:S,S:S,"",2))</f>
        <v>#NAME?</v>
      </c>
      <c r="S261" s="140" t="str">
        <f aca="false">IF('DKP Sep 25'!A258&lt;&gt;"",'DKP Sep 25'!A258,"")</f>
        <v/>
      </c>
      <c r="T261" s="145" t="str">
        <f aca="false">IF(S261="","",IF(SUMIF(Q:Q,S261,P:P)=0,"",SUMIF(Q:Q,S261,P:P)))</f>
        <v/>
      </c>
      <c r="U261" s="190" t="str">
        <f aca="false" t="array" ref="U261:U261">IF(S261="","", xlookup(S261,'DKP Sep 25'!A:A,'DKP Sep 25'!A:A))</f>
        <v/>
      </c>
      <c r="V261" s="126" t="str">
        <f aca="false">IF(T261="","", IF(T261&gt;10,1,""))</f>
        <v/>
      </c>
      <c r="W261" s="191" t="e">
        <f aca="false">xlookup(S261,Q:Q,Q:Q)</f>
        <v>#NAME?</v>
      </c>
    </row>
    <row r="262" customFormat="false" ht="15.75" hidden="false" customHeight="true" outlineLevel="0" collapsed="false">
      <c r="A262" s="126"/>
      <c r="B262" s="126"/>
      <c r="C262" s="126"/>
      <c r="G262" s="214"/>
      <c r="H262" s="123"/>
      <c r="I262" s="214" t="str">
        <f aca="false">IF(F262&lt;&gt;"",xlookup(F262,M:M,M:M,"not guildie"),"")</f>
        <v/>
      </c>
      <c r="J262" s="214" t="str">
        <f aca="false">IF(F262&lt;&gt;"", xlookup(F262,O:O,O:O,"not on DKP"),"")</f>
        <v/>
      </c>
      <c r="K262" s="185" t="str">
        <f aca="false">IF(F262="","", xlookup("*"&amp;F262&amp;"*",S:S,S:S,"",2))</f>
        <v/>
      </c>
      <c r="M262" s="144" t="s">
        <v>402</v>
      </c>
      <c r="N262" s="187" t="e">
        <f aca="false" t="array" ref="N262:N262">IF(M262="","", xlookup(M262,'Guild ID Registrar'!B:B,'Guild ID Registrar'!A:A,"noID"))</f>
        <v>#NAME?</v>
      </c>
      <c r="O262" s="139" t="e">
        <f aca="false">xlookup(M262,F:F,F:F,"",2)</f>
        <v>#NAME?</v>
      </c>
      <c r="P262" s="138" t="str">
        <f aca="false">IF(SUMIF(F:F,M262,H:H)=0,"",SUMIF(F:F,M262,H:H))</f>
        <v/>
      </c>
      <c r="Q262" s="189" t="e">
        <f aca="false">IF(M262="","", xlookup("*"&amp;M262&amp;"*",S:S,S:S,"",2))</f>
        <v>#NAME?</v>
      </c>
      <c r="S262" s="140" t="str">
        <f aca="false">IF('DKP Sep 25'!A259&lt;&gt;"",'DKP Sep 25'!A259,"")</f>
        <v/>
      </c>
      <c r="T262" s="145" t="str">
        <f aca="false">IF(S262="","",IF(SUMIF(Q:Q,S262,P:P)=0,"",SUMIF(Q:Q,S262,P:P)))</f>
        <v/>
      </c>
      <c r="U262" s="190" t="str">
        <f aca="false" t="array" ref="U262:U262">IF(S262="","", xlookup(S262,'DKP Sep 25'!A:A,'DKP Sep 25'!A:A))</f>
        <v/>
      </c>
      <c r="V262" s="126" t="str">
        <f aca="false">IF(T262="","", IF(T262&gt;10,1,""))</f>
        <v/>
      </c>
      <c r="W262" s="191" t="e">
        <f aca="false">xlookup(S262,Q:Q,Q:Q)</f>
        <v>#NAME?</v>
      </c>
    </row>
    <row r="263" customFormat="false" ht="15.75" hidden="false" customHeight="true" outlineLevel="0" collapsed="false">
      <c r="A263" s="126"/>
      <c r="B263" s="126"/>
      <c r="C263" s="126"/>
      <c r="G263" s="214"/>
      <c r="H263" s="123"/>
      <c r="I263" s="214" t="str">
        <f aca="false">IF(F263&lt;&gt;"",xlookup(F263,M:M,M:M,"not guildie"),"")</f>
        <v/>
      </c>
      <c r="J263" s="214" t="str">
        <f aca="false">IF(F263&lt;&gt;"", xlookup(F263,O:O,O:O,"not on DKP"),"")</f>
        <v/>
      </c>
      <c r="K263" s="185" t="str">
        <f aca="false">IF(F263="","", xlookup("*"&amp;F263&amp;"*",S:S,S:S,"",2))</f>
        <v/>
      </c>
      <c r="M263" s="144" t="s">
        <v>779</v>
      </c>
      <c r="N263" s="187" t="e">
        <f aca="false" t="array" ref="N263:N263">IF(M263="","", xlookup(M263,'Guild ID Registrar'!B:B,'Guild ID Registrar'!A:A,"noID"))</f>
        <v>#NAME?</v>
      </c>
      <c r="O263" s="139" t="e">
        <f aca="false">xlookup(M263,F:F,F:F,"",2)</f>
        <v>#NAME?</v>
      </c>
      <c r="P263" s="138" t="str">
        <f aca="false">IF(SUMIF(F:F,M263,H:H)=0,"",SUMIF(F:F,M263,H:H))</f>
        <v/>
      </c>
      <c r="Q263" s="189" t="e">
        <f aca="false">IF(M263="","", xlookup("*"&amp;M263&amp;"*",S:S,S:S,"",2))</f>
        <v>#NAME?</v>
      </c>
      <c r="S263" s="140" t="str">
        <f aca="false">IF('DKP Sep 25'!A260&lt;&gt;"",'DKP Sep 25'!A260,"")</f>
        <v/>
      </c>
      <c r="T263" s="145" t="str">
        <f aca="false">IF(S263="","",IF(SUMIF(Q:Q,S263,P:P)=0,"",SUMIF(Q:Q,S263,P:P)))</f>
        <v/>
      </c>
      <c r="U263" s="190" t="str">
        <f aca="false" t="array" ref="U263:U263">IF(S263="","", xlookup(S263,'DKP Sep 25'!A:A,'DKP Sep 25'!A:A))</f>
        <v/>
      </c>
      <c r="V263" s="126" t="str">
        <f aca="false">IF(T263="","", IF(T263&gt;10,1,""))</f>
        <v/>
      </c>
      <c r="W263" s="191" t="e">
        <f aca="false">xlookup(S263,Q:Q,Q:Q)</f>
        <v>#NAME?</v>
      </c>
    </row>
    <row r="264" customFormat="false" ht="15.75" hidden="false" customHeight="true" outlineLevel="0" collapsed="false">
      <c r="A264" s="126"/>
      <c r="B264" s="126"/>
      <c r="C264" s="126"/>
      <c r="G264" s="214"/>
      <c r="H264" s="123"/>
      <c r="I264" s="214" t="str">
        <f aca="false">IF(F264&lt;&gt;"",xlookup(F264,M:M,M:M,"not guildie"),"")</f>
        <v/>
      </c>
      <c r="J264" s="214" t="str">
        <f aca="false">IF(F264&lt;&gt;"", xlookup(F264,O:O,O:O,"not on DKP"),"")</f>
        <v/>
      </c>
      <c r="K264" s="185" t="str">
        <f aca="false">IF(F264="","", xlookup("*"&amp;F264&amp;"*",S:S,S:S,"",2))</f>
        <v/>
      </c>
      <c r="M264" s="144" t="s">
        <v>353</v>
      </c>
      <c r="N264" s="187" t="e">
        <f aca="false" t="array" ref="N264:N264">IF(M264="","", xlookup(M264,'Guild ID Registrar'!B:B,'Guild ID Registrar'!A:A,"noID"))</f>
        <v>#NAME?</v>
      </c>
      <c r="O264" s="139" t="e">
        <f aca="false">xlookup(M264,F:F,F:F,"",2)</f>
        <v>#NAME?</v>
      </c>
      <c r="P264" s="138" t="n">
        <f aca="false">IF(SUMIF(F:F,M264,H:H)=0,"",SUMIF(F:F,M264,H:H))</f>
        <v>7</v>
      </c>
      <c r="Q264" s="189" t="e">
        <f aca="false">IF(M264="","", xlookup("*"&amp;M264&amp;"*",S:S,S:S,"",2))</f>
        <v>#NAME?</v>
      </c>
      <c r="S264" s="140" t="str">
        <f aca="false">IF('DKP Sep 25'!A261&lt;&gt;"",'DKP Sep 25'!A261,"")</f>
        <v/>
      </c>
      <c r="T264" s="145" t="str">
        <f aca="false">IF(S264="","",IF(SUMIF(Q:Q,S264,P:P)=0,"",SUMIF(Q:Q,S264,P:P)))</f>
        <v/>
      </c>
      <c r="U264" s="190" t="str">
        <f aca="false" t="array" ref="U264:U264">IF(S264="","", xlookup(S264,'DKP Sep 25'!A:A,'DKP Sep 25'!A:A))</f>
        <v/>
      </c>
      <c r="V264" s="126" t="str">
        <f aca="false">IF(T264="","", IF(T264&gt;10,1,""))</f>
        <v/>
      </c>
      <c r="W264" s="191" t="e">
        <f aca="false">xlookup(S264,Q:Q,Q:Q)</f>
        <v>#NAME?</v>
      </c>
    </row>
    <row r="265" customFormat="false" ht="15.75" hidden="false" customHeight="true" outlineLevel="0" collapsed="false">
      <c r="A265" s="126"/>
      <c r="B265" s="126"/>
      <c r="C265" s="126"/>
      <c r="G265" s="214"/>
      <c r="H265" s="123"/>
      <c r="I265" s="214" t="str">
        <f aca="false">IF(F265&lt;&gt;"",xlookup(F265,M:M,M:M,"not guildie"),"")</f>
        <v/>
      </c>
      <c r="J265" s="214" t="str">
        <f aca="false">IF(F265&lt;&gt;"", xlookup(F265,O:O,O:O,"not on DKP"),"")</f>
        <v/>
      </c>
      <c r="K265" s="185" t="str">
        <f aca="false">IF(F265="","", xlookup("*"&amp;F265&amp;"*",S:S,S:S,"",2))</f>
        <v/>
      </c>
      <c r="M265" s="144" t="s">
        <v>780</v>
      </c>
      <c r="N265" s="187" t="e">
        <f aca="false" t="array" ref="N265:N265">IF(M265="","", xlookup(M265,'Guild ID Registrar'!B:B,'Guild ID Registrar'!A:A,"noID"))</f>
        <v>#NAME?</v>
      </c>
      <c r="O265" s="139" t="e">
        <f aca="false">xlookup(M265,F:F,F:F,"",2)</f>
        <v>#NAME?</v>
      </c>
      <c r="P265" s="138" t="str">
        <f aca="false">IF(SUMIF(F:F,M265,H:H)=0,"",SUMIF(F:F,M265,H:H))</f>
        <v/>
      </c>
      <c r="Q265" s="189" t="e">
        <f aca="false">IF(M265="","", xlookup("*"&amp;M265&amp;"*",S:S,S:S,"",2))</f>
        <v>#NAME?</v>
      </c>
      <c r="S265" s="140" t="str">
        <f aca="false">IF('DKP Sep 25'!A262&lt;&gt;"",'DKP Sep 25'!A262,"")</f>
        <v/>
      </c>
      <c r="T265" s="145" t="str">
        <f aca="false">IF(S265="","",IF(SUMIF(Q:Q,S265,P:P)=0,"",SUMIF(Q:Q,S265,P:P)))</f>
        <v/>
      </c>
      <c r="U265" s="190" t="str">
        <f aca="false" t="array" ref="U265:U265">IF(S265="","", xlookup(S265,'DKP Sep 25'!A:A,'DKP Sep 25'!A:A))</f>
        <v/>
      </c>
      <c r="V265" s="126" t="str">
        <f aca="false">IF(T265="","", IF(T265&gt;10,1,""))</f>
        <v/>
      </c>
      <c r="W265" s="191" t="e">
        <f aca="false">xlookup(S265,Q:Q,Q:Q)</f>
        <v>#NAME?</v>
      </c>
    </row>
    <row r="266" customFormat="false" ht="15.75" hidden="false" customHeight="true" outlineLevel="0" collapsed="false">
      <c r="A266" s="126"/>
      <c r="B266" s="126"/>
      <c r="C266" s="126"/>
      <c r="G266" s="214"/>
      <c r="H266" s="123"/>
      <c r="I266" s="214" t="str">
        <f aca="false">IF(F266&lt;&gt;"",xlookup(F266,M:M,M:M,"not guildie"),"")</f>
        <v/>
      </c>
      <c r="J266" s="214" t="str">
        <f aca="false">IF(F266&lt;&gt;"", xlookup(F266,O:O,O:O,"not on DKP"),"")</f>
        <v/>
      </c>
      <c r="K266" s="185" t="str">
        <f aca="false">IF(F266="","", xlookup("*"&amp;F266&amp;"*",S:S,S:S,"",2))</f>
        <v/>
      </c>
      <c r="M266" s="144" t="s">
        <v>781</v>
      </c>
      <c r="N266" s="187" t="e">
        <f aca="false" t="array" ref="N266:N266">IF(M266="","", xlookup(M266,'Guild ID Registrar'!B:B,'Guild ID Registrar'!A:A,"noID"))</f>
        <v>#NAME?</v>
      </c>
      <c r="O266" s="139" t="e">
        <f aca="false">xlookup(M266,F:F,F:F,"",2)</f>
        <v>#NAME?</v>
      </c>
      <c r="P266" s="138" t="str">
        <f aca="false">IF(SUMIF(F:F,M266,H:H)=0,"",SUMIF(F:F,M266,H:H))</f>
        <v/>
      </c>
      <c r="Q266" s="189" t="e">
        <f aca="false">IF(M266="","", xlookup("*"&amp;M266&amp;"*",S:S,S:S,"",2))</f>
        <v>#NAME?</v>
      </c>
      <c r="R266" s="215"/>
      <c r="S266" s="140" t="str">
        <f aca="false">IF('DKP Sep 25'!A263&lt;&gt;"",'DKP Sep 25'!A263,"")</f>
        <v/>
      </c>
      <c r="T266" s="145" t="str">
        <f aca="false">IF(S266="","",IF(SUMIF(Q:Q,S266,P:P)=0,"",SUMIF(Q:Q,S266,P:P)))</f>
        <v/>
      </c>
      <c r="U266" s="190" t="str">
        <f aca="false" t="array" ref="U266:U266">IF(S266="","", xlookup(S266,'DKP Sep 25'!A:A,'DKP Sep 25'!A:A))</f>
        <v/>
      </c>
      <c r="V266" s="126" t="str">
        <f aca="false">IF(T266="","", IF(T266&gt;10,1,""))</f>
        <v/>
      </c>
      <c r="W266" s="191" t="e">
        <f aca="false">xlookup(S266,Q:Q,Q:Q)</f>
        <v>#NAME?</v>
      </c>
    </row>
    <row r="267" customFormat="false" ht="15.75" hidden="false" customHeight="true" outlineLevel="0" collapsed="false">
      <c r="A267" s="126"/>
      <c r="B267" s="126"/>
      <c r="C267" s="126"/>
      <c r="G267" s="214"/>
      <c r="H267" s="123"/>
      <c r="I267" s="214" t="str">
        <f aca="false">IF(F267&lt;&gt;"",xlookup(F267,M:M,M:M,"not guildie"),"")</f>
        <v/>
      </c>
      <c r="J267" s="214" t="str">
        <f aca="false">IF(F267&lt;&gt;"", xlookup(F267,O:O,O:O,"not on DKP"),"")</f>
        <v/>
      </c>
      <c r="K267" s="185" t="str">
        <f aca="false">IF(F267="","", xlookup("*"&amp;F267&amp;"*",S:S,S:S,"",2))</f>
        <v/>
      </c>
      <c r="M267" s="144" t="s">
        <v>782</v>
      </c>
      <c r="N267" s="187" t="e">
        <f aca="false" t="array" ref="N267:N267">IF(M267="","", xlookup(M267,'Guild ID Registrar'!B:B,'Guild ID Registrar'!A:A,"noID"))</f>
        <v>#NAME?</v>
      </c>
      <c r="O267" s="139" t="e">
        <f aca="false">xlookup(M267,F:F,F:F,"",2)</f>
        <v>#NAME?</v>
      </c>
      <c r="P267" s="138" t="str">
        <f aca="false">IF(SUMIF(F:F,M267,H:H)=0,"",SUMIF(F:F,M267,H:H))</f>
        <v/>
      </c>
      <c r="Q267" s="189" t="e">
        <f aca="false">IF(M267="","", xlookup("*"&amp;M267&amp;"*",S:S,S:S,"",2))</f>
        <v>#NAME?</v>
      </c>
      <c r="S267" s="140" t="str">
        <f aca="false">IF('DKP Sep 25'!A264&lt;&gt;"",'DKP Sep 25'!A264,"")</f>
        <v/>
      </c>
      <c r="T267" s="145" t="str">
        <f aca="false">IF(S267="","",IF(SUMIF(Q:Q,S267,P:P)=0,"",SUMIF(Q:Q,S267,P:P)))</f>
        <v/>
      </c>
      <c r="U267" s="190" t="str">
        <f aca="false" t="array" ref="U267:U267">IF(S267="","", xlookup(S267,'DKP Sep 25'!A:A,'DKP Sep 25'!A:A))</f>
        <v/>
      </c>
      <c r="V267" s="126" t="str">
        <f aca="false">IF(T267="","", IF(T267&gt;10,1,""))</f>
        <v/>
      </c>
      <c r="W267" s="191" t="e">
        <f aca="false">xlookup(S267,Q:Q,Q:Q)</f>
        <v>#NAME?</v>
      </c>
    </row>
    <row r="268" customFormat="false" ht="15.75" hidden="false" customHeight="true" outlineLevel="0" collapsed="false">
      <c r="A268" s="126"/>
      <c r="B268" s="126"/>
      <c r="C268" s="126"/>
      <c r="G268" s="214"/>
      <c r="H268" s="123"/>
      <c r="I268" s="214" t="str">
        <f aca="false">IF(F268&lt;&gt;"",xlookup(F268,M:M,M:M,"not guildie"),"")</f>
        <v/>
      </c>
      <c r="J268" s="214" t="str">
        <f aca="false">IF(F268&lt;&gt;"", xlookup(F268,O:O,O:O,"not on DKP"),"")</f>
        <v/>
      </c>
      <c r="K268" s="185" t="str">
        <f aca="false">IF(F268="","", xlookup("*"&amp;F268&amp;"*",S:S,S:S,"",2))</f>
        <v/>
      </c>
      <c r="M268" s="144" t="s">
        <v>783</v>
      </c>
      <c r="N268" s="187" t="e">
        <f aca="false" t="array" ref="N268:N268">IF(M268="","", xlookup(M268,'Guild ID Registrar'!B:B,'Guild ID Registrar'!A:A,"noID"))</f>
        <v>#NAME?</v>
      </c>
      <c r="O268" s="139" t="e">
        <f aca="false">xlookup(M268,F:F,F:F,"",2)</f>
        <v>#NAME?</v>
      </c>
      <c r="P268" s="138" t="str">
        <f aca="false">IF(SUMIF(F:F,M268,H:H)=0,"",SUMIF(F:F,M268,H:H))</f>
        <v/>
      </c>
      <c r="Q268" s="189" t="e">
        <f aca="false">IF(M268="","", xlookup("*"&amp;M268&amp;"*",S:S,S:S,"",2))</f>
        <v>#NAME?</v>
      </c>
      <c r="S268" s="140" t="str">
        <f aca="false">IF('DKP Sep 25'!A265&lt;&gt;"",'DKP Sep 25'!A265,"")</f>
        <v/>
      </c>
      <c r="T268" s="145" t="str">
        <f aca="false">IF(S268="","",IF(SUMIF(Q:Q,S268,P:P)=0,"",SUMIF(Q:Q,S268,P:P)))</f>
        <v/>
      </c>
      <c r="U268" s="190" t="str">
        <f aca="false" t="array" ref="U268:U268">IF(S268="","", xlookup(S268,'DKP Sep 25'!A:A,'DKP Sep 25'!A:A))</f>
        <v/>
      </c>
      <c r="V268" s="126" t="str">
        <f aca="false">IF(T268="","", IF(T268&gt;10,1,""))</f>
        <v/>
      </c>
      <c r="W268" s="191" t="e">
        <f aca="false">xlookup(S268,Q:Q,Q:Q)</f>
        <v>#NAME?</v>
      </c>
    </row>
    <row r="269" customFormat="false" ht="15.75" hidden="false" customHeight="true" outlineLevel="0" collapsed="false">
      <c r="A269" s="126"/>
      <c r="B269" s="126"/>
      <c r="C269" s="126"/>
      <c r="G269" s="214"/>
      <c r="H269" s="123"/>
      <c r="I269" s="214" t="str">
        <f aca="false">IF(F269&lt;&gt;"",xlookup(F269,M:M,M:M,"not guildie"),"")</f>
        <v/>
      </c>
      <c r="J269" s="214" t="str">
        <f aca="false">IF(F269&lt;&gt;"", xlookup(F269,O:O,O:O,"not on DKP"),"")</f>
        <v/>
      </c>
      <c r="K269" s="185" t="str">
        <f aca="false">IF(F269="","", xlookup("*"&amp;F269&amp;"*",S:S,S:S,"",2))</f>
        <v/>
      </c>
      <c r="M269" s="144" t="s">
        <v>72</v>
      </c>
      <c r="N269" s="187" t="e">
        <f aca="false" t="array" ref="N269:N269">IF(M269="","", xlookup(M269,'Guild ID Registrar'!B:B,'Guild ID Registrar'!A:A,"noID"))</f>
        <v>#NAME?</v>
      </c>
      <c r="O269" s="139" t="e">
        <f aca="false">xlookup(M269,F:F,F:F,"",2)</f>
        <v>#NAME?</v>
      </c>
      <c r="P269" s="138" t="str">
        <f aca="false">IF(SUMIF(F:F,M269,H:H)=0,"",SUMIF(F:F,M269,H:H))</f>
        <v/>
      </c>
      <c r="Q269" s="189" t="e">
        <f aca="false">IF(M269="","", xlookup("*"&amp;M269&amp;"*",S:S,S:S,"",2))</f>
        <v>#NAME?</v>
      </c>
      <c r="S269" s="140" t="str">
        <f aca="false">IF('DKP Sep 25'!A266&lt;&gt;"",'DKP Sep 25'!A266,"")</f>
        <v/>
      </c>
      <c r="T269" s="145" t="str">
        <f aca="false">IF(S269="","",IF(SUMIF(Q:Q,S269,P:P)=0,"",SUMIF(Q:Q,S269,P:P)))</f>
        <v/>
      </c>
      <c r="U269" s="190" t="str">
        <f aca="false" t="array" ref="U269:U269">IF(S269="","", xlookup(S269,'DKP Sep 25'!A:A,'DKP Sep 25'!A:A))</f>
        <v/>
      </c>
      <c r="V269" s="126" t="str">
        <f aca="false">IF(T269="","", IF(T269&gt;10,1,""))</f>
        <v/>
      </c>
      <c r="W269" s="191" t="e">
        <f aca="false">xlookup(S269,Q:Q,Q:Q)</f>
        <v>#NAME?</v>
      </c>
    </row>
    <row r="270" customFormat="false" ht="15.75" hidden="false" customHeight="true" outlineLevel="0" collapsed="false">
      <c r="A270" s="126"/>
      <c r="B270" s="126"/>
      <c r="C270" s="126"/>
      <c r="G270" s="214"/>
      <c r="H270" s="123"/>
      <c r="I270" s="214" t="str">
        <f aca="false">IF(F270&lt;&gt;"",xlookup(F270,M:M,M:M,"not guildie"),"")</f>
        <v/>
      </c>
      <c r="J270" s="214" t="str">
        <f aca="false">IF(F270&lt;&gt;"", xlookup(F270,O:O,O:O,"not on DKP"),"")</f>
        <v/>
      </c>
      <c r="K270" s="185" t="str">
        <f aca="false">IF(F270="","", xlookup("*"&amp;F270&amp;"*",S:S,S:S,"",2))</f>
        <v/>
      </c>
      <c r="M270" s="144" t="s">
        <v>784</v>
      </c>
      <c r="N270" s="187" t="e">
        <f aca="false" t="array" ref="N270:N270">IF(M270="","", xlookup(M270,'Guild ID Registrar'!B:B,'Guild ID Registrar'!A:A,"noID"))</f>
        <v>#NAME?</v>
      </c>
      <c r="O270" s="139" t="e">
        <f aca="false">xlookup(M270,F:F,F:F,"",2)</f>
        <v>#NAME?</v>
      </c>
      <c r="P270" s="138" t="str">
        <f aca="false">IF(SUMIF(F:F,M270,H:H)=0,"",SUMIF(F:F,M270,H:H))</f>
        <v/>
      </c>
      <c r="Q270" s="189" t="e">
        <f aca="false">IF(M270="","", xlookup("*"&amp;M270&amp;"*",S:S,S:S,"",2))</f>
        <v>#NAME?</v>
      </c>
      <c r="S270" s="140" t="str">
        <f aca="false">IF('DKP Sep 25'!A267&lt;&gt;"",'DKP Sep 25'!A267,"")</f>
        <v/>
      </c>
      <c r="T270" s="145" t="str">
        <f aca="false">IF(S270="","",IF(SUMIF(Q:Q,S270,P:P)=0,"",SUMIF(Q:Q,S270,P:P)))</f>
        <v/>
      </c>
      <c r="U270" s="190" t="str">
        <f aca="false" t="array" ref="U270:U270">IF(S270="","", xlookup(S270,'DKP Sep 25'!A:A,'DKP Sep 25'!A:A))</f>
        <v/>
      </c>
      <c r="V270" s="126" t="str">
        <f aca="false">IF(T270="","", IF(T270&gt;10,1,""))</f>
        <v/>
      </c>
      <c r="W270" s="191" t="e">
        <f aca="false">xlookup(S270,Q:Q,Q:Q)</f>
        <v>#NAME?</v>
      </c>
    </row>
    <row r="271" customFormat="false" ht="15.75" hidden="false" customHeight="true" outlineLevel="0" collapsed="false">
      <c r="A271" s="126"/>
      <c r="B271" s="126"/>
      <c r="C271" s="126"/>
      <c r="G271" s="214"/>
      <c r="H271" s="123"/>
      <c r="I271" s="214" t="str">
        <f aca="false">IF(F271&lt;&gt;"",xlookup(F271,M:M,M:M,"not guildie"),"")</f>
        <v/>
      </c>
      <c r="J271" s="214" t="str">
        <f aca="false">IF(F271&lt;&gt;"", xlookup(F271,O:O,O:O,"not on DKP"),"")</f>
        <v/>
      </c>
      <c r="K271" s="185" t="str">
        <f aca="false">IF(F271="","", xlookup("*"&amp;F271&amp;"*",S:S,S:S,"",2))</f>
        <v/>
      </c>
      <c r="M271" s="144" t="s">
        <v>785</v>
      </c>
      <c r="N271" s="187" t="e">
        <f aca="false" t="array" ref="N271:N271">IF(M271="","", xlookup(M271,'Guild ID Registrar'!B:B,'Guild ID Registrar'!A:A,"noID"))</f>
        <v>#NAME?</v>
      </c>
      <c r="O271" s="139" t="e">
        <f aca="false">xlookup(M271,F:F,F:F,"",2)</f>
        <v>#NAME?</v>
      </c>
      <c r="P271" s="138" t="str">
        <f aca="false">IF(SUMIF(F:F,M271,H:H)=0,"",SUMIF(F:F,M271,H:H))</f>
        <v/>
      </c>
      <c r="Q271" s="189" t="e">
        <f aca="false">IF(M271="","", xlookup("*"&amp;M271&amp;"*",S:S,S:S,"",2))</f>
        <v>#NAME?</v>
      </c>
      <c r="S271" s="140" t="str">
        <f aca="false">IF('DKP Sep 25'!A268&lt;&gt;"",'DKP Sep 25'!A268,"")</f>
        <v/>
      </c>
      <c r="T271" s="145" t="str">
        <f aca="false">IF(S271="","",IF(SUMIF(Q:Q,S271,P:P)=0,"",SUMIF(Q:Q,S271,P:P)))</f>
        <v/>
      </c>
      <c r="U271" s="190" t="str">
        <f aca="false" t="array" ref="U271:U271">IF(S271="","", xlookup(S271,'DKP Sep 25'!A:A,'DKP Sep 25'!A:A))</f>
        <v/>
      </c>
      <c r="V271" s="126" t="str">
        <f aca="false">IF(T271="","", IF(T271&gt;10,1,""))</f>
        <v/>
      </c>
      <c r="W271" s="191" t="e">
        <f aca="false">xlookup(S271,Q:Q,Q:Q)</f>
        <v>#NAME?</v>
      </c>
    </row>
    <row r="272" customFormat="false" ht="15.75" hidden="false" customHeight="true" outlineLevel="0" collapsed="false">
      <c r="A272" s="126"/>
      <c r="B272" s="126"/>
      <c r="C272" s="126"/>
      <c r="G272" s="214"/>
      <c r="H272" s="123"/>
      <c r="I272" s="214" t="str">
        <f aca="false">IF(F272&lt;&gt;"",xlookup(F272,M:M,M:M,"not guildie"),"")</f>
        <v/>
      </c>
      <c r="J272" s="214" t="str">
        <f aca="false">IF(F272&lt;&gt;"", xlookup(F272,O:O,O:O,"not on DKP"),"")</f>
        <v/>
      </c>
      <c r="K272" s="185" t="str">
        <f aca="false">IF(F272="","", xlookup("*"&amp;F272&amp;"*",S:S,S:S,"",2))</f>
        <v/>
      </c>
      <c r="M272" s="144" t="s">
        <v>786</v>
      </c>
      <c r="N272" s="187" t="e">
        <f aca="false" t="array" ref="N272:N272">IF(M272="","", xlookup(M272,'Guild ID Registrar'!B:B,'Guild ID Registrar'!A:A,"noID"))</f>
        <v>#NAME?</v>
      </c>
      <c r="O272" s="139" t="e">
        <f aca="false">xlookup(M272,F:F,F:F,"",2)</f>
        <v>#NAME?</v>
      </c>
      <c r="P272" s="138" t="str">
        <f aca="false">IF(SUMIF(F:F,M272,H:H)=0,"",SUMIF(F:F,M272,H:H))</f>
        <v/>
      </c>
      <c r="Q272" s="189" t="e">
        <f aca="false">IF(M272="","", xlookup("*"&amp;M272&amp;"*",S:S,S:S,"",2))</f>
        <v>#NAME?</v>
      </c>
      <c r="S272" s="140" t="str">
        <f aca="false">IF('DKP Sep 25'!A269&lt;&gt;"",'DKP Sep 25'!A269,"")</f>
        <v/>
      </c>
      <c r="T272" s="145" t="str">
        <f aca="false">IF(S272="","",IF(SUMIF(Q:Q,S272,P:P)=0,"",SUMIF(Q:Q,S272,P:P)))</f>
        <v/>
      </c>
      <c r="U272" s="190" t="str">
        <f aca="false" t="array" ref="U272:U272">IF(S272="","", xlookup(S272,'DKP Sep 25'!A:A,'DKP Sep 25'!A:A))</f>
        <v/>
      </c>
      <c r="V272" s="126" t="str">
        <f aca="false">IF(T272="","", IF(T272&gt;10,1,""))</f>
        <v/>
      </c>
      <c r="W272" s="191" t="e">
        <f aca="false">xlookup(S272,Q:Q,Q:Q)</f>
        <v>#NAME?</v>
      </c>
    </row>
    <row r="273" customFormat="false" ht="15.75" hidden="false" customHeight="true" outlineLevel="0" collapsed="false">
      <c r="A273" s="126"/>
      <c r="B273" s="126"/>
      <c r="C273" s="126"/>
      <c r="G273" s="214"/>
      <c r="H273" s="123"/>
      <c r="I273" s="214" t="str">
        <f aca="false">IF(F273&lt;&gt;"",xlookup(F273,M:M,M:M,"not guildie"),"")</f>
        <v/>
      </c>
      <c r="J273" s="214" t="str">
        <f aca="false">IF(F273&lt;&gt;"", xlookup(F273,O:O,O:O,"not on DKP"),"")</f>
        <v/>
      </c>
      <c r="K273" s="185" t="str">
        <f aca="false">IF(F273="","", xlookup("*"&amp;F273&amp;"*",S:S,S:S,"",2))</f>
        <v/>
      </c>
      <c r="M273" s="144" t="s">
        <v>787</v>
      </c>
      <c r="N273" s="187" t="e">
        <f aca="false" t="array" ref="N273:N273">IF(M273="","", xlookup(M273,'Guild ID Registrar'!B:B,'Guild ID Registrar'!A:A,"noID"))</f>
        <v>#NAME?</v>
      </c>
      <c r="O273" s="139" t="e">
        <f aca="false">xlookup(M273,F:F,F:F,"",2)</f>
        <v>#NAME?</v>
      </c>
      <c r="P273" s="138" t="str">
        <f aca="false">IF(SUMIF(F:F,M273,H:H)=0,"",SUMIF(F:F,M273,H:H))</f>
        <v/>
      </c>
      <c r="Q273" s="189" t="e">
        <f aca="false">IF(M273="","", xlookup("*"&amp;M273&amp;"*",S:S,S:S,"",2))</f>
        <v>#NAME?</v>
      </c>
      <c r="S273" s="140" t="str">
        <f aca="false">IF('DKP Sep 25'!A270&lt;&gt;"",'DKP Sep 25'!A270,"")</f>
        <v/>
      </c>
      <c r="T273" s="145" t="str">
        <f aca="false">IF(S273="","",IF(SUMIF(Q:Q,S273,P:P)=0,"",SUMIF(Q:Q,S273,P:P)))</f>
        <v/>
      </c>
      <c r="U273" s="190" t="str">
        <f aca="false" t="array" ref="U273:U273">IF(S273="","", xlookup(S273,'DKP Sep 25'!A:A,'DKP Sep 25'!A:A))</f>
        <v/>
      </c>
      <c r="V273" s="126" t="str">
        <f aca="false">IF(T273="","", IF(T273&gt;10,1,""))</f>
        <v/>
      </c>
      <c r="W273" s="191" t="e">
        <f aca="false">xlookup(S273,Q:Q,Q:Q)</f>
        <v>#NAME?</v>
      </c>
    </row>
    <row r="274" customFormat="false" ht="15.75" hidden="false" customHeight="true" outlineLevel="0" collapsed="false">
      <c r="A274" s="126"/>
      <c r="B274" s="126"/>
      <c r="C274" s="126"/>
      <c r="G274" s="214"/>
      <c r="H274" s="123"/>
      <c r="I274" s="214" t="str">
        <f aca="false">IF(F274&lt;&gt;"",xlookup(F274,M:M,M:M,"not guildie"),"")</f>
        <v/>
      </c>
      <c r="J274" s="214" t="str">
        <f aca="false">IF(F274&lt;&gt;"", xlookup(F274,O:O,O:O,"not on DKP"),"")</f>
        <v/>
      </c>
      <c r="K274" s="185" t="str">
        <f aca="false">IF(F274="","", xlookup("*"&amp;F274&amp;"*",S:S,S:S,"",2))</f>
        <v/>
      </c>
      <c r="M274" s="144" t="s">
        <v>788</v>
      </c>
      <c r="N274" s="187" t="e">
        <f aca="false" t="array" ref="N274:N274">IF(M274="","", xlookup(M274,'Guild ID Registrar'!B:B,'Guild ID Registrar'!A:A,"noID"))</f>
        <v>#NAME?</v>
      </c>
      <c r="O274" s="139" t="e">
        <f aca="false">xlookup(M274,F:F,F:F,"",2)</f>
        <v>#NAME?</v>
      </c>
      <c r="P274" s="138" t="str">
        <f aca="false">IF(SUMIF(F:F,M274,H:H)=0,"",SUMIF(F:F,M274,H:H))</f>
        <v/>
      </c>
      <c r="Q274" s="189" t="e">
        <f aca="false">IF(M274="","", xlookup("*"&amp;M274&amp;"*",S:S,S:S,"",2))</f>
        <v>#NAME?</v>
      </c>
      <c r="S274" s="140" t="str">
        <f aca="false">IF('DKP Sep 25'!A271&lt;&gt;"",'DKP Sep 25'!A271,"")</f>
        <v/>
      </c>
      <c r="T274" s="145" t="str">
        <f aca="false">IF(S274="","",IF(SUMIF(Q:Q,S274,P:P)=0,"",SUMIF(Q:Q,S274,P:P)))</f>
        <v/>
      </c>
      <c r="U274" s="190" t="str">
        <f aca="false" t="array" ref="U274:U274">IF(S274="","", xlookup(S274,'DKP Sep 25'!A:A,'DKP Sep 25'!A:A))</f>
        <v/>
      </c>
      <c r="V274" s="126" t="str">
        <f aca="false">IF(T274="","", IF(T274&gt;10,1,""))</f>
        <v/>
      </c>
      <c r="W274" s="191" t="e">
        <f aca="false">xlookup(S274,Q:Q,Q:Q)</f>
        <v>#NAME?</v>
      </c>
    </row>
    <row r="275" customFormat="false" ht="15.75" hidden="false" customHeight="true" outlineLevel="0" collapsed="false">
      <c r="A275" s="126"/>
      <c r="B275" s="126"/>
      <c r="C275" s="126"/>
      <c r="G275" s="214"/>
      <c r="H275" s="123"/>
      <c r="I275" s="214" t="str">
        <f aca="false">IF(F275&lt;&gt;"",xlookup(F275,M:M,M:M,"not guildie"),"")</f>
        <v/>
      </c>
      <c r="J275" s="214" t="str">
        <f aca="false">IF(F275&lt;&gt;"", xlookup(F275,O:O,O:O,"not on DKP"),"")</f>
        <v/>
      </c>
      <c r="K275" s="185" t="str">
        <f aca="false">IF(F275="","", xlookup("*"&amp;F275&amp;"*",S:S,S:S,"",2))</f>
        <v/>
      </c>
      <c r="M275" s="144" t="s">
        <v>789</v>
      </c>
      <c r="N275" s="187" t="e">
        <f aca="false" t="array" ref="N275:N275">IF(M275="","", xlookup(M275,'Guild ID Registrar'!B:B,'Guild ID Registrar'!A:A,"noID"))</f>
        <v>#NAME?</v>
      </c>
      <c r="O275" s="139" t="e">
        <f aca="false">xlookup(M275,F:F,F:F,"",2)</f>
        <v>#NAME?</v>
      </c>
      <c r="P275" s="138" t="str">
        <f aca="false">IF(SUMIF(F:F,M275,H:H)=0,"",SUMIF(F:F,M275,H:H))</f>
        <v/>
      </c>
      <c r="Q275" s="189" t="e">
        <f aca="false">IF(M275="","", xlookup("*"&amp;M275&amp;"*",S:S,S:S,"",2))</f>
        <v>#NAME?</v>
      </c>
      <c r="S275" s="140" t="str">
        <f aca="false">IF('DKP Sep 25'!A272&lt;&gt;"",'DKP Sep 25'!A272,"")</f>
        <v/>
      </c>
      <c r="T275" s="145" t="str">
        <f aca="false">IF(S275="","",IF(SUMIF(Q:Q,S275,P:P)=0,"",SUMIF(Q:Q,S275,P:P)))</f>
        <v/>
      </c>
      <c r="U275" s="190" t="str">
        <f aca="false" t="array" ref="U275:U275">IF(S275="","", xlookup(S275,'DKP Sep 25'!A:A,'DKP Sep 25'!A:A))</f>
        <v/>
      </c>
      <c r="V275" s="126" t="str">
        <f aca="false">IF(T275="","", IF(T275&gt;10,1,""))</f>
        <v/>
      </c>
      <c r="W275" s="191" t="e">
        <f aca="false">xlookup(S275,Q:Q,Q:Q)</f>
        <v>#NAME?</v>
      </c>
    </row>
    <row r="276" customFormat="false" ht="15.75" hidden="false" customHeight="true" outlineLevel="0" collapsed="false">
      <c r="A276" s="126"/>
      <c r="B276" s="126"/>
      <c r="C276" s="126"/>
      <c r="G276" s="214"/>
      <c r="H276" s="123"/>
      <c r="I276" s="214" t="str">
        <f aca="false">IF(F276&lt;&gt;"",xlookup(F276,M:M,M:M,"not guildie"),"")</f>
        <v/>
      </c>
      <c r="J276" s="214" t="str">
        <f aca="false">IF(F276&lt;&gt;"", xlookup(F276,O:O,O:O,"not on DKP"),"")</f>
        <v/>
      </c>
      <c r="K276" s="185" t="str">
        <f aca="false">IF(F276="","", xlookup("*"&amp;F276&amp;"*",S:S,S:S,"",2))</f>
        <v/>
      </c>
      <c r="M276" s="144" t="s">
        <v>790</v>
      </c>
      <c r="N276" s="187" t="e">
        <f aca="false" t="array" ref="N276:N276">IF(M276="","", xlookup(M276,'Guild ID Registrar'!B:B,'Guild ID Registrar'!A:A,"noID"))</f>
        <v>#NAME?</v>
      </c>
      <c r="O276" s="139" t="e">
        <f aca="false">xlookup(M276,F:F,F:F,"",2)</f>
        <v>#NAME?</v>
      </c>
      <c r="P276" s="138" t="str">
        <f aca="false">IF(SUMIF(F:F,M276,H:H)=0,"",SUMIF(F:F,M276,H:H))</f>
        <v/>
      </c>
      <c r="Q276" s="189" t="e">
        <f aca="false">IF(M276="","", xlookup("*"&amp;M276&amp;"*",S:S,S:S,"",2))</f>
        <v>#NAME?</v>
      </c>
      <c r="S276" s="140" t="str">
        <f aca="false">IF('DKP Sep 25'!A273&lt;&gt;"",'DKP Sep 25'!A273,"")</f>
        <v/>
      </c>
      <c r="T276" s="145" t="str">
        <f aca="false">IF(S276="","",IF(SUMIF(Q:Q,S276,P:P)=0,"",SUMIF(Q:Q,S276,P:P)))</f>
        <v/>
      </c>
      <c r="U276" s="190" t="str">
        <f aca="false" t="array" ref="U276:U276">IF(S276="","", xlookup(S276,'DKP Sep 25'!A:A,'DKP Sep 25'!A:A))</f>
        <v/>
      </c>
      <c r="V276" s="126" t="str">
        <f aca="false">IF(T276="","", IF(T276&gt;10,1,""))</f>
        <v/>
      </c>
      <c r="W276" s="191" t="e">
        <f aca="false">xlookup(S276,Q:Q,Q:Q)</f>
        <v>#NAME?</v>
      </c>
    </row>
    <row r="277" customFormat="false" ht="15.75" hidden="false" customHeight="true" outlineLevel="0" collapsed="false">
      <c r="A277" s="126"/>
      <c r="B277" s="126"/>
      <c r="C277" s="126"/>
      <c r="G277" s="214"/>
      <c r="H277" s="123"/>
      <c r="I277" s="214" t="str">
        <f aca="false">IF(F277&lt;&gt;"",xlookup(F277,M:M,M:M,"not guildie"),"")</f>
        <v/>
      </c>
      <c r="J277" s="214" t="str">
        <f aca="false">IF(F277&lt;&gt;"", xlookup(F277,O:O,O:O,"not on DKP"),"")</f>
        <v/>
      </c>
      <c r="K277" s="185" t="str">
        <f aca="false">IF(F277="","", xlookup("*"&amp;F277&amp;"*",S:S,S:S,"",2))</f>
        <v/>
      </c>
      <c r="M277" s="144" t="s">
        <v>791</v>
      </c>
      <c r="N277" s="187" t="e">
        <f aca="false" t="array" ref="N277:N277">IF(M277="","", xlookup(M277,'Guild ID Registrar'!B:B,'Guild ID Registrar'!A:A,"noID"))</f>
        <v>#NAME?</v>
      </c>
      <c r="O277" s="139" t="e">
        <f aca="false">xlookup(M277,F:F,F:F,"",2)</f>
        <v>#NAME?</v>
      </c>
      <c r="P277" s="138" t="str">
        <f aca="false">IF(SUMIF(F:F,M277,H:H)=0,"",SUMIF(F:F,M277,H:H))</f>
        <v/>
      </c>
      <c r="Q277" s="189" t="e">
        <f aca="false">IF(M277="","", xlookup("*"&amp;M277&amp;"*",S:S,S:S,"",2))</f>
        <v>#NAME?</v>
      </c>
      <c r="S277" s="140" t="str">
        <f aca="false">IF('DKP Sep 25'!A274&lt;&gt;"",'DKP Sep 25'!A274,"")</f>
        <v/>
      </c>
      <c r="T277" s="145" t="str">
        <f aca="false">IF(S277="","",IF(SUMIF(Q:Q,S277,P:P)=0,"",SUMIF(Q:Q,S277,P:P)))</f>
        <v/>
      </c>
      <c r="U277" s="190" t="str">
        <f aca="false" t="array" ref="U277:U277">IF(S277="","", xlookup(S277,'DKP Sep 25'!A:A,'DKP Sep 25'!A:A))</f>
        <v/>
      </c>
      <c r="V277" s="126" t="str">
        <f aca="false">IF(T277="","", IF(T277&gt;10,1,""))</f>
        <v/>
      </c>
      <c r="W277" s="191" t="e">
        <f aca="false">xlookup(S277,Q:Q,Q:Q)</f>
        <v>#NAME?</v>
      </c>
    </row>
    <row r="278" customFormat="false" ht="15.75" hidden="false" customHeight="true" outlineLevel="0" collapsed="false">
      <c r="A278" s="126"/>
      <c r="B278" s="126"/>
      <c r="C278" s="126"/>
      <c r="G278" s="214"/>
      <c r="H278" s="123"/>
      <c r="I278" s="214" t="str">
        <f aca="false">IF(F278&lt;&gt;"",xlookup(F278,M:M,M:M,"not guildie"),"")</f>
        <v/>
      </c>
      <c r="J278" s="214" t="str">
        <f aca="false">IF(F278&lt;&gt;"", xlookup(F278,O:O,O:O,"not on DKP"),"")</f>
        <v/>
      </c>
      <c r="K278" s="185" t="str">
        <f aca="false">IF(F278="","", xlookup("*"&amp;F278&amp;"*",S:S,S:S,"",2))</f>
        <v/>
      </c>
      <c r="M278" s="144" t="s">
        <v>792</v>
      </c>
      <c r="N278" s="187" t="e">
        <f aca="false" t="array" ref="N278:N278">IF(M278="","", xlookup(M278,'Guild ID Registrar'!B:B,'Guild ID Registrar'!A:A,"noID"))</f>
        <v>#NAME?</v>
      </c>
      <c r="O278" s="139" t="e">
        <f aca="false">xlookup(M278,F:F,F:F,"",2)</f>
        <v>#NAME?</v>
      </c>
      <c r="P278" s="138" t="str">
        <f aca="false">IF(SUMIF(F:F,M278,H:H)=0,"",SUMIF(F:F,M278,H:H))</f>
        <v/>
      </c>
      <c r="Q278" s="189" t="e">
        <f aca="false">IF(M278="","", xlookup("*"&amp;M278&amp;"*",S:S,S:S,"",2))</f>
        <v>#NAME?</v>
      </c>
      <c r="S278" s="140" t="str">
        <f aca="false">IF('DKP Sep 25'!A275&lt;&gt;"",'DKP Sep 25'!A275,"")</f>
        <v/>
      </c>
      <c r="T278" s="145" t="str">
        <f aca="false">IF(S278="","",IF(SUMIF(Q:Q,S278,P:P)=0,"",SUMIF(Q:Q,S278,P:P)))</f>
        <v/>
      </c>
      <c r="U278" s="190" t="str">
        <f aca="false" t="array" ref="U278:U278">IF(S278="","", xlookup(S278,'DKP Sep 25'!A:A,'DKP Sep 25'!A:A))</f>
        <v/>
      </c>
      <c r="V278" s="126" t="str">
        <f aca="false">IF(T278="","", IF(T278&gt;10,1,""))</f>
        <v/>
      </c>
      <c r="W278" s="191" t="e">
        <f aca="false">xlookup(S278,Q:Q,Q:Q)</f>
        <v>#NAME?</v>
      </c>
    </row>
    <row r="279" customFormat="false" ht="15.75" hidden="false" customHeight="true" outlineLevel="0" collapsed="false">
      <c r="A279" s="126"/>
      <c r="B279" s="126"/>
      <c r="C279" s="126"/>
      <c r="G279" s="214"/>
      <c r="H279" s="123"/>
      <c r="I279" s="214" t="str">
        <f aca="false">IF(F279&lt;&gt;"",xlookup(F279,M:M,M:M,"not guildie"),"")</f>
        <v/>
      </c>
      <c r="J279" s="214" t="str">
        <f aca="false">IF(F279&lt;&gt;"", xlookup(F279,O:O,O:O,"not on DKP"),"")</f>
        <v/>
      </c>
      <c r="K279" s="185" t="str">
        <f aca="false">IF(F279="","", xlookup("*"&amp;F279&amp;"*",S:S,S:S,"",2))</f>
        <v/>
      </c>
      <c r="M279" s="144" t="s">
        <v>192</v>
      </c>
      <c r="N279" s="187" t="e">
        <f aca="false" t="array" ref="N279:N279">IF(M279="","", xlookup(M279,'Guild ID Registrar'!B:B,'Guild ID Registrar'!A:A,"noID"))</f>
        <v>#NAME?</v>
      </c>
      <c r="O279" s="139" t="e">
        <f aca="false">xlookup(M279,F:F,F:F,"",2)</f>
        <v>#NAME?</v>
      </c>
      <c r="P279" s="138" t="str">
        <f aca="false">IF(SUMIF(F:F,M279,H:H)=0,"",SUMIF(F:F,M279,H:H))</f>
        <v/>
      </c>
      <c r="Q279" s="189" t="e">
        <f aca="false">IF(M279="","", xlookup("*"&amp;M279&amp;"*",S:S,S:S,"",2))</f>
        <v>#NAME?</v>
      </c>
      <c r="S279" s="140" t="str">
        <f aca="false">IF('DKP Sep 25'!A276&lt;&gt;"",'DKP Sep 25'!A276,"")</f>
        <v/>
      </c>
      <c r="T279" s="145" t="str">
        <f aca="false">IF(S279="","",IF(SUMIF(Q:Q,S279,P:P)=0,"",SUMIF(Q:Q,S279,P:P)))</f>
        <v/>
      </c>
      <c r="U279" s="190" t="str">
        <f aca="false" t="array" ref="U279:U279">IF(S279="","", xlookup(S279,'DKP Sep 25'!A:A,'DKP Sep 25'!A:A))</f>
        <v/>
      </c>
      <c r="V279" s="126" t="str">
        <f aca="false">IF(T279="","", IF(T279&gt;10,1,""))</f>
        <v/>
      </c>
      <c r="W279" s="191" t="e">
        <f aca="false">xlookup(S279,Q:Q,Q:Q)</f>
        <v>#NAME?</v>
      </c>
    </row>
    <row r="280" customFormat="false" ht="15.75" hidden="false" customHeight="true" outlineLevel="0" collapsed="false">
      <c r="A280" s="126"/>
      <c r="B280" s="126"/>
      <c r="C280" s="126"/>
      <c r="G280" s="214"/>
      <c r="H280" s="123"/>
      <c r="I280" s="214" t="str">
        <f aca="false">IF(F280&lt;&gt;"",xlookup(F280,M:M,M:M,"not guildie"),"")</f>
        <v/>
      </c>
      <c r="J280" s="214" t="str">
        <f aca="false">IF(F280&lt;&gt;"", xlookup(F280,O:O,O:O,"not on DKP"),"")</f>
        <v/>
      </c>
      <c r="K280" s="185" t="str">
        <f aca="false">IF(F280="","", xlookup("*"&amp;F280&amp;"*",S:S,S:S,"",2))</f>
        <v/>
      </c>
      <c r="M280" s="144" t="s">
        <v>793</v>
      </c>
      <c r="N280" s="187" t="e">
        <f aca="false" t="array" ref="N280:N280">IF(M280="","", xlookup(M280,'Guild ID Registrar'!B:B,'Guild ID Registrar'!A:A,"noID"))</f>
        <v>#NAME?</v>
      </c>
      <c r="O280" s="139" t="e">
        <f aca="false">xlookup(M280,F:F,F:F,"",2)</f>
        <v>#NAME?</v>
      </c>
      <c r="P280" s="138" t="str">
        <f aca="false">IF(SUMIF(F:F,M280,H:H)=0,"",SUMIF(F:F,M280,H:H))</f>
        <v/>
      </c>
      <c r="Q280" s="189" t="e">
        <f aca="false">IF(M280="","", xlookup("*"&amp;M280&amp;"*",S:S,S:S,"",2))</f>
        <v>#NAME?</v>
      </c>
      <c r="S280" s="140" t="str">
        <f aca="false">IF('DKP Sep 25'!A277&lt;&gt;"",'DKP Sep 25'!A277,"")</f>
        <v/>
      </c>
      <c r="T280" s="145" t="str">
        <f aca="false">IF(S280="","",IF(SUMIF(Q:Q,S280,P:P)=0,"",SUMIF(Q:Q,S280,P:P)))</f>
        <v/>
      </c>
      <c r="U280" s="190" t="str">
        <f aca="false" t="array" ref="U280:U280">IF(S280="","", xlookup(S280,'DKP Sep 25'!A:A,'DKP Sep 25'!A:A))</f>
        <v/>
      </c>
      <c r="V280" s="126" t="str">
        <f aca="false">IF(T280="","", IF(T280&gt;10,1,""))</f>
        <v/>
      </c>
      <c r="W280" s="191" t="e">
        <f aca="false">xlookup(S280,Q:Q,Q:Q)</f>
        <v>#NAME?</v>
      </c>
    </row>
    <row r="281" customFormat="false" ht="15.75" hidden="false" customHeight="true" outlineLevel="0" collapsed="false">
      <c r="A281" s="126"/>
      <c r="B281" s="126"/>
      <c r="C281" s="126"/>
      <c r="G281" s="214"/>
      <c r="H281" s="123"/>
      <c r="I281" s="214" t="str">
        <f aca="false">IF(F281&lt;&gt;"",xlookup(F281,M:M,M:M,"not guildie"),"")</f>
        <v/>
      </c>
      <c r="J281" s="214" t="str">
        <f aca="false">IF(F281&lt;&gt;"", xlookup(F281,O:O,O:O,"not on DKP"),"")</f>
        <v/>
      </c>
      <c r="K281" s="185" t="str">
        <f aca="false">IF(F281="","", xlookup("*"&amp;F281&amp;"*",S:S,S:S,"",2))</f>
        <v/>
      </c>
      <c r="M281" s="144" t="s">
        <v>794</v>
      </c>
      <c r="N281" s="187" t="e">
        <f aca="false" t="array" ref="N281:N281">IF(M281="","", xlookup(M281,'Guild ID Registrar'!B:B,'Guild ID Registrar'!A:A,"noID"))</f>
        <v>#NAME?</v>
      </c>
      <c r="O281" s="139" t="e">
        <f aca="false">xlookup(M281,F:F,F:F,"",2)</f>
        <v>#NAME?</v>
      </c>
      <c r="P281" s="138" t="str">
        <f aca="false">IF(SUMIF(F:F,M281,H:H)=0,"",SUMIF(F:F,M281,H:H))</f>
        <v/>
      </c>
      <c r="Q281" s="189" t="e">
        <f aca="false">IF(M281="","", xlookup("*"&amp;M281&amp;"*",S:S,S:S,"",2))</f>
        <v>#NAME?</v>
      </c>
      <c r="S281" s="140" t="str">
        <f aca="false">IF('DKP Sep 25'!A278&lt;&gt;"",'DKP Sep 25'!A278,"")</f>
        <v/>
      </c>
      <c r="T281" s="145" t="str">
        <f aca="false">IF(S281="","",IF(SUMIF(Q:Q,S281,P:P)=0,"",SUMIF(Q:Q,S281,P:P)))</f>
        <v/>
      </c>
      <c r="U281" s="190" t="str">
        <f aca="false" t="array" ref="U281:U281">IF(S281="","", xlookup(S281,'DKP Sep 25'!A:A,'DKP Sep 25'!A:A))</f>
        <v/>
      </c>
      <c r="V281" s="126" t="str">
        <f aca="false">IF(T281="","", IF(T281&gt;10,1,""))</f>
        <v/>
      </c>
      <c r="W281" s="191" t="e">
        <f aca="false">xlookup(S281,Q:Q,Q:Q)</f>
        <v>#NAME?</v>
      </c>
    </row>
    <row r="282" customFormat="false" ht="15.75" hidden="false" customHeight="true" outlineLevel="0" collapsed="false">
      <c r="A282" s="126"/>
      <c r="B282" s="126"/>
      <c r="C282" s="126"/>
      <c r="G282" s="214"/>
      <c r="H282" s="123"/>
      <c r="I282" s="214" t="str">
        <f aca="false">IF(F282&lt;&gt;"",xlookup(F282,M:M,M:M,"not guildie"),"")</f>
        <v/>
      </c>
      <c r="J282" s="214" t="str">
        <f aca="false">IF(F282&lt;&gt;"", xlookup(F282,O:O,O:O,"not on DKP"),"")</f>
        <v/>
      </c>
      <c r="K282" s="185" t="str">
        <f aca="false">IF(F282="","", xlookup("*"&amp;F282&amp;"*",S:S,S:S,"",2))</f>
        <v/>
      </c>
      <c r="M282" s="144" t="s">
        <v>122</v>
      </c>
      <c r="N282" s="187" t="e">
        <f aca="false" t="array" ref="N282:N282">IF(M282="","", xlookup(M282,'Guild ID Registrar'!B:B,'Guild ID Registrar'!A:A,"noID"))</f>
        <v>#NAME?</v>
      </c>
      <c r="O282" s="139" t="e">
        <f aca="false">xlookup(M282,F:F,F:F,"",2)</f>
        <v>#NAME?</v>
      </c>
      <c r="P282" s="138" t="str">
        <f aca="false">IF(SUMIF(F:F,M282,H:H)=0,"",SUMIF(F:F,M282,H:H))</f>
        <v/>
      </c>
      <c r="Q282" s="189" t="e">
        <f aca="false">IF(M282="","", xlookup("*"&amp;M282&amp;"*",S:S,S:S,"",2))</f>
        <v>#NAME?</v>
      </c>
      <c r="S282" s="140" t="str">
        <f aca="false">IF('DKP Sep 25'!A279&lt;&gt;"",'DKP Sep 25'!A279,"")</f>
        <v/>
      </c>
      <c r="T282" s="145" t="str">
        <f aca="false">IF(S282="","",IF(SUMIF(Q:Q,S282,P:P)=0,"",SUMIF(Q:Q,S282,P:P)))</f>
        <v/>
      </c>
      <c r="U282" s="190" t="str">
        <f aca="false" t="array" ref="U282:U282">IF(S282="","", xlookup(S282,'DKP Sep 25'!A:A,'DKP Sep 25'!A:A))</f>
        <v/>
      </c>
      <c r="V282" s="126" t="str">
        <f aca="false">IF(T282="","", IF(T282&gt;10,1,""))</f>
        <v/>
      </c>
      <c r="W282" s="191" t="e">
        <f aca="false">xlookup(S282,Q:Q,Q:Q)</f>
        <v>#NAME?</v>
      </c>
    </row>
    <row r="283" customFormat="false" ht="15.75" hidden="false" customHeight="true" outlineLevel="0" collapsed="false">
      <c r="A283" s="126"/>
      <c r="B283" s="126"/>
      <c r="C283" s="126"/>
      <c r="G283" s="214"/>
      <c r="H283" s="123"/>
      <c r="I283" s="214" t="str">
        <f aca="false">IF(F283&lt;&gt;"",xlookup(F283,M:M,M:M,"not guildie"),"")</f>
        <v/>
      </c>
      <c r="J283" s="214" t="str">
        <f aca="false">IF(F283&lt;&gt;"", xlookup(F283,O:O,O:O,"not on DKP"),"")</f>
        <v/>
      </c>
      <c r="K283" s="185" t="str">
        <f aca="false">IF(F283="","", xlookup("*"&amp;F283&amp;"*",S:S,S:S,"",2))</f>
        <v/>
      </c>
      <c r="M283" s="144" t="s">
        <v>795</v>
      </c>
      <c r="N283" s="187" t="e">
        <f aca="false" t="array" ref="N283:N283">IF(M283="","", xlookup(M283,'Guild ID Registrar'!B:B,'Guild ID Registrar'!A:A,"noID"))</f>
        <v>#NAME?</v>
      </c>
      <c r="O283" s="139" t="e">
        <f aca="false">xlookup(M283,F:F,F:F,"",2)</f>
        <v>#NAME?</v>
      </c>
      <c r="P283" s="138" t="str">
        <f aca="false">IF(SUMIF(F:F,M283,H:H)=0,"",SUMIF(F:F,M283,H:H))</f>
        <v/>
      </c>
      <c r="Q283" s="189" t="e">
        <f aca="false">IF(M283="","", xlookup("*"&amp;M283&amp;"*",S:S,S:S,"",2))</f>
        <v>#NAME?</v>
      </c>
      <c r="S283" s="140" t="str">
        <f aca="false">IF('DKP Sep 25'!A280&lt;&gt;"",'DKP Sep 25'!A280,"")</f>
        <v/>
      </c>
      <c r="T283" s="145" t="str">
        <f aca="false">IF(S283="","",IF(SUMIF(Q:Q,S283,P:P)=0,"",SUMIF(Q:Q,S283,P:P)))</f>
        <v/>
      </c>
      <c r="U283" s="190" t="str">
        <f aca="false" t="array" ref="U283:U283">IF(S283="","", xlookup(S283,'DKP Sep 25'!A:A,'DKP Sep 25'!A:A))</f>
        <v/>
      </c>
      <c r="V283" s="126" t="str">
        <f aca="false">IF(T283="","", IF(T283&gt;10,1,""))</f>
        <v/>
      </c>
      <c r="W283" s="191" t="e">
        <f aca="false">xlookup(S283,Q:Q,Q:Q)</f>
        <v>#NAME?</v>
      </c>
    </row>
    <row r="284" customFormat="false" ht="15.75" hidden="false" customHeight="true" outlineLevel="0" collapsed="false">
      <c r="A284" s="126"/>
      <c r="B284" s="126"/>
      <c r="C284" s="126"/>
      <c r="G284" s="214"/>
      <c r="H284" s="123"/>
      <c r="I284" s="214" t="str">
        <f aca="false">IF(F284&lt;&gt;"",xlookup(F284,M:M,M:M,"not guildie"),"")</f>
        <v/>
      </c>
      <c r="J284" s="214" t="str">
        <f aca="false">IF(F284&lt;&gt;"", xlookup(F284,O:O,O:O,"not on DKP"),"")</f>
        <v/>
      </c>
      <c r="K284" s="185" t="str">
        <f aca="false">IF(F284="","", xlookup("*"&amp;F284&amp;"*",S:S,S:S,"",2))</f>
        <v/>
      </c>
      <c r="M284" s="144" t="s">
        <v>796</v>
      </c>
      <c r="N284" s="187" t="e">
        <f aca="false" t="array" ref="N284:N284">IF(M284="","", xlookup(M284,'Guild ID Registrar'!B:B,'Guild ID Registrar'!A:A,"noID"))</f>
        <v>#NAME?</v>
      </c>
      <c r="O284" s="139" t="e">
        <f aca="false">xlookup(M284,F:F,F:F,"",2)</f>
        <v>#NAME?</v>
      </c>
      <c r="P284" s="138" t="str">
        <f aca="false">IF(SUMIF(F:F,M284,H:H)=0,"",SUMIF(F:F,M284,H:H))</f>
        <v/>
      </c>
      <c r="Q284" s="189" t="e">
        <f aca="false">IF(M284="","", xlookup("*"&amp;M284&amp;"*",S:S,S:S,"",2))</f>
        <v>#NAME?</v>
      </c>
      <c r="S284" s="140" t="str">
        <f aca="false">IF('DKP Sep 25'!A281&lt;&gt;"",'DKP Sep 25'!A281,"")</f>
        <v/>
      </c>
      <c r="T284" s="145" t="str">
        <f aca="false">IF(S284="","",IF(SUMIF(Q:Q,S284,P:P)=0,"",SUMIF(Q:Q,S284,P:P)))</f>
        <v/>
      </c>
      <c r="U284" s="190" t="str">
        <f aca="false" t="array" ref="U284:U284">IF(S284="","", xlookup(S284,'DKP Sep 25'!A:A,'DKP Sep 25'!A:A))</f>
        <v/>
      </c>
      <c r="V284" s="126" t="str">
        <f aca="false">IF(T284="","", IF(T284&gt;10,1,""))</f>
        <v/>
      </c>
      <c r="W284" s="191" t="e">
        <f aca="false">xlookup(S284,Q:Q,Q:Q)</f>
        <v>#NAME?</v>
      </c>
    </row>
    <row r="285" customFormat="false" ht="15.75" hidden="false" customHeight="true" outlineLevel="0" collapsed="false">
      <c r="A285" s="126"/>
      <c r="B285" s="126"/>
      <c r="C285" s="126"/>
      <c r="G285" s="214"/>
      <c r="H285" s="123"/>
      <c r="I285" s="214" t="str">
        <f aca="false">IF(F285&lt;&gt;"",xlookup(F285,M:M,M:M,"not guildie"),"")</f>
        <v/>
      </c>
      <c r="J285" s="214" t="str">
        <f aca="false">IF(F285&lt;&gt;"", xlookup(F285,O:O,O:O,"not on DKP"),"")</f>
        <v/>
      </c>
      <c r="K285" s="185" t="str">
        <f aca="false">IF(F285="","", xlookup("*"&amp;F285&amp;"*",S:S,S:S,"",2))</f>
        <v/>
      </c>
      <c r="M285" s="144" t="s">
        <v>797</v>
      </c>
      <c r="N285" s="187" t="e">
        <f aca="false" t="array" ref="N285:N285">IF(M285="","", xlookup(M285,'Guild ID Registrar'!B:B,'Guild ID Registrar'!A:A,"noID"))</f>
        <v>#NAME?</v>
      </c>
      <c r="O285" s="139" t="e">
        <f aca="false">xlookup(M285,F:F,F:F,"",2)</f>
        <v>#NAME?</v>
      </c>
      <c r="P285" s="138" t="str">
        <f aca="false">IF(SUMIF(F:F,M285,H:H)=0,"",SUMIF(F:F,M285,H:H))</f>
        <v/>
      </c>
      <c r="Q285" s="189" t="e">
        <f aca="false">IF(M285="","", xlookup("*"&amp;M285&amp;"*",S:S,S:S,"",2))</f>
        <v>#NAME?</v>
      </c>
      <c r="S285" s="140" t="str">
        <f aca="false">IF('DKP Sep 25'!A282&lt;&gt;"",'DKP Sep 25'!A282,"")</f>
        <v/>
      </c>
      <c r="T285" s="145" t="str">
        <f aca="false">IF(S285="","",IF(SUMIF(Q:Q,S285,P:P)=0,"",SUMIF(Q:Q,S285,P:P)))</f>
        <v/>
      </c>
      <c r="U285" s="190" t="str">
        <f aca="false" t="array" ref="U285:U285">IF(S285="","", xlookup(S285,'DKP Sep 25'!A:A,'DKP Sep 25'!A:A))</f>
        <v/>
      </c>
      <c r="V285" s="126" t="str">
        <f aca="false">IF(T285="","", IF(T285&gt;10,1,""))</f>
        <v/>
      </c>
      <c r="W285" s="191" t="e">
        <f aca="false">xlookup(S285,Q:Q,Q:Q)</f>
        <v>#NAME?</v>
      </c>
    </row>
    <row r="286" customFormat="false" ht="15.75" hidden="false" customHeight="true" outlineLevel="0" collapsed="false">
      <c r="A286" s="126"/>
      <c r="B286" s="126"/>
      <c r="C286" s="126"/>
      <c r="G286" s="214"/>
      <c r="H286" s="123"/>
      <c r="I286" s="214" t="str">
        <f aca="false">IF(F286&lt;&gt;"",xlookup(F286,M:M,M:M,"not guildie"),"")</f>
        <v/>
      </c>
      <c r="J286" s="214" t="str">
        <f aca="false">IF(F286&lt;&gt;"", xlookup(F286,O:O,O:O,"not on DKP"),"")</f>
        <v/>
      </c>
      <c r="K286" s="185" t="str">
        <f aca="false">IF(F286="","", xlookup("*"&amp;F286&amp;"*",S:S,S:S,"",2))</f>
        <v/>
      </c>
      <c r="M286" s="144" t="s">
        <v>458</v>
      </c>
      <c r="N286" s="187" t="e">
        <f aca="false" t="array" ref="N286:N286">IF(M286="","", xlookup(M286,'Guild ID Registrar'!B:B,'Guild ID Registrar'!A:A,"noID"))</f>
        <v>#NAME?</v>
      </c>
      <c r="O286" s="139" t="e">
        <f aca="false">xlookup(M286,F:F,F:F,"",2)</f>
        <v>#NAME?</v>
      </c>
      <c r="P286" s="138" t="n">
        <f aca="false">IF(SUMIF(F:F,M286,H:H)=0,"",SUMIF(F:F,M286,H:H))</f>
        <v>7</v>
      </c>
      <c r="Q286" s="207" t="e">
        <f aca="false">IF(M286="","", xlookup("*"&amp;M286&amp;"*",S:S,S:S,"",2))</f>
        <v>#NAME?</v>
      </c>
      <c r="S286" s="140" t="str">
        <f aca="false">IF('DKP Sep 25'!A283&lt;&gt;"",'DKP Sep 25'!A283,"")</f>
        <v/>
      </c>
      <c r="T286" s="145" t="str">
        <f aca="false">IF(S286="","",IF(SUMIF(Q:Q,S286,P:P)=0,"",SUMIF(Q:Q,S286,P:P)))</f>
        <v/>
      </c>
      <c r="U286" s="190" t="str">
        <f aca="false" t="array" ref="U286:U286">IF(S286="","", xlookup(S286,'DKP Sep 25'!A:A,'DKP Sep 25'!A:A))</f>
        <v/>
      </c>
      <c r="V286" s="126" t="str">
        <f aca="false">IF(T286="","", IF(T286&gt;10,1,""))</f>
        <v/>
      </c>
      <c r="W286" s="191" t="e">
        <f aca="false">xlookup(S286,Q:Q,Q:Q)</f>
        <v>#NAME?</v>
      </c>
    </row>
    <row r="287" customFormat="false" ht="15.75" hidden="false" customHeight="true" outlineLevel="0" collapsed="false">
      <c r="A287" s="126"/>
      <c r="B287" s="126"/>
      <c r="C287" s="126"/>
      <c r="G287" s="214"/>
      <c r="H287" s="123"/>
      <c r="I287" s="214" t="str">
        <f aca="false">IF(F287&lt;&gt;"",xlookup(F287,M:M,M:M,"not guildie"),"")</f>
        <v/>
      </c>
      <c r="J287" s="214" t="str">
        <f aca="false">IF(F287&lt;&gt;"", xlookup(F287,O:O,O:O,"not on DKP"),"")</f>
        <v/>
      </c>
      <c r="K287" s="185" t="str">
        <f aca="false">IF(F287="","", xlookup("*"&amp;F287&amp;"*",S:S,S:S,"",2))</f>
        <v/>
      </c>
      <c r="M287" s="144" t="s">
        <v>798</v>
      </c>
      <c r="N287" s="187" t="e">
        <f aca="false" t="array" ref="N287:N287">IF(M287="","", xlookup(M287,'Guild ID Registrar'!B:B,'Guild ID Registrar'!A:A,"noID"))</f>
        <v>#NAME?</v>
      </c>
      <c r="O287" s="139" t="e">
        <f aca="false">xlookup(M287,F:F,F:F,"",2)</f>
        <v>#NAME?</v>
      </c>
      <c r="P287" s="138" t="str">
        <f aca="false">IF(SUMIF(F:F,M287,H:H)=0,"",SUMIF(F:F,M287,H:H))</f>
        <v/>
      </c>
      <c r="Q287" s="189" t="e">
        <f aca="false">IF(M287="","", xlookup("*"&amp;M287&amp;"*",S:S,S:S,"",2))</f>
        <v>#NAME?</v>
      </c>
      <c r="S287" s="140" t="str">
        <f aca="false">IF('DKP Sep 25'!A284&lt;&gt;"",'DKP Sep 25'!A284,"")</f>
        <v/>
      </c>
      <c r="T287" s="145" t="str">
        <f aca="false">IF(S287="","",IF(SUMIF(Q:Q,S287,P:P)=0,"",SUMIF(Q:Q,S287,P:P)))</f>
        <v/>
      </c>
      <c r="U287" s="190" t="str">
        <f aca="false" t="array" ref="U287:U287">IF(S287="","", xlookup(S287,'DKP Sep 25'!A:A,'DKP Sep 25'!A:A))</f>
        <v/>
      </c>
      <c r="V287" s="126" t="str">
        <f aca="false">IF(T287="","", IF(T287&gt;10,1,""))</f>
        <v/>
      </c>
      <c r="W287" s="191" t="e">
        <f aca="false">xlookup(S287,Q:Q,Q:Q)</f>
        <v>#NAME?</v>
      </c>
    </row>
    <row r="288" customFormat="false" ht="15.75" hidden="false" customHeight="true" outlineLevel="0" collapsed="false">
      <c r="A288" s="126"/>
      <c r="B288" s="126"/>
      <c r="C288" s="126"/>
      <c r="G288" s="214"/>
      <c r="H288" s="123"/>
      <c r="I288" s="214" t="str">
        <f aca="false">IF(F288&lt;&gt;"",xlookup(F288,M:M,M:M,"not guildie"),"")</f>
        <v/>
      </c>
      <c r="J288" s="214" t="str">
        <f aca="false">IF(F288&lt;&gt;"", xlookup(F288,O:O,O:O,"not on DKP"),"")</f>
        <v/>
      </c>
      <c r="K288" s="185" t="str">
        <f aca="false">IF(F288="","", xlookup("*"&amp;F288&amp;"*",S:S,S:S,"",2))</f>
        <v/>
      </c>
      <c r="M288" s="144" t="s">
        <v>799</v>
      </c>
      <c r="N288" s="187" t="e">
        <f aca="false" t="array" ref="N288:N288">IF(M288="","", xlookup(M288,'Guild ID Registrar'!B:B,'Guild ID Registrar'!A:A,"noID"))</f>
        <v>#NAME?</v>
      </c>
      <c r="O288" s="139" t="e">
        <f aca="false">xlookup(M288,F:F,F:F,"",2)</f>
        <v>#NAME?</v>
      </c>
      <c r="P288" s="138" t="str">
        <f aca="false">IF(SUMIF(F:F,M288,H:H)=0,"",SUMIF(F:F,M288,H:H))</f>
        <v/>
      </c>
      <c r="Q288" s="189" t="e">
        <f aca="false">IF(M288="","", xlookup("*"&amp;M288&amp;"*",S:S,S:S,"",2))</f>
        <v>#NAME?</v>
      </c>
      <c r="S288" s="140" t="str">
        <f aca="false">IF('DKP Sep 25'!A285&lt;&gt;"",'DKP Sep 25'!A285,"")</f>
        <v/>
      </c>
      <c r="T288" s="145" t="str">
        <f aca="false">IF(S288="","",IF(SUMIF(Q:Q,S288,P:P)=0,"",SUMIF(Q:Q,S288,P:P)))</f>
        <v/>
      </c>
      <c r="U288" s="190" t="str">
        <f aca="false" t="array" ref="U288:U288">IF(S288="","", xlookup(S288,'DKP Sep 25'!A:A,'DKP Sep 25'!A:A))</f>
        <v/>
      </c>
      <c r="V288" s="126" t="str">
        <f aca="false">IF(T288="","", IF(T288&gt;10,1,""))</f>
        <v/>
      </c>
      <c r="W288" s="191" t="e">
        <f aca="false">xlookup(S288,Q:Q,Q:Q)</f>
        <v>#NAME?</v>
      </c>
    </row>
    <row r="289" customFormat="false" ht="15.75" hidden="false" customHeight="true" outlineLevel="0" collapsed="false">
      <c r="A289" s="126"/>
      <c r="B289" s="126"/>
      <c r="C289" s="126"/>
      <c r="G289" s="214"/>
      <c r="H289" s="123"/>
      <c r="I289" s="214" t="str">
        <f aca="false">IF(F289&lt;&gt;"",xlookup(F289,M:M,M:M,"not guildie"),"")</f>
        <v/>
      </c>
      <c r="J289" s="214" t="str">
        <f aca="false">IF(F289&lt;&gt;"", xlookup(F289,O:O,O:O,"not on DKP"),"")</f>
        <v/>
      </c>
      <c r="K289" s="185" t="str">
        <f aca="false">IF(F289="","", xlookup("*"&amp;F289&amp;"*",S:S,S:S,"",2))</f>
        <v/>
      </c>
      <c r="M289" s="144" t="s">
        <v>386</v>
      </c>
      <c r="N289" s="187" t="e">
        <f aca="false" t="array" ref="N289:N289">IF(M289="","", xlookup(M289,'Guild ID Registrar'!B:B,'Guild ID Registrar'!A:A,"noID"))</f>
        <v>#NAME?</v>
      </c>
      <c r="O289" s="139" t="e">
        <f aca="false">xlookup(M289,F:F,F:F,"",2)</f>
        <v>#NAME?</v>
      </c>
      <c r="P289" s="138" t="str">
        <f aca="false">IF(SUMIF(F:F,M289,H:H)=0,"",SUMIF(F:F,M289,H:H))</f>
        <v/>
      </c>
      <c r="Q289" s="189" t="e">
        <f aca="false">IF(M289="","", xlookup("*"&amp;M289&amp;"*",S:S,S:S,"",2))</f>
        <v>#NAME?</v>
      </c>
      <c r="S289" s="140" t="str">
        <f aca="false">IF('DKP Sep 25'!A286&lt;&gt;"",'DKP Sep 25'!A286,"")</f>
        <v/>
      </c>
      <c r="T289" s="145" t="str">
        <f aca="false">IF(S289="","",IF(SUMIF(Q:Q,S289,P:P)=0,"",SUMIF(Q:Q,S289,P:P)))</f>
        <v/>
      </c>
      <c r="U289" s="190" t="str">
        <f aca="false" t="array" ref="U289:U289">IF(S289="","", xlookup(S289,'DKP Sep 25'!A:A,'DKP Sep 25'!A:A))</f>
        <v/>
      </c>
      <c r="V289" s="126" t="str">
        <f aca="false">IF(T289="","", IF(T289&gt;10,1,""))</f>
        <v/>
      </c>
      <c r="W289" s="191" t="e">
        <f aca="false">xlookup(S289,Q:Q,Q:Q)</f>
        <v>#NAME?</v>
      </c>
    </row>
    <row r="290" customFormat="false" ht="15.75" hidden="false" customHeight="true" outlineLevel="0" collapsed="false">
      <c r="A290" s="126"/>
      <c r="B290" s="126"/>
      <c r="C290" s="126"/>
      <c r="G290" s="214"/>
      <c r="H290" s="123"/>
      <c r="I290" s="214" t="str">
        <f aca="false">IF(F290&lt;&gt;"",xlookup(F290,M:M,M:M,"not guildie"),"")</f>
        <v/>
      </c>
      <c r="J290" s="214" t="str">
        <f aca="false">IF(F290&lt;&gt;"", xlookup(F290,O:O,O:O,"not on DKP"),"")</f>
        <v/>
      </c>
      <c r="K290" s="185" t="str">
        <f aca="false">IF(F290="","", xlookup("*"&amp;F290&amp;"*",S:S,S:S,"",2))</f>
        <v/>
      </c>
      <c r="M290" s="144" t="s">
        <v>800</v>
      </c>
      <c r="N290" s="187" t="e">
        <f aca="false" t="array" ref="N290:N290">IF(M290="","", xlookup(M290,'Guild ID Registrar'!B:B,'Guild ID Registrar'!A:A,"noID"))</f>
        <v>#NAME?</v>
      </c>
      <c r="O290" s="139" t="e">
        <f aca="false">xlookup(M290,F:F,F:F,"",2)</f>
        <v>#NAME?</v>
      </c>
      <c r="P290" s="138" t="str">
        <f aca="false">IF(SUMIF(F:F,M290,H:H)=0,"",SUMIF(F:F,M290,H:H))</f>
        <v/>
      </c>
      <c r="Q290" s="189" t="e">
        <f aca="false">IF(M290="","", xlookup("*"&amp;M290&amp;"*",S:S,S:S,"",2))</f>
        <v>#NAME?</v>
      </c>
      <c r="S290" s="140" t="str">
        <f aca="false">IF('DKP Sep 25'!A287&lt;&gt;"",'DKP Sep 25'!A287,"")</f>
        <v/>
      </c>
      <c r="T290" s="145" t="str">
        <f aca="false">IF(S290="","",IF(SUMIF(Q:Q,S290,P:P)=0,"",SUMIF(Q:Q,S290,P:P)))</f>
        <v/>
      </c>
      <c r="U290" s="190" t="str">
        <f aca="false" t="array" ref="U290:U290">IF(S290="","", xlookup(S290,'DKP Sep 25'!A:A,'DKP Sep 25'!A:A))</f>
        <v/>
      </c>
      <c r="V290" s="126" t="str">
        <f aca="false">IF(T290="","", IF(T290&gt;10,1,""))</f>
        <v/>
      </c>
      <c r="W290" s="191" t="e">
        <f aca="false">xlookup(S290,Q:Q,Q:Q)</f>
        <v>#NAME?</v>
      </c>
    </row>
    <row r="291" customFormat="false" ht="15.75" hidden="false" customHeight="true" outlineLevel="0" collapsed="false">
      <c r="A291" s="126"/>
      <c r="B291" s="126"/>
      <c r="C291" s="126"/>
      <c r="G291" s="214"/>
      <c r="H291" s="123"/>
      <c r="I291" s="214" t="str">
        <f aca="false">IF(F291&lt;&gt;"",xlookup(F291,M:M,M:M,"not guildie"),"")</f>
        <v/>
      </c>
      <c r="J291" s="214" t="str">
        <f aca="false">IF(F291&lt;&gt;"", xlookup(F291,O:O,O:O,"not on DKP"),"")</f>
        <v/>
      </c>
      <c r="K291" s="185" t="str">
        <f aca="false">IF(F291="","", xlookup("*"&amp;F291&amp;"*",S:S,S:S,"",2))</f>
        <v/>
      </c>
      <c r="M291" s="144" t="s">
        <v>801</v>
      </c>
      <c r="N291" s="187" t="e">
        <f aca="false" t="array" ref="N291:N291">IF(M291="","", xlookup(M291,'Guild ID Registrar'!B:B,'Guild ID Registrar'!A:A,"noID"))</f>
        <v>#NAME?</v>
      </c>
      <c r="O291" s="139" t="e">
        <f aca="false">xlookup(M291,F:F,F:F,"",2)</f>
        <v>#NAME?</v>
      </c>
      <c r="P291" s="138" t="str">
        <f aca="false">IF(SUMIF(F:F,M291,H:H)=0,"",SUMIF(F:F,M291,H:H))</f>
        <v/>
      </c>
      <c r="Q291" s="189" t="e">
        <f aca="false">IF(M291="","", xlookup("*"&amp;M291&amp;"*",S:S,S:S,"",2))</f>
        <v>#NAME?</v>
      </c>
      <c r="S291" s="140" t="str">
        <f aca="false">IF('DKP Sep 25'!A288&lt;&gt;"",'DKP Sep 25'!A288,"")</f>
        <v/>
      </c>
      <c r="T291" s="145" t="str">
        <f aca="false">IF(S291="","",IF(SUMIF(Q:Q,S291,P:P)=0,"",SUMIF(Q:Q,S291,P:P)))</f>
        <v/>
      </c>
      <c r="U291" s="190" t="str">
        <f aca="false" t="array" ref="U291:U291">IF(S291="","", xlookup(S291,'DKP Sep 25'!A:A,'DKP Sep 25'!A:A))</f>
        <v/>
      </c>
      <c r="V291" s="126" t="str">
        <f aca="false">IF(T291="","", IF(T291&gt;10,1,""))</f>
        <v/>
      </c>
      <c r="W291" s="191" t="e">
        <f aca="false">xlookup(S291,Q:Q,Q:Q)</f>
        <v>#NAME?</v>
      </c>
    </row>
    <row r="292" customFormat="false" ht="15.75" hidden="false" customHeight="true" outlineLevel="0" collapsed="false">
      <c r="A292" s="126"/>
      <c r="B292" s="126"/>
      <c r="C292" s="126"/>
      <c r="G292" s="214"/>
      <c r="H292" s="123"/>
      <c r="I292" s="214" t="str">
        <f aca="false">IF(F292&lt;&gt;"",xlookup(F292,M:M,M:M,"not guildie"),"")</f>
        <v/>
      </c>
      <c r="J292" s="214" t="str">
        <f aca="false">IF(F292&lt;&gt;"", xlookup(F292,O:O,O:O,"not on DKP"),"")</f>
        <v/>
      </c>
      <c r="K292" s="185" t="str">
        <f aca="false">IF(F292="","", xlookup("*"&amp;F292&amp;"*",S:S,S:S,"",2))</f>
        <v/>
      </c>
      <c r="M292" s="144" t="s">
        <v>802</v>
      </c>
      <c r="N292" s="187" t="e">
        <f aca="false" t="array" ref="N292:N292">IF(M292="","", xlookup(M292,'Guild ID Registrar'!B:B,'Guild ID Registrar'!A:A,"noID"))</f>
        <v>#NAME?</v>
      </c>
      <c r="O292" s="139" t="e">
        <f aca="false">xlookup(M292,F:F,F:F,"",2)</f>
        <v>#NAME?</v>
      </c>
      <c r="P292" s="138" t="str">
        <f aca="false">IF(SUMIF(F:F,M292,H:H)=0,"",SUMIF(F:F,M292,H:H))</f>
        <v/>
      </c>
      <c r="Q292" s="189" t="e">
        <f aca="false">IF(M292="","", xlookup("*"&amp;M292&amp;"*",S:S,S:S,"",2))</f>
        <v>#NAME?</v>
      </c>
      <c r="S292" s="140" t="str">
        <f aca="false">IF('DKP Sep 25'!A289&lt;&gt;"",'DKP Sep 25'!A289,"")</f>
        <v/>
      </c>
      <c r="T292" s="145" t="str">
        <f aca="false">IF(S292="","",IF(SUMIF(Q:Q,S292,P:P)=0,"",SUMIF(Q:Q,S292,P:P)))</f>
        <v/>
      </c>
      <c r="U292" s="190" t="str">
        <f aca="false" t="array" ref="U292:U292">IF(S292="","", xlookup(S292,'DKP Sep 25'!A:A,'DKP Sep 25'!A:A))</f>
        <v/>
      </c>
      <c r="V292" s="126" t="str">
        <f aca="false">IF(T292="","", IF(T292&gt;10,1,""))</f>
        <v/>
      </c>
      <c r="W292" s="191" t="e">
        <f aca="false">xlookup(S292,Q:Q,Q:Q)</f>
        <v>#NAME?</v>
      </c>
    </row>
    <row r="293" customFormat="false" ht="15.75" hidden="false" customHeight="true" outlineLevel="0" collapsed="false">
      <c r="A293" s="126"/>
      <c r="B293" s="126"/>
      <c r="C293" s="126"/>
      <c r="G293" s="214"/>
      <c r="H293" s="123"/>
      <c r="I293" s="214" t="str">
        <f aca="false">IF(F293&lt;&gt;"",xlookup(F293,M:M,M:M,"not guildie"),"")</f>
        <v/>
      </c>
      <c r="J293" s="214" t="str">
        <f aca="false">IF(F293&lt;&gt;"", xlookup(F293,O:O,O:O,"not on DKP"),"")</f>
        <v/>
      </c>
      <c r="K293" s="185" t="str">
        <f aca="false">IF(F293="","", xlookup("*"&amp;F293&amp;"*",S:S,S:S,"",2))</f>
        <v/>
      </c>
      <c r="M293" s="144" t="s">
        <v>803</v>
      </c>
      <c r="N293" s="187" t="e">
        <f aca="false" t="array" ref="N293:N293">IF(M293="","", xlookup(M293,'Guild ID Registrar'!B:B,'Guild ID Registrar'!A:A,"noID"))</f>
        <v>#NAME?</v>
      </c>
      <c r="O293" s="139" t="e">
        <f aca="false">xlookup(M293,F:F,F:F,"",2)</f>
        <v>#NAME?</v>
      </c>
      <c r="P293" s="138" t="str">
        <f aca="false">IF(SUMIF(F:F,M293,H:H)=0,"",SUMIF(F:F,M293,H:H))</f>
        <v/>
      </c>
      <c r="Q293" s="189" t="e">
        <f aca="false">IF(M293="","", xlookup("*"&amp;M293&amp;"*",S:S,S:S,"",2))</f>
        <v>#NAME?</v>
      </c>
      <c r="S293" s="140" t="str">
        <f aca="false">IF('DKP Sep 25'!A290&lt;&gt;"",'DKP Sep 25'!A290,"")</f>
        <v/>
      </c>
      <c r="T293" s="145" t="str">
        <f aca="false">IF(S293="","",IF(SUMIF(Q:Q,S293,P:P)=0,"",SUMIF(Q:Q,S293,P:P)))</f>
        <v/>
      </c>
      <c r="U293" s="190" t="str">
        <f aca="false" t="array" ref="U293:U293">IF(S293="","", xlookup(S293,'DKP Sep 25'!A:A,'DKP Sep 25'!A:A))</f>
        <v/>
      </c>
      <c r="V293" s="126" t="str">
        <f aca="false">IF(T293="","", IF(T293&gt;10,1,""))</f>
        <v/>
      </c>
      <c r="W293" s="191" t="e">
        <f aca="false">xlookup(S293,Q:Q,Q:Q)</f>
        <v>#NAME?</v>
      </c>
    </row>
    <row r="294" customFormat="false" ht="15.75" hidden="false" customHeight="true" outlineLevel="0" collapsed="false">
      <c r="A294" s="126"/>
      <c r="B294" s="126"/>
      <c r="C294" s="126"/>
      <c r="G294" s="214"/>
      <c r="H294" s="123"/>
      <c r="I294" s="214" t="str">
        <f aca="false">IF(F294&lt;&gt;"",xlookup(F294,M:M,M:M,"not guildie"),"")</f>
        <v/>
      </c>
      <c r="J294" s="214" t="str">
        <f aca="false">IF(F294&lt;&gt;"", xlookup(F294,O:O,O:O,"not on DKP"),"")</f>
        <v/>
      </c>
      <c r="K294" s="185" t="str">
        <f aca="false">IF(F294="","", xlookup("*"&amp;F294&amp;"*",S:S,S:S,"",2))</f>
        <v/>
      </c>
      <c r="M294" s="144" t="s">
        <v>804</v>
      </c>
      <c r="N294" s="187" t="e">
        <f aca="false" t="array" ref="N294:N294">IF(M294="","", xlookup(M294,'Guild ID Registrar'!B:B,'Guild ID Registrar'!A:A,"noID"))</f>
        <v>#NAME?</v>
      </c>
      <c r="O294" s="139" t="e">
        <f aca="false">xlookup(M294,F:F,F:F,"",2)</f>
        <v>#NAME?</v>
      </c>
      <c r="P294" s="138" t="str">
        <f aca="false">IF(SUMIF(F:F,M294,H:H)=0,"",SUMIF(F:F,M294,H:H))</f>
        <v/>
      </c>
      <c r="Q294" s="189" t="e">
        <f aca="false">IF(M294="","", xlookup("*"&amp;M294&amp;"*",S:S,S:S,"",2))</f>
        <v>#NAME?</v>
      </c>
      <c r="S294" s="140" t="str">
        <f aca="false">IF('DKP Sep 25'!A291&lt;&gt;"",'DKP Sep 25'!A291,"")</f>
        <v/>
      </c>
      <c r="T294" s="145" t="str">
        <f aca="false">IF(S294="","",IF(SUMIF(Q:Q,S294,P:P)=0,"",SUMIF(Q:Q,S294,P:P)))</f>
        <v/>
      </c>
      <c r="U294" s="190" t="str">
        <f aca="false" t="array" ref="U294:U294">IF(S294="","", xlookup(S294,'DKP Sep 25'!A:A,'DKP Sep 25'!A:A))</f>
        <v/>
      </c>
      <c r="V294" s="126" t="str">
        <f aca="false">IF(T294="","", IF(T294&gt;10,1,""))</f>
        <v/>
      </c>
      <c r="W294" s="191" t="e">
        <f aca="false">xlookup(S294,Q:Q,Q:Q)</f>
        <v>#NAME?</v>
      </c>
    </row>
    <row r="295" customFormat="false" ht="15.75" hidden="false" customHeight="true" outlineLevel="0" collapsed="false">
      <c r="A295" s="126"/>
      <c r="B295" s="126"/>
      <c r="C295" s="126"/>
      <c r="G295" s="214"/>
      <c r="H295" s="123"/>
      <c r="I295" s="214" t="str">
        <f aca="false">IF(F295&lt;&gt;"",xlookup(F295,M:M,M:M,"not guildie"),"")</f>
        <v/>
      </c>
      <c r="J295" s="214" t="str">
        <f aca="false">IF(F295&lt;&gt;"", xlookup(F295,O:O,O:O,"not on DKP"),"")</f>
        <v/>
      </c>
      <c r="K295" s="185" t="str">
        <f aca="false">IF(F295="","", xlookup("*"&amp;F295&amp;"*",S:S,S:S,"",2))</f>
        <v/>
      </c>
      <c r="M295" s="144" t="s">
        <v>465</v>
      </c>
      <c r="N295" s="187" t="e">
        <f aca="false" t="array" ref="N295:N295">IF(M295="","", xlookup(M295,'Guild ID Registrar'!B:B,'Guild ID Registrar'!A:A,"noID"))</f>
        <v>#NAME?</v>
      </c>
      <c r="O295" s="139" t="e">
        <f aca="false">xlookup(M295,F:F,F:F,"",2)</f>
        <v>#NAME?</v>
      </c>
      <c r="P295" s="138" t="n">
        <f aca="false">IF(SUMIF(F:F,M295,H:H)=0,"",SUMIF(F:F,M295,H:H))</f>
        <v>7</v>
      </c>
      <c r="Q295" s="189" t="e">
        <f aca="false">IF(M295="","", xlookup("*"&amp;M295&amp;"*",S:S,S:S,"",2))</f>
        <v>#NAME?</v>
      </c>
      <c r="S295" s="140" t="str">
        <f aca="false">IF('DKP Sep 25'!A292&lt;&gt;"",'DKP Sep 25'!A292,"")</f>
        <v/>
      </c>
      <c r="T295" s="145" t="str">
        <f aca="false">IF(S295="","",IF(SUMIF(Q:Q,S295,P:P)=0,"",SUMIF(Q:Q,S295,P:P)))</f>
        <v/>
      </c>
      <c r="U295" s="190" t="str">
        <f aca="false" t="array" ref="U295:U295">IF(S295="","", xlookup(S295,'DKP Sep 25'!A:A,'DKP Sep 25'!A:A))</f>
        <v/>
      </c>
      <c r="V295" s="126" t="str">
        <f aca="false">IF(T295="","", IF(T295&gt;10,1,""))</f>
        <v/>
      </c>
      <c r="W295" s="191" t="e">
        <f aca="false">xlookup(S295,Q:Q,Q:Q)</f>
        <v>#NAME?</v>
      </c>
    </row>
    <row r="296" customFormat="false" ht="15.75" hidden="false" customHeight="true" outlineLevel="0" collapsed="false">
      <c r="A296" s="126"/>
      <c r="B296" s="126"/>
      <c r="C296" s="126"/>
      <c r="G296" s="214"/>
      <c r="H296" s="123"/>
      <c r="I296" s="214" t="str">
        <f aca="false">IF(F296&lt;&gt;"",xlookup(F296,M:M,M:M,"not guildie"),"")</f>
        <v/>
      </c>
      <c r="J296" s="214" t="str">
        <f aca="false">IF(F296&lt;&gt;"", xlookup(F296,O:O,O:O,"not on DKP"),"")</f>
        <v/>
      </c>
      <c r="K296" s="185" t="str">
        <f aca="false">IF(F296="","", xlookup("*"&amp;F296&amp;"*",S:S,S:S,"",2))</f>
        <v/>
      </c>
      <c r="M296" s="144" t="s">
        <v>805</v>
      </c>
      <c r="N296" s="187" t="e">
        <f aca="false" t="array" ref="N296:N296">IF(M296="","", xlookup(M296,'Guild ID Registrar'!B:B,'Guild ID Registrar'!A:A,"noID"))</f>
        <v>#NAME?</v>
      </c>
      <c r="O296" s="139" t="e">
        <f aca="false">xlookup(M296,F:F,F:F,"",2)</f>
        <v>#NAME?</v>
      </c>
      <c r="P296" s="138" t="str">
        <f aca="false">IF(SUMIF(F:F,M296,H:H)=0,"",SUMIF(F:F,M296,H:H))</f>
        <v/>
      </c>
      <c r="Q296" s="189" t="e">
        <f aca="false">IF(M296="","", xlookup("*"&amp;M296&amp;"*",S:S,S:S,"",2))</f>
        <v>#NAME?</v>
      </c>
      <c r="S296" s="140" t="str">
        <f aca="false">IF('DKP Sep 25'!A293&lt;&gt;"",'DKP Sep 25'!A293,"")</f>
        <v/>
      </c>
      <c r="T296" s="145" t="str">
        <f aca="false">IF(S296="","",IF(SUMIF(Q:Q,S296,P:P)=0,"",SUMIF(Q:Q,S296,P:P)))</f>
        <v/>
      </c>
      <c r="U296" s="190" t="str">
        <f aca="false" t="array" ref="U296:U296">IF(S296="","", xlookup(S296,'DKP Sep 25'!A:A,'DKP Sep 25'!A:A))</f>
        <v/>
      </c>
      <c r="V296" s="126" t="str">
        <f aca="false">IF(T296="","", IF(T296&gt;10,1,""))</f>
        <v/>
      </c>
      <c r="W296" s="191" t="e">
        <f aca="false">xlookup(S296,Q:Q,Q:Q)</f>
        <v>#NAME?</v>
      </c>
    </row>
    <row r="297" customFormat="false" ht="15.75" hidden="false" customHeight="true" outlineLevel="0" collapsed="false">
      <c r="A297" s="126"/>
      <c r="B297" s="126"/>
      <c r="C297" s="126"/>
      <c r="G297" s="214"/>
      <c r="H297" s="123"/>
      <c r="I297" s="214" t="str">
        <f aca="false">IF(F297&lt;&gt;"",xlookup(F297,M:M,M:M,"not guildie"),"")</f>
        <v/>
      </c>
      <c r="J297" s="214" t="str">
        <f aca="false">IF(F297&lt;&gt;"", xlookup(F297,O:O,O:O,"not on DKP"),"")</f>
        <v/>
      </c>
      <c r="K297" s="185" t="str">
        <f aca="false">IF(F297="","", xlookup("*"&amp;F297&amp;"*",S:S,S:S,"",2))</f>
        <v/>
      </c>
      <c r="M297" s="144" t="s">
        <v>806</v>
      </c>
      <c r="N297" s="187" t="e">
        <f aca="false" t="array" ref="N297:N297">IF(M297="","", xlookup(M297,'Guild ID Registrar'!B:B,'Guild ID Registrar'!A:A,"noID"))</f>
        <v>#NAME?</v>
      </c>
      <c r="O297" s="139" t="e">
        <f aca="false">xlookup(M297,F:F,F:F,"",2)</f>
        <v>#NAME?</v>
      </c>
      <c r="P297" s="138" t="str">
        <f aca="false">IF(SUMIF(F:F,M297,H:H)=0,"",SUMIF(F:F,M297,H:H))</f>
        <v/>
      </c>
      <c r="Q297" s="189" t="e">
        <f aca="false">IF(M297="","", xlookup("*"&amp;M297&amp;"*",S:S,S:S,"",2))</f>
        <v>#NAME?</v>
      </c>
      <c r="S297" s="140" t="str">
        <f aca="false">IF('DKP Sep 25'!A294&lt;&gt;"",'DKP Sep 25'!A294,"")</f>
        <v/>
      </c>
      <c r="T297" s="145" t="str">
        <f aca="false">IF(S297="","",IF(SUMIF(Q:Q,S297,P:P)=0,"",SUMIF(Q:Q,S297,P:P)))</f>
        <v/>
      </c>
      <c r="U297" s="190" t="str">
        <f aca="false" t="array" ref="U297:U297">IF(S297="","", xlookup(S297,'DKP Sep 25'!A:A,'DKP Sep 25'!A:A))</f>
        <v/>
      </c>
      <c r="V297" s="126" t="str">
        <f aca="false">IF(T297="","", IF(T297&gt;10,1,""))</f>
        <v/>
      </c>
      <c r="W297" s="191" t="e">
        <f aca="false">xlookup(S297,Q:Q,Q:Q)</f>
        <v>#NAME?</v>
      </c>
    </row>
    <row r="298" customFormat="false" ht="15.75" hidden="false" customHeight="true" outlineLevel="0" collapsed="false">
      <c r="A298" s="126"/>
      <c r="B298" s="126"/>
      <c r="C298" s="126"/>
      <c r="G298" s="214"/>
      <c r="H298" s="123"/>
      <c r="I298" s="214" t="str">
        <f aca="false">IF(F298&lt;&gt;"",xlookup(F298,M:M,M:M,"not guildie"),"")</f>
        <v/>
      </c>
      <c r="J298" s="214" t="str">
        <f aca="false">IF(F298&lt;&gt;"", xlookup(F298,O:O,O:O,"not on DKP"),"")</f>
        <v/>
      </c>
      <c r="K298" s="185" t="str">
        <f aca="false">IF(F298="","", xlookup("*"&amp;F298&amp;"*",S:S,S:S,"",2))</f>
        <v/>
      </c>
      <c r="M298" s="144" t="s">
        <v>807</v>
      </c>
      <c r="N298" s="187" t="e">
        <f aca="false" t="array" ref="N298:N298">IF(M298="","", xlookup(M298,'Guild ID Registrar'!B:B,'Guild ID Registrar'!A:A,"noID"))</f>
        <v>#NAME?</v>
      </c>
      <c r="O298" s="139" t="e">
        <f aca="false">xlookup(M298,F:F,F:F,"",2)</f>
        <v>#NAME?</v>
      </c>
      <c r="P298" s="138" t="str">
        <f aca="false">IF(SUMIF(F:F,M298,H:H)=0,"",SUMIF(F:F,M298,H:H))</f>
        <v/>
      </c>
      <c r="Q298" s="189" t="e">
        <f aca="false">IF(M298="","", xlookup("*"&amp;M298&amp;"*",S:S,S:S,"",2))</f>
        <v>#NAME?</v>
      </c>
      <c r="S298" s="140" t="str">
        <f aca="false">IF('DKP Sep 25'!A295&lt;&gt;"",'DKP Sep 25'!A295,"")</f>
        <v/>
      </c>
      <c r="T298" s="145" t="str">
        <f aca="false">IF(S298="","",IF(SUMIF(Q:Q,S298,P:P)=0,"",SUMIF(Q:Q,S298,P:P)))</f>
        <v/>
      </c>
      <c r="U298" s="190" t="str">
        <f aca="false" t="array" ref="U298:U298">IF(S298="","", xlookup(S298,'DKP Sep 25'!A:A,'DKP Sep 25'!A:A))</f>
        <v/>
      </c>
      <c r="V298" s="126" t="str">
        <f aca="false">IF(T298="","", IF(T298&gt;10,1,""))</f>
        <v/>
      </c>
      <c r="W298" s="191" t="e">
        <f aca="false">xlookup(S298,Q:Q,Q:Q)</f>
        <v>#NAME?</v>
      </c>
    </row>
    <row r="299" customFormat="false" ht="15.75" hidden="false" customHeight="true" outlineLevel="0" collapsed="false">
      <c r="A299" s="126"/>
      <c r="B299" s="126"/>
      <c r="C299" s="126"/>
      <c r="G299" s="214"/>
      <c r="H299" s="123"/>
      <c r="I299" s="214" t="str">
        <f aca="false">IF(F299&lt;&gt;"",xlookup(F299,M:M,M:M,"not guildie"),"")</f>
        <v/>
      </c>
      <c r="J299" s="214" t="str">
        <f aca="false">IF(F299&lt;&gt;"", xlookup(F299,O:O,O:O,"not on DKP"),"")</f>
        <v/>
      </c>
      <c r="K299" s="185" t="str">
        <f aca="false">IF(F299="","", xlookup("*"&amp;F299&amp;"*",S:S,S:S,"",2))</f>
        <v/>
      </c>
      <c r="M299" s="144" t="s">
        <v>130</v>
      </c>
      <c r="N299" s="187" t="e">
        <f aca="false" t="array" ref="N299:N299">IF(M299="","", xlookup(M299,'Guild ID Registrar'!B:B,'Guild ID Registrar'!A:A,"noID"))</f>
        <v>#NAME?</v>
      </c>
      <c r="O299" s="139" t="e">
        <f aca="false">xlookup(M299,F:F,F:F,"",2)</f>
        <v>#NAME?</v>
      </c>
      <c r="P299" s="138" t="str">
        <f aca="false">IF(SUMIF(F:F,M299,H:H)=0,"",SUMIF(F:F,M299,H:H))</f>
        <v/>
      </c>
      <c r="Q299" s="189" t="e">
        <f aca="false">IF(M299="","", xlookup("*"&amp;M299&amp;"*",S:S,S:S,"",2))</f>
        <v>#NAME?</v>
      </c>
      <c r="S299" s="140" t="str">
        <f aca="false">IF('DKP Sep 25'!A296&lt;&gt;"",'DKP Sep 25'!A296,"")</f>
        <v/>
      </c>
      <c r="T299" s="145" t="str">
        <f aca="false">IF(S299="","",IF(SUMIF(Q:Q,S299,P:P)=0,"",SUMIF(Q:Q,S299,P:P)))</f>
        <v/>
      </c>
      <c r="U299" s="190" t="str">
        <f aca="false" t="array" ref="U299:U299">IF(S299="","", xlookup(S299,'DKP Sep 25'!A:A,'DKP Sep 25'!A:A))</f>
        <v/>
      </c>
      <c r="V299" s="126" t="str">
        <f aca="false">IF(T299="","", IF(T299&gt;10,1,""))</f>
        <v/>
      </c>
      <c r="W299" s="191" t="e">
        <f aca="false">xlookup(S299,Q:Q,Q:Q)</f>
        <v>#NAME?</v>
      </c>
    </row>
    <row r="300" customFormat="false" ht="15.75" hidden="false" customHeight="true" outlineLevel="0" collapsed="false">
      <c r="A300" s="126"/>
      <c r="B300" s="126"/>
      <c r="C300" s="126"/>
      <c r="G300" s="214"/>
      <c r="H300" s="123"/>
      <c r="I300" s="214" t="str">
        <f aca="false">IF(F300&lt;&gt;"",xlookup(F300,M:M,M:M,"not guildie"),"")</f>
        <v/>
      </c>
      <c r="J300" s="214" t="str">
        <f aca="false">IF(F300&lt;&gt;"", xlookup(F300,O:O,O:O,"not on DKP"),"")</f>
        <v/>
      </c>
      <c r="K300" s="185" t="str">
        <f aca="false">IF(F300="","", xlookup("*"&amp;F300&amp;"*",S:S,S:S,"",2))</f>
        <v/>
      </c>
      <c r="M300" s="144" t="s">
        <v>808</v>
      </c>
      <c r="N300" s="187" t="e">
        <f aca="false" t="array" ref="N300:N300">IF(M300="","", xlookup(M300,'Guild ID Registrar'!B:B,'Guild ID Registrar'!A:A,"noID"))</f>
        <v>#NAME?</v>
      </c>
      <c r="O300" s="139" t="e">
        <f aca="false">xlookup(M300,F:F,F:F,"",2)</f>
        <v>#NAME?</v>
      </c>
      <c r="P300" s="138" t="str">
        <f aca="false">IF(SUMIF(F:F,M300,H:H)=0,"",SUMIF(F:F,M300,H:H))</f>
        <v/>
      </c>
      <c r="Q300" s="189" t="e">
        <f aca="false">IF(M300="","", xlookup("*"&amp;M300&amp;"*",S:S,S:S,"",2))</f>
        <v>#NAME?</v>
      </c>
      <c r="S300" s="140" t="str">
        <f aca="false">IF('DKP Sep 25'!A297&lt;&gt;"",'DKP Sep 25'!A297,"")</f>
        <v/>
      </c>
      <c r="T300" s="145" t="str">
        <f aca="false">IF(S300="","",IF(SUMIF(Q:Q,S300,P:P)=0,"",SUMIF(Q:Q,S300,P:P)))</f>
        <v/>
      </c>
      <c r="U300" s="190" t="str">
        <f aca="false" t="array" ref="U300:U300">IF(S300="","", xlookup(S300,'DKP Sep 25'!A:A,'DKP Sep 25'!A:A))</f>
        <v/>
      </c>
      <c r="V300" s="126" t="str">
        <f aca="false">IF(T300="","", IF(T300&gt;10,1,""))</f>
        <v/>
      </c>
      <c r="W300" s="191" t="e">
        <f aca="false">xlookup(S300,Q:Q,Q:Q)</f>
        <v>#NAME?</v>
      </c>
    </row>
    <row r="301" customFormat="false" ht="15.75" hidden="false" customHeight="true" outlineLevel="0" collapsed="false">
      <c r="A301" s="126"/>
      <c r="B301" s="126"/>
      <c r="C301" s="126"/>
      <c r="G301" s="214"/>
      <c r="H301" s="123"/>
      <c r="I301" s="214" t="str">
        <f aca="false">IF(F301&lt;&gt;"",xlookup(F301,M:M,M:M,"not guildie"),"")</f>
        <v/>
      </c>
      <c r="J301" s="214" t="str">
        <f aca="false">IF(F301&lt;&gt;"", xlookup(F301,O:O,O:O,"not on DKP"),"")</f>
        <v/>
      </c>
      <c r="K301" s="185" t="str">
        <f aca="false">IF(F301="","", xlookup("*"&amp;F301&amp;"*",S:S,S:S,"",2))</f>
        <v/>
      </c>
      <c r="M301" s="144" t="s">
        <v>468</v>
      </c>
      <c r="N301" s="187" t="e">
        <f aca="false" t="array" ref="N301:N301">IF(M301="","", xlookup(M301,'Guild ID Registrar'!B:B,'Guild ID Registrar'!A:A,"noID"))</f>
        <v>#NAME?</v>
      </c>
      <c r="O301" s="139" t="e">
        <f aca="false">xlookup(M301,F:F,F:F,"",2)</f>
        <v>#NAME?</v>
      </c>
      <c r="P301" s="138" t="n">
        <f aca="false">IF(SUMIF(F:F,M301,H:H)=0,"",SUMIF(F:F,M301,H:H))</f>
        <v>7</v>
      </c>
      <c r="Q301" s="189" t="e">
        <f aca="false">IF(M301="","", xlookup("*"&amp;M301&amp;"*",S:S,S:S,"",2))</f>
        <v>#NAME?</v>
      </c>
      <c r="S301" s="140" t="str">
        <f aca="false">IF('DKP Sep 25'!A298&lt;&gt;"",'DKP Sep 25'!A298,"")</f>
        <v/>
      </c>
      <c r="T301" s="145" t="str">
        <f aca="false">IF(S301="","",IF(SUMIF(Q:Q,S301,P:P)=0,"",SUMIF(Q:Q,S301,P:P)))</f>
        <v/>
      </c>
      <c r="U301" s="190" t="str">
        <f aca="false" t="array" ref="U301:U301">IF(S301="","", xlookup(S301,'DKP Sep 25'!A:A,'DKP Sep 25'!A:A))</f>
        <v/>
      </c>
      <c r="V301" s="126" t="str">
        <f aca="false">IF(T301="","", IF(T301&gt;10,1,""))</f>
        <v/>
      </c>
      <c r="W301" s="191" t="e">
        <f aca="false">xlookup(S301,Q:Q,Q:Q)</f>
        <v>#NAME?</v>
      </c>
    </row>
    <row r="302" customFormat="false" ht="15.75" hidden="false" customHeight="true" outlineLevel="0" collapsed="false">
      <c r="A302" s="126"/>
      <c r="B302" s="126"/>
      <c r="C302" s="126"/>
      <c r="G302" s="214"/>
      <c r="H302" s="123"/>
      <c r="I302" s="214" t="str">
        <f aca="false">IF(F302&lt;&gt;"",xlookup(F302,M:M,M:M,"not guildie"),"")</f>
        <v/>
      </c>
      <c r="J302" s="214" t="str">
        <f aca="false">IF(F302&lt;&gt;"", xlookup(F302,O:O,O:O,"not on DKP"),"")</f>
        <v/>
      </c>
      <c r="K302" s="185" t="str">
        <f aca="false">IF(F302="","", xlookup("*"&amp;F302&amp;"*",S:S,S:S,"",2))</f>
        <v/>
      </c>
      <c r="M302" s="144" t="s">
        <v>809</v>
      </c>
      <c r="N302" s="187" t="e">
        <f aca="false" t="array" ref="N302:N302">IF(M302="","", xlookup(M302,'Guild ID Registrar'!B:B,'Guild ID Registrar'!A:A,"noID"))</f>
        <v>#NAME?</v>
      </c>
      <c r="O302" s="139" t="e">
        <f aca="false">xlookup(M302,F:F,F:F,"",2)</f>
        <v>#NAME?</v>
      </c>
      <c r="P302" s="138" t="str">
        <f aca="false">IF(SUMIF(F:F,M302,H:H)=0,"",SUMIF(F:F,M302,H:H))</f>
        <v/>
      </c>
      <c r="Q302" s="189" t="e">
        <f aca="false">IF(M302="","", xlookup("*"&amp;M302&amp;"*",S:S,S:S,"",2))</f>
        <v>#NAME?</v>
      </c>
      <c r="S302" s="140" t="str">
        <f aca="false">IF('DKP Sep 25'!A299&lt;&gt;"",'DKP Sep 25'!A299,"")</f>
        <v/>
      </c>
      <c r="T302" s="145" t="str">
        <f aca="false">IF(S302="","",IF(SUMIF(Q:Q,S302,P:P)=0,"",SUMIF(Q:Q,S302,P:P)))</f>
        <v/>
      </c>
      <c r="U302" s="190" t="str">
        <f aca="false" t="array" ref="U302:U302">IF(S302="","", xlookup(S302,'DKP Sep 25'!A:A,'DKP Sep 25'!A:A))</f>
        <v/>
      </c>
      <c r="V302" s="126" t="str">
        <f aca="false">IF(T302="","", IF(T302&gt;10,1,""))</f>
        <v/>
      </c>
      <c r="W302" s="191" t="e">
        <f aca="false">xlookup(S302,Q:Q,Q:Q)</f>
        <v>#NAME?</v>
      </c>
    </row>
    <row r="303" customFormat="false" ht="15.75" hidden="false" customHeight="true" outlineLevel="0" collapsed="false">
      <c r="A303" s="126"/>
      <c r="B303" s="126"/>
      <c r="C303" s="126"/>
      <c r="G303" s="214"/>
      <c r="H303" s="123"/>
      <c r="I303" s="214" t="str">
        <f aca="false">IF(F303&lt;&gt;"",xlookup(F303,M:M,M:M,"not guildie"),"")</f>
        <v/>
      </c>
      <c r="J303" s="214" t="str">
        <f aca="false">IF(F303&lt;&gt;"", xlookup(F303,O:O,O:O,"not on DKP"),"")</f>
        <v/>
      </c>
      <c r="K303" s="185" t="str">
        <f aca="false">IF(F303="","", xlookup("*"&amp;F303&amp;"*",S:S,S:S,"",2))</f>
        <v/>
      </c>
      <c r="M303" s="144" t="s">
        <v>133</v>
      </c>
      <c r="N303" s="187" t="e">
        <f aca="false" t="array" ref="N303:N303">IF(M303="","", xlookup(M303,'Guild ID Registrar'!B:B,'Guild ID Registrar'!A:A,"noID"))</f>
        <v>#NAME?</v>
      </c>
      <c r="O303" s="139" t="e">
        <f aca="false">xlookup(M303,F:F,F:F,"",2)</f>
        <v>#NAME?</v>
      </c>
      <c r="P303" s="138" t="str">
        <f aca="false">IF(SUMIF(F:F,M303,H:H)=0,"",SUMIF(F:F,M303,H:H))</f>
        <v/>
      </c>
      <c r="Q303" s="189" t="e">
        <f aca="false">IF(M303="","", xlookup("*"&amp;M303&amp;"*",S:S,S:S,"",2))</f>
        <v>#NAME?</v>
      </c>
      <c r="S303" s="140" t="str">
        <f aca="false">IF('DKP Sep 25'!A300&lt;&gt;"",'DKP Sep 25'!A300,"")</f>
        <v/>
      </c>
      <c r="T303" s="145" t="str">
        <f aca="false">IF(S303="","",IF(SUMIF(Q:Q,S303,P:P)=0,"",SUMIF(Q:Q,S303,P:P)))</f>
        <v/>
      </c>
      <c r="U303" s="190" t="str">
        <f aca="false" t="array" ref="U303:U303">IF(S303="","", xlookup(S303,'DKP Sep 25'!A:A,'DKP Sep 25'!A:A))</f>
        <v/>
      </c>
      <c r="V303" s="126" t="str">
        <f aca="false">IF(T303="","", IF(T303&gt;10,1,""))</f>
        <v/>
      </c>
      <c r="W303" s="191" t="e">
        <f aca="false">xlookup(S303,Q:Q,Q:Q)</f>
        <v>#NAME?</v>
      </c>
    </row>
    <row r="304" customFormat="false" ht="15.75" hidden="false" customHeight="true" outlineLevel="0" collapsed="false">
      <c r="A304" s="126"/>
      <c r="B304" s="126"/>
      <c r="C304" s="126"/>
      <c r="G304" s="214"/>
      <c r="H304" s="123"/>
      <c r="I304" s="214" t="str">
        <f aca="false">IF(F304&lt;&gt;"",xlookup(F304,M:M,M:M,"not guildie"),"")</f>
        <v/>
      </c>
      <c r="J304" s="214" t="str">
        <f aca="false">IF(F304&lt;&gt;"", xlookup(F304,O:O,O:O,"not on DKP"),"")</f>
        <v/>
      </c>
      <c r="K304" s="185" t="str">
        <f aca="false">IF(F304="","", xlookup("*"&amp;F304&amp;"*",S:S,S:S,"",2))</f>
        <v/>
      </c>
      <c r="M304" s="144" t="s">
        <v>810</v>
      </c>
      <c r="N304" s="187" t="e">
        <f aca="false" t="array" ref="N304:N304">IF(M304="","", xlookup(M304,'Guild ID Registrar'!B:B,'Guild ID Registrar'!A:A,"noID"))</f>
        <v>#NAME?</v>
      </c>
      <c r="O304" s="139" t="e">
        <f aca="false">xlookup(M304,F:F,F:F,"",2)</f>
        <v>#NAME?</v>
      </c>
      <c r="P304" s="138" t="str">
        <f aca="false">IF(SUMIF(F:F,M304,H:H)=0,"",SUMIF(F:F,M304,H:H))</f>
        <v/>
      </c>
      <c r="Q304" s="189" t="e">
        <f aca="false">IF(M304="","", xlookup("*"&amp;M304&amp;"*",S:S,S:S,"",2))</f>
        <v>#NAME?</v>
      </c>
      <c r="S304" s="140" t="str">
        <f aca="false">IF('DKP Sep 25'!A301&lt;&gt;"",'DKP Sep 25'!A301,"")</f>
        <v/>
      </c>
      <c r="T304" s="145" t="str">
        <f aca="false">IF(S304="","",IF(SUMIF(Q:Q,S304,P:P)=0,"",SUMIF(Q:Q,S304,P:P)))</f>
        <v/>
      </c>
      <c r="U304" s="190" t="str">
        <f aca="false" t="array" ref="U304:U304">IF(S304="","", xlookup(S304,'DKP Sep 25'!A:A,'DKP Sep 25'!A:A))</f>
        <v/>
      </c>
      <c r="V304" s="126" t="str">
        <f aca="false">IF(T304="","", IF(T304&gt;10,1,""))</f>
        <v/>
      </c>
      <c r="W304" s="191" t="e">
        <f aca="false">xlookup(S304,Q:Q,Q:Q)</f>
        <v>#NAME?</v>
      </c>
    </row>
    <row r="305" customFormat="false" ht="15.75" hidden="false" customHeight="true" outlineLevel="0" collapsed="false">
      <c r="A305" s="126"/>
      <c r="B305" s="126"/>
      <c r="C305" s="126"/>
      <c r="G305" s="214"/>
      <c r="H305" s="123"/>
      <c r="I305" s="214" t="str">
        <f aca="false">IF(F305&lt;&gt;"",xlookup(F305,M:M,M:M,"not guildie"),"")</f>
        <v/>
      </c>
      <c r="J305" s="214" t="str">
        <f aca="false">IF(F305&lt;&gt;"", xlookup(F305,O:O,O:O,"not on DKP"),"")</f>
        <v/>
      </c>
      <c r="K305" s="185" t="str">
        <f aca="false">IF(F305="","", xlookup("*"&amp;F305&amp;"*",S:S,S:S,"",2))</f>
        <v/>
      </c>
      <c r="M305" s="144" t="s">
        <v>53</v>
      </c>
      <c r="N305" s="187" t="e">
        <f aca="false" t="array" ref="N305:N305">IF(M305="","", xlookup(M305,'Guild ID Registrar'!B:B,'Guild ID Registrar'!A:A,"noID"))</f>
        <v>#NAME?</v>
      </c>
      <c r="O305" s="139" t="e">
        <f aca="false">xlookup(M305,F:F,F:F,"",2)</f>
        <v>#NAME?</v>
      </c>
      <c r="P305" s="138" t="str">
        <f aca="false">IF(SUMIF(F:F,M305,H:H)=0,"",SUMIF(F:F,M305,H:H))</f>
        <v/>
      </c>
      <c r="Q305" s="189" t="e">
        <f aca="false">IF(M305="","", xlookup("*"&amp;M305&amp;"*",S:S,S:S,"",2))</f>
        <v>#NAME?</v>
      </c>
      <c r="S305" s="140" t="str">
        <f aca="false">IF('DKP Sep 25'!A302&lt;&gt;"",'DKP Sep 25'!A302,"")</f>
        <v/>
      </c>
      <c r="T305" s="145" t="str">
        <f aca="false">IF(S305="","",IF(SUMIF(Q:Q,S305,P:P)=0,"",SUMIF(Q:Q,S305,P:P)))</f>
        <v/>
      </c>
      <c r="U305" s="190" t="str">
        <f aca="false" t="array" ref="U305:U305">IF(S305="","", xlookup(S305,'DKP Sep 25'!A:A,'DKP Sep 25'!A:A))</f>
        <v/>
      </c>
      <c r="V305" s="126" t="str">
        <f aca="false">IF(T305="","", IF(T305&gt;10,1,""))</f>
        <v/>
      </c>
      <c r="W305" s="191" t="e">
        <f aca="false">xlookup(S305,Q:Q,Q:Q)</f>
        <v>#NAME?</v>
      </c>
    </row>
    <row r="306" customFormat="false" ht="15.75" hidden="false" customHeight="true" outlineLevel="0" collapsed="false">
      <c r="A306" s="126"/>
      <c r="B306" s="126"/>
      <c r="C306" s="126"/>
      <c r="G306" s="214"/>
      <c r="H306" s="123"/>
      <c r="I306" s="214" t="str">
        <f aca="false">IF(F306&lt;&gt;"",xlookup(F306,M:M,M:M,"not guildie"),"")</f>
        <v/>
      </c>
      <c r="J306" s="214" t="str">
        <f aca="false">IF(F306&lt;&gt;"", xlookup(F306,O:O,O:O,"not on DKP"),"")</f>
        <v/>
      </c>
      <c r="K306" s="185" t="str">
        <f aca="false">IF(F306="","", xlookup("*"&amp;F306&amp;"*",S:S,S:S,"",2))</f>
        <v/>
      </c>
      <c r="M306" s="144" t="s">
        <v>811</v>
      </c>
      <c r="N306" s="187" t="e">
        <f aca="false" t="array" ref="N306:N306">IF(M306="","", xlookup(M306,'Guild ID Registrar'!B:B,'Guild ID Registrar'!A:A,"noID"))</f>
        <v>#NAME?</v>
      </c>
      <c r="O306" s="139" t="e">
        <f aca="false">xlookup(M306,F:F,F:F,"",2)</f>
        <v>#NAME?</v>
      </c>
      <c r="P306" s="138" t="str">
        <f aca="false">IF(SUMIF(F:F,M306,H:H)=0,"",SUMIF(F:F,M306,H:H))</f>
        <v/>
      </c>
      <c r="Q306" s="189" t="e">
        <f aca="false">IF(M306="","", xlookup("*"&amp;M306&amp;"*",S:S,S:S,"",2))</f>
        <v>#NAME?</v>
      </c>
      <c r="S306" s="140" t="str">
        <f aca="false">IF('DKP Sep 25'!A303&lt;&gt;"",'DKP Sep 25'!A303,"")</f>
        <v/>
      </c>
      <c r="T306" s="145" t="str">
        <f aca="false">IF(S306="","",IF(SUMIF(Q:Q,S306,P:P)=0,"",SUMIF(Q:Q,S306,P:P)))</f>
        <v/>
      </c>
      <c r="U306" s="190" t="str">
        <f aca="false" t="array" ref="U306:U306">IF(S306="","", xlookup(S306,'DKP Sep 25'!A:A,'DKP Sep 25'!A:A))</f>
        <v/>
      </c>
      <c r="V306" s="126" t="str">
        <f aca="false">IF(T306="","", IF(T306&gt;10,1,""))</f>
        <v/>
      </c>
      <c r="W306" s="191" t="e">
        <f aca="false">xlookup(S306,Q:Q,Q:Q)</f>
        <v>#NAME?</v>
      </c>
    </row>
    <row r="307" customFormat="false" ht="15.75" hidden="false" customHeight="true" outlineLevel="0" collapsed="false">
      <c r="A307" s="126"/>
      <c r="B307" s="126"/>
      <c r="C307" s="126"/>
      <c r="G307" s="214"/>
      <c r="H307" s="123"/>
      <c r="I307" s="214" t="str">
        <f aca="false">IF(F307&lt;&gt;"",xlookup(F307,M:M,M:M,"not guildie"),"")</f>
        <v/>
      </c>
      <c r="J307" s="214" t="str">
        <f aca="false">IF(F307&lt;&gt;"", xlookup(F307,O:O,O:O,"not on DKP"),"")</f>
        <v/>
      </c>
      <c r="K307" s="185" t="str">
        <f aca="false">IF(F307="","", xlookup("*"&amp;F307&amp;"*",S:S,S:S,"",2))</f>
        <v/>
      </c>
      <c r="M307" s="144" t="s">
        <v>812</v>
      </c>
      <c r="N307" s="187" t="e">
        <f aca="false" t="array" ref="N307:N307">IF(M307="","", xlookup(M307,'Guild ID Registrar'!B:B,'Guild ID Registrar'!A:A,"noID"))</f>
        <v>#NAME?</v>
      </c>
      <c r="O307" s="139" t="e">
        <f aca="false">xlookup(M307,F:F,F:F,"",2)</f>
        <v>#NAME?</v>
      </c>
      <c r="P307" s="138" t="n">
        <f aca="false">IF(SUMIF(F:F,M307,H:H)=0,"",SUMIF(F:F,M307,H:H))</f>
        <v>3</v>
      </c>
      <c r="Q307" s="189" t="e">
        <f aca="false">IF(M307="","", xlookup("*"&amp;M307&amp;"*",S:S,S:S,"",2))</f>
        <v>#NAME?</v>
      </c>
      <c r="R307" s="215"/>
      <c r="S307" s="140" t="str">
        <f aca="false">IF('DKP Sep 25'!A304&lt;&gt;"",'DKP Sep 25'!A304,"")</f>
        <v/>
      </c>
      <c r="T307" s="145" t="str">
        <f aca="false">IF(S307="","",IF(SUMIF(Q:Q,S307,P:P)=0,"",SUMIF(Q:Q,S307,P:P)))</f>
        <v/>
      </c>
      <c r="U307" s="190" t="str">
        <f aca="false" t="array" ref="U307:U307">IF(S307="","", xlookup(S307,'DKP Sep 25'!A:A,'DKP Sep 25'!A:A))</f>
        <v/>
      </c>
      <c r="V307" s="126" t="str">
        <f aca="false">IF(T307="","", IF(T307&gt;10,1,""))</f>
        <v/>
      </c>
      <c r="W307" s="191" t="e">
        <f aca="false">xlookup(S307,Q:Q,Q:Q)</f>
        <v>#NAME?</v>
      </c>
    </row>
    <row r="308" customFormat="false" ht="15.75" hidden="false" customHeight="true" outlineLevel="0" collapsed="false">
      <c r="A308" s="126"/>
      <c r="B308" s="126"/>
      <c r="C308" s="126"/>
      <c r="G308" s="214"/>
      <c r="H308" s="123"/>
      <c r="I308" s="214" t="str">
        <f aca="false">IF(F308&lt;&gt;"",xlookup(F308,M:M,M:M,"not guildie"),"")</f>
        <v/>
      </c>
      <c r="J308" s="214" t="str">
        <f aca="false">IF(F308&lt;&gt;"", xlookup(F308,O:O,O:O,"not on DKP"),"")</f>
        <v/>
      </c>
      <c r="K308" s="185" t="str">
        <f aca="false">IF(F308="","", xlookup("*"&amp;F308&amp;"*",S:S,S:S,"",2))</f>
        <v/>
      </c>
      <c r="M308" s="144" t="s">
        <v>157</v>
      </c>
      <c r="N308" s="187" t="e">
        <f aca="false" t="array" ref="N308:N308">IF(M308="","", xlookup(M308,'Guild ID Registrar'!B:B,'Guild ID Registrar'!A:A,"noID"))</f>
        <v>#NAME?</v>
      </c>
      <c r="O308" s="139" t="e">
        <f aca="false">xlookup(M308,F:F,F:F,"",2)</f>
        <v>#NAME?</v>
      </c>
      <c r="P308" s="138" t="str">
        <f aca="false">IF(SUMIF(F:F,M308,H:H)=0,"",SUMIF(F:F,M308,H:H))</f>
        <v/>
      </c>
      <c r="Q308" s="189" t="e">
        <f aca="false">IF(M308="","", xlookup("*"&amp;M308&amp;"*",S:S,S:S,"",2))</f>
        <v>#NAME?</v>
      </c>
      <c r="S308" s="140" t="str">
        <f aca="false">IF('DKP Sep 25'!A305&lt;&gt;"",'DKP Sep 25'!A305,"")</f>
        <v/>
      </c>
      <c r="T308" s="145" t="str">
        <f aca="false">IF(S308="","",IF(SUMIF(Q:Q,S308,P:P)=0,"",SUMIF(Q:Q,S308,P:P)))</f>
        <v/>
      </c>
      <c r="U308" s="190" t="str">
        <f aca="false" t="array" ref="U308:U308">IF(S308="","", xlookup(S308,'DKP Sep 25'!A:A,'DKP Sep 25'!A:A))</f>
        <v/>
      </c>
      <c r="V308" s="126" t="str">
        <f aca="false">IF(T308="","", IF(T308&gt;10,1,""))</f>
        <v/>
      </c>
      <c r="W308" s="191" t="e">
        <f aca="false">xlookup(S308,Q:Q,Q:Q)</f>
        <v>#NAME?</v>
      </c>
    </row>
    <row r="309" customFormat="false" ht="15.75" hidden="false" customHeight="true" outlineLevel="0" collapsed="false">
      <c r="A309" s="126"/>
      <c r="B309" s="126"/>
      <c r="C309" s="126"/>
      <c r="G309" s="214"/>
      <c r="H309" s="123"/>
      <c r="I309" s="214" t="str">
        <f aca="false">IF(F309&lt;&gt;"",xlookup(F309,M:M,M:M,"not guildie"),"")</f>
        <v/>
      </c>
      <c r="J309" s="214" t="str">
        <f aca="false">IF(F309&lt;&gt;"", xlookup(F309,O:O,O:O,"not on DKP"),"")</f>
        <v/>
      </c>
      <c r="K309" s="185" t="str">
        <f aca="false">IF(F309="","", xlookup("*"&amp;F309&amp;"*",S:S,S:S,"",2))</f>
        <v/>
      </c>
      <c r="M309" s="144" t="s">
        <v>813</v>
      </c>
      <c r="N309" s="187" t="e">
        <f aca="false" t="array" ref="N309:N309">IF(M309="","", xlookup(M309,'Guild ID Registrar'!B:B,'Guild ID Registrar'!A:A,"noID"))</f>
        <v>#NAME?</v>
      </c>
      <c r="O309" s="139" t="e">
        <f aca="false">xlookup(M309,F:F,F:F,"",2)</f>
        <v>#NAME?</v>
      </c>
      <c r="P309" s="138" t="str">
        <f aca="false">IF(SUMIF(F:F,M309,H:H)=0,"",SUMIF(F:F,M309,H:H))</f>
        <v/>
      </c>
      <c r="Q309" s="189" t="e">
        <f aca="false">IF(M309="","", xlookup("*"&amp;M309&amp;"*",S:S,S:S,"",2))</f>
        <v>#NAME?</v>
      </c>
      <c r="S309" s="140" t="str">
        <f aca="false">IF('DKP Sep 25'!A306&lt;&gt;"",'DKP Sep 25'!A306,"")</f>
        <v/>
      </c>
      <c r="T309" s="145" t="str">
        <f aca="false">IF(S309="","",IF(SUMIF(Q:Q,S309,P:P)=0,"",SUMIF(Q:Q,S309,P:P)))</f>
        <v/>
      </c>
      <c r="U309" s="190" t="str">
        <f aca="false" t="array" ref="U309:U309">IF(S309="","", xlookup(S309,'DKP Sep 25'!A:A,'DKP Sep 25'!A:A))</f>
        <v/>
      </c>
      <c r="V309" s="126" t="str">
        <f aca="false">IF(T309="","", IF(T309&gt;10,1,""))</f>
        <v/>
      </c>
      <c r="W309" s="191" t="e">
        <f aca="false">xlookup(S309,Q:Q,Q:Q)</f>
        <v>#NAME?</v>
      </c>
    </row>
    <row r="310" customFormat="false" ht="15.75" hidden="false" customHeight="true" outlineLevel="0" collapsed="false">
      <c r="A310" s="126"/>
      <c r="B310" s="126"/>
      <c r="C310" s="126"/>
      <c r="G310" s="214"/>
      <c r="H310" s="123"/>
      <c r="I310" s="214" t="str">
        <f aca="false">IF(F310&lt;&gt;"",xlookup(F310,M:M,M:M,"not guildie"),"")</f>
        <v/>
      </c>
      <c r="J310" s="214" t="str">
        <f aca="false">IF(F310&lt;&gt;"", xlookup(F310,O:O,O:O,"not on DKP"),"")</f>
        <v/>
      </c>
      <c r="K310" s="185" t="str">
        <f aca="false">IF(F310="","", xlookup("*"&amp;F310&amp;"*",S:S,S:S,"",2))</f>
        <v/>
      </c>
      <c r="M310" s="144" t="s">
        <v>814</v>
      </c>
      <c r="N310" s="187" t="e">
        <f aca="false" t="array" ref="N310:N310">IF(M310="","", xlookup(M310,'Guild ID Registrar'!B:B,'Guild ID Registrar'!A:A,"noID"))</f>
        <v>#NAME?</v>
      </c>
      <c r="O310" s="139" t="e">
        <f aca="false">xlookup(M310,F:F,F:F,"",2)</f>
        <v>#NAME?</v>
      </c>
      <c r="P310" s="138" t="str">
        <f aca="false">IF(SUMIF(F:F,M310,H:H)=0,"",SUMIF(F:F,M310,H:H))</f>
        <v/>
      </c>
      <c r="Q310" s="189" t="e">
        <f aca="false">IF(M310="","", xlookup("*"&amp;M310&amp;"*",S:S,S:S,"",2))</f>
        <v>#NAME?</v>
      </c>
      <c r="S310" s="140" t="str">
        <f aca="false">IF('DKP Sep 25'!A307&lt;&gt;"",'DKP Sep 25'!A307,"")</f>
        <v/>
      </c>
      <c r="T310" s="145" t="str">
        <f aca="false">IF(S310="","",IF(SUMIF(Q:Q,S310,P:P)=0,"",SUMIF(Q:Q,S310,P:P)))</f>
        <v/>
      </c>
      <c r="U310" s="190" t="str">
        <f aca="false" t="array" ref="U310:U310">IF(S310="","", xlookup(S310,'DKP Sep 25'!A:A,'DKP Sep 25'!A:A))</f>
        <v/>
      </c>
      <c r="V310" s="126" t="str">
        <f aca="false">IF(T310="","", IF(T310&gt;10,1,""))</f>
        <v/>
      </c>
      <c r="W310" s="191" t="e">
        <f aca="false">xlookup(S310,Q:Q,Q:Q)</f>
        <v>#NAME?</v>
      </c>
    </row>
    <row r="311" customFormat="false" ht="15.75" hidden="false" customHeight="true" outlineLevel="0" collapsed="false">
      <c r="A311" s="126"/>
      <c r="B311" s="126"/>
      <c r="C311" s="126"/>
      <c r="G311" s="214"/>
      <c r="H311" s="123"/>
      <c r="I311" s="214" t="str">
        <f aca="false">IF(F311&lt;&gt;"",xlookup(F311,M:M,M:M,"not guildie"),"")</f>
        <v/>
      </c>
      <c r="J311" s="214" t="str">
        <f aca="false">IF(F311&lt;&gt;"", xlookup(F311,O:O,O:O,"not on DKP"),"")</f>
        <v/>
      </c>
      <c r="K311" s="185" t="str">
        <f aca="false">IF(F311="","", xlookup("*"&amp;F311&amp;"*",S:S,S:S,"",2))</f>
        <v/>
      </c>
      <c r="M311" s="144" t="s">
        <v>815</v>
      </c>
      <c r="N311" s="187" t="e">
        <f aca="false" t="array" ref="N311:N311">IF(M311="","", xlookup(M311,'Guild ID Registrar'!B:B,'Guild ID Registrar'!A:A,"noID"))</f>
        <v>#NAME?</v>
      </c>
      <c r="O311" s="139" t="e">
        <f aca="false">xlookup(M311,F:F,F:F,"",2)</f>
        <v>#NAME?</v>
      </c>
      <c r="P311" s="138" t="str">
        <f aca="false">IF(SUMIF(F:F,M311,H:H)=0,"",SUMIF(F:F,M311,H:H))</f>
        <v/>
      </c>
      <c r="Q311" s="189" t="e">
        <f aca="false">IF(M311="","", xlookup("*"&amp;M311&amp;"*",S:S,S:S,"",2))</f>
        <v>#NAME?</v>
      </c>
      <c r="S311" s="140" t="str">
        <f aca="false">IF('DKP Sep 25'!A308&lt;&gt;"",'DKP Sep 25'!A308,"")</f>
        <v/>
      </c>
      <c r="T311" s="145" t="str">
        <f aca="false">IF(S311="","",IF(SUMIF(Q:Q,S311,P:P)=0,"",SUMIF(Q:Q,S311,P:P)))</f>
        <v/>
      </c>
      <c r="U311" s="190" t="str">
        <f aca="false" t="array" ref="U311:U311">IF(S311="","", xlookup(S311,'DKP Sep 25'!A:A,'DKP Sep 25'!A:A))</f>
        <v/>
      </c>
      <c r="V311" s="126" t="str">
        <f aca="false">IF(T311="","", IF(T311&gt;10,1,""))</f>
        <v/>
      </c>
      <c r="W311" s="191" t="e">
        <f aca="false">xlookup(S311,Q:Q,Q:Q)</f>
        <v>#NAME?</v>
      </c>
    </row>
    <row r="312" customFormat="false" ht="15.75" hidden="false" customHeight="true" outlineLevel="0" collapsed="false">
      <c r="A312" s="126"/>
      <c r="B312" s="126"/>
      <c r="C312" s="126"/>
      <c r="G312" s="214"/>
      <c r="H312" s="123"/>
      <c r="I312" s="214" t="str">
        <f aca="false">IF(F312&lt;&gt;"",xlookup(F312,M:M,M:M,"not guildie"),"")</f>
        <v/>
      </c>
      <c r="J312" s="214" t="str">
        <f aca="false">IF(F312&lt;&gt;"", xlookup(F312,O:O,O:O,"not on DKP"),"")</f>
        <v/>
      </c>
      <c r="K312" s="185" t="str">
        <f aca="false">IF(F312="","", xlookup("*"&amp;F312&amp;"*",S:S,S:S,"",2))</f>
        <v/>
      </c>
      <c r="M312" s="144" t="s">
        <v>816</v>
      </c>
      <c r="N312" s="187" t="e">
        <f aca="false" t="array" ref="N312:N312">IF(M312="","", xlookup(M312,'Guild ID Registrar'!B:B,'Guild ID Registrar'!A:A,"noID"))</f>
        <v>#NAME?</v>
      </c>
      <c r="O312" s="139" t="e">
        <f aca="false">xlookup(M312,F:F,F:F,"",2)</f>
        <v>#NAME?</v>
      </c>
      <c r="P312" s="138" t="str">
        <f aca="false">IF(SUMIF(F:F,M312,H:H)=0,"",SUMIF(F:F,M312,H:H))</f>
        <v/>
      </c>
      <c r="Q312" s="189" t="e">
        <f aca="false">IF(M312="","", xlookup("*"&amp;M312&amp;"*",S:S,S:S,"",2))</f>
        <v>#NAME?</v>
      </c>
      <c r="S312" s="140" t="str">
        <f aca="false">IF('DKP Sep 25'!A309&lt;&gt;"",'DKP Sep 25'!A309,"")</f>
        <v/>
      </c>
      <c r="T312" s="145" t="str">
        <f aca="false">IF(S312="","",IF(SUMIF(Q:Q,S312,P:P)=0,"",SUMIF(Q:Q,S312,P:P)))</f>
        <v/>
      </c>
      <c r="U312" s="190" t="str">
        <f aca="false" t="array" ref="U312:U312">IF(S312="","", xlookup(S312,'DKP Sep 25'!A:A,'DKP Sep 25'!A:A))</f>
        <v/>
      </c>
      <c r="V312" s="126" t="str">
        <f aca="false">IF(T312="","", IF(T312&gt;10,1,""))</f>
        <v/>
      </c>
      <c r="W312" s="191" t="e">
        <f aca="false">xlookup(S312,Q:Q,Q:Q)</f>
        <v>#NAME?</v>
      </c>
    </row>
    <row r="313" customFormat="false" ht="15.75" hidden="false" customHeight="true" outlineLevel="0" collapsed="false">
      <c r="A313" s="126"/>
      <c r="B313" s="126"/>
      <c r="C313" s="126"/>
      <c r="G313" s="214"/>
      <c r="H313" s="123"/>
      <c r="I313" s="214" t="str">
        <f aca="false">IF(F313&lt;&gt;"",xlookup(F313,M:M,M:M,"not guildie"),"")</f>
        <v/>
      </c>
      <c r="J313" s="214" t="str">
        <f aca="false">IF(F313&lt;&gt;"", xlookup(F313,O:O,O:O,"not on DKP"),"")</f>
        <v/>
      </c>
      <c r="K313" s="185" t="str">
        <f aca="false">IF(F313="","", xlookup("*"&amp;F313&amp;"*",S:S,S:S,"",2))</f>
        <v/>
      </c>
      <c r="M313" s="144" t="s">
        <v>817</v>
      </c>
      <c r="N313" s="187" t="e">
        <f aca="false" t="array" ref="N313:N313">IF(M313="","", xlookup(M313,'Guild ID Registrar'!B:B,'Guild ID Registrar'!A:A,"noID"))</f>
        <v>#NAME?</v>
      </c>
      <c r="O313" s="139" t="e">
        <f aca="false">xlookup(M313,F:F,F:F,"",2)</f>
        <v>#NAME?</v>
      </c>
      <c r="P313" s="138" t="str">
        <f aca="false">IF(SUMIF(F:F,M313,H:H)=0,"",SUMIF(F:F,M313,H:H))</f>
        <v/>
      </c>
      <c r="Q313" s="189" t="e">
        <f aca="false">IF(M313="","", xlookup("*"&amp;M313&amp;"*",S:S,S:S,"",2))</f>
        <v>#NAME?</v>
      </c>
      <c r="S313" s="140" t="str">
        <f aca="false">IF('DKP Sep 25'!A310&lt;&gt;"",'DKP Sep 25'!A310,"")</f>
        <v/>
      </c>
      <c r="T313" s="145" t="str">
        <f aca="false">IF(S313="","",IF(SUMIF(Q:Q,S313,P:P)=0,"",SUMIF(Q:Q,S313,P:P)))</f>
        <v/>
      </c>
      <c r="U313" s="190" t="str">
        <f aca="false" t="array" ref="U313:U313">IF(S313="","", xlookup(S313,'DKP Sep 25'!A:A,'DKP Sep 25'!A:A))</f>
        <v/>
      </c>
      <c r="V313" s="126" t="str">
        <f aca="false">IF(T313="","", IF(T313&gt;10,1,""))</f>
        <v/>
      </c>
      <c r="W313" s="191" t="e">
        <f aca="false">xlookup(S313,Q:Q,Q:Q)</f>
        <v>#NAME?</v>
      </c>
    </row>
    <row r="314" customFormat="false" ht="15.75" hidden="false" customHeight="true" outlineLevel="0" collapsed="false">
      <c r="A314" s="126"/>
      <c r="B314" s="126"/>
      <c r="C314" s="126"/>
      <c r="G314" s="214"/>
      <c r="H314" s="123"/>
      <c r="I314" s="214" t="str">
        <f aca="false">IF(F314&lt;&gt;"",xlookup(F314,M:M,M:M,"not guildie"),"")</f>
        <v/>
      </c>
      <c r="J314" s="214" t="str">
        <f aca="false">IF(F314&lt;&gt;"", xlookup(F314,O:O,O:O,"not on DKP"),"")</f>
        <v/>
      </c>
      <c r="K314" s="185" t="str">
        <f aca="false">IF(F314="","", xlookup("*"&amp;F314&amp;"*",S:S,S:S,"",2))</f>
        <v/>
      </c>
      <c r="M314" s="144" t="s">
        <v>405</v>
      </c>
      <c r="N314" s="187" t="e">
        <f aca="false" t="array" ref="N314:N314">IF(M314="","", xlookup(M314,'Guild ID Registrar'!B:B,'Guild ID Registrar'!A:A,"noID"))</f>
        <v>#NAME?</v>
      </c>
      <c r="O314" s="139" t="e">
        <f aca="false">xlookup(M314,F:F,F:F,"",2)</f>
        <v>#NAME?</v>
      </c>
      <c r="P314" s="138" t="str">
        <f aca="false">IF(SUMIF(F:F,M314,H:H)=0,"",SUMIF(F:F,M314,H:H))</f>
        <v/>
      </c>
      <c r="Q314" s="189" t="e">
        <f aca="false">IF(M314="","", xlookup("*"&amp;M314&amp;"*",S:S,S:S,"",2))</f>
        <v>#NAME?</v>
      </c>
      <c r="S314" s="140" t="str">
        <f aca="false">IF('DKP Sep 25'!A311&lt;&gt;"",'DKP Sep 25'!A311,"")</f>
        <v/>
      </c>
      <c r="T314" s="145" t="str">
        <f aca="false">IF(S314="","",IF(SUMIF(Q:Q,S314,P:P)=0,"",SUMIF(Q:Q,S314,P:P)))</f>
        <v/>
      </c>
      <c r="U314" s="190" t="str">
        <f aca="false" t="array" ref="U314:U314">IF(S314="","", xlookup(S314,'DKP Sep 25'!A:A,'DKP Sep 25'!A:A))</f>
        <v/>
      </c>
      <c r="V314" s="126" t="str">
        <f aca="false">IF(T314="","", IF(T314&gt;10,1,""))</f>
        <v/>
      </c>
      <c r="W314" s="191" t="e">
        <f aca="false">xlookup(S314,Q:Q,Q:Q)</f>
        <v>#NAME?</v>
      </c>
    </row>
    <row r="315" customFormat="false" ht="15.75" hidden="false" customHeight="true" outlineLevel="0" collapsed="false">
      <c r="A315" s="126"/>
      <c r="B315" s="126"/>
      <c r="C315" s="126"/>
      <c r="G315" s="214"/>
      <c r="H315" s="123"/>
      <c r="I315" s="214" t="str">
        <f aca="false">IF(F315&lt;&gt;"",xlookup(F315,M:M,M:M,"not guildie"),"")</f>
        <v/>
      </c>
      <c r="J315" s="214" t="str">
        <f aca="false">IF(F315&lt;&gt;"", xlookup(F315,O:O,O:O,"not on DKP"),"")</f>
        <v/>
      </c>
      <c r="K315" s="185" t="str">
        <f aca="false">IF(F315="","", xlookup("*"&amp;F315&amp;"*",S:S,S:S,"",2))</f>
        <v/>
      </c>
      <c r="M315" s="144" t="s">
        <v>346</v>
      </c>
      <c r="N315" s="187" t="e">
        <f aca="false" t="array" ref="N315:N315">IF(M315="","", xlookup(M315,'Guild ID Registrar'!B:B,'Guild ID Registrar'!A:A,"noID"))</f>
        <v>#NAME?</v>
      </c>
      <c r="O315" s="139" t="e">
        <f aca="false">xlookup(M315,F:F,F:F,"",2)</f>
        <v>#NAME?</v>
      </c>
      <c r="P315" s="138" t="str">
        <f aca="false">IF(SUMIF(F:F,M315,H:H)=0,"",SUMIF(F:F,M315,H:H))</f>
        <v/>
      </c>
      <c r="Q315" s="189" t="e">
        <f aca="false">IF(M315="","", xlookup("*"&amp;M315&amp;"*",S:S,S:S,"",2))</f>
        <v>#NAME?</v>
      </c>
      <c r="S315" s="140" t="str">
        <f aca="false">IF('DKP Sep 25'!A312&lt;&gt;"",'DKP Sep 25'!A312,"")</f>
        <v/>
      </c>
      <c r="T315" s="145" t="str">
        <f aca="false">IF(S315="","",IF(SUMIF(Q:Q,S315,P:P)=0,"",SUMIF(Q:Q,S315,P:P)))</f>
        <v/>
      </c>
      <c r="U315" s="190" t="str">
        <f aca="false" t="array" ref="U315:U315">IF(S315="","", xlookup(S315,'DKP Sep 25'!A:A,'DKP Sep 25'!A:A))</f>
        <v/>
      </c>
      <c r="V315" s="126" t="str">
        <f aca="false">IF(T315="","", IF(T315&gt;10,1,""))</f>
        <v/>
      </c>
      <c r="W315" s="191" t="e">
        <f aca="false">xlookup(S315,Q:Q,Q:Q)</f>
        <v>#NAME?</v>
      </c>
    </row>
    <row r="316" customFormat="false" ht="15.75" hidden="false" customHeight="true" outlineLevel="0" collapsed="false">
      <c r="A316" s="126"/>
      <c r="B316" s="126"/>
      <c r="C316" s="126"/>
      <c r="G316" s="214"/>
      <c r="H316" s="123"/>
      <c r="I316" s="214" t="str">
        <f aca="false">IF(F316&lt;&gt;"",xlookup(F316,M:M,M:M,"not guildie"),"")</f>
        <v/>
      </c>
      <c r="J316" s="214" t="str">
        <f aca="false">IF(F316&lt;&gt;"", xlookup(F316,O:O,O:O,"not on DKP"),"")</f>
        <v/>
      </c>
      <c r="K316" s="185" t="str">
        <f aca="false">IF(F316="","", xlookup("*"&amp;F316&amp;"*",S:S,S:S,"",2))</f>
        <v/>
      </c>
      <c r="M316" s="144" t="s">
        <v>818</v>
      </c>
      <c r="N316" s="187" t="e">
        <f aca="false" t="array" ref="N316:N316">IF(M316="","", xlookup(M316,'Guild ID Registrar'!B:B,'Guild ID Registrar'!A:A,"noID"))</f>
        <v>#NAME?</v>
      </c>
      <c r="O316" s="139" t="e">
        <f aca="false">xlookup(M316,F:F,F:F,"",2)</f>
        <v>#NAME?</v>
      </c>
      <c r="P316" s="138" t="n">
        <f aca="false">IF(SUMIF(F:F,M316,H:H)=0,"",SUMIF(F:F,M316,H:H))</f>
        <v>4</v>
      </c>
      <c r="Q316" s="189" t="e">
        <f aca="false">IF(M316="","", xlookup("*"&amp;M316&amp;"*",S:S,S:S,"",2))</f>
        <v>#NAME?</v>
      </c>
      <c r="S316" s="140" t="str">
        <f aca="false">IF('DKP Sep 25'!A313&lt;&gt;"",'DKP Sep 25'!A313,"")</f>
        <v/>
      </c>
      <c r="T316" s="145" t="str">
        <f aca="false">IF(S316="","",IF(SUMIF(Q:Q,S316,P:P)=0,"",SUMIF(Q:Q,S316,P:P)))</f>
        <v/>
      </c>
      <c r="U316" s="190" t="str">
        <f aca="false" t="array" ref="U316:U316">IF(S316="","", xlookup(S316,'DKP Sep 25'!A:A,'DKP Sep 25'!A:A))</f>
        <v/>
      </c>
      <c r="V316" s="126" t="str">
        <f aca="false">IF(T316="","", IF(T316&gt;10,1,""))</f>
        <v/>
      </c>
      <c r="W316" s="191" t="e">
        <f aca="false">xlookup(S316,Q:Q,Q:Q)</f>
        <v>#NAME?</v>
      </c>
    </row>
    <row r="317" customFormat="false" ht="15.75" hidden="false" customHeight="true" outlineLevel="0" collapsed="false">
      <c r="A317" s="126"/>
      <c r="B317" s="126"/>
      <c r="C317" s="126"/>
      <c r="G317" s="214"/>
      <c r="H317" s="123"/>
      <c r="I317" s="214" t="str">
        <f aca="false">IF(F317&lt;&gt;"",xlookup(F317,M:M,M:M,"not guildie"),"")</f>
        <v/>
      </c>
      <c r="J317" s="214" t="str">
        <f aca="false">IF(F317&lt;&gt;"", xlookup(F317,O:O,O:O,"not on DKP"),"")</f>
        <v/>
      </c>
      <c r="K317" s="185" t="str">
        <f aca="false">IF(F317="","", xlookup("*"&amp;F317&amp;"*",S:S,S:S,"",2))</f>
        <v/>
      </c>
      <c r="M317" s="144" t="s">
        <v>819</v>
      </c>
      <c r="N317" s="187" t="e">
        <f aca="false" t="array" ref="N317:N317">IF(M317="","", xlookup(M317,'Guild ID Registrar'!B:B,'Guild ID Registrar'!A:A,"noID"))</f>
        <v>#NAME?</v>
      </c>
      <c r="O317" s="139" t="e">
        <f aca="false">xlookup(M317,F:F,F:F,"",2)</f>
        <v>#NAME?</v>
      </c>
      <c r="P317" s="138" t="str">
        <f aca="false">IF(SUMIF(F:F,M317,H:H)=0,"",SUMIF(F:F,M317,H:H))</f>
        <v/>
      </c>
      <c r="Q317" s="189" t="e">
        <f aca="false">IF(M317="","", xlookup("*"&amp;M317&amp;"*",S:S,S:S,"",2))</f>
        <v>#NAME?</v>
      </c>
      <c r="S317" s="140" t="str">
        <f aca="false">IF('DKP Sep 25'!A314&lt;&gt;"",'DKP Sep 25'!A314,"")</f>
        <v/>
      </c>
      <c r="T317" s="145" t="str">
        <f aca="false">IF(S317="","",IF(SUMIF(Q:Q,S317,P:P)=0,"",SUMIF(Q:Q,S317,P:P)))</f>
        <v/>
      </c>
      <c r="U317" s="190" t="str">
        <f aca="false" t="array" ref="U317:U317">IF(S317="","", xlookup(S317,'DKP Sep 25'!A:A,'DKP Sep 25'!A:A))</f>
        <v/>
      </c>
      <c r="V317" s="126" t="str">
        <f aca="false">IF(T317="","", IF(T317&gt;10,1,""))</f>
        <v/>
      </c>
      <c r="W317" s="191" t="e">
        <f aca="false">xlookup(S317,Q:Q,Q:Q)</f>
        <v>#NAME?</v>
      </c>
    </row>
    <row r="318" customFormat="false" ht="15.75" hidden="false" customHeight="true" outlineLevel="0" collapsed="false">
      <c r="A318" s="126"/>
      <c r="B318" s="126"/>
      <c r="C318" s="126"/>
      <c r="G318" s="214"/>
      <c r="H318" s="123"/>
      <c r="I318" s="214" t="str">
        <f aca="false">IF(F318&lt;&gt;"",xlookup(F318,M:M,M:M,"not guildie"),"")</f>
        <v/>
      </c>
      <c r="J318" s="214" t="str">
        <f aca="false">IF(F318&lt;&gt;"", xlookup(F318,O:O,O:O,"not on DKP"),"")</f>
        <v/>
      </c>
      <c r="K318" s="185" t="str">
        <f aca="false">IF(F318="","", xlookup("*"&amp;F318&amp;"*",S:S,S:S,"",2))</f>
        <v/>
      </c>
      <c r="M318" s="144" t="s">
        <v>820</v>
      </c>
      <c r="N318" s="187" t="e">
        <f aca="false" t="array" ref="N318:N318">IF(M318="","", xlookup(M318,'Guild ID Registrar'!B:B,'Guild ID Registrar'!A:A,"noID"))</f>
        <v>#NAME?</v>
      </c>
      <c r="O318" s="139" t="e">
        <f aca="false">xlookup(M318,F:F,F:F,"",2)</f>
        <v>#NAME?</v>
      </c>
      <c r="P318" s="138" t="str">
        <f aca="false">IF(SUMIF(F:F,M318,H:H)=0,"",SUMIF(F:F,M318,H:H))</f>
        <v/>
      </c>
      <c r="Q318" s="189" t="e">
        <f aca="false">IF(M318="","", xlookup("*"&amp;M318&amp;"*",S:S,S:S,"",2))</f>
        <v>#NAME?</v>
      </c>
      <c r="S318" s="140" t="str">
        <f aca="false">IF('DKP Sep 25'!A315&lt;&gt;"",'DKP Sep 25'!A315,"")</f>
        <v/>
      </c>
      <c r="T318" s="145" t="str">
        <f aca="false">IF(S318="","",IF(SUMIF(Q:Q,S318,P:P)=0,"",SUMIF(Q:Q,S318,P:P)))</f>
        <v/>
      </c>
      <c r="U318" s="190" t="str">
        <f aca="false" t="array" ref="U318:U318">IF(S318="","", xlookup(S318,'DKP Sep 25'!A:A,'DKP Sep 25'!A:A))</f>
        <v/>
      </c>
      <c r="V318" s="126" t="str">
        <f aca="false">IF(T318="","", IF(T318&gt;10,1,""))</f>
        <v/>
      </c>
      <c r="W318" s="191" t="e">
        <f aca="false">xlookup(S318,Q:Q,Q:Q)</f>
        <v>#NAME?</v>
      </c>
    </row>
    <row r="319" customFormat="false" ht="15.75" hidden="false" customHeight="true" outlineLevel="0" collapsed="false">
      <c r="A319" s="126"/>
      <c r="B319" s="126"/>
      <c r="C319" s="126"/>
      <c r="G319" s="214"/>
      <c r="H319" s="123"/>
      <c r="I319" s="214" t="str">
        <f aca="false">IF(F319&lt;&gt;"",xlookup(F319,M:M,M:M,"not guildie"),"")</f>
        <v/>
      </c>
      <c r="J319" s="214" t="str">
        <f aca="false">IF(F319&lt;&gt;"", xlookup(F319,O:O,O:O,"not on DKP"),"")</f>
        <v/>
      </c>
      <c r="K319" s="185" t="str">
        <f aca="false">IF(F319="","", xlookup("*"&amp;F319&amp;"*",S:S,S:S,"",2))</f>
        <v/>
      </c>
      <c r="M319" s="144" t="s">
        <v>821</v>
      </c>
      <c r="N319" s="187" t="e">
        <f aca="false" t="array" ref="N319:N319">IF(M319="","", xlookup(M319,'Guild ID Registrar'!B:B,'Guild ID Registrar'!A:A,"noID"))</f>
        <v>#NAME?</v>
      </c>
      <c r="O319" s="139" t="e">
        <f aca="false">xlookup(M319,F:F,F:F,"",2)</f>
        <v>#NAME?</v>
      </c>
      <c r="P319" s="138" t="str">
        <f aca="false">IF(SUMIF(F:F,M319,H:H)=0,"",SUMIF(F:F,M319,H:H))</f>
        <v/>
      </c>
      <c r="Q319" s="189" t="e">
        <f aca="false">IF(M319="","", xlookup("*"&amp;M319&amp;"*",S:S,S:S,"",2))</f>
        <v>#NAME?</v>
      </c>
      <c r="S319" s="140" t="str">
        <f aca="false">IF('DKP Sep 25'!A316&lt;&gt;"",'DKP Sep 25'!A316,"")</f>
        <v/>
      </c>
      <c r="T319" s="145" t="str">
        <f aca="false">IF(S319="","",IF(SUMIF(Q:Q,S319,P:P)=0,"",SUMIF(Q:Q,S319,P:P)))</f>
        <v/>
      </c>
      <c r="U319" s="190" t="str">
        <f aca="false" t="array" ref="U319:U319">IF(S319="","", xlookup(S319,'DKP Sep 25'!A:A,'DKP Sep 25'!A:A))</f>
        <v/>
      </c>
      <c r="V319" s="126" t="str">
        <f aca="false">IF(T319="","", IF(T319&gt;10,1,""))</f>
        <v/>
      </c>
      <c r="W319" s="191" t="e">
        <f aca="false">xlookup(S319,Q:Q,Q:Q)</f>
        <v>#NAME?</v>
      </c>
    </row>
    <row r="320" customFormat="false" ht="15.75" hidden="false" customHeight="true" outlineLevel="0" collapsed="false">
      <c r="A320" s="126"/>
      <c r="B320" s="126"/>
      <c r="C320" s="126"/>
      <c r="G320" s="214"/>
      <c r="H320" s="123"/>
      <c r="I320" s="214" t="str">
        <f aca="false">IF(F320&lt;&gt;"",xlookup(F320,M:M,M:M,"not guildie"),"")</f>
        <v/>
      </c>
      <c r="J320" s="214" t="str">
        <f aca="false">IF(F320&lt;&gt;"", xlookup(F320,O:O,O:O,"not on DKP"),"")</f>
        <v/>
      </c>
      <c r="K320" s="185" t="str">
        <f aca="false">IF(F320="","", xlookup("*"&amp;F320&amp;"*",S:S,S:S,"",2))</f>
        <v/>
      </c>
      <c r="M320" s="144" t="s">
        <v>822</v>
      </c>
      <c r="N320" s="187" t="e">
        <f aca="false" t="array" ref="N320:N320">IF(M320="","", xlookup(M320,'Guild ID Registrar'!B:B,'Guild ID Registrar'!A:A,"noID"))</f>
        <v>#NAME?</v>
      </c>
      <c r="O320" s="139" t="e">
        <f aca="false">xlookup(M320,F:F,F:F,"",2)</f>
        <v>#NAME?</v>
      </c>
      <c r="P320" s="138" t="str">
        <f aca="false">IF(SUMIF(F:F,M320,H:H)=0,"",SUMIF(F:F,M320,H:H))</f>
        <v/>
      </c>
      <c r="Q320" s="189" t="e">
        <f aca="false">IF(M320="","", xlookup("*"&amp;M320&amp;"*",S:S,S:S,"",2))</f>
        <v>#NAME?</v>
      </c>
      <c r="S320" s="140" t="str">
        <f aca="false">IF('DKP Sep 25'!A317&lt;&gt;"",'DKP Sep 25'!A317,"")</f>
        <v/>
      </c>
      <c r="T320" s="145" t="str">
        <f aca="false">IF(S320="","",IF(SUMIF(Q:Q,S320,P:P)=0,"",SUMIF(Q:Q,S320,P:P)))</f>
        <v/>
      </c>
      <c r="U320" s="190" t="str">
        <f aca="false" t="array" ref="U320:U320">IF(S320="","", xlookup(S320,'DKP Sep 25'!A:A,'DKP Sep 25'!A:A))</f>
        <v/>
      </c>
      <c r="V320" s="126" t="str">
        <f aca="false">IF(T320="","", IF(T320&gt;10,1,""))</f>
        <v/>
      </c>
      <c r="W320" s="191" t="e">
        <f aca="false">xlookup(S320,Q:Q,Q:Q)</f>
        <v>#NAME?</v>
      </c>
    </row>
    <row r="321" customFormat="false" ht="15.75" hidden="false" customHeight="true" outlineLevel="0" collapsed="false">
      <c r="A321" s="126"/>
      <c r="B321" s="126"/>
      <c r="C321" s="126"/>
      <c r="G321" s="214"/>
      <c r="H321" s="123"/>
      <c r="I321" s="214" t="str">
        <f aca="false">IF(F321&lt;&gt;"",xlookup(F321,M:M,M:M,"not guildie"),"")</f>
        <v/>
      </c>
      <c r="J321" s="214" t="str">
        <f aca="false">IF(F321&lt;&gt;"", xlookup(F321,O:O,O:O,"not on DKP"),"")</f>
        <v/>
      </c>
      <c r="K321" s="185" t="str">
        <f aca="false">IF(F321="","", xlookup("*"&amp;F321&amp;"*",S:S,S:S,"",2))</f>
        <v/>
      </c>
      <c r="M321" s="144" t="s">
        <v>823</v>
      </c>
      <c r="N321" s="187" t="e">
        <f aca="false" t="array" ref="N321:N321">IF(M321="","", xlookup(M321,'Guild ID Registrar'!B:B,'Guild ID Registrar'!A:A,"noID"))</f>
        <v>#NAME?</v>
      </c>
      <c r="O321" s="139" t="e">
        <f aca="false">xlookup(M321,F:F,F:F,"",2)</f>
        <v>#NAME?</v>
      </c>
      <c r="P321" s="138" t="str">
        <f aca="false">IF(SUMIF(F:F,M321,H:H)=0,"",SUMIF(F:F,M321,H:H))</f>
        <v/>
      </c>
      <c r="Q321" s="189" t="e">
        <f aca="false">IF(M321="","", xlookup("*"&amp;M321&amp;"*",S:S,S:S,"",2))</f>
        <v>#NAME?</v>
      </c>
      <c r="S321" s="140" t="str">
        <f aca="false">IF('DKP Sep 25'!A318&lt;&gt;"",'DKP Sep 25'!A318,"")</f>
        <v/>
      </c>
      <c r="T321" s="145" t="str">
        <f aca="false">IF(S321="","",IF(SUMIF(Q:Q,S321,P:P)=0,"",SUMIF(Q:Q,S321,P:P)))</f>
        <v/>
      </c>
      <c r="U321" s="190" t="str">
        <f aca="false" t="array" ref="U321:U321">IF(S321="","", xlookup(S321,'DKP Sep 25'!A:A,'DKP Sep 25'!A:A))</f>
        <v/>
      </c>
      <c r="V321" s="126" t="str">
        <f aca="false">IF(T321="","", IF(T321&gt;10,1,""))</f>
        <v/>
      </c>
      <c r="W321" s="191" t="e">
        <f aca="false">xlookup(S321,Q:Q,Q:Q)</f>
        <v>#NAME?</v>
      </c>
    </row>
    <row r="322" customFormat="false" ht="15.75" hidden="false" customHeight="true" outlineLevel="0" collapsed="false">
      <c r="A322" s="126"/>
      <c r="B322" s="126"/>
      <c r="C322" s="126"/>
      <c r="G322" s="214"/>
      <c r="H322" s="123"/>
      <c r="I322" s="214" t="str">
        <f aca="false">IF(F322&lt;&gt;"",xlookup(F322,M:M,M:M,"not guildie"),"")</f>
        <v/>
      </c>
      <c r="J322" s="214" t="str">
        <f aca="false">IF(F322&lt;&gt;"", xlookup(F322,O:O,O:O,"not on DKP"),"")</f>
        <v/>
      </c>
      <c r="K322" s="185" t="str">
        <f aca="false">IF(F322="","", xlookup("*"&amp;F322&amp;"*",S:S,S:S,"",2))</f>
        <v/>
      </c>
      <c r="M322" s="144" t="s">
        <v>250</v>
      </c>
      <c r="N322" s="187" t="e">
        <f aca="false" t="array" ref="N322:N322">IF(M322="","", xlookup(M322,'Guild ID Registrar'!B:B,'Guild ID Registrar'!A:A,"noID"))</f>
        <v>#NAME?</v>
      </c>
      <c r="O322" s="139" t="e">
        <f aca="false">xlookup(M322,F:F,F:F,"",2)</f>
        <v>#NAME?</v>
      </c>
      <c r="P322" s="138" t="str">
        <f aca="false">IF(SUMIF(F:F,M322,H:H)=0,"",SUMIF(F:F,M322,H:H))</f>
        <v/>
      </c>
      <c r="Q322" s="189" t="e">
        <f aca="false">IF(M322="","", xlookup("*"&amp;M322&amp;"*",S:S,S:S,"",2))</f>
        <v>#NAME?</v>
      </c>
      <c r="S322" s="140" t="str">
        <f aca="false">IF('DKP Sep 25'!A319&lt;&gt;"",'DKP Sep 25'!A319,"")</f>
        <v/>
      </c>
      <c r="T322" s="145" t="str">
        <f aca="false">IF(S322="","",IF(SUMIF(Q:Q,S322,P:P)=0,"",SUMIF(Q:Q,S322,P:P)))</f>
        <v/>
      </c>
      <c r="U322" s="190" t="str">
        <f aca="false" t="array" ref="U322:U322">IF(S322="","", xlookup(S322,'DKP Sep 25'!A:A,'DKP Sep 25'!A:A))</f>
        <v/>
      </c>
      <c r="V322" s="126" t="str">
        <f aca="false">IF(T322="","", IF(T322&gt;10,1,""))</f>
        <v/>
      </c>
      <c r="W322" s="191" t="e">
        <f aca="false">xlookup(S322,Q:Q,Q:Q)</f>
        <v>#NAME?</v>
      </c>
    </row>
    <row r="323" customFormat="false" ht="15.75" hidden="false" customHeight="true" outlineLevel="0" collapsed="false">
      <c r="A323" s="126"/>
      <c r="B323" s="126"/>
      <c r="C323" s="126"/>
      <c r="G323" s="214"/>
      <c r="H323" s="123"/>
      <c r="I323" s="214" t="str">
        <f aca="false">IF(F323&lt;&gt;"",xlookup(F323,M:M,M:M,"not guildie"),"")</f>
        <v/>
      </c>
      <c r="J323" s="214" t="str">
        <f aca="false">IF(F323&lt;&gt;"", xlookup(F323,O:O,O:O,"not on DKP"),"")</f>
        <v/>
      </c>
      <c r="K323" s="185" t="str">
        <f aca="false">IF(F323="","", xlookup("*"&amp;F323&amp;"*",S:S,S:S,"",2))</f>
        <v/>
      </c>
      <c r="M323" s="144" t="s">
        <v>824</v>
      </c>
      <c r="N323" s="187" t="e">
        <f aca="false" t="array" ref="N323:N323">IF(M323="","", xlookup(M323,'Guild ID Registrar'!B:B,'Guild ID Registrar'!A:A,"noID"))</f>
        <v>#NAME?</v>
      </c>
      <c r="O323" s="139" t="e">
        <f aca="false">xlookup(M323,F:F,F:F,"",2)</f>
        <v>#NAME?</v>
      </c>
      <c r="P323" s="138" t="str">
        <f aca="false">IF(SUMIF(F:F,M323,H:H)=0,"",SUMIF(F:F,M323,H:H))</f>
        <v/>
      </c>
      <c r="Q323" s="189" t="e">
        <f aca="false">IF(M323="","", xlookup("*"&amp;M323&amp;"*",S:S,S:S,"",2))</f>
        <v>#NAME?</v>
      </c>
      <c r="S323" s="140" t="str">
        <f aca="false">IF('DKP Sep 25'!A320&lt;&gt;"",'DKP Sep 25'!A320,"")</f>
        <v/>
      </c>
      <c r="T323" s="145" t="str">
        <f aca="false">IF(S323="","",IF(SUMIF(Q:Q,S323,P:P)=0,"",SUMIF(Q:Q,S323,P:P)))</f>
        <v/>
      </c>
      <c r="U323" s="190" t="str">
        <f aca="false" t="array" ref="U323:U323">IF(S323="","", xlookup(S323,'DKP Sep 25'!A:A,'DKP Sep 25'!A:A))</f>
        <v/>
      </c>
      <c r="V323" s="126" t="str">
        <f aca="false">IF(T323="","", IF(T323&gt;10,1,""))</f>
        <v/>
      </c>
      <c r="W323" s="191" t="e">
        <f aca="false">xlookup(S323,Q:Q,Q:Q)</f>
        <v>#NAME?</v>
      </c>
    </row>
    <row r="324" customFormat="false" ht="15.75" hidden="false" customHeight="true" outlineLevel="0" collapsed="false">
      <c r="A324" s="126"/>
      <c r="B324" s="126"/>
      <c r="C324" s="126"/>
      <c r="G324" s="214"/>
      <c r="H324" s="123"/>
      <c r="I324" s="214" t="str">
        <f aca="false">IF(F324&lt;&gt;"",xlookup(F324,M:M,M:M,"not guildie"),"")</f>
        <v/>
      </c>
      <c r="J324" s="214" t="str">
        <f aca="false">IF(F324&lt;&gt;"", xlookup(F324,O:O,O:O,"not on DKP"),"")</f>
        <v/>
      </c>
      <c r="K324" s="185" t="str">
        <f aca="false">IF(F324="","", xlookup("*"&amp;F324&amp;"*",S:S,S:S,"",2))</f>
        <v/>
      </c>
      <c r="M324" s="144" t="s">
        <v>825</v>
      </c>
      <c r="N324" s="187" t="e">
        <f aca="false" t="array" ref="N324:N324">IF(M324="","", xlookup(M324,'Guild ID Registrar'!B:B,'Guild ID Registrar'!A:A,"noID"))</f>
        <v>#NAME?</v>
      </c>
      <c r="O324" s="139" t="e">
        <f aca="false">xlookup(M324,F:F,F:F,"",2)</f>
        <v>#NAME?</v>
      </c>
      <c r="P324" s="138" t="str">
        <f aca="false">IF(SUMIF(F:F,M324,H:H)=0,"",SUMIF(F:F,M324,H:H))</f>
        <v/>
      </c>
      <c r="Q324" s="189" t="e">
        <f aca="false">IF(M324="","", xlookup("*"&amp;M324&amp;"*",S:S,S:S,"",2))</f>
        <v>#NAME?</v>
      </c>
      <c r="S324" s="140" t="str">
        <f aca="false">IF('DKP Sep 25'!A321&lt;&gt;"",'DKP Sep 25'!A321,"")</f>
        <v/>
      </c>
      <c r="T324" s="145" t="str">
        <f aca="false">IF(S324="","",IF(SUMIF(Q:Q,S324,P:P)=0,"",SUMIF(Q:Q,S324,P:P)))</f>
        <v/>
      </c>
      <c r="U324" s="190" t="str">
        <f aca="false" t="array" ref="U324:U324">IF(S324="","", xlookup(S324,'DKP Sep 25'!A:A,'DKP Sep 25'!A:A))</f>
        <v/>
      </c>
      <c r="V324" s="126" t="str">
        <f aca="false">IF(T324="","", IF(T324&gt;10,1,""))</f>
        <v/>
      </c>
      <c r="W324" s="191" t="e">
        <f aca="false">xlookup(S324,Q:Q,Q:Q)</f>
        <v>#NAME?</v>
      </c>
    </row>
    <row r="325" customFormat="false" ht="15.75" hidden="false" customHeight="true" outlineLevel="0" collapsed="false">
      <c r="A325" s="126"/>
      <c r="B325" s="126"/>
      <c r="C325" s="126"/>
      <c r="G325" s="214"/>
      <c r="H325" s="123"/>
      <c r="I325" s="214" t="str">
        <f aca="false">IF(F325&lt;&gt;"",xlookup(F325,M:M,M:M,"not guildie"),"")</f>
        <v/>
      </c>
      <c r="J325" s="214" t="str">
        <f aca="false">IF(F325&lt;&gt;"", xlookup(F325,O:O,O:O,"not on DKP"),"")</f>
        <v/>
      </c>
      <c r="K325" s="185" t="str">
        <f aca="false">IF(F325="","", xlookup("*"&amp;F325&amp;"*",S:S,S:S,"",2))</f>
        <v/>
      </c>
      <c r="M325" s="144" t="s">
        <v>826</v>
      </c>
      <c r="N325" s="187" t="e">
        <f aca="false" t="array" ref="N325:N325">IF(M325="","", xlookup(M325,'Guild ID Registrar'!B:B,'Guild ID Registrar'!A:A,"noID"))</f>
        <v>#NAME?</v>
      </c>
      <c r="O325" s="139" t="e">
        <f aca="false">xlookup(M325,F:F,F:F,"",2)</f>
        <v>#NAME?</v>
      </c>
      <c r="P325" s="138" t="str">
        <f aca="false">IF(SUMIF(F:F,M325,H:H)=0,"",SUMIF(F:F,M325,H:H))</f>
        <v/>
      </c>
      <c r="Q325" s="189" t="e">
        <f aca="false">IF(M325="","", xlookup("*"&amp;M325&amp;"*",S:S,S:S,"",2))</f>
        <v>#NAME?</v>
      </c>
      <c r="S325" s="140" t="str">
        <f aca="false">IF('DKP Sep 25'!A322&lt;&gt;"",'DKP Sep 25'!A322,"")</f>
        <v/>
      </c>
      <c r="T325" s="145" t="str">
        <f aca="false">IF(S325="","",IF(SUMIF(Q:Q,S325,P:P)=0,"",SUMIF(Q:Q,S325,P:P)))</f>
        <v/>
      </c>
      <c r="U325" s="190" t="str">
        <f aca="false" t="array" ref="U325:U325">IF(S325="","", xlookup(S325,'DKP Sep 25'!A:A,'DKP Sep 25'!A:A))</f>
        <v/>
      </c>
      <c r="V325" s="126" t="str">
        <f aca="false">IF(T325="","", IF(T325&gt;10,1,""))</f>
        <v/>
      </c>
      <c r="W325" s="191" t="e">
        <f aca="false">xlookup(S325,Q:Q,Q:Q)</f>
        <v>#NAME?</v>
      </c>
    </row>
    <row r="326" customFormat="false" ht="15.75" hidden="false" customHeight="true" outlineLevel="0" collapsed="false">
      <c r="A326" s="126"/>
      <c r="B326" s="126"/>
      <c r="C326" s="126"/>
      <c r="G326" s="214"/>
      <c r="H326" s="123"/>
      <c r="I326" s="214" t="str">
        <f aca="false">IF(F326&lt;&gt;"",xlookup(F326,M:M,M:M,"not guildie"),"")</f>
        <v/>
      </c>
      <c r="J326" s="214" t="str">
        <f aca="false">IF(F326&lt;&gt;"", xlookup(F326,O:O,O:O,"not on DKP"),"")</f>
        <v/>
      </c>
      <c r="K326" s="185" t="str">
        <f aca="false">IF(F326="","", xlookup("*"&amp;F326&amp;"*",S:S,S:S,"",2))</f>
        <v/>
      </c>
      <c r="M326" s="144" t="s">
        <v>827</v>
      </c>
      <c r="N326" s="187" t="e">
        <f aca="false" t="array" ref="N326:N326">IF(M326="","", xlookup(M326,'Guild ID Registrar'!B:B,'Guild ID Registrar'!A:A,"noID"))</f>
        <v>#NAME?</v>
      </c>
      <c r="O326" s="139" t="e">
        <f aca="false">xlookup(M326,F:F,F:F,"",2)</f>
        <v>#NAME?</v>
      </c>
      <c r="P326" s="138" t="str">
        <f aca="false">IF(SUMIF(F:F,M326,H:H)=0,"",SUMIF(F:F,M326,H:H))</f>
        <v/>
      </c>
      <c r="Q326" s="189" t="e">
        <f aca="false">IF(M326="","", xlookup("*"&amp;M326&amp;"*",S:S,S:S,"",2))</f>
        <v>#NAME?</v>
      </c>
      <c r="S326" s="140" t="str">
        <f aca="false">IF('DKP Sep 25'!A323&lt;&gt;"",'DKP Sep 25'!A323,"")</f>
        <v/>
      </c>
      <c r="T326" s="145" t="str">
        <f aca="false">IF(S326="","",IF(SUMIF(Q:Q,S326,P:P)=0,"",SUMIF(Q:Q,S326,P:P)))</f>
        <v/>
      </c>
      <c r="U326" s="190" t="str">
        <f aca="false" t="array" ref="U326:U326">IF(S326="","", xlookup(S326,'DKP Sep 25'!A:A,'DKP Sep 25'!A:A))</f>
        <v/>
      </c>
      <c r="V326" s="126" t="str">
        <f aca="false">IF(T326="","", IF(T326&gt;10,1,""))</f>
        <v/>
      </c>
      <c r="W326" s="191" t="e">
        <f aca="false">xlookup(S326,Q:Q,Q:Q)</f>
        <v>#NAME?</v>
      </c>
    </row>
    <row r="327" customFormat="false" ht="15.75" hidden="false" customHeight="true" outlineLevel="0" collapsed="false">
      <c r="A327" s="126"/>
      <c r="B327" s="126"/>
      <c r="C327" s="126"/>
      <c r="G327" s="214"/>
      <c r="H327" s="123"/>
      <c r="I327" s="214" t="str">
        <f aca="false">IF(F327&lt;&gt;"",xlookup(F327,M:M,M:M,"not guildie"),"")</f>
        <v/>
      </c>
      <c r="J327" s="214" t="str">
        <f aca="false">IF(F327&lt;&gt;"", xlookup(F327,O:O,O:O,"not on DKP"),"")</f>
        <v/>
      </c>
      <c r="K327" s="185" t="str">
        <f aca="false">IF(F327="","", xlookup("*"&amp;F327&amp;"*",S:S,S:S,"",2))</f>
        <v/>
      </c>
      <c r="M327" s="144" t="s">
        <v>828</v>
      </c>
      <c r="N327" s="187" t="e">
        <f aca="false" t="array" ref="N327:N327">IF(M327="","", xlookup(M327,'Guild ID Registrar'!B:B,'Guild ID Registrar'!A:A,"noID"))</f>
        <v>#NAME?</v>
      </c>
      <c r="O327" s="139" t="e">
        <f aca="false">xlookup(M327,F:F,F:F,"",2)</f>
        <v>#NAME?</v>
      </c>
      <c r="P327" s="138" t="str">
        <f aca="false">IF(SUMIF(F:F,M327,H:H)=0,"",SUMIF(F:F,M327,H:H))</f>
        <v/>
      </c>
      <c r="Q327" s="189" t="e">
        <f aca="false">IF(M327="","", xlookup("*"&amp;M327&amp;"*",S:S,S:S,"",2))</f>
        <v>#NAME?</v>
      </c>
      <c r="S327" s="140" t="str">
        <f aca="false">IF('DKP Sep 25'!A324&lt;&gt;"",'DKP Sep 25'!A324,"")</f>
        <v/>
      </c>
      <c r="T327" s="145" t="str">
        <f aca="false">IF(S327="","",IF(SUMIF(Q:Q,S327,P:P)=0,"",SUMIF(Q:Q,S327,P:P)))</f>
        <v/>
      </c>
      <c r="U327" s="190" t="str">
        <f aca="false" t="array" ref="U327:U327">IF(S327="","", xlookup(S327,'DKP Sep 25'!A:A,'DKP Sep 25'!A:A))</f>
        <v/>
      </c>
      <c r="V327" s="126" t="str">
        <f aca="false">IF(T327="","", IF(T327&gt;10,1,""))</f>
        <v/>
      </c>
      <c r="W327" s="191" t="e">
        <f aca="false">xlookup(S327,Q:Q,Q:Q)</f>
        <v>#NAME?</v>
      </c>
    </row>
    <row r="328" customFormat="false" ht="15.75" hidden="false" customHeight="true" outlineLevel="0" collapsed="false">
      <c r="A328" s="126"/>
      <c r="B328" s="126"/>
      <c r="C328" s="126"/>
      <c r="G328" s="214"/>
      <c r="H328" s="123"/>
      <c r="I328" s="214" t="str">
        <f aca="false">IF(F328&lt;&gt;"",xlookup(F328,M:M,M:M,"not guildie"),"")</f>
        <v/>
      </c>
      <c r="J328" s="214" t="str">
        <f aca="false">IF(F328&lt;&gt;"", xlookup(F328,O:O,O:O,"not on DKP"),"")</f>
        <v/>
      </c>
      <c r="K328" s="185" t="str">
        <f aca="false">IF(F328="","", xlookup("*"&amp;F328&amp;"*",S:S,S:S,"",2))</f>
        <v/>
      </c>
      <c r="M328" s="144" t="s">
        <v>829</v>
      </c>
      <c r="N328" s="187" t="e">
        <f aca="false" t="array" ref="N328:N328">IF(M328="","", xlookup(M328,'Guild ID Registrar'!B:B,'Guild ID Registrar'!A:A,"noID"))</f>
        <v>#NAME?</v>
      </c>
      <c r="O328" s="139" t="e">
        <f aca="false">xlookup(M328,F:F,F:F,"",2)</f>
        <v>#NAME?</v>
      </c>
      <c r="P328" s="138" t="str">
        <f aca="false">IF(SUMIF(F:F,M328,H:H)=0,"",SUMIF(F:F,M328,H:H))</f>
        <v/>
      </c>
      <c r="Q328" s="189" t="e">
        <f aca="false">IF(M328="","", xlookup("*"&amp;M328&amp;"*",S:S,S:S,"",2))</f>
        <v>#NAME?</v>
      </c>
      <c r="S328" s="140" t="str">
        <f aca="false">IF('DKP Sep 25'!A325&lt;&gt;"",'DKP Sep 25'!A325,"")</f>
        <v/>
      </c>
      <c r="T328" s="145" t="str">
        <f aca="false">IF(S328="","",IF(SUMIF(Q:Q,S328,P:P)=0,"",SUMIF(Q:Q,S328,P:P)))</f>
        <v/>
      </c>
      <c r="U328" s="190" t="str">
        <f aca="false" t="array" ref="U328:U328">IF(S328="","", xlookup(S328,'DKP Sep 25'!A:A,'DKP Sep 25'!A:A))</f>
        <v/>
      </c>
      <c r="V328" s="126" t="str">
        <f aca="false">IF(T328="","", IF(T328&gt;10,1,""))</f>
        <v/>
      </c>
      <c r="W328" s="191" t="e">
        <f aca="false">xlookup(S328,Q:Q,Q:Q)</f>
        <v>#NAME?</v>
      </c>
    </row>
    <row r="329" customFormat="false" ht="15.75" hidden="false" customHeight="true" outlineLevel="0" collapsed="false">
      <c r="A329" s="126"/>
      <c r="B329" s="126"/>
      <c r="C329" s="126"/>
      <c r="G329" s="214"/>
      <c r="H329" s="123"/>
      <c r="I329" s="214" t="str">
        <f aca="false">IF(F329&lt;&gt;"",xlookup(F329,M:M,M:M,"not guildie"),"")</f>
        <v/>
      </c>
      <c r="J329" s="214" t="str">
        <f aca="false">IF(F329&lt;&gt;"", xlookup(F329,O:O,O:O,"not on DKP"),"")</f>
        <v/>
      </c>
      <c r="K329" s="185" t="str">
        <f aca="false">IF(F329="","", xlookup("*"&amp;F329&amp;"*",S:S,S:S,"",2))</f>
        <v/>
      </c>
      <c r="M329" s="144" t="s">
        <v>830</v>
      </c>
      <c r="N329" s="187" t="e">
        <f aca="false" t="array" ref="N329:N329">IF(M329="","", xlookup(M329,'Guild ID Registrar'!B:B,'Guild ID Registrar'!A:A,"noID"))</f>
        <v>#NAME?</v>
      </c>
      <c r="O329" s="139" t="e">
        <f aca="false">xlookup(M329,F:F,F:F,"",2)</f>
        <v>#NAME?</v>
      </c>
      <c r="P329" s="138" t="str">
        <f aca="false">IF(SUMIF(F:F,M329,H:H)=0,"",SUMIF(F:F,M329,H:H))</f>
        <v/>
      </c>
      <c r="Q329" s="189" t="e">
        <f aca="false">IF(M329="","", xlookup("*"&amp;M329&amp;"*",S:S,S:S,"",2))</f>
        <v>#NAME?</v>
      </c>
      <c r="S329" s="140" t="str">
        <f aca="false">IF('DKP Sep 25'!A326&lt;&gt;"",'DKP Sep 25'!A326,"")</f>
        <v/>
      </c>
      <c r="T329" s="145" t="str">
        <f aca="false">IF(S329="","",IF(SUMIF(Q:Q,S329,P:P)=0,"",SUMIF(Q:Q,S329,P:P)))</f>
        <v/>
      </c>
      <c r="U329" s="190" t="str">
        <f aca="false" t="array" ref="U329:U329">IF(S329="","", xlookup(S329,'DKP Sep 25'!A:A,'DKP Sep 25'!A:A))</f>
        <v/>
      </c>
      <c r="V329" s="126" t="str">
        <f aca="false">IF(T329="","", IF(T329&gt;10,1,""))</f>
        <v/>
      </c>
      <c r="W329" s="191" t="e">
        <f aca="false">xlookup(S329,Q:Q,Q:Q)</f>
        <v>#NAME?</v>
      </c>
    </row>
    <row r="330" customFormat="false" ht="15.75" hidden="false" customHeight="true" outlineLevel="0" collapsed="false">
      <c r="A330" s="126"/>
      <c r="B330" s="126"/>
      <c r="C330" s="126"/>
      <c r="G330" s="214"/>
      <c r="H330" s="123"/>
      <c r="I330" s="214" t="str">
        <f aca="false">IF(F330&lt;&gt;"",xlookup(F330,M:M,M:M,"not guildie"),"")</f>
        <v/>
      </c>
      <c r="J330" s="214" t="str">
        <f aca="false">IF(F330&lt;&gt;"", xlookup(F330,O:O,O:O,"not on DKP"),"")</f>
        <v/>
      </c>
      <c r="K330" s="185" t="str">
        <f aca="false">IF(F330="","", xlookup("*"&amp;F330&amp;"*",S:S,S:S,"",2))</f>
        <v/>
      </c>
      <c r="M330" s="144" t="s">
        <v>831</v>
      </c>
      <c r="N330" s="187" t="e">
        <f aca="false" t="array" ref="N330:N330">IF(M330="","", xlookup(M330,'Guild ID Registrar'!B:B,'Guild ID Registrar'!A:A,"noID"))</f>
        <v>#NAME?</v>
      </c>
      <c r="O330" s="139" t="e">
        <f aca="false">xlookup(M330,F:F,F:F,"",2)</f>
        <v>#NAME?</v>
      </c>
      <c r="P330" s="138" t="str">
        <f aca="false">IF(SUMIF(F:F,M330,H:H)=0,"",SUMIF(F:F,M330,H:H))</f>
        <v/>
      </c>
      <c r="Q330" s="189" t="e">
        <f aca="false">IF(M330="","", xlookup("*"&amp;M330&amp;"*",S:S,S:S,"",2))</f>
        <v>#NAME?</v>
      </c>
      <c r="S330" s="140" t="str">
        <f aca="false">IF('DKP Sep 25'!A327&lt;&gt;"",'DKP Sep 25'!A327,"")</f>
        <v/>
      </c>
      <c r="T330" s="145" t="str">
        <f aca="false">IF(S330="","",IF(SUMIF(Q:Q,S330,P:P)=0,"",SUMIF(Q:Q,S330,P:P)))</f>
        <v/>
      </c>
      <c r="U330" s="190" t="str">
        <f aca="false" t="array" ref="U330:U330">IF(S330="","", xlookup(S330,'DKP Sep 25'!A:A,'DKP Sep 25'!A:A))</f>
        <v/>
      </c>
      <c r="V330" s="126" t="str">
        <f aca="false">IF(T330="","", IF(T330&gt;10,1,""))</f>
        <v/>
      </c>
      <c r="W330" s="191" t="e">
        <f aca="false">xlookup(S330,Q:Q,Q:Q)</f>
        <v>#NAME?</v>
      </c>
    </row>
    <row r="331" customFormat="false" ht="15.75" hidden="false" customHeight="true" outlineLevel="0" collapsed="false">
      <c r="A331" s="126"/>
      <c r="B331" s="126"/>
      <c r="C331" s="126"/>
      <c r="G331" s="214"/>
      <c r="H331" s="123"/>
      <c r="I331" s="214" t="str">
        <f aca="false">IF(F331&lt;&gt;"",xlookup(F331,M:M,M:M,"not guildie"),"")</f>
        <v/>
      </c>
      <c r="J331" s="214" t="str">
        <f aca="false">IF(F331&lt;&gt;"", xlookup(F331,O:O,O:O,"not on DKP"),"")</f>
        <v/>
      </c>
      <c r="K331" s="185" t="str">
        <f aca="false">IF(F331="","", xlookup("*"&amp;F331&amp;"*",S:S,S:S,"",2))</f>
        <v/>
      </c>
      <c r="M331" s="144" t="s">
        <v>832</v>
      </c>
      <c r="N331" s="187" t="e">
        <f aca="false" t="array" ref="N331:N331">IF(M331="","", xlookup(M331,'Guild ID Registrar'!B:B,'Guild ID Registrar'!A:A,"noID"))</f>
        <v>#NAME?</v>
      </c>
      <c r="O331" s="139" t="e">
        <f aca="false">xlookup(M331,F:F,F:F,"",2)</f>
        <v>#NAME?</v>
      </c>
      <c r="P331" s="138" t="str">
        <f aca="false">IF(SUMIF(F:F,M331,H:H)=0,"",SUMIF(F:F,M331,H:H))</f>
        <v/>
      </c>
      <c r="Q331" s="189" t="e">
        <f aca="false">IF(M331="","", xlookup("*"&amp;M331&amp;"*",S:S,S:S,"",2))</f>
        <v>#NAME?</v>
      </c>
      <c r="S331" s="140" t="str">
        <f aca="false">IF('DKP Sep 25'!A328&lt;&gt;"",'DKP Sep 25'!A328,"")</f>
        <v/>
      </c>
      <c r="T331" s="145" t="str">
        <f aca="false">IF(S331="","",IF(SUMIF(Q:Q,S331,P:P)=0,"",SUMIF(Q:Q,S331,P:P)))</f>
        <v/>
      </c>
      <c r="U331" s="190" t="str">
        <f aca="false" t="array" ref="U331:U331">IF(S331="","", xlookup(S331,'DKP Sep 25'!A:A,'DKP Sep 25'!A:A))</f>
        <v/>
      </c>
      <c r="V331" s="126" t="str">
        <f aca="false">IF(T331="","", IF(T331&gt;10,1,""))</f>
        <v/>
      </c>
      <c r="W331" s="191" t="e">
        <f aca="false">xlookup(S331,Q:Q,Q:Q)</f>
        <v>#NAME?</v>
      </c>
    </row>
    <row r="332" customFormat="false" ht="15.75" hidden="false" customHeight="true" outlineLevel="0" collapsed="false">
      <c r="A332" s="126"/>
      <c r="B332" s="126"/>
      <c r="C332" s="126"/>
      <c r="G332" s="214"/>
      <c r="H332" s="123"/>
      <c r="I332" s="214" t="str">
        <f aca="false">IF(F332&lt;&gt;"",xlookup(F332,M:M,M:M,"not guildie"),"")</f>
        <v/>
      </c>
      <c r="J332" s="214" t="str">
        <f aca="false">IF(F332&lt;&gt;"", xlookup(F332,O:O,O:O,"not on DKP"),"")</f>
        <v/>
      </c>
      <c r="K332" s="185" t="str">
        <f aca="false">IF(F332="","", xlookup("*"&amp;F332&amp;"*",S:S,S:S,"",2))</f>
        <v/>
      </c>
      <c r="M332" s="144" t="s">
        <v>18</v>
      </c>
      <c r="N332" s="187" t="e">
        <f aca="false" t="array" ref="N332:N332">IF(M332="","", xlookup(M332,'Guild ID Registrar'!B:B,'Guild ID Registrar'!A:A,"noID"))</f>
        <v>#NAME?</v>
      </c>
      <c r="O332" s="139" t="e">
        <f aca="false">xlookup(M332,F:F,F:F,"",2)</f>
        <v>#NAME?</v>
      </c>
      <c r="P332" s="138" t="str">
        <f aca="false">IF(SUMIF(F:F,M332,H:H)=0,"",SUMIF(F:F,M332,H:H))</f>
        <v/>
      </c>
      <c r="Q332" s="207" t="e">
        <f aca="false">IF(M332="","", xlookup("*"&amp;M332&amp;"*",S:S,S:S,"",2))</f>
        <v>#NAME?</v>
      </c>
      <c r="S332" s="140" t="str">
        <f aca="false">IF('DKP Sep 25'!A329&lt;&gt;"",'DKP Sep 25'!A329,"")</f>
        <v/>
      </c>
      <c r="T332" s="145" t="str">
        <f aca="false">IF(S332="","",IF(SUMIF(Q:Q,S332,P:P)=0,"",SUMIF(Q:Q,S332,P:P)))</f>
        <v/>
      </c>
      <c r="U332" s="190" t="str">
        <f aca="false" t="array" ref="U332:U332">IF(S332="","", xlookup(S332,'DKP Sep 25'!A:A,'DKP Sep 25'!A:A))</f>
        <v/>
      </c>
      <c r="V332" s="126" t="str">
        <f aca="false">IF(T332="","", IF(T332&gt;10,1,""))</f>
        <v/>
      </c>
      <c r="W332" s="191" t="e">
        <f aca="false">xlookup(S332,Q:Q,Q:Q)</f>
        <v>#NAME?</v>
      </c>
    </row>
    <row r="333" customFormat="false" ht="15.75" hidden="false" customHeight="true" outlineLevel="0" collapsed="false">
      <c r="A333" s="126"/>
      <c r="B333" s="126"/>
      <c r="C333" s="126"/>
      <c r="G333" s="214"/>
      <c r="H333" s="123"/>
      <c r="I333" s="214" t="str">
        <f aca="false">IF(F333&lt;&gt;"",xlookup(F333,M:M,M:M,"not guildie"),"")</f>
        <v/>
      </c>
      <c r="J333" s="214" t="str">
        <f aca="false">IF(F333&lt;&gt;"", xlookup(F333,O:O,O:O,"not on DKP"),"")</f>
        <v/>
      </c>
      <c r="K333" s="185" t="str">
        <f aca="false">IF(F333="","", xlookup("*"&amp;F333&amp;"*",S:S,S:S,"",2))</f>
        <v/>
      </c>
      <c r="M333" s="144" t="s">
        <v>833</v>
      </c>
      <c r="N333" s="187" t="e">
        <f aca="false" t="array" ref="N333:N333">IF(M333="","", xlookup(M333,'Guild ID Registrar'!B:B,'Guild ID Registrar'!A:A,"noID"))</f>
        <v>#NAME?</v>
      </c>
      <c r="O333" s="139" t="e">
        <f aca="false">xlookup(M333,F:F,F:F,"",2)</f>
        <v>#NAME?</v>
      </c>
      <c r="P333" s="138" t="str">
        <f aca="false">IF(SUMIF(F:F,M333,H:H)=0,"",SUMIF(F:F,M333,H:H))</f>
        <v/>
      </c>
      <c r="Q333" s="189" t="e">
        <f aca="false">IF(M333="","", xlookup("*"&amp;M333&amp;"*",S:S,S:S,"",2))</f>
        <v>#NAME?</v>
      </c>
      <c r="S333" s="140" t="str">
        <f aca="false">IF('DKP Sep 25'!A330&lt;&gt;"",'DKP Sep 25'!A330,"")</f>
        <v/>
      </c>
      <c r="T333" s="145" t="str">
        <f aca="false">IF(S333="","",IF(SUMIF(Q:Q,S333,P:P)=0,"",SUMIF(Q:Q,S333,P:P)))</f>
        <v/>
      </c>
      <c r="U333" s="190" t="str">
        <f aca="false" t="array" ref="U333:U333">IF(S333="","", xlookup(S333,'DKP Sep 25'!A:A,'DKP Sep 25'!A:A))</f>
        <v/>
      </c>
      <c r="V333" s="126" t="str">
        <f aca="false">IF(T333="","", IF(T333&gt;10,1,""))</f>
        <v/>
      </c>
      <c r="W333" s="191" t="e">
        <f aca="false">xlookup(S333,Q:Q,Q:Q)</f>
        <v>#NAME?</v>
      </c>
    </row>
    <row r="334" customFormat="false" ht="15.75" hidden="false" customHeight="true" outlineLevel="0" collapsed="false">
      <c r="A334" s="126"/>
      <c r="B334" s="126"/>
      <c r="C334" s="126"/>
      <c r="G334" s="214"/>
      <c r="H334" s="123"/>
      <c r="I334" s="214" t="str">
        <f aca="false">IF(F334&lt;&gt;"",xlookup(F334,M:M,M:M,"not guildie"),"")</f>
        <v/>
      </c>
      <c r="J334" s="214" t="str">
        <f aca="false">IF(F334&lt;&gt;"", xlookup(F334,O:O,O:O,"not on DKP"),"")</f>
        <v/>
      </c>
      <c r="K334" s="185" t="str">
        <f aca="false">IF(F334="","", xlookup("*"&amp;F334&amp;"*",S:S,S:S,"",2))</f>
        <v/>
      </c>
      <c r="M334" s="144" t="s">
        <v>834</v>
      </c>
      <c r="N334" s="187" t="e">
        <f aca="false" t="array" ref="N334:N334">IF(M334="","", xlookup(M334,'Guild ID Registrar'!B:B,'Guild ID Registrar'!A:A,"noID"))</f>
        <v>#NAME?</v>
      </c>
      <c r="O334" s="139" t="e">
        <f aca="false">xlookup(M334,F:F,F:F,"",2)</f>
        <v>#NAME?</v>
      </c>
      <c r="P334" s="138" t="str">
        <f aca="false">IF(SUMIF(F:F,M334,H:H)=0,"",SUMIF(F:F,M334,H:H))</f>
        <v/>
      </c>
      <c r="Q334" s="189" t="e">
        <f aca="false">IF(M334="","", xlookup("*"&amp;M334&amp;"*",S:S,S:S,"",2))</f>
        <v>#NAME?</v>
      </c>
      <c r="S334" s="140" t="str">
        <f aca="false">IF('DKP Sep 25'!A331&lt;&gt;"",'DKP Sep 25'!A331,"")</f>
        <v/>
      </c>
      <c r="T334" s="145" t="str">
        <f aca="false">IF(S334="","",IF(SUMIF(Q:Q,S334,P:P)=0,"",SUMIF(Q:Q,S334,P:P)))</f>
        <v/>
      </c>
      <c r="U334" s="190" t="str">
        <f aca="false" t="array" ref="U334:U334">IF(S334="","", xlookup(S334,'DKP Sep 25'!A:A,'DKP Sep 25'!A:A))</f>
        <v/>
      </c>
      <c r="V334" s="126" t="str">
        <f aca="false">IF(T334="","", IF(T334&gt;10,1,""))</f>
        <v/>
      </c>
      <c r="W334" s="191" t="e">
        <f aca="false">xlookup(S334,Q:Q,Q:Q)</f>
        <v>#NAME?</v>
      </c>
    </row>
    <row r="335" customFormat="false" ht="15.75" hidden="false" customHeight="true" outlineLevel="0" collapsed="false">
      <c r="A335" s="126"/>
      <c r="B335" s="126"/>
      <c r="C335" s="126"/>
      <c r="G335" s="214"/>
      <c r="H335" s="123"/>
      <c r="I335" s="214" t="str">
        <f aca="false">IF(F335&lt;&gt;"",xlookup(F335,M:M,M:M,"not guildie"),"")</f>
        <v/>
      </c>
      <c r="J335" s="214" t="str">
        <f aca="false">IF(F335&lt;&gt;"", xlookup(F335,O:O,O:O,"not on DKP"),"")</f>
        <v/>
      </c>
      <c r="K335" s="185" t="str">
        <f aca="false">IF(F335="","", xlookup("*"&amp;F335&amp;"*",S:S,S:S,"",2))</f>
        <v/>
      </c>
      <c r="M335" s="144" t="s">
        <v>835</v>
      </c>
      <c r="N335" s="187" t="e">
        <f aca="false" t="array" ref="N335:N335">IF(M335="","", xlookup(M335,'Guild ID Registrar'!B:B,'Guild ID Registrar'!A:A,"noID"))</f>
        <v>#NAME?</v>
      </c>
      <c r="O335" s="139" t="e">
        <f aca="false">xlookup(M335,F:F,F:F,"",2)</f>
        <v>#NAME?</v>
      </c>
      <c r="P335" s="138" t="str">
        <f aca="false">IF(SUMIF(F:F,M335,H:H)=0,"",SUMIF(F:F,M335,H:H))</f>
        <v/>
      </c>
      <c r="Q335" s="189" t="e">
        <f aca="false">IF(M335="","", xlookup("*"&amp;M335&amp;"*",S:S,S:S,"",2))</f>
        <v>#NAME?</v>
      </c>
      <c r="S335" s="140" t="str">
        <f aca="false">IF('DKP Sep 25'!A332&lt;&gt;"",'DKP Sep 25'!A332,"")</f>
        <v/>
      </c>
      <c r="T335" s="145" t="str">
        <f aca="false">IF(S335="","",IF(SUMIF(Q:Q,S335,P:P)=0,"",SUMIF(Q:Q,S335,P:P)))</f>
        <v/>
      </c>
      <c r="U335" s="190" t="str">
        <f aca="false" t="array" ref="U335:U335">IF(S335="","", xlookup(S335,'DKP Sep 25'!A:A,'DKP Sep 25'!A:A))</f>
        <v/>
      </c>
      <c r="V335" s="126" t="str">
        <f aca="false">IF(T335="","", IF(T335&gt;10,1,""))</f>
        <v/>
      </c>
      <c r="W335" s="191" t="e">
        <f aca="false">xlookup(S335,Q:Q,Q:Q)</f>
        <v>#NAME?</v>
      </c>
    </row>
    <row r="336" customFormat="false" ht="15.75" hidden="false" customHeight="true" outlineLevel="0" collapsed="false">
      <c r="A336" s="126"/>
      <c r="B336" s="126"/>
      <c r="C336" s="126"/>
      <c r="G336" s="214"/>
      <c r="H336" s="123"/>
      <c r="I336" s="214" t="str">
        <f aca="false">IF(F336&lt;&gt;"",xlookup(F336,M:M,M:M,"not guildie"),"")</f>
        <v/>
      </c>
      <c r="J336" s="214" t="str">
        <f aca="false">IF(F336&lt;&gt;"", xlookup(F336,O:O,O:O,"not on DKP"),"")</f>
        <v/>
      </c>
      <c r="K336" s="185" t="str">
        <f aca="false">IF(F336="","", xlookup("*"&amp;F336&amp;"*",S:S,S:S,"",2))</f>
        <v/>
      </c>
      <c r="M336" s="144" t="s">
        <v>836</v>
      </c>
      <c r="N336" s="187" t="e">
        <f aca="false" t="array" ref="N336:N336">IF(M336="","", xlookup(M336,'Guild ID Registrar'!B:B,'Guild ID Registrar'!A:A,"noID"))</f>
        <v>#NAME?</v>
      </c>
      <c r="O336" s="139" t="e">
        <f aca="false">xlookup(M336,F:F,F:F,"",2)</f>
        <v>#NAME?</v>
      </c>
      <c r="P336" s="138" t="str">
        <f aca="false">IF(SUMIF(F:F,M336,H:H)=0,"",SUMIF(F:F,M336,H:H))</f>
        <v/>
      </c>
      <c r="Q336" s="189" t="e">
        <f aca="false">IF(M336="","", xlookup("*"&amp;M336&amp;"*",S:S,S:S,"",2))</f>
        <v>#NAME?</v>
      </c>
      <c r="S336" s="140" t="str">
        <f aca="false">IF('DKP Sep 25'!A333&lt;&gt;"",'DKP Sep 25'!A333,"")</f>
        <v/>
      </c>
      <c r="T336" s="145" t="str">
        <f aca="false">IF(S336="","",IF(SUMIF(Q:Q,S336,P:P)=0,"",SUMIF(Q:Q,S336,P:P)))</f>
        <v/>
      </c>
      <c r="U336" s="190" t="str">
        <f aca="false" t="array" ref="U336:U336">IF(S336="","", xlookup(S336,'DKP Sep 25'!A:A,'DKP Sep 25'!A:A))</f>
        <v/>
      </c>
      <c r="V336" s="126" t="str">
        <f aca="false">IF(T336="","", IF(T336&gt;10,1,""))</f>
        <v/>
      </c>
      <c r="W336" s="191" t="e">
        <f aca="false">xlookup(S336,Q:Q,Q:Q)</f>
        <v>#NAME?</v>
      </c>
    </row>
    <row r="337" customFormat="false" ht="15.75" hidden="false" customHeight="true" outlineLevel="0" collapsed="false">
      <c r="A337" s="126"/>
      <c r="B337" s="126"/>
      <c r="C337" s="126"/>
      <c r="G337" s="214"/>
      <c r="H337" s="123"/>
      <c r="I337" s="214" t="str">
        <f aca="false">IF(F337&lt;&gt;"",xlookup(F337,M:M,M:M,"not guildie"),"")</f>
        <v/>
      </c>
      <c r="J337" s="214" t="str">
        <f aca="false">IF(F337&lt;&gt;"", xlookup(F337,O:O,O:O,"not on DKP"),"")</f>
        <v/>
      </c>
      <c r="K337" s="185" t="str">
        <f aca="false">IF(F337="","", xlookup("*"&amp;F337&amp;"*",S:S,S:S,"",2))</f>
        <v/>
      </c>
      <c r="M337" s="144" t="s">
        <v>26</v>
      </c>
      <c r="N337" s="187" t="e">
        <f aca="false" t="array" ref="N337:N337">IF(M337="","", xlookup(M337,'Guild ID Registrar'!B:B,'Guild ID Registrar'!A:A,"noID"))</f>
        <v>#NAME?</v>
      </c>
      <c r="O337" s="139" t="e">
        <f aca="false">xlookup(M337,F:F,F:F,"",2)</f>
        <v>#NAME?</v>
      </c>
      <c r="P337" s="138" t="str">
        <f aca="false">IF(SUMIF(F:F,M337,H:H)=0,"",SUMIF(F:F,M337,H:H))</f>
        <v/>
      </c>
      <c r="Q337" s="189" t="e">
        <f aca="false">IF(M337="","", xlookup("*"&amp;M337&amp;"*",S:S,S:S,"",2))</f>
        <v>#NAME?</v>
      </c>
      <c r="S337" s="140" t="str">
        <f aca="false">IF('DKP Sep 25'!A334&lt;&gt;"",'DKP Sep 25'!A334,"")</f>
        <v/>
      </c>
      <c r="T337" s="145" t="str">
        <f aca="false">IF(S337="","",IF(SUMIF(Q:Q,S337,P:P)=0,"",SUMIF(Q:Q,S337,P:P)))</f>
        <v/>
      </c>
      <c r="U337" s="190" t="str">
        <f aca="false" t="array" ref="U337:U337">IF(S337="","", xlookup(S337,'DKP Sep 25'!A:A,'DKP Sep 25'!A:A))</f>
        <v/>
      </c>
      <c r="V337" s="126" t="str">
        <f aca="false">IF(T337="","", IF(T337&gt;10,1,""))</f>
        <v/>
      </c>
      <c r="W337" s="191" t="e">
        <f aca="false">xlookup(S337,Q:Q,Q:Q)</f>
        <v>#NAME?</v>
      </c>
    </row>
    <row r="338" customFormat="false" ht="15.75" hidden="false" customHeight="true" outlineLevel="0" collapsed="false">
      <c r="A338" s="126"/>
      <c r="B338" s="126"/>
      <c r="C338" s="126"/>
      <c r="G338" s="214"/>
      <c r="H338" s="123"/>
      <c r="I338" s="214" t="str">
        <f aca="false">IF(F338&lt;&gt;"",xlookup(F338,M:M,M:M,"not guildie"),"")</f>
        <v/>
      </c>
      <c r="J338" s="214" t="str">
        <f aca="false">IF(F338&lt;&gt;"", xlookup(F338,O:O,O:O,"not on DKP"),"")</f>
        <v/>
      </c>
      <c r="K338" s="185" t="str">
        <f aca="false">IF(F338="","", xlookup("*"&amp;F338&amp;"*",S:S,S:S,"",2))</f>
        <v/>
      </c>
      <c r="M338" s="144" t="s">
        <v>837</v>
      </c>
      <c r="N338" s="187" t="e">
        <f aca="false" t="array" ref="N338:N338">IF(M338="","", xlookup(M338,'Guild ID Registrar'!B:B,'Guild ID Registrar'!A:A,"noID"))</f>
        <v>#NAME?</v>
      </c>
      <c r="O338" s="139" t="e">
        <f aca="false">xlookup(M338,F:F,F:F,"",2)</f>
        <v>#NAME?</v>
      </c>
      <c r="P338" s="138" t="str">
        <f aca="false">IF(SUMIF(F:F,M338,H:H)=0,"",SUMIF(F:F,M338,H:H))</f>
        <v/>
      </c>
      <c r="Q338" s="189" t="e">
        <f aca="false">IF(M338="","", xlookup("*"&amp;M338&amp;"*",S:S,S:S,"",2))</f>
        <v>#NAME?</v>
      </c>
      <c r="S338" s="140" t="str">
        <f aca="false">IF('DKP Sep 25'!A335&lt;&gt;"",'DKP Sep 25'!A335,"")</f>
        <v/>
      </c>
      <c r="T338" s="145" t="str">
        <f aca="false">IF(S338="","",IF(SUMIF(Q:Q,S338,P:P)=0,"",SUMIF(Q:Q,S338,P:P)))</f>
        <v/>
      </c>
      <c r="U338" s="190" t="str">
        <f aca="false" t="array" ref="U338:U338">IF(S338="","", xlookup(S338,'DKP Sep 25'!A:A,'DKP Sep 25'!A:A))</f>
        <v/>
      </c>
      <c r="V338" s="126" t="str">
        <f aca="false">IF(T338="","", IF(T338&gt;10,1,""))</f>
        <v/>
      </c>
      <c r="W338" s="191" t="e">
        <f aca="false">xlookup(S338,Q:Q,Q:Q)</f>
        <v>#NAME?</v>
      </c>
    </row>
    <row r="339" customFormat="false" ht="15.75" hidden="false" customHeight="true" outlineLevel="0" collapsed="false">
      <c r="A339" s="126"/>
      <c r="B339" s="126"/>
      <c r="C339" s="126"/>
      <c r="G339" s="214"/>
      <c r="H339" s="123"/>
      <c r="I339" s="214" t="str">
        <f aca="false">IF(F339&lt;&gt;"",xlookup(F339,M:M,M:M,"not guildie"),"")</f>
        <v/>
      </c>
      <c r="J339" s="214" t="str">
        <f aca="false">IF(F339&lt;&gt;"", xlookup(F339,O:O,O:O,"not on DKP"),"")</f>
        <v/>
      </c>
      <c r="K339" s="185" t="str">
        <f aca="false">IF(F339="","", xlookup("*"&amp;F339&amp;"*",S:S,S:S,"",2))</f>
        <v/>
      </c>
      <c r="M339" s="144" t="s">
        <v>838</v>
      </c>
      <c r="N339" s="187" t="e">
        <f aca="false" t="array" ref="N339:N339">IF(M339="","", xlookup(M339,'Guild ID Registrar'!B:B,'Guild ID Registrar'!A:A,"noID"))</f>
        <v>#NAME?</v>
      </c>
      <c r="O339" s="139" t="e">
        <f aca="false">xlookup(M339,F:F,F:F,"",2)</f>
        <v>#NAME?</v>
      </c>
      <c r="P339" s="138" t="str">
        <f aca="false">IF(SUMIF(F:F,M339,H:H)=0,"",SUMIF(F:F,M339,H:H))</f>
        <v/>
      </c>
      <c r="Q339" s="189" t="e">
        <f aca="false">IF(M339="","", xlookup("*"&amp;M339&amp;"*",S:S,S:S,"",2))</f>
        <v>#NAME?</v>
      </c>
      <c r="S339" s="140" t="str">
        <f aca="false">IF('DKP Sep 25'!A336&lt;&gt;"",'DKP Sep 25'!A336,"")</f>
        <v/>
      </c>
      <c r="T339" s="145" t="str">
        <f aca="false">IF(S339="","",IF(SUMIF(Q:Q,S339,P:P)=0,"",SUMIF(Q:Q,S339,P:P)))</f>
        <v/>
      </c>
      <c r="U339" s="190" t="str">
        <f aca="false" t="array" ref="U339:U339">IF(S339="","", xlookup(S339,'DKP Sep 25'!A:A,'DKP Sep 25'!A:A))</f>
        <v/>
      </c>
      <c r="V339" s="126" t="str">
        <f aca="false">IF(T339="","", IF(T339&gt;10,1,""))</f>
        <v/>
      </c>
      <c r="W339" s="191" t="e">
        <f aca="false">xlookup(S339,Q:Q,Q:Q)</f>
        <v>#NAME?</v>
      </c>
    </row>
    <row r="340" customFormat="false" ht="15.75" hidden="false" customHeight="true" outlineLevel="0" collapsed="false">
      <c r="A340" s="126"/>
      <c r="B340" s="126"/>
      <c r="C340" s="126"/>
      <c r="G340" s="214"/>
      <c r="H340" s="123"/>
      <c r="I340" s="214" t="str">
        <f aca="false">IF(F340&lt;&gt;"",xlookup(F340,M:M,M:M,"not guildie"),"")</f>
        <v/>
      </c>
      <c r="J340" s="214" t="str">
        <f aca="false">IF(F340&lt;&gt;"", xlookup(F340,O:O,O:O,"not on DKP"),"")</f>
        <v/>
      </c>
      <c r="K340" s="185" t="str">
        <f aca="false">IF(F340="","", xlookup("*"&amp;F340&amp;"*",S:S,S:S,"",2))</f>
        <v/>
      </c>
      <c r="M340" s="144" t="s">
        <v>181</v>
      </c>
      <c r="N340" s="187" t="e">
        <f aca="false" t="array" ref="N340:N340">IF(M340="","", xlookup(M340,'Guild ID Registrar'!B:B,'Guild ID Registrar'!A:A,"noID"))</f>
        <v>#NAME?</v>
      </c>
      <c r="O340" s="139" t="e">
        <f aca="false">xlookup(M340,F:F,F:F,"",2)</f>
        <v>#NAME?</v>
      </c>
      <c r="P340" s="138" t="str">
        <f aca="false">IF(SUMIF(F:F,M340,H:H)=0,"",SUMIF(F:F,M340,H:H))</f>
        <v/>
      </c>
      <c r="Q340" s="189" t="e">
        <f aca="false">IF(M340="","", xlookup("*"&amp;M340&amp;"*",S:S,S:S,"",2))</f>
        <v>#NAME?</v>
      </c>
      <c r="S340" s="140" t="str">
        <f aca="false">IF('DKP Sep 25'!A337&lt;&gt;"",'DKP Sep 25'!A337,"")</f>
        <v/>
      </c>
      <c r="T340" s="145" t="str">
        <f aca="false">IF(S340="","",IF(SUMIF(Q:Q,S340,P:P)=0,"",SUMIF(Q:Q,S340,P:P)))</f>
        <v/>
      </c>
      <c r="U340" s="190" t="str">
        <f aca="false" t="array" ref="U340:U340">IF(S340="","", xlookup(S340,'DKP Sep 25'!A:A,'DKP Sep 25'!A:A))</f>
        <v/>
      </c>
      <c r="V340" s="126" t="str">
        <f aca="false">IF(T340="","", IF(T340&gt;10,1,""))</f>
        <v/>
      </c>
      <c r="W340" s="191" t="e">
        <f aca="false">xlookup(S340,Q:Q,Q:Q)</f>
        <v>#NAME?</v>
      </c>
    </row>
    <row r="341" customFormat="false" ht="15.75" hidden="false" customHeight="true" outlineLevel="0" collapsed="false">
      <c r="A341" s="126"/>
      <c r="B341" s="126"/>
      <c r="C341" s="126"/>
      <c r="G341" s="214"/>
      <c r="H341" s="123"/>
      <c r="I341" s="214" t="str">
        <f aca="false">IF(F341&lt;&gt;"",xlookup(F341,M:M,M:M,"not guildie"),"")</f>
        <v/>
      </c>
      <c r="J341" s="214" t="str">
        <f aca="false">IF(F341&lt;&gt;"", xlookup(F341,O:O,O:O,"not on DKP"),"")</f>
        <v/>
      </c>
      <c r="K341" s="185" t="str">
        <f aca="false">IF(F341="","", xlookup("*"&amp;F341&amp;"*",S:S,S:S,"",2))</f>
        <v/>
      </c>
      <c r="M341" s="144" t="s">
        <v>839</v>
      </c>
      <c r="N341" s="187" t="e">
        <f aca="false" t="array" ref="N341:N341">IF(M341="","", xlookup(M341,'Guild ID Registrar'!B:B,'Guild ID Registrar'!A:A,"noID"))</f>
        <v>#NAME?</v>
      </c>
      <c r="O341" s="139" t="e">
        <f aca="false">xlookup(M341,F:F,F:F,"",2)</f>
        <v>#NAME?</v>
      </c>
      <c r="P341" s="138" t="str">
        <f aca="false">IF(SUMIF(F:F,M341,H:H)=0,"",SUMIF(F:F,M341,H:H))</f>
        <v/>
      </c>
      <c r="Q341" s="189" t="e">
        <f aca="false">IF(M341="","", xlookup("*"&amp;M341&amp;"*",S:S,S:S,"",2))</f>
        <v>#NAME?</v>
      </c>
      <c r="S341" s="140" t="str">
        <f aca="false">IF('DKP Sep 25'!A338&lt;&gt;"",'DKP Sep 25'!A338,"")</f>
        <v/>
      </c>
      <c r="T341" s="145" t="str">
        <f aca="false">IF(S341="","",IF(SUMIF(Q:Q,S341,P:P)=0,"",SUMIF(Q:Q,S341,P:P)))</f>
        <v/>
      </c>
      <c r="U341" s="190" t="str">
        <f aca="false" t="array" ref="U341:U341">IF(S341="","", xlookup(S341,'DKP Sep 25'!A:A,'DKP Sep 25'!A:A))</f>
        <v/>
      </c>
      <c r="V341" s="126" t="str">
        <f aca="false">IF(T341="","", IF(T341&gt;10,1,""))</f>
        <v/>
      </c>
      <c r="W341" s="191" t="e">
        <f aca="false">xlookup(S341,Q:Q,Q:Q)</f>
        <v>#NAME?</v>
      </c>
    </row>
    <row r="342" customFormat="false" ht="15.75" hidden="false" customHeight="true" outlineLevel="0" collapsed="false">
      <c r="A342" s="126"/>
      <c r="B342" s="126"/>
      <c r="C342" s="126"/>
      <c r="G342" s="214"/>
      <c r="H342" s="123"/>
      <c r="I342" s="214" t="str">
        <f aca="false">IF(F342&lt;&gt;"",xlookup(F342,M:M,M:M,"not guildie"),"")</f>
        <v/>
      </c>
      <c r="J342" s="214" t="str">
        <f aca="false">IF(F342&lt;&gt;"", xlookup(F342,O:O,O:O,"not on DKP"),"")</f>
        <v/>
      </c>
      <c r="K342" s="185" t="str">
        <f aca="false">IF(F342="","", xlookup("*"&amp;F342&amp;"*",S:S,S:S,"",2))</f>
        <v/>
      </c>
      <c r="M342" s="144" t="s">
        <v>840</v>
      </c>
      <c r="N342" s="187" t="e">
        <f aca="false" t="array" ref="N342:N342">IF(M342="","", xlookup(M342,'Guild ID Registrar'!B:B,'Guild ID Registrar'!A:A,"noID"))</f>
        <v>#NAME?</v>
      </c>
      <c r="O342" s="139" t="e">
        <f aca="false">xlookup(M342,F:F,F:F,"",2)</f>
        <v>#NAME?</v>
      </c>
      <c r="P342" s="138" t="str">
        <f aca="false">IF(SUMIF(F:F,M342,H:H)=0,"",SUMIF(F:F,M342,H:H))</f>
        <v/>
      </c>
      <c r="Q342" s="189" t="e">
        <f aca="false">IF(M342="","", xlookup("*"&amp;M342&amp;"*",S:S,S:S,"",2))</f>
        <v>#NAME?</v>
      </c>
      <c r="S342" s="140" t="str">
        <f aca="false">IF('DKP Sep 25'!A339&lt;&gt;"",'DKP Sep 25'!A339,"")</f>
        <v/>
      </c>
      <c r="T342" s="145" t="str">
        <f aca="false">IF(S342="","",IF(SUMIF(Q:Q,S342,P:P)=0,"",SUMIF(Q:Q,S342,P:P)))</f>
        <v/>
      </c>
      <c r="U342" s="190" t="str">
        <f aca="false" t="array" ref="U342:U342">IF(S342="","", xlookup(S342,'DKP Sep 25'!A:A,'DKP Sep 25'!A:A))</f>
        <v/>
      </c>
      <c r="V342" s="126" t="str">
        <f aca="false">IF(T342="","", IF(T342&gt;10,1,""))</f>
        <v/>
      </c>
      <c r="W342" s="191" t="e">
        <f aca="false">xlookup(S342,Q:Q,Q:Q)</f>
        <v>#NAME?</v>
      </c>
    </row>
    <row r="343" customFormat="false" ht="15.75" hidden="false" customHeight="true" outlineLevel="0" collapsed="false">
      <c r="A343" s="126"/>
      <c r="B343" s="126"/>
      <c r="C343" s="126"/>
      <c r="G343" s="214"/>
      <c r="H343" s="123"/>
      <c r="I343" s="214" t="str">
        <f aca="false">IF(F343&lt;&gt;"",xlookup(F343,M:M,M:M,"not guildie"),"")</f>
        <v/>
      </c>
      <c r="J343" s="214" t="str">
        <f aca="false">IF(F343&lt;&gt;"", xlookup(F343,O:O,O:O,"not on DKP"),"")</f>
        <v/>
      </c>
      <c r="K343" s="185" t="str">
        <f aca="false">IF(F343="","", xlookup("*"&amp;F343&amp;"*",S:S,S:S,"",2))</f>
        <v/>
      </c>
      <c r="M343" s="144" t="s">
        <v>403</v>
      </c>
      <c r="N343" s="187" t="e">
        <f aca="false" t="array" ref="N343:N343">IF(M343="","", xlookup(M343,'Guild ID Registrar'!B:B,'Guild ID Registrar'!A:A,"noID"))</f>
        <v>#NAME?</v>
      </c>
      <c r="O343" s="139" t="e">
        <f aca="false">xlookup(M343,F:F,F:F,"",2)</f>
        <v>#NAME?</v>
      </c>
      <c r="P343" s="138" t="str">
        <f aca="false">IF(SUMIF(F:F,M343,H:H)=0,"",SUMIF(F:F,M343,H:H))</f>
        <v/>
      </c>
      <c r="Q343" s="189" t="e">
        <f aca="false">IF(M343="","", xlookup("*"&amp;M343&amp;"*",S:S,S:S,"",2))</f>
        <v>#NAME?</v>
      </c>
      <c r="S343" s="140" t="str">
        <f aca="false">IF('DKP Sep 25'!A340&lt;&gt;"",'DKP Sep 25'!A340,"")</f>
        <v/>
      </c>
      <c r="T343" s="145" t="str">
        <f aca="false">IF(S343="","",IF(SUMIF(Q:Q,S343,P:P)=0,"",SUMIF(Q:Q,S343,P:P)))</f>
        <v/>
      </c>
      <c r="U343" s="190" t="str">
        <f aca="false" t="array" ref="U343:U343">IF(S343="","", xlookup(S343,'DKP Sep 25'!A:A,'DKP Sep 25'!A:A))</f>
        <v/>
      </c>
      <c r="V343" s="126" t="str">
        <f aca="false">IF(T343="","", IF(T343&gt;10,1,""))</f>
        <v/>
      </c>
      <c r="W343" s="191" t="e">
        <f aca="false">xlookup(S343,Q:Q,Q:Q)</f>
        <v>#NAME?</v>
      </c>
    </row>
    <row r="344" customFormat="false" ht="15.75" hidden="false" customHeight="true" outlineLevel="0" collapsed="false">
      <c r="A344" s="126"/>
      <c r="B344" s="126"/>
      <c r="C344" s="126"/>
      <c r="G344" s="214"/>
      <c r="H344" s="123"/>
      <c r="I344" s="214" t="str">
        <f aca="false">IF(F344&lt;&gt;"",xlookup(F344,M:M,M:M,"not guildie"),"")</f>
        <v/>
      </c>
      <c r="J344" s="214" t="str">
        <f aca="false">IF(F344&lt;&gt;"", xlookup(F344,O:O,O:O,"not on DKP"),"")</f>
        <v/>
      </c>
      <c r="K344" s="185" t="str">
        <f aca="false">IF(F344="","", xlookup("*"&amp;F344&amp;"*",S:S,S:S,"",2))</f>
        <v/>
      </c>
      <c r="M344" s="144" t="s">
        <v>139</v>
      </c>
      <c r="N344" s="187" t="e">
        <f aca="false" t="array" ref="N344:N344">IF(M344="","", xlookup(M344,'Guild ID Registrar'!B:B,'Guild ID Registrar'!A:A,"noID"))</f>
        <v>#NAME?</v>
      </c>
      <c r="O344" s="139" t="e">
        <f aca="false">xlookup(M344,F:F,F:F,"",2)</f>
        <v>#NAME?</v>
      </c>
      <c r="P344" s="138" t="n">
        <f aca="false">IF(SUMIF(F:F,M344,H:H)=0,"",SUMIF(F:F,M344,H:H))</f>
        <v>3</v>
      </c>
      <c r="Q344" s="189" t="e">
        <f aca="false">IF(M344="","", xlookup("*"&amp;M344&amp;"*",S:S,S:S,"",2))</f>
        <v>#NAME?</v>
      </c>
      <c r="S344" s="140" t="str">
        <f aca="false">IF('DKP Sep 25'!A341&lt;&gt;"",'DKP Sep 25'!A341,"")</f>
        <v/>
      </c>
      <c r="T344" s="145" t="str">
        <f aca="false">IF(S344="","",IF(SUMIF(Q:Q,S344,P:P)=0,"",SUMIF(Q:Q,S344,P:P)))</f>
        <v/>
      </c>
      <c r="U344" s="190" t="str">
        <f aca="false" t="array" ref="U344:U344">IF(S344="","", xlookup(S344,'DKP Sep 25'!A:A,'DKP Sep 25'!A:A))</f>
        <v/>
      </c>
      <c r="V344" s="126" t="str">
        <f aca="false">IF(T344="","", IF(T344&gt;10,1,""))</f>
        <v/>
      </c>
      <c r="W344" s="191" t="e">
        <f aca="false">xlookup(S344,Q:Q,Q:Q)</f>
        <v>#NAME?</v>
      </c>
    </row>
    <row r="345" customFormat="false" ht="15.75" hidden="false" customHeight="true" outlineLevel="0" collapsed="false">
      <c r="A345" s="126"/>
      <c r="B345" s="126"/>
      <c r="C345" s="126"/>
      <c r="G345" s="214"/>
      <c r="H345" s="123"/>
      <c r="I345" s="214" t="str">
        <f aca="false">IF(F345&lt;&gt;"",xlookup(F345,M:M,M:M,"not guildie"),"")</f>
        <v/>
      </c>
      <c r="J345" s="214" t="str">
        <f aca="false">IF(F345&lt;&gt;"", xlookup(F345,O:O,O:O,"not on DKP"),"")</f>
        <v/>
      </c>
      <c r="K345" s="185" t="str">
        <f aca="false">IF(F345="","", xlookup("*"&amp;F345&amp;"*",S:S,S:S,"",2))</f>
        <v/>
      </c>
      <c r="M345" s="144" t="s">
        <v>841</v>
      </c>
      <c r="N345" s="187" t="e">
        <f aca="false" t="array" ref="N345:N345">IF(M345="","", xlookup(M345,'Guild ID Registrar'!B:B,'Guild ID Registrar'!A:A,"noID"))</f>
        <v>#NAME?</v>
      </c>
      <c r="O345" s="139" t="e">
        <f aca="false">xlookup(M345,F:F,F:F,"",2)</f>
        <v>#NAME?</v>
      </c>
      <c r="P345" s="138" t="str">
        <f aca="false">IF(SUMIF(F:F,M345,H:H)=0,"",SUMIF(F:F,M345,H:H))</f>
        <v/>
      </c>
      <c r="Q345" s="189" t="e">
        <f aca="false">IF(M345="","", xlookup("*"&amp;M345&amp;"*",S:S,S:S,"",2))</f>
        <v>#NAME?</v>
      </c>
      <c r="S345" s="140" t="str">
        <f aca="false">IF('DKP Sep 25'!A342&lt;&gt;"",'DKP Sep 25'!A342,"")</f>
        <v/>
      </c>
      <c r="T345" s="145" t="str">
        <f aca="false">IF(S345="","",IF(SUMIF(Q:Q,S345,P:P)=0,"",SUMIF(Q:Q,S345,P:P)))</f>
        <v/>
      </c>
      <c r="U345" s="190" t="str">
        <f aca="false" t="array" ref="U345:U345">IF(S345="","", xlookup(S345,'DKP Sep 25'!A:A,'DKP Sep 25'!A:A))</f>
        <v/>
      </c>
      <c r="V345" s="126" t="str">
        <f aca="false">IF(T345="","", IF(T345&gt;10,1,""))</f>
        <v/>
      </c>
      <c r="W345" s="191" t="e">
        <f aca="false">xlookup(S345,Q:Q,Q:Q)</f>
        <v>#NAME?</v>
      </c>
    </row>
    <row r="346" customFormat="false" ht="15.75" hidden="false" customHeight="true" outlineLevel="0" collapsed="false">
      <c r="A346" s="126"/>
      <c r="B346" s="126"/>
      <c r="C346" s="126"/>
      <c r="G346" s="214"/>
      <c r="H346" s="123"/>
      <c r="I346" s="214" t="str">
        <f aca="false">IF(F346&lt;&gt;"",xlookup(F346,M:M,M:M,"not guildie"),"")</f>
        <v/>
      </c>
      <c r="J346" s="214" t="str">
        <f aca="false">IF(F346&lt;&gt;"", xlookup(F346,O:O,O:O,"not on DKP"),"")</f>
        <v/>
      </c>
      <c r="K346" s="185" t="str">
        <f aca="false">IF(F346="","", xlookup("*"&amp;F346&amp;"*",S:S,S:S,"",2))</f>
        <v/>
      </c>
      <c r="M346" s="144" t="s">
        <v>228</v>
      </c>
      <c r="N346" s="187" t="e">
        <f aca="false" t="array" ref="N346:N346">IF(M346="","", xlookup(M346,'Guild ID Registrar'!B:B,'Guild ID Registrar'!A:A,"noID"))</f>
        <v>#NAME?</v>
      </c>
      <c r="O346" s="139" t="e">
        <f aca="false">xlookup(M346,F:F,F:F,"",2)</f>
        <v>#NAME?</v>
      </c>
      <c r="P346" s="138" t="str">
        <f aca="false">IF(SUMIF(F:F,M346,H:H)=0,"",SUMIF(F:F,M346,H:H))</f>
        <v/>
      </c>
      <c r="Q346" s="189" t="e">
        <f aca="false">IF(M346="","", xlookup("*"&amp;M346&amp;"*",S:S,S:S,"",2))</f>
        <v>#NAME?</v>
      </c>
      <c r="S346" s="140" t="str">
        <f aca="false">IF('DKP Sep 25'!A343&lt;&gt;"",'DKP Sep 25'!A343,"")</f>
        <v/>
      </c>
      <c r="T346" s="145" t="str">
        <f aca="false">IF(S346="","",IF(SUMIF(Q:Q,S346,P:P)=0,"",SUMIF(Q:Q,S346,P:P)))</f>
        <v/>
      </c>
      <c r="U346" s="190" t="str">
        <f aca="false" t="array" ref="U346:U346">IF(S346="","", xlookup(S346,'DKP Sep 25'!A:A,'DKP Sep 25'!A:A))</f>
        <v/>
      </c>
      <c r="V346" s="126" t="str">
        <f aca="false">IF(T346="","", IF(T346&gt;10,1,""))</f>
        <v/>
      </c>
      <c r="W346" s="191" t="e">
        <f aca="false">xlookup(S346,Q:Q,Q:Q)</f>
        <v>#NAME?</v>
      </c>
    </row>
    <row r="347" customFormat="false" ht="15.75" hidden="false" customHeight="true" outlineLevel="0" collapsed="false">
      <c r="A347" s="126"/>
      <c r="B347" s="126"/>
      <c r="C347" s="126"/>
      <c r="G347" s="214"/>
      <c r="H347" s="123"/>
      <c r="I347" s="214" t="str">
        <f aca="false">IF(F347&lt;&gt;"",xlookup(F347,M:M,M:M,"not guildie"),"")</f>
        <v/>
      </c>
      <c r="J347" s="214" t="str">
        <f aca="false">IF(F347&lt;&gt;"", xlookup(F347,O:O,O:O,"not on DKP"),"")</f>
        <v/>
      </c>
      <c r="K347" s="185" t="str">
        <f aca="false">IF(F347="","", xlookup("*"&amp;F347&amp;"*",S:S,S:S,"",2))</f>
        <v/>
      </c>
      <c r="M347" s="144" t="s">
        <v>141</v>
      </c>
      <c r="N347" s="187" t="e">
        <f aca="false" t="array" ref="N347:N347">IF(M347="","", xlookup(M347,'Guild ID Registrar'!B:B,'Guild ID Registrar'!A:A,"noID"))</f>
        <v>#NAME?</v>
      </c>
      <c r="O347" s="139" t="e">
        <f aca="false">xlookup(M347,F:F,F:F,"",2)</f>
        <v>#NAME?</v>
      </c>
      <c r="P347" s="138" t="str">
        <f aca="false">IF(SUMIF(F:F,M347,H:H)=0,"",SUMIF(F:F,M347,H:H))</f>
        <v/>
      </c>
      <c r="Q347" s="189" t="e">
        <f aca="false">IF(M347="","", xlookup("*"&amp;M347&amp;"*",S:S,S:S,"",2))</f>
        <v>#NAME?</v>
      </c>
      <c r="S347" s="140" t="str">
        <f aca="false">IF('DKP Sep 25'!A344&lt;&gt;"",'DKP Sep 25'!A344,"")</f>
        <v/>
      </c>
      <c r="T347" s="145" t="str">
        <f aca="false">IF(S347="","",IF(SUMIF(Q:Q,S347,P:P)=0,"",SUMIF(Q:Q,S347,P:P)))</f>
        <v/>
      </c>
      <c r="U347" s="190" t="str">
        <f aca="false" t="array" ref="U347:U347">IF(S347="","", xlookup(S347,'DKP Sep 25'!A:A,'DKP Sep 25'!A:A))</f>
        <v/>
      </c>
      <c r="V347" s="126" t="str">
        <f aca="false">IF(T347="","", IF(T347&gt;10,1,""))</f>
        <v/>
      </c>
      <c r="W347" s="191" t="e">
        <f aca="false">xlookup(S347,Q:Q,Q:Q)</f>
        <v>#NAME?</v>
      </c>
    </row>
    <row r="348" customFormat="false" ht="15.75" hidden="false" customHeight="true" outlineLevel="0" collapsed="false">
      <c r="A348" s="126"/>
      <c r="B348" s="126"/>
      <c r="C348" s="126"/>
      <c r="G348" s="214"/>
      <c r="H348" s="123"/>
      <c r="I348" s="214" t="str">
        <f aca="false">IF(F348&lt;&gt;"",xlookup(F348,M:M,M:M,"not guildie"),"")</f>
        <v/>
      </c>
      <c r="J348" s="214" t="str">
        <f aca="false">IF(F348&lt;&gt;"", xlookup(F348,O:O,O:O,"not on DKP"),"")</f>
        <v/>
      </c>
      <c r="K348" s="185" t="str">
        <f aca="false">IF(F348="","", xlookup("*"&amp;F348&amp;"*",S:S,S:S,"",2))</f>
        <v/>
      </c>
      <c r="M348" s="144" t="s">
        <v>142</v>
      </c>
      <c r="N348" s="187" t="e">
        <f aca="false" t="array" ref="N348:N348">IF(M348="","", xlookup(M348,'Guild ID Registrar'!B:B,'Guild ID Registrar'!A:A,"noID"))</f>
        <v>#NAME?</v>
      </c>
      <c r="O348" s="139" t="e">
        <f aca="false">xlookup(M348,F:F,F:F,"",2)</f>
        <v>#NAME?</v>
      </c>
      <c r="P348" s="138" t="str">
        <f aca="false">IF(SUMIF(F:F,M348,H:H)=0,"",SUMIF(F:F,M348,H:H))</f>
        <v/>
      </c>
      <c r="Q348" s="189" t="e">
        <f aca="false">IF(M348="","", xlookup("*"&amp;M348&amp;"*",S:S,S:S,"",2))</f>
        <v>#NAME?</v>
      </c>
      <c r="S348" s="140" t="str">
        <f aca="false">IF('DKP Sep 25'!A345&lt;&gt;"",'DKP Sep 25'!A345,"")</f>
        <v/>
      </c>
      <c r="T348" s="145" t="str">
        <f aca="false">IF(S348="","",IF(SUMIF(Q:Q,S348,P:P)=0,"",SUMIF(Q:Q,S348,P:P)))</f>
        <v/>
      </c>
      <c r="U348" s="190" t="str">
        <f aca="false" t="array" ref="U348:U348">IF(S348="","", xlookup(S348,'DKP Sep 25'!A:A,'DKP Sep 25'!A:A))</f>
        <v/>
      </c>
      <c r="V348" s="126" t="str">
        <f aca="false">IF(T348="","", IF(T348&gt;10,1,""))</f>
        <v/>
      </c>
      <c r="W348" s="191" t="e">
        <f aca="false">xlookup(S348,Q:Q,Q:Q)</f>
        <v>#NAME?</v>
      </c>
    </row>
    <row r="349" customFormat="false" ht="15.75" hidden="false" customHeight="true" outlineLevel="0" collapsed="false">
      <c r="A349" s="126"/>
      <c r="B349" s="126"/>
      <c r="C349" s="126"/>
      <c r="G349" s="214"/>
      <c r="H349" s="123"/>
      <c r="I349" s="214" t="str">
        <f aca="false">IF(F349&lt;&gt;"",xlookup(F349,M:M,M:M,"not guildie"),"")</f>
        <v/>
      </c>
      <c r="J349" s="214" t="str">
        <f aca="false">IF(F349&lt;&gt;"", xlookup(F349,O:O,O:O,"not on DKP"),"")</f>
        <v/>
      </c>
      <c r="K349" s="185" t="str">
        <f aca="false">IF(F349="","", xlookup("*"&amp;F349&amp;"*",S:S,S:S,"",2))</f>
        <v/>
      </c>
      <c r="M349" s="144" t="s">
        <v>143</v>
      </c>
      <c r="N349" s="187" t="e">
        <f aca="false" t="array" ref="N349:N349">IF(M349="","", xlookup(M349,'Guild ID Registrar'!B:B,'Guild ID Registrar'!A:A,"noID"))</f>
        <v>#NAME?</v>
      </c>
      <c r="O349" s="139" t="e">
        <f aca="false">xlookup(M349,F:F,F:F,"",2)</f>
        <v>#NAME?</v>
      </c>
      <c r="P349" s="138" t="n">
        <f aca="false">IF(SUMIF(F:F,M349,H:H)=0,"",SUMIF(F:F,M349,H:H))</f>
        <v>7</v>
      </c>
      <c r="Q349" s="189" t="e">
        <f aca="false">IF(M349="","", xlookup("*"&amp;M349&amp;"*",S:S,S:S,"",2))</f>
        <v>#NAME?</v>
      </c>
      <c r="S349" s="140" t="str">
        <f aca="false">IF('DKP Sep 25'!A346&lt;&gt;"",'DKP Sep 25'!A346,"")</f>
        <v/>
      </c>
      <c r="T349" s="145" t="str">
        <f aca="false">IF(S349="","",IF(SUMIF(Q:Q,S349,P:P)=0,"",SUMIF(Q:Q,S349,P:P)))</f>
        <v/>
      </c>
      <c r="U349" s="190" t="str">
        <f aca="false" t="array" ref="U349:U349">IF(S349="","", xlookup(S349,'DKP Sep 25'!A:A,'DKP Sep 25'!A:A))</f>
        <v/>
      </c>
      <c r="V349" s="126" t="str">
        <f aca="false">IF(T349="","", IF(T349&gt;10,1,""))</f>
        <v/>
      </c>
      <c r="W349" s="191" t="e">
        <f aca="false">xlookup(S349,Q:Q,Q:Q)</f>
        <v>#NAME?</v>
      </c>
    </row>
    <row r="350" customFormat="false" ht="15.75" hidden="false" customHeight="true" outlineLevel="0" collapsed="false">
      <c r="A350" s="126"/>
      <c r="B350" s="126"/>
      <c r="C350" s="126"/>
      <c r="G350" s="214"/>
      <c r="H350" s="123"/>
      <c r="I350" s="214" t="str">
        <f aca="false">IF(F350&lt;&gt;"",xlookup(F350,M:M,M:M,"not guildie"),"")</f>
        <v/>
      </c>
      <c r="J350" s="214" t="str">
        <f aca="false">IF(F350&lt;&gt;"", xlookup(F350,O:O,O:O,"not on DKP"),"")</f>
        <v/>
      </c>
      <c r="K350" s="185" t="str">
        <f aca="false">IF(F350="","", xlookup("*"&amp;F350&amp;"*",S:S,S:S,"",2))</f>
        <v/>
      </c>
      <c r="M350" s="144" t="s">
        <v>842</v>
      </c>
      <c r="N350" s="187" t="e">
        <f aca="false" t="array" ref="N350:N350">IF(M350="","", xlookup(M350,'Guild ID Registrar'!B:B,'Guild ID Registrar'!A:A,"noID"))</f>
        <v>#NAME?</v>
      </c>
      <c r="O350" s="139" t="e">
        <f aca="false">xlookup(M350,F:F,F:F,"",2)</f>
        <v>#NAME?</v>
      </c>
      <c r="P350" s="138" t="str">
        <f aca="false">IF(SUMIF(F:F,M350,H:H)=0,"",SUMIF(F:F,M350,H:H))</f>
        <v/>
      </c>
      <c r="Q350" s="189" t="e">
        <f aca="false">IF(M350="","", xlookup("*"&amp;M350&amp;"*",S:S,S:S,"",2))</f>
        <v>#NAME?</v>
      </c>
      <c r="S350" s="140" t="str">
        <f aca="false">IF('DKP Sep 25'!A347&lt;&gt;"",'DKP Sep 25'!A347,"")</f>
        <v/>
      </c>
      <c r="T350" s="145" t="str">
        <f aca="false">IF(S350="","",IF(SUMIF(Q:Q,S350,P:P)=0,"",SUMIF(Q:Q,S350,P:P)))</f>
        <v/>
      </c>
      <c r="U350" s="190" t="str">
        <f aca="false" t="array" ref="U350:U350">IF(S350="","", xlookup(S350,'DKP Sep 25'!A:A,'DKP Sep 25'!A:A))</f>
        <v/>
      </c>
      <c r="V350" s="126" t="str">
        <f aca="false">IF(T350="","", IF(T350&gt;10,1,""))</f>
        <v/>
      </c>
      <c r="W350" s="191" t="e">
        <f aca="false">xlookup(S350,Q:Q,Q:Q)</f>
        <v>#NAME?</v>
      </c>
    </row>
    <row r="351" customFormat="false" ht="15.75" hidden="false" customHeight="true" outlineLevel="0" collapsed="false">
      <c r="A351" s="126"/>
      <c r="B351" s="126"/>
      <c r="C351" s="126"/>
      <c r="G351" s="214"/>
      <c r="H351" s="123"/>
      <c r="I351" s="214" t="str">
        <f aca="false">IF(F351&lt;&gt;"",xlookup(F351,M:M,M:M,"not guildie"),"")</f>
        <v/>
      </c>
      <c r="J351" s="214" t="str">
        <f aca="false">IF(F351&lt;&gt;"", xlookup(F351,O:O,O:O,"not on DKP"),"")</f>
        <v/>
      </c>
      <c r="K351" s="185" t="str">
        <f aca="false">IF(F351="","", xlookup("*"&amp;F351&amp;"*",S:S,S:S,"",2))</f>
        <v/>
      </c>
      <c r="M351" s="144" t="s">
        <v>843</v>
      </c>
      <c r="N351" s="187" t="e">
        <f aca="false" t="array" ref="N351:N351">IF(M351="","", xlookup(M351,'Guild ID Registrar'!B:B,'Guild ID Registrar'!A:A,"noID"))</f>
        <v>#NAME?</v>
      </c>
      <c r="O351" s="139" t="e">
        <f aca="false">xlookup(M351,F:F,F:F,"",2)</f>
        <v>#NAME?</v>
      </c>
      <c r="P351" s="138" t="str">
        <f aca="false">IF(SUMIF(F:F,M351,H:H)=0,"",SUMIF(F:F,M351,H:H))</f>
        <v/>
      </c>
      <c r="Q351" s="189" t="e">
        <f aca="false">IF(M351="","", xlookup("*"&amp;M351&amp;"*",S:S,S:S,"",2))</f>
        <v>#NAME?</v>
      </c>
      <c r="S351" s="140" t="str">
        <f aca="false">IF('DKP Sep 25'!A348&lt;&gt;"",'DKP Sep 25'!A348,"")</f>
        <v/>
      </c>
      <c r="T351" s="145" t="str">
        <f aca="false">IF(S351="","",IF(SUMIF(Q:Q,S351,P:P)=0,"",SUMIF(Q:Q,S351,P:P)))</f>
        <v/>
      </c>
      <c r="U351" s="190" t="str">
        <f aca="false" t="array" ref="U351:U351">IF(S351="","", xlookup(S351,'DKP Sep 25'!A:A,'DKP Sep 25'!A:A))</f>
        <v/>
      </c>
      <c r="V351" s="126" t="str">
        <f aca="false">IF(T351="","", IF(T351&gt;10,1,""))</f>
        <v/>
      </c>
      <c r="W351" s="191" t="e">
        <f aca="false">xlookup(S351,Q:Q,Q:Q)</f>
        <v>#NAME?</v>
      </c>
    </row>
    <row r="352" customFormat="false" ht="15.75" hidden="false" customHeight="true" outlineLevel="0" collapsed="false">
      <c r="A352" s="126"/>
      <c r="B352" s="126"/>
      <c r="C352" s="126"/>
      <c r="G352" s="214"/>
      <c r="H352" s="123"/>
      <c r="I352" s="214" t="str">
        <f aca="false">IF(F352&lt;&gt;"",xlookup(F352,M:M,M:M,"not guildie"),"")</f>
        <v/>
      </c>
      <c r="J352" s="214" t="str">
        <f aca="false">IF(F352&lt;&gt;"", xlookup(F352,O:O,O:O,"not on DKP"),"")</f>
        <v/>
      </c>
      <c r="K352" s="185" t="str">
        <f aca="false">IF(F352="","", xlookup("*"&amp;F352&amp;"*",S:S,S:S,"",2))</f>
        <v/>
      </c>
      <c r="M352" s="144" t="s">
        <v>844</v>
      </c>
      <c r="N352" s="187" t="e">
        <f aca="false" t="array" ref="N352:N352">IF(M352="","", xlookup(M352,'Guild ID Registrar'!B:B,'Guild ID Registrar'!A:A,"noID"))</f>
        <v>#NAME?</v>
      </c>
      <c r="O352" s="139" t="e">
        <f aca="false">xlookup(M352,F:F,F:F,"",2)</f>
        <v>#NAME?</v>
      </c>
      <c r="P352" s="138" t="str">
        <f aca="false">IF(SUMIF(F:F,M352,H:H)=0,"",SUMIF(F:F,M352,H:H))</f>
        <v/>
      </c>
      <c r="Q352" s="189" t="e">
        <f aca="false">IF(M352="","", xlookup("*"&amp;M352&amp;"*",S:S,S:S,"",2))</f>
        <v>#NAME?</v>
      </c>
      <c r="S352" s="140" t="str">
        <f aca="false">IF('DKP Sep 25'!A349&lt;&gt;"",'DKP Sep 25'!A349,"")</f>
        <v/>
      </c>
      <c r="T352" s="145" t="str">
        <f aca="false">IF(S352="","",IF(SUMIF(Q:Q,S352,P:P)=0,"",SUMIF(Q:Q,S352,P:P)))</f>
        <v/>
      </c>
      <c r="U352" s="190" t="str">
        <f aca="false" t="array" ref="U352:U352">IF(S352="","", xlookup(S352,'DKP Sep 25'!A:A,'DKP Sep 25'!A:A))</f>
        <v/>
      </c>
      <c r="V352" s="126" t="str">
        <f aca="false">IF(T352="","", IF(T352&gt;10,1,""))</f>
        <v/>
      </c>
      <c r="W352" s="191" t="e">
        <f aca="false">xlookup(S352,Q:Q,Q:Q)</f>
        <v>#NAME?</v>
      </c>
    </row>
    <row r="353" customFormat="false" ht="15.75" hidden="false" customHeight="true" outlineLevel="0" collapsed="false">
      <c r="A353" s="126"/>
      <c r="B353" s="126"/>
      <c r="C353" s="126"/>
      <c r="G353" s="214"/>
      <c r="H353" s="123"/>
      <c r="I353" s="214" t="str">
        <f aca="false">IF(F353&lt;&gt;"",xlookup(F353,M:M,M:M,"not guildie"),"")</f>
        <v/>
      </c>
      <c r="J353" s="214" t="str">
        <f aca="false">IF(F353&lt;&gt;"", xlookup(F353,O:O,O:O,"not on DKP"),"")</f>
        <v/>
      </c>
      <c r="K353" s="185" t="str">
        <f aca="false">IF(F353="","", xlookup("*"&amp;F353&amp;"*",S:S,S:S,"",2))</f>
        <v/>
      </c>
      <c r="M353" s="144" t="s">
        <v>845</v>
      </c>
      <c r="N353" s="187" t="e">
        <f aca="false" t="array" ref="N353:N353">IF(M353="","", xlookup(M353,'Guild ID Registrar'!B:B,'Guild ID Registrar'!A:A,"noID"))</f>
        <v>#NAME?</v>
      </c>
      <c r="O353" s="139" t="e">
        <f aca="false">xlookup(M353,F:F,F:F,"",2)</f>
        <v>#NAME?</v>
      </c>
      <c r="P353" s="138" t="str">
        <f aca="false">IF(SUMIF(F:F,M353,H:H)=0,"",SUMIF(F:F,M353,H:H))</f>
        <v/>
      </c>
      <c r="Q353" s="189" t="e">
        <f aca="false">IF(M353="","", xlookup("*"&amp;M353&amp;"*",S:S,S:S,"",2))</f>
        <v>#NAME?</v>
      </c>
      <c r="S353" s="140" t="str">
        <f aca="false">IF('DKP Sep 25'!A350&lt;&gt;"",'DKP Sep 25'!A350,"")</f>
        <v/>
      </c>
      <c r="T353" s="145" t="str">
        <f aca="false">IF(S353="","",IF(SUMIF(Q:Q,S353,P:P)=0,"",SUMIF(Q:Q,S353,P:P)))</f>
        <v/>
      </c>
      <c r="U353" s="190" t="str">
        <f aca="false" t="array" ref="U353:U353">IF(S353="","", xlookup(S353,'DKP Sep 25'!A:A,'DKP Sep 25'!A:A))</f>
        <v/>
      </c>
      <c r="V353" s="126" t="str">
        <f aca="false">IF(T353="","", IF(T353&gt;10,1,""))</f>
        <v/>
      </c>
      <c r="W353" s="191" t="e">
        <f aca="false">xlookup(S353,Q:Q,Q:Q)</f>
        <v>#NAME?</v>
      </c>
    </row>
    <row r="354" customFormat="false" ht="15.75" hidden="false" customHeight="true" outlineLevel="0" collapsed="false">
      <c r="A354" s="126"/>
      <c r="B354" s="126"/>
      <c r="C354" s="126"/>
      <c r="G354" s="214"/>
      <c r="H354" s="123"/>
      <c r="I354" s="214" t="str">
        <f aca="false">IF(F354&lt;&gt;"",xlookup(F354,M:M,M:M,"not guildie"),"")</f>
        <v/>
      </c>
      <c r="J354" s="214" t="str">
        <f aca="false">IF(F354&lt;&gt;"", xlookup(F354,O:O,O:O,"not on DKP"),"")</f>
        <v/>
      </c>
      <c r="K354" s="185" t="str">
        <f aca="false">IF(F354="","", xlookup("*"&amp;F354&amp;"*",S:S,S:S,"",2))</f>
        <v/>
      </c>
      <c r="M354" s="144" t="s">
        <v>144</v>
      </c>
      <c r="N354" s="187" t="e">
        <f aca="false" t="array" ref="N354:N354">IF(M354="","", xlookup(M354,'Guild ID Registrar'!B:B,'Guild ID Registrar'!A:A,"noID"))</f>
        <v>#NAME?</v>
      </c>
      <c r="O354" s="139" t="e">
        <f aca="false">xlookup(M354,F:F,F:F,"",2)</f>
        <v>#NAME?</v>
      </c>
      <c r="P354" s="138" t="str">
        <f aca="false">IF(SUMIF(F:F,M354,H:H)=0,"",SUMIF(F:F,M354,H:H))</f>
        <v/>
      </c>
      <c r="Q354" s="189" t="e">
        <f aca="false">IF(M354="","", xlookup("*"&amp;M354&amp;"*",S:S,S:S,"",2))</f>
        <v>#NAME?</v>
      </c>
      <c r="S354" s="140" t="str">
        <f aca="false">IF('DKP Sep 25'!A351&lt;&gt;"",'DKP Sep 25'!A351,"")</f>
        <v/>
      </c>
      <c r="T354" s="145" t="str">
        <f aca="false">IF(S354="","",IF(SUMIF(Q:Q,S354,P:P)=0,"",SUMIF(Q:Q,S354,P:P)))</f>
        <v/>
      </c>
      <c r="U354" s="190" t="str">
        <f aca="false" t="array" ref="U354:U354">IF(S354="","", xlookup(S354,'DKP Sep 25'!A:A,'DKP Sep 25'!A:A))</f>
        <v/>
      </c>
      <c r="V354" s="126" t="str">
        <f aca="false">IF(T354="","", IF(T354&gt;10,1,""))</f>
        <v/>
      </c>
      <c r="W354" s="191" t="e">
        <f aca="false">xlookup(S354,Q:Q,Q:Q)</f>
        <v>#NAME?</v>
      </c>
    </row>
    <row r="355" customFormat="false" ht="15.75" hidden="false" customHeight="true" outlineLevel="0" collapsed="false">
      <c r="A355" s="126"/>
      <c r="B355" s="126"/>
      <c r="C355" s="126"/>
      <c r="G355" s="214"/>
      <c r="H355" s="123"/>
      <c r="I355" s="214" t="str">
        <f aca="false">IF(F355&lt;&gt;"",xlookup(F355,M:M,M:M,"not guildie"),"")</f>
        <v/>
      </c>
      <c r="J355" s="214" t="str">
        <f aca="false">IF(F355&lt;&gt;"", xlookup(F355,O:O,O:O,"not on DKP"),"")</f>
        <v/>
      </c>
      <c r="K355" s="185" t="str">
        <f aca="false">IF(F355="","", xlookup("*"&amp;F355&amp;"*",S:S,S:S,"",2))</f>
        <v/>
      </c>
      <c r="M355" s="144" t="s">
        <v>846</v>
      </c>
      <c r="N355" s="187" t="e">
        <f aca="false" t="array" ref="N355:N355">IF(M355="","", xlookup(M355,'Guild ID Registrar'!B:B,'Guild ID Registrar'!A:A,"noID"))</f>
        <v>#NAME?</v>
      </c>
      <c r="O355" s="139" t="e">
        <f aca="false">xlookup(M355,F:F,F:F,"",2)</f>
        <v>#NAME?</v>
      </c>
      <c r="P355" s="138" t="str">
        <f aca="false">IF(SUMIF(F:F,M355,H:H)=0,"",SUMIF(F:F,M355,H:H))</f>
        <v/>
      </c>
      <c r="Q355" s="189" t="e">
        <f aca="false">IF(M355="","", xlookup("*"&amp;M355&amp;"*",S:S,S:S,"",2))</f>
        <v>#NAME?</v>
      </c>
      <c r="S355" s="140" t="str">
        <f aca="false">IF('DKP Sep 25'!A352&lt;&gt;"",'DKP Sep 25'!A352,"")</f>
        <v/>
      </c>
      <c r="T355" s="145" t="str">
        <f aca="false">IF(S355="","",IF(SUMIF(Q:Q,S355,P:P)=0,"",SUMIF(Q:Q,S355,P:P)))</f>
        <v/>
      </c>
      <c r="U355" s="190" t="str">
        <f aca="false" t="array" ref="U355:U355">IF(S355="","", xlookup(S355,'DKP Sep 25'!A:A,'DKP Sep 25'!A:A))</f>
        <v/>
      </c>
      <c r="V355" s="126" t="str">
        <f aca="false">IF(T355="","", IF(T355&gt;10,1,""))</f>
        <v/>
      </c>
      <c r="W355" s="191" t="e">
        <f aca="false">xlookup(S355,Q:Q,Q:Q)</f>
        <v>#NAME?</v>
      </c>
    </row>
    <row r="356" customFormat="false" ht="15.75" hidden="false" customHeight="true" outlineLevel="0" collapsed="false">
      <c r="A356" s="126"/>
      <c r="B356" s="126"/>
      <c r="C356" s="126"/>
      <c r="G356" s="214"/>
      <c r="H356" s="123"/>
      <c r="I356" s="214" t="str">
        <f aca="false">IF(F356&lt;&gt;"",xlookup(F356,M:M,M:M,"not guildie"),"")</f>
        <v/>
      </c>
      <c r="J356" s="214" t="str">
        <f aca="false">IF(F356&lt;&gt;"", xlookup(F356,O:O,O:O,"not on DKP"),"")</f>
        <v/>
      </c>
      <c r="K356" s="185" t="str">
        <f aca="false">IF(F356="","", xlookup("*"&amp;F356&amp;"*",S:S,S:S,"",2))</f>
        <v/>
      </c>
      <c r="M356" s="144" t="s">
        <v>146</v>
      </c>
      <c r="N356" s="187" t="e">
        <f aca="false" t="array" ref="N356:N356">IF(M356="","", xlookup(M356,'Guild ID Registrar'!B:B,'Guild ID Registrar'!A:A,"noID"))</f>
        <v>#NAME?</v>
      </c>
      <c r="O356" s="139" t="e">
        <f aca="false">xlookup(M356,F:F,F:F,"",2)</f>
        <v>#NAME?</v>
      </c>
      <c r="P356" s="138" t="str">
        <f aca="false">IF(SUMIF(F:F,M356,H:H)=0,"",SUMIF(F:F,M356,H:H))</f>
        <v/>
      </c>
      <c r="Q356" s="189" t="e">
        <f aca="false">IF(M356="","", xlookup("*"&amp;M356&amp;"*",S:S,S:S,"",2))</f>
        <v>#NAME?</v>
      </c>
      <c r="S356" s="140" t="str">
        <f aca="false">IF('DKP Sep 25'!A353&lt;&gt;"",'DKP Sep 25'!A353,"")</f>
        <v/>
      </c>
      <c r="T356" s="145" t="str">
        <f aca="false">IF(S356="","",IF(SUMIF(Q:Q,S356,P:P)=0,"",SUMIF(Q:Q,S356,P:P)))</f>
        <v/>
      </c>
      <c r="U356" s="190" t="str">
        <f aca="false" t="array" ref="U356:U356">IF(S356="","", xlookup(S356,'DKP Sep 25'!A:A,'DKP Sep 25'!A:A))</f>
        <v/>
      </c>
      <c r="V356" s="126" t="str">
        <f aca="false">IF(T356="","", IF(T356&gt;10,1,""))</f>
        <v/>
      </c>
      <c r="W356" s="191" t="e">
        <f aca="false">xlookup(S356,Q:Q,Q:Q)</f>
        <v>#NAME?</v>
      </c>
    </row>
    <row r="357" customFormat="false" ht="15.75" hidden="false" customHeight="true" outlineLevel="0" collapsed="false">
      <c r="A357" s="126"/>
      <c r="B357" s="126"/>
      <c r="C357" s="126"/>
      <c r="G357" s="214"/>
      <c r="H357" s="123"/>
      <c r="I357" s="214" t="str">
        <f aca="false">IF(F357&lt;&gt;"",xlookup(F357,M:M,M:M,"not guildie"),"")</f>
        <v/>
      </c>
      <c r="J357" s="214" t="str">
        <f aca="false">IF(F357&lt;&gt;"", xlookup(F357,O:O,O:O,"not on DKP"),"")</f>
        <v/>
      </c>
      <c r="K357" s="185" t="str">
        <f aca="false">IF(F357="","", xlookup("*"&amp;F357&amp;"*",S:S,S:S,"",2))</f>
        <v/>
      </c>
      <c r="M357" s="144" t="s">
        <v>847</v>
      </c>
      <c r="N357" s="187" t="e">
        <f aca="false" t="array" ref="N357:N357">IF(M357="","", xlookup(M357,'Guild ID Registrar'!B:B,'Guild ID Registrar'!A:A,"noID"))</f>
        <v>#NAME?</v>
      </c>
      <c r="O357" s="139" t="e">
        <f aca="false">xlookup(M357,F:F,F:F,"",2)</f>
        <v>#NAME?</v>
      </c>
      <c r="P357" s="138" t="str">
        <f aca="false">IF(SUMIF(F:F,M357,H:H)=0,"",SUMIF(F:F,M357,H:H))</f>
        <v/>
      </c>
      <c r="Q357" s="189" t="e">
        <f aca="false">IF(M357="","", xlookup("*"&amp;M357&amp;"*",S:S,S:S,"",2))</f>
        <v>#NAME?</v>
      </c>
      <c r="S357" s="140" t="str">
        <f aca="false">IF('DKP Sep 25'!A354&lt;&gt;"",'DKP Sep 25'!A354,"")</f>
        <v/>
      </c>
      <c r="T357" s="145" t="str">
        <f aca="false">IF(S357="","",IF(SUMIF(Q:Q,S357,P:P)=0,"",SUMIF(Q:Q,S357,P:P)))</f>
        <v/>
      </c>
      <c r="U357" s="190" t="str">
        <f aca="false" t="array" ref="U357:U357">IF(S357="","", xlookup(S357,'DKP Sep 25'!A:A,'DKP Sep 25'!A:A))</f>
        <v/>
      </c>
      <c r="V357" s="126" t="str">
        <f aca="false">IF(T357="","", IF(T357&gt;10,1,""))</f>
        <v/>
      </c>
      <c r="W357" s="191" t="e">
        <f aca="false">xlookup(S357,Q:Q,Q:Q)</f>
        <v>#NAME?</v>
      </c>
    </row>
    <row r="358" customFormat="false" ht="15.75" hidden="false" customHeight="true" outlineLevel="0" collapsed="false">
      <c r="A358" s="126"/>
      <c r="B358" s="126"/>
      <c r="C358" s="126"/>
      <c r="G358" s="214"/>
      <c r="H358" s="123"/>
      <c r="I358" s="214" t="str">
        <f aca="false">IF(F358&lt;&gt;"",xlookup(F358,M:M,M:M,"not guildie"),"")</f>
        <v/>
      </c>
      <c r="J358" s="214" t="str">
        <f aca="false">IF(F358&lt;&gt;"", xlookup(F358,O:O,O:O,"not on DKP"),"")</f>
        <v/>
      </c>
      <c r="K358" s="185" t="str">
        <f aca="false">IF(F358="","", xlookup("*"&amp;F358&amp;"*",S:S,S:S,"",2))</f>
        <v/>
      </c>
      <c r="M358" s="144" t="s">
        <v>251</v>
      </c>
      <c r="N358" s="187" t="e">
        <f aca="false" t="array" ref="N358:N358">IF(M358="","", xlookup(M358,'Guild ID Registrar'!B:B,'Guild ID Registrar'!A:A,"noID"))</f>
        <v>#NAME?</v>
      </c>
      <c r="O358" s="139" t="e">
        <f aca="false">xlookup(M358,F:F,F:F,"",2)</f>
        <v>#NAME?</v>
      </c>
      <c r="P358" s="138" t="str">
        <f aca="false">IF(SUMIF(F:F,M358,H:H)=0,"",SUMIF(F:F,M358,H:H))</f>
        <v/>
      </c>
      <c r="Q358" s="189" t="e">
        <f aca="false">IF(M358="","", xlookup("*"&amp;M358&amp;"*",S:S,S:S,"",2))</f>
        <v>#NAME?</v>
      </c>
      <c r="S358" s="140" t="str">
        <f aca="false">IF('DKP Sep 25'!A355&lt;&gt;"",'DKP Sep 25'!A355,"")</f>
        <v/>
      </c>
      <c r="T358" s="145" t="str">
        <f aca="false">IF(S358="","",IF(SUMIF(Q:Q,S358,P:P)=0,"",SUMIF(Q:Q,S358,P:P)))</f>
        <v/>
      </c>
      <c r="U358" s="190" t="str">
        <f aca="false" t="array" ref="U358:U358">IF(S358="","", xlookup(S358,'DKP Sep 25'!A:A,'DKP Sep 25'!A:A))</f>
        <v/>
      </c>
      <c r="V358" s="126" t="str">
        <f aca="false">IF(T358="","", IF(T358&gt;10,1,""))</f>
        <v/>
      </c>
      <c r="W358" s="191" t="e">
        <f aca="false">xlookup(S358,Q:Q,Q:Q)</f>
        <v>#NAME?</v>
      </c>
    </row>
    <row r="359" customFormat="false" ht="15.75" hidden="false" customHeight="true" outlineLevel="0" collapsed="false">
      <c r="A359" s="126"/>
      <c r="B359" s="126"/>
      <c r="C359" s="126"/>
      <c r="G359" s="214"/>
      <c r="H359" s="123"/>
      <c r="I359" s="214" t="str">
        <f aca="false">IF(F359&lt;&gt;"",xlookup(F359,M:M,M:M,"not guildie"),"")</f>
        <v/>
      </c>
      <c r="J359" s="214" t="str">
        <f aca="false">IF(F359&lt;&gt;"", xlookup(F359,O:O,O:O,"not on DKP"),"")</f>
        <v/>
      </c>
      <c r="K359" s="185" t="str">
        <f aca="false">IF(F359="","", xlookup("*"&amp;F359&amp;"*",S:S,S:S,"",2))</f>
        <v/>
      </c>
      <c r="M359" s="144" t="s">
        <v>57</v>
      </c>
      <c r="N359" s="187" t="e">
        <f aca="false" t="array" ref="N359:N359">IF(M359="","", xlookup(M359,'Guild ID Registrar'!B:B,'Guild ID Registrar'!A:A,"noID"))</f>
        <v>#NAME?</v>
      </c>
      <c r="O359" s="139" t="e">
        <f aca="false">xlookup(M359,F:F,F:F,"",2)</f>
        <v>#NAME?</v>
      </c>
      <c r="P359" s="138" t="str">
        <f aca="false">IF(SUMIF(F:F,M359,H:H)=0,"",SUMIF(F:F,M359,H:H))</f>
        <v/>
      </c>
      <c r="Q359" s="189" t="e">
        <f aca="false">IF(M359="","", xlookup("*"&amp;M359&amp;"*",S:S,S:S,"",2))</f>
        <v>#NAME?</v>
      </c>
      <c r="S359" s="140" t="str">
        <f aca="false">IF('DKP Sep 25'!A356&lt;&gt;"",'DKP Sep 25'!A356,"")</f>
        <v/>
      </c>
      <c r="T359" s="145" t="str">
        <f aca="false">IF(S359="","",IF(SUMIF(Q:Q,S359,P:P)=0,"",SUMIF(Q:Q,S359,P:P)))</f>
        <v/>
      </c>
      <c r="U359" s="190" t="str">
        <f aca="false" t="array" ref="U359:U359">IF(S359="","", xlookup(S359,'DKP Sep 25'!A:A,'DKP Sep 25'!A:A))</f>
        <v/>
      </c>
      <c r="V359" s="126" t="str">
        <f aca="false">IF(T359="","", IF(T359&gt;10,1,""))</f>
        <v/>
      </c>
      <c r="W359" s="191" t="e">
        <f aca="false">xlookup(S359,Q:Q,Q:Q)</f>
        <v>#NAME?</v>
      </c>
    </row>
    <row r="360" customFormat="false" ht="15.75" hidden="false" customHeight="true" outlineLevel="0" collapsed="false">
      <c r="A360" s="126"/>
      <c r="B360" s="126"/>
      <c r="C360" s="126"/>
      <c r="G360" s="214"/>
      <c r="H360" s="123"/>
      <c r="I360" s="214" t="str">
        <f aca="false">IF(F360&lt;&gt;"",xlookup(F360,M:M,M:M,"not guildie"),"")</f>
        <v/>
      </c>
      <c r="J360" s="214" t="str">
        <f aca="false">IF(F360&lt;&gt;"", xlookup(F360,O:O,O:O,"not on DKP"),"")</f>
        <v/>
      </c>
      <c r="K360" s="185" t="str">
        <f aca="false">IF(F360="","", xlookup("*"&amp;F360&amp;"*",S:S,S:S,"",2))</f>
        <v/>
      </c>
      <c r="M360" s="144" t="s">
        <v>58</v>
      </c>
      <c r="N360" s="187" t="e">
        <f aca="false" t="array" ref="N360:N360">IF(M360="","", xlookup(M360,'Guild ID Registrar'!B:B,'Guild ID Registrar'!A:A,"noID"))</f>
        <v>#NAME?</v>
      </c>
      <c r="O360" s="139" t="e">
        <f aca="false">xlookup(M360,F:F,F:F,"",2)</f>
        <v>#NAME?</v>
      </c>
      <c r="P360" s="138" t="str">
        <f aca="false">IF(SUMIF(F:F,M360,H:H)=0,"",SUMIF(F:F,M360,H:H))</f>
        <v/>
      </c>
      <c r="Q360" s="189" t="e">
        <f aca="false">IF(M360="","", xlookup("*"&amp;M360&amp;"*",S:S,S:S,"",2))</f>
        <v>#NAME?</v>
      </c>
      <c r="S360" s="140" t="str">
        <f aca="false">IF('DKP Sep 25'!A357&lt;&gt;"",'DKP Sep 25'!A357,"")</f>
        <v/>
      </c>
      <c r="T360" s="145" t="str">
        <f aca="false">IF(S360="","",IF(SUMIF(Q:Q,S360,P:P)=0,"",SUMIF(Q:Q,S360,P:P)))</f>
        <v/>
      </c>
      <c r="U360" s="190" t="str">
        <f aca="false" t="array" ref="U360:U360">IF(S360="","", xlookup(S360,'DKP Sep 25'!A:A,'DKP Sep 25'!A:A))</f>
        <v/>
      </c>
      <c r="V360" s="126" t="str">
        <f aca="false">IF(T360="","", IF(T360&gt;10,1,""))</f>
        <v/>
      </c>
      <c r="W360" s="191" t="e">
        <f aca="false">xlookup(S360,Q:Q,Q:Q)</f>
        <v>#NAME?</v>
      </c>
    </row>
    <row r="361" customFormat="false" ht="15.75" hidden="false" customHeight="true" outlineLevel="0" collapsed="false">
      <c r="A361" s="126"/>
      <c r="B361" s="126"/>
      <c r="C361" s="126"/>
      <c r="G361" s="214"/>
      <c r="H361" s="123"/>
      <c r="I361" s="214" t="str">
        <f aca="false">IF(F361&lt;&gt;"",xlookup(F361,M:M,M:M,"not guildie"),"")</f>
        <v/>
      </c>
      <c r="J361" s="214" t="str">
        <f aca="false">IF(F361&lt;&gt;"", xlookup(F361,O:O,O:O,"not on DKP"),"")</f>
        <v/>
      </c>
      <c r="K361" s="185" t="str">
        <f aca="false">IF(F361="","", xlookup("*"&amp;F361&amp;"*",S:S,S:S,"",2))</f>
        <v/>
      </c>
      <c r="M361" s="144" t="s">
        <v>848</v>
      </c>
      <c r="N361" s="187" t="e">
        <f aca="false" t="array" ref="N361:N361">IF(M361="","", xlookup(M361,'Guild ID Registrar'!B:B,'Guild ID Registrar'!A:A,"noID"))</f>
        <v>#NAME?</v>
      </c>
      <c r="O361" s="139" t="e">
        <f aca="false">xlookup(M361,F:F,F:F,"",2)</f>
        <v>#NAME?</v>
      </c>
      <c r="P361" s="138" t="str">
        <f aca="false">IF(SUMIF(F:F,M361,H:H)=0,"",SUMIF(F:F,M361,H:H))</f>
        <v/>
      </c>
      <c r="Q361" s="189" t="e">
        <f aca="false">IF(M361="","", xlookup("*"&amp;M361&amp;"*",S:S,S:S,"",2))</f>
        <v>#NAME?</v>
      </c>
      <c r="S361" s="140" t="str">
        <f aca="false">IF('DKP Sep 25'!A358&lt;&gt;"",'DKP Sep 25'!A358,"")</f>
        <v/>
      </c>
      <c r="T361" s="145" t="str">
        <f aca="false">IF(S361="","",IF(SUMIF(Q:Q,S361,P:P)=0,"",SUMIF(Q:Q,S361,P:P)))</f>
        <v/>
      </c>
      <c r="U361" s="190" t="str">
        <f aca="false" t="array" ref="U361:U361">IF(S361="","", xlookup(S361,'DKP Sep 25'!A:A,'DKP Sep 25'!A:A))</f>
        <v/>
      </c>
      <c r="V361" s="126" t="str">
        <f aca="false">IF(T361="","", IF(T361&gt;10,1,""))</f>
        <v/>
      </c>
      <c r="W361" s="191" t="e">
        <f aca="false">xlookup(S361,Q:Q,Q:Q)</f>
        <v>#NAME?</v>
      </c>
    </row>
    <row r="362" customFormat="false" ht="15.75" hidden="false" customHeight="true" outlineLevel="0" collapsed="false">
      <c r="A362" s="126"/>
      <c r="B362" s="126"/>
      <c r="C362" s="126"/>
      <c r="G362" s="214"/>
      <c r="H362" s="123"/>
      <c r="I362" s="214" t="str">
        <f aca="false">IF(F362&lt;&gt;"",xlookup(F362,M:M,M:M,"not guildie"),"")</f>
        <v/>
      </c>
      <c r="J362" s="214" t="str">
        <f aca="false">IF(F362&lt;&gt;"", xlookup(F362,O:O,O:O,"not on DKP"),"")</f>
        <v/>
      </c>
      <c r="K362" s="185" t="str">
        <f aca="false">IF(F362="","", xlookup("*"&amp;F362&amp;"*",S:S,S:S,"",2))</f>
        <v/>
      </c>
      <c r="M362" s="144" t="s">
        <v>849</v>
      </c>
      <c r="N362" s="187" t="e">
        <f aca="false" t="array" ref="N362:N362">IF(M362="","", xlookup(M362,'Guild ID Registrar'!B:B,'Guild ID Registrar'!A:A,"noID"))</f>
        <v>#NAME?</v>
      </c>
      <c r="O362" s="139" t="e">
        <f aca="false">xlookup(M362,F:F,F:F,"",2)</f>
        <v>#NAME?</v>
      </c>
      <c r="P362" s="138" t="str">
        <f aca="false">IF(SUMIF(F:F,M362,H:H)=0,"",SUMIF(F:F,M362,H:H))</f>
        <v/>
      </c>
      <c r="Q362" s="189" t="e">
        <f aca="false">IF(M362="","", xlookup("*"&amp;M362&amp;"*",S:S,S:S,"",2))</f>
        <v>#NAME?</v>
      </c>
      <c r="S362" s="140" t="str">
        <f aca="false">IF('DKP Sep 25'!A359&lt;&gt;"",'DKP Sep 25'!A359,"")</f>
        <v/>
      </c>
      <c r="T362" s="145" t="str">
        <f aca="false">IF(S362="","",IF(SUMIF(Q:Q,S362,P:P)=0,"",SUMIF(Q:Q,S362,P:P)))</f>
        <v/>
      </c>
      <c r="U362" s="190" t="str">
        <f aca="false" t="array" ref="U362:U362">IF(S362="","", xlookup(S362,'DKP Sep 25'!A:A,'DKP Sep 25'!A:A))</f>
        <v/>
      </c>
      <c r="V362" s="126" t="str">
        <f aca="false">IF(T362="","", IF(T362&gt;10,1,""))</f>
        <v/>
      </c>
      <c r="W362" s="191" t="e">
        <f aca="false">xlookup(S362,Q:Q,Q:Q)</f>
        <v>#NAME?</v>
      </c>
    </row>
    <row r="363" customFormat="false" ht="15.75" hidden="false" customHeight="true" outlineLevel="0" collapsed="false">
      <c r="A363" s="126"/>
      <c r="B363" s="126"/>
      <c r="C363" s="126"/>
      <c r="G363" s="214"/>
      <c r="H363" s="123"/>
      <c r="I363" s="214" t="str">
        <f aca="false">IF(F363&lt;&gt;"",xlookup(F363,M:M,M:M,"not guildie"),"")</f>
        <v/>
      </c>
      <c r="J363" s="214" t="str">
        <f aca="false">IF(F363&lt;&gt;"", xlookup(F363,O:O,O:O,"not on DKP"),"")</f>
        <v/>
      </c>
      <c r="K363" s="185" t="str">
        <f aca="false">IF(F363="","", xlookup("*"&amp;F363&amp;"*",S:S,S:S,"",2))</f>
        <v/>
      </c>
      <c r="M363" s="144" t="s">
        <v>148</v>
      </c>
      <c r="N363" s="187" t="e">
        <f aca="false" t="array" ref="N363:N363">IF(M363="","", xlookup(M363,'Guild ID Registrar'!B:B,'Guild ID Registrar'!A:A,"noID"))</f>
        <v>#NAME?</v>
      </c>
      <c r="O363" s="139" t="e">
        <f aca="false">xlookup(M363,F:F,F:F,"",2)</f>
        <v>#NAME?</v>
      </c>
      <c r="P363" s="138" t="str">
        <f aca="false">IF(SUMIF(F:F,M363,H:H)=0,"",SUMIF(F:F,M363,H:H))</f>
        <v/>
      </c>
      <c r="Q363" s="189" t="e">
        <f aca="false">IF(M363="","", xlookup("*"&amp;M363&amp;"*",S:S,S:S,"",2))</f>
        <v>#NAME?</v>
      </c>
      <c r="S363" s="140" t="str">
        <f aca="false">IF('DKP Sep 25'!A360&lt;&gt;"",'DKP Sep 25'!A360,"")</f>
        <v/>
      </c>
      <c r="T363" s="145" t="str">
        <f aca="false">IF(S363="","",IF(SUMIF(Q:Q,S363,P:P)=0,"",SUMIF(Q:Q,S363,P:P)))</f>
        <v/>
      </c>
      <c r="U363" s="190" t="str">
        <f aca="false" t="array" ref="U363:U363">IF(S363="","", xlookup(S363,'DKP Sep 25'!A:A,'DKP Sep 25'!A:A))</f>
        <v/>
      </c>
      <c r="V363" s="126" t="str">
        <f aca="false">IF(T363="","", IF(T363&gt;10,1,""))</f>
        <v/>
      </c>
      <c r="W363" s="191" t="e">
        <f aca="false">xlookup(S363,Q:Q,Q:Q)</f>
        <v>#NAME?</v>
      </c>
    </row>
    <row r="364" customFormat="false" ht="15.75" hidden="false" customHeight="true" outlineLevel="0" collapsed="false">
      <c r="A364" s="126"/>
      <c r="B364" s="126"/>
      <c r="C364" s="126"/>
      <c r="G364" s="214"/>
      <c r="H364" s="123"/>
      <c r="I364" s="214" t="str">
        <f aca="false">IF(F364&lt;&gt;"",xlookup(F364,M:M,M:M,"not guildie"),"")</f>
        <v/>
      </c>
      <c r="J364" s="214" t="str">
        <f aca="false">IF(F364&lt;&gt;"", xlookup(F364,O:O,O:O,"not on DKP"),"")</f>
        <v/>
      </c>
      <c r="K364" s="185" t="str">
        <f aca="false">IF(F364="","", xlookup("*"&amp;F364&amp;"*",S:S,S:S,"",2))</f>
        <v/>
      </c>
      <c r="M364" s="144" t="s">
        <v>850</v>
      </c>
      <c r="N364" s="187" t="e">
        <f aca="false" t="array" ref="N364:N364">IF(M364="","", xlookup(M364,'Guild ID Registrar'!B:B,'Guild ID Registrar'!A:A,"noID"))</f>
        <v>#NAME?</v>
      </c>
      <c r="O364" s="139" t="e">
        <f aca="false">xlookup(M364,F:F,F:F,"",2)</f>
        <v>#NAME?</v>
      </c>
      <c r="P364" s="138" t="str">
        <f aca="false">IF(SUMIF(F:F,M364,H:H)=0,"",SUMIF(F:F,M364,H:H))</f>
        <v/>
      </c>
      <c r="Q364" s="189" t="e">
        <f aca="false">IF(M364="","", xlookup("*"&amp;M364&amp;"*",S:S,S:S,"",2))</f>
        <v>#NAME?</v>
      </c>
      <c r="S364" s="140" t="str">
        <f aca="false">IF('DKP Sep 25'!A361&lt;&gt;"",'DKP Sep 25'!A361,"")</f>
        <v/>
      </c>
      <c r="T364" s="145" t="str">
        <f aca="false">IF(S364="","",IF(SUMIF(Q:Q,S364,P:P)=0,"",SUMIF(Q:Q,S364,P:P)))</f>
        <v/>
      </c>
      <c r="U364" s="190" t="str">
        <f aca="false" t="array" ref="U364:U364">IF(S364="","", xlookup(S364,'DKP Sep 25'!A:A,'DKP Sep 25'!A:A))</f>
        <v/>
      </c>
      <c r="V364" s="126" t="str">
        <f aca="false">IF(T364="","", IF(T364&gt;10,1,""))</f>
        <v/>
      </c>
      <c r="W364" s="191" t="e">
        <f aca="false">xlookup(S364,Q:Q,Q:Q)</f>
        <v>#NAME?</v>
      </c>
    </row>
    <row r="365" customFormat="false" ht="15.75" hidden="false" customHeight="true" outlineLevel="0" collapsed="false">
      <c r="A365" s="126"/>
      <c r="B365" s="126"/>
      <c r="C365" s="126"/>
      <c r="G365" s="214"/>
      <c r="H365" s="123"/>
      <c r="I365" s="214" t="str">
        <f aca="false">IF(F365&lt;&gt;"",xlookup(F365,M:M,M:M,"not guildie"),"")</f>
        <v/>
      </c>
      <c r="J365" s="214" t="str">
        <f aca="false">IF(F365&lt;&gt;"", xlookup(F365,O:O,O:O,"not on DKP"),"")</f>
        <v/>
      </c>
      <c r="K365" s="185" t="str">
        <f aca="false">IF(F365="","", xlookup("*"&amp;F365&amp;"*",S:S,S:S,"",2))</f>
        <v/>
      </c>
      <c r="M365" s="144" t="s">
        <v>149</v>
      </c>
      <c r="N365" s="187" t="e">
        <f aca="false" t="array" ref="N365:N365">IF(M365="","", xlookup(M365,'Guild ID Registrar'!B:B,'Guild ID Registrar'!A:A,"noID"))</f>
        <v>#NAME?</v>
      </c>
      <c r="O365" s="139" t="e">
        <f aca="false">xlookup(M365,F:F,F:F,"",2)</f>
        <v>#NAME?</v>
      </c>
      <c r="P365" s="138" t="str">
        <f aca="false">IF(SUMIF(F:F,M365,H:H)=0,"",SUMIF(F:F,M365,H:H))</f>
        <v/>
      </c>
      <c r="Q365" s="189" t="e">
        <f aca="false">IF(M365="","", xlookup("*"&amp;M365&amp;"*",S:S,S:S,"",2))</f>
        <v>#NAME?</v>
      </c>
      <c r="S365" s="140" t="str">
        <f aca="false">IF('DKP Sep 25'!A362&lt;&gt;"",'DKP Sep 25'!A362,"")</f>
        <v/>
      </c>
      <c r="T365" s="145" t="str">
        <f aca="false">IF(S365="","",IF(SUMIF(Q:Q,S365,P:P)=0,"",SUMIF(Q:Q,S365,P:P)))</f>
        <v/>
      </c>
      <c r="U365" s="190" t="str">
        <f aca="false" t="array" ref="U365:U365">IF(S365="","", xlookup(S365,'DKP Sep 25'!A:A,'DKP Sep 25'!A:A))</f>
        <v/>
      </c>
      <c r="V365" s="126" t="str">
        <f aca="false">IF(T365="","", IF(T365&gt;10,1,""))</f>
        <v/>
      </c>
      <c r="W365" s="191" t="e">
        <f aca="false">xlookup(S365,Q:Q,Q:Q)</f>
        <v>#NAME?</v>
      </c>
    </row>
    <row r="366" customFormat="false" ht="15.75" hidden="false" customHeight="true" outlineLevel="0" collapsed="false">
      <c r="A366" s="126"/>
      <c r="B366" s="126"/>
      <c r="C366" s="126"/>
      <c r="G366" s="214"/>
      <c r="H366" s="123"/>
      <c r="I366" s="214" t="str">
        <f aca="false">IF(F366&lt;&gt;"",xlookup(F366,M:M,M:M,"not guildie"),"")</f>
        <v/>
      </c>
      <c r="J366" s="214" t="str">
        <f aca="false">IF(F366&lt;&gt;"", xlookup(F366,O:O,O:O,"not on DKP"),"")</f>
        <v/>
      </c>
      <c r="K366" s="185" t="str">
        <f aca="false">IF(F366="","", xlookup("*"&amp;F366&amp;"*",S:S,S:S,"",2))</f>
        <v/>
      </c>
      <c r="M366" s="144" t="s">
        <v>851</v>
      </c>
      <c r="N366" s="187" t="e">
        <f aca="false" t="array" ref="N366:N366">IF(M366="","", xlookup(M366,'Guild ID Registrar'!B:B,'Guild ID Registrar'!A:A,"noID"))</f>
        <v>#NAME?</v>
      </c>
      <c r="O366" s="139" t="e">
        <f aca="false">xlookup(M366,F:F,F:F,"",2)</f>
        <v>#NAME?</v>
      </c>
      <c r="P366" s="138" t="str">
        <f aca="false">IF(SUMIF(F:F,M366,H:H)=0,"",SUMIF(F:F,M366,H:H))</f>
        <v/>
      </c>
      <c r="Q366" s="189" t="e">
        <f aca="false">IF(M366="","", xlookup("*"&amp;M366&amp;"*",S:S,S:S,"",2))</f>
        <v>#NAME?</v>
      </c>
      <c r="S366" s="140" t="str">
        <f aca="false">IF('DKP Sep 25'!A363&lt;&gt;"",'DKP Sep 25'!A363,"")</f>
        <v/>
      </c>
      <c r="T366" s="145" t="str">
        <f aca="false">IF(S366="","",IF(SUMIF(Q:Q,S366,P:P)=0,"",SUMIF(Q:Q,S366,P:P)))</f>
        <v/>
      </c>
      <c r="U366" s="190" t="str">
        <f aca="false" t="array" ref="U366:U366">IF(S366="","", xlookup(S366,'DKP Sep 25'!A:A,'DKP Sep 25'!A:A))</f>
        <v/>
      </c>
      <c r="V366" s="126" t="str">
        <f aca="false">IF(T366="","", IF(T366&gt;10,1,""))</f>
        <v/>
      </c>
      <c r="W366" s="191" t="e">
        <f aca="false">xlookup(S366,Q:Q,Q:Q)</f>
        <v>#NAME?</v>
      </c>
    </row>
    <row r="367" customFormat="false" ht="15.75" hidden="false" customHeight="true" outlineLevel="0" collapsed="false">
      <c r="A367" s="126"/>
      <c r="B367" s="126"/>
      <c r="C367" s="126"/>
      <c r="G367" s="214"/>
      <c r="H367" s="123"/>
      <c r="I367" s="214" t="str">
        <f aca="false">IF(F367&lt;&gt;"",xlookup(F367,M:M,M:M,"not guildie"),"")</f>
        <v/>
      </c>
      <c r="J367" s="214" t="str">
        <f aca="false">IF(F367&lt;&gt;"", xlookup(F367,O:O,O:O,"not on DKP"),"")</f>
        <v/>
      </c>
      <c r="K367" s="185" t="str">
        <f aca="false">IF(F367="","", xlookup("*"&amp;F367&amp;"*",S:S,S:S,"",2))</f>
        <v/>
      </c>
      <c r="M367" s="144" t="s">
        <v>852</v>
      </c>
      <c r="N367" s="187" t="e">
        <f aca="false" t="array" ref="N367:N367">IF(M367="","", xlookup(M367,'Guild ID Registrar'!B:B,'Guild ID Registrar'!A:A,"noID"))</f>
        <v>#NAME?</v>
      </c>
      <c r="O367" s="139" t="e">
        <f aca="false">xlookup(M367,F:F,F:F,"",2)</f>
        <v>#NAME?</v>
      </c>
      <c r="P367" s="138" t="str">
        <f aca="false">IF(SUMIF(F:F,M367,H:H)=0,"",SUMIF(F:F,M367,H:H))</f>
        <v/>
      </c>
      <c r="Q367" s="189" t="e">
        <f aca="false">IF(M367="","", xlookup("*"&amp;M367&amp;"*",S:S,S:S,"",2))</f>
        <v>#NAME?</v>
      </c>
      <c r="S367" s="140" t="str">
        <f aca="false">IF('DKP Sep 25'!A364&lt;&gt;"",'DKP Sep 25'!A364,"")</f>
        <v/>
      </c>
      <c r="T367" s="145" t="str">
        <f aca="false">IF(S367="","",IF(SUMIF(Q:Q,S367,P:P)=0,"",SUMIF(Q:Q,S367,P:P)))</f>
        <v/>
      </c>
      <c r="U367" s="190" t="str">
        <f aca="false" t="array" ref="U367:U367">IF(S367="","", xlookup(S367,'DKP Sep 25'!A:A,'DKP Sep 25'!A:A))</f>
        <v/>
      </c>
      <c r="V367" s="126" t="str">
        <f aca="false">IF(T367="","", IF(T367&gt;10,1,""))</f>
        <v/>
      </c>
      <c r="W367" s="191" t="e">
        <f aca="false">xlookup(S367,Q:Q,Q:Q)</f>
        <v>#NAME?</v>
      </c>
    </row>
    <row r="368" customFormat="false" ht="15.75" hidden="false" customHeight="true" outlineLevel="0" collapsed="false">
      <c r="A368" s="126"/>
      <c r="B368" s="126"/>
      <c r="C368" s="126"/>
      <c r="G368" s="214"/>
      <c r="H368" s="123"/>
      <c r="I368" s="214" t="str">
        <f aca="false">IF(F368&lt;&gt;"",xlookup(F368,M:M,M:M,"not guildie"),"")</f>
        <v/>
      </c>
      <c r="J368" s="214" t="str">
        <f aca="false">IF(F368&lt;&gt;"", xlookup(F368,O:O,O:O,"not on DKP"),"")</f>
        <v/>
      </c>
      <c r="K368" s="185" t="str">
        <f aca="false">IF(F368="","", xlookup("*"&amp;F368&amp;"*",S:S,S:S,"",2))</f>
        <v/>
      </c>
      <c r="M368" s="144" t="s">
        <v>853</v>
      </c>
      <c r="N368" s="187" t="e">
        <f aca="false" t="array" ref="N368:N368">IF(M368="","", xlookup(M368,'Guild ID Registrar'!B:B,'Guild ID Registrar'!A:A,"noID"))</f>
        <v>#NAME?</v>
      </c>
      <c r="O368" s="139" t="e">
        <f aca="false">xlookup(M368,F:F,F:F,"",2)</f>
        <v>#NAME?</v>
      </c>
      <c r="P368" s="138" t="str">
        <f aca="false">IF(SUMIF(F:F,M368,H:H)=0,"",SUMIF(F:F,M368,H:H))</f>
        <v/>
      </c>
      <c r="Q368" s="189" t="e">
        <f aca="false">IF(M368="","", xlookup("*"&amp;M368&amp;"*",S:S,S:S,"",2))</f>
        <v>#NAME?</v>
      </c>
      <c r="S368" s="140" t="str">
        <f aca="false">IF('DKP Sep 25'!A365&lt;&gt;"",'DKP Sep 25'!A365,"")</f>
        <v/>
      </c>
      <c r="T368" s="145" t="str">
        <f aca="false">IF(S368="","",IF(SUMIF(Q:Q,S368,P:P)=0,"",SUMIF(Q:Q,S368,P:P)))</f>
        <v/>
      </c>
      <c r="U368" s="190" t="str">
        <f aca="false" t="array" ref="U368:U368">IF(S368="","", xlookup(S368,'DKP Sep 25'!A:A,'DKP Sep 25'!A:A))</f>
        <v/>
      </c>
      <c r="V368" s="126" t="str">
        <f aca="false">IF(T368="","", IF(T368&gt;10,1,""))</f>
        <v/>
      </c>
      <c r="W368" s="191" t="e">
        <f aca="false">xlookup(S368,Q:Q,Q:Q)</f>
        <v>#NAME?</v>
      </c>
    </row>
    <row r="369" customFormat="false" ht="15.75" hidden="false" customHeight="true" outlineLevel="0" collapsed="false">
      <c r="A369" s="126"/>
      <c r="B369" s="126"/>
      <c r="C369" s="126"/>
      <c r="G369" s="214"/>
      <c r="H369" s="123"/>
      <c r="I369" s="214" t="str">
        <f aca="false">IF(F369&lt;&gt;"",xlookup(F369,M:M,M:M,"not guildie"),"")</f>
        <v/>
      </c>
      <c r="J369" s="214" t="str">
        <f aca="false">IF(F369&lt;&gt;"", xlookup(F369,O:O,O:O,"not on DKP"),"")</f>
        <v/>
      </c>
      <c r="K369" s="185" t="str">
        <f aca="false">IF(F369="","", xlookup("*"&amp;F369&amp;"*",S:S,S:S,"",2))</f>
        <v/>
      </c>
      <c r="M369" s="144" t="s">
        <v>854</v>
      </c>
      <c r="N369" s="187" t="e">
        <f aca="false" t="array" ref="N369:N369">IF(M369="","", xlookup(M369,'Guild ID Registrar'!B:B,'Guild ID Registrar'!A:A,"noID"))</f>
        <v>#NAME?</v>
      </c>
      <c r="O369" s="139" t="e">
        <f aca="false">xlookup(M369,F:F,F:F,"",2)</f>
        <v>#NAME?</v>
      </c>
      <c r="P369" s="138" t="str">
        <f aca="false">IF(SUMIF(F:F,M369,H:H)=0,"",SUMIF(F:F,M369,H:H))</f>
        <v/>
      </c>
      <c r="Q369" s="189" t="e">
        <f aca="false">IF(M369="","", xlookup("*"&amp;M369&amp;"*",S:S,S:S,"",2))</f>
        <v>#NAME?</v>
      </c>
      <c r="S369" s="140" t="str">
        <f aca="false">IF('DKP Sep 25'!A366&lt;&gt;"",'DKP Sep 25'!A366,"")</f>
        <v/>
      </c>
      <c r="T369" s="145" t="str">
        <f aca="false">IF(S369="","",IF(SUMIF(Q:Q,S369,P:P)=0,"",SUMIF(Q:Q,S369,P:P)))</f>
        <v/>
      </c>
      <c r="U369" s="190" t="str">
        <f aca="false" t="array" ref="U369:U369">IF(S369="","", xlookup(S369,'DKP Sep 25'!A:A,'DKP Sep 25'!A:A))</f>
        <v/>
      </c>
      <c r="V369" s="126" t="str">
        <f aca="false">IF(T369="","", IF(T369&gt;10,1,""))</f>
        <v/>
      </c>
      <c r="W369" s="191" t="e">
        <f aca="false">xlookup(S369,Q:Q,Q:Q)</f>
        <v>#NAME?</v>
      </c>
    </row>
    <row r="370" customFormat="false" ht="15.75" hidden="false" customHeight="true" outlineLevel="0" collapsed="false">
      <c r="A370" s="126"/>
      <c r="B370" s="126"/>
      <c r="C370" s="126"/>
      <c r="G370" s="214"/>
      <c r="H370" s="123"/>
      <c r="I370" s="214" t="str">
        <f aca="false">IF(F370&lt;&gt;"",xlookup(F370,M:M,M:M,"not guildie"),"")</f>
        <v/>
      </c>
      <c r="J370" s="214" t="str">
        <f aca="false">IF(F370&lt;&gt;"", xlookup(F370,O:O,O:O,"not on DKP"),"")</f>
        <v/>
      </c>
      <c r="K370" s="185" t="str">
        <f aca="false">IF(F370="","", xlookup("*"&amp;F370&amp;"*",S:S,S:S,"",2))</f>
        <v/>
      </c>
      <c r="M370" s="144" t="s">
        <v>855</v>
      </c>
      <c r="N370" s="187" t="e">
        <f aca="false" t="array" ref="N370:N370">IF(M370="","", xlookup(M370,'Guild ID Registrar'!B:B,'Guild ID Registrar'!A:A,"noID"))</f>
        <v>#NAME?</v>
      </c>
      <c r="O370" s="139" t="e">
        <f aca="false">xlookup(M370,F:F,F:F,"",2)</f>
        <v>#NAME?</v>
      </c>
      <c r="P370" s="138" t="str">
        <f aca="false">IF(SUMIF(F:F,M370,H:H)=0,"",SUMIF(F:F,M370,H:H))</f>
        <v/>
      </c>
      <c r="Q370" s="189" t="e">
        <f aca="false">IF(M370="","", xlookup("*"&amp;M370&amp;"*",S:S,S:S,"",2))</f>
        <v>#NAME?</v>
      </c>
      <c r="S370" s="140" t="str">
        <f aca="false">IF('DKP Sep 25'!A367&lt;&gt;"",'DKP Sep 25'!A367,"")</f>
        <v/>
      </c>
      <c r="T370" s="145" t="str">
        <f aca="false">IF(S370="","",IF(SUMIF(Q:Q,S370,P:P)=0,"",SUMIF(Q:Q,S370,P:P)))</f>
        <v/>
      </c>
      <c r="U370" s="190" t="str">
        <f aca="false" t="array" ref="U370:U370">IF(S370="","", xlookup(S370,'DKP Sep 25'!A:A,'DKP Sep 25'!A:A))</f>
        <v/>
      </c>
      <c r="V370" s="126" t="str">
        <f aca="false">IF(T370="","", IF(T370&gt;10,1,""))</f>
        <v/>
      </c>
      <c r="W370" s="191" t="e">
        <f aca="false">xlookup(S370,Q:Q,Q:Q)</f>
        <v>#NAME?</v>
      </c>
    </row>
    <row r="371" customFormat="false" ht="15.75" hidden="false" customHeight="true" outlineLevel="0" collapsed="false">
      <c r="A371" s="126"/>
      <c r="B371" s="126"/>
      <c r="C371" s="126"/>
      <c r="G371" s="214"/>
      <c r="H371" s="123"/>
      <c r="I371" s="214" t="str">
        <f aca="false">IF(F371&lt;&gt;"",xlookup(F371,M:M,M:M,"not guildie"),"")</f>
        <v/>
      </c>
      <c r="J371" s="214" t="str">
        <f aca="false">IF(F371&lt;&gt;"", xlookup(F371,O:O,O:O,"not on DKP"),"")</f>
        <v/>
      </c>
      <c r="K371" s="185" t="str">
        <f aca="false">IF(F371="","", xlookup("*"&amp;F371&amp;"*",S:S,S:S,"",2))</f>
        <v/>
      </c>
      <c r="M371" s="144" t="s">
        <v>335</v>
      </c>
      <c r="N371" s="187" t="e">
        <f aca="false" t="array" ref="N371:N371">IF(M371="","", xlookup(M371,'Guild ID Registrar'!B:B,'Guild ID Registrar'!A:A,"noID"))</f>
        <v>#NAME?</v>
      </c>
      <c r="O371" s="139" t="e">
        <f aca="false">xlookup(M371,F:F,F:F,"",2)</f>
        <v>#NAME?</v>
      </c>
      <c r="P371" s="138" t="n">
        <f aca="false">IF(SUMIF(F:F,M371,H:H)=0,"",SUMIF(F:F,M371,H:H))</f>
        <v>7</v>
      </c>
      <c r="Q371" s="189" t="e">
        <f aca="false">IF(M371="","", xlookup("*"&amp;M371&amp;"*",S:S,S:S,"",2))</f>
        <v>#NAME?</v>
      </c>
      <c r="S371" s="140" t="str">
        <f aca="false">IF('DKP Sep 25'!A368&lt;&gt;"",'DKP Sep 25'!A368,"")</f>
        <v/>
      </c>
      <c r="T371" s="145" t="str">
        <f aca="false">IF(S371="","",IF(SUMIF(Q:Q,S371,P:P)=0,"",SUMIF(Q:Q,S371,P:P)))</f>
        <v/>
      </c>
      <c r="U371" s="190" t="str">
        <f aca="false" t="array" ref="U371:U371">IF(S371="","", xlookup(S371,'DKP Sep 25'!A:A,'DKP Sep 25'!A:A))</f>
        <v/>
      </c>
      <c r="V371" s="126" t="str">
        <f aca="false">IF(T371="","", IF(T371&gt;10,1,""))</f>
        <v/>
      </c>
      <c r="W371" s="191" t="e">
        <f aca="false">xlookup(S371,Q:Q,Q:Q)</f>
        <v>#NAME?</v>
      </c>
    </row>
    <row r="372" customFormat="false" ht="15.75" hidden="false" customHeight="true" outlineLevel="0" collapsed="false">
      <c r="A372" s="126"/>
      <c r="B372" s="126"/>
      <c r="C372" s="126"/>
      <c r="G372" s="214"/>
      <c r="H372" s="123"/>
      <c r="I372" s="214" t="str">
        <f aca="false">IF(F372&lt;&gt;"",xlookup(F372,M:M,M:M,"not guildie"),"")</f>
        <v/>
      </c>
      <c r="J372" s="214" t="str">
        <f aca="false">IF(F372&lt;&gt;"", xlookup(F372,O:O,O:O,"not on DKP"),"")</f>
        <v/>
      </c>
      <c r="K372" s="185" t="str">
        <f aca="false">IF(F372="","", xlookup("*"&amp;F372&amp;"*",S:S,S:S,"",2))</f>
        <v/>
      </c>
      <c r="M372" s="144" t="s">
        <v>150</v>
      </c>
      <c r="N372" s="187" t="e">
        <f aca="false" t="array" ref="N372:N372">IF(M372="","", xlookup(M372,'Guild ID Registrar'!B:B,'Guild ID Registrar'!A:A,"noID"))</f>
        <v>#NAME?</v>
      </c>
      <c r="O372" s="139" t="e">
        <f aca="false">xlookup(M372,F:F,F:F,"",2)</f>
        <v>#NAME?</v>
      </c>
      <c r="P372" s="138" t="str">
        <f aca="false">IF(SUMIF(F:F,M372,H:H)=0,"",SUMIF(F:F,M372,H:H))</f>
        <v/>
      </c>
      <c r="Q372" s="189" t="e">
        <f aca="false">IF(M372="","", xlookup("*"&amp;M372&amp;"*",S:S,S:S,"",2))</f>
        <v>#NAME?</v>
      </c>
      <c r="S372" s="140" t="str">
        <f aca="false">IF('DKP Sep 25'!A369&lt;&gt;"",'DKP Sep 25'!A369,"")</f>
        <v/>
      </c>
      <c r="T372" s="145" t="str">
        <f aca="false">IF(S372="","",IF(SUMIF(Q:Q,S372,P:P)=0,"",SUMIF(Q:Q,S372,P:P)))</f>
        <v/>
      </c>
      <c r="U372" s="190" t="str">
        <f aca="false" t="array" ref="U372:U372">IF(S372="","", xlookup(S372,'DKP Sep 25'!A:A,'DKP Sep 25'!A:A))</f>
        <v/>
      </c>
      <c r="V372" s="126" t="str">
        <f aca="false">IF(T372="","", IF(T372&gt;10,1,""))</f>
        <v/>
      </c>
      <c r="W372" s="191" t="e">
        <f aca="false">xlookup(S372,Q:Q,Q:Q)</f>
        <v>#NAME?</v>
      </c>
    </row>
    <row r="373" customFormat="false" ht="15.75" hidden="false" customHeight="true" outlineLevel="0" collapsed="false">
      <c r="A373" s="126"/>
      <c r="B373" s="126"/>
      <c r="C373" s="126"/>
      <c r="G373" s="214"/>
      <c r="H373" s="123"/>
      <c r="I373" s="214" t="str">
        <f aca="false">IF(F373&lt;&gt;"",xlookup(F373,M:M,M:M,"not guildie"),"")</f>
        <v/>
      </c>
      <c r="J373" s="214" t="str">
        <f aca="false">IF(F373&lt;&gt;"", xlookup(F373,O:O,O:O,"not on DKP"),"")</f>
        <v/>
      </c>
      <c r="K373" s="185" t="str">
        <f aca="false">IF(F373="","", xlookup("*"&amp;F373&amp;"*",S:S,S:S,"",2))</f>
        <v/>
      </c>
      <c r="M373" s="144" t="s">
        <v>856</v>
      </c>
      <c r="N373" s="187" t="e">
        <f aca="false" t="array" ref="N373:N373">IF(M373="","", xlookup(M373,'Guild ID Registrar'!B:B,'Guild ID Registrar'!A:A,"noID"))</f>
        <v>#NAME?</v>
      </c>
      <c r="O373" s="139" t="e">
        <f aca="false">xlookup(M373,F:F,F:F,"",2)</f>
        <v>#NAME?</v>
      </c>
      <c r="P373" s="138" t="str">
        <f aca="false">IF(SUMIF(F:F,M373,H:H)=0,"",SUMIF(F:F,M373,H:H))</f>
        <v/>
      </c>
      <c r="Q373" s="189" t="e">
        <f aca="false">IF(M373="","", xlookup("*"&amp;M373&amp;"*",S:S,S:S,"",2))</f>
        <v>#NAME?</v>
      </c>
      <c r="S373" s="140" t="str">
        <f aca="false">IF('DKP Sep 25'!A370&lt;&gt;"",'DKP Sep 25'!A370,"")</f>
        <v/>
      </c>
      <c r="T373" s="145" t="str">
        <f aca="false">IF(S373="","",IF(SUMIF(Q:Q,S373,P:P)=0,"",SUMIF(Q:Q,S373,P:P)))</f>
        <v/>
      </c>
      <c r="U373" s="190" t="str">
        <f aca="false" t="array" ref="U373:U373">IF(S373="","", xlookup(S373,'DKP Sep 25'!A:A,'DKP Sep 25'!A:A))</f>
        <v/>
      </c>
      <c r="V373" s="126" t="str">
        <f aca="false">IF(T373="","", IF(T373&gt;10,1,""))</f>
        <v/>
      </c>
      <c r="W373" s="191" t="e">
        <f aca="false">xlookup(S373,Q:Q,Q:Q)</f>
        <v>#NAME?</v>
      </c>
    </row>
    <row r="374" customFormat="false" ht="15.75" hidden="false" customHeight="true" outlineLevel="0" collapsed="false">
      <c r="A374" s="126"/>
      <c r="B374" s="126"/>
      <c r="C374" s="126"/>
      <c r="G374" s="214"/>
      <c r="H374" s="123"/>
      <c r="I374" s="214" t="str">
        <f aca="false">IF(F374&lt;&gt;"",xlookup(F374,M:M,M:M,"not guildie"),"")</f>
        <v/>
      </c>
      <c r="J374" s="214" t="str">
        <f aca="false">IF(F374&lt;&gt;"", xlookup(F374,O:O,O:O,"not on DKP"),"")</f>
        <v/>
      </c>
      <c r="K374" s="185" t="str">
        <f aca="false">IF(F374="","", xlookup("*"&amp;F374&amp;"*",S:S,S:S,"",2))</f>
        <v/>
      </c>
      <c r="M374" s="144" t="s">
        <v>857</v>
      </c>
      <c r="N374" s="187" t="e">
        <f aca="false" t="array" ref="N374:N374">IF(M374="","", xlookup(M374,'Guild ID Registrar'!B:B,'Guild ID Registrar'!A:A,"noID"))</f>
        <v>#NAME?</v>
      </c>
      <c r="O374" s="139" t="e">
        <f aca="false">xlookup(M374,F:F,F:F,"",2)</f>
        <v>#NAME?</v>
      </c>
      <c r="P374" s="138" t="str">
        <f aca="false">IF(SUMIF(F:F,M374,H:H)=0,"",SUMIF(F:F,M374,H:H))</f>
        <v/>
      </c>
      <c r="Q374" s="189" t="e">
        <f aca="false">IF(M374="","", xlookup("*"&amp;M374&amp;"*",S:S,S:S,"",2))</f>
        <v>#NAME?</v>
      </c>
      <c r="S374" s="140" t="str">
        <f aca="false">IF('DKP Sep 25'!A371&lt;&gt;"",'DKP Sep 25'!A371,"")</f>
        <v/>
      </c>
      <c r="T374" s="145" t="str">
        <f aca="false">IF(S374="","",IF(SUMIF(Q:Q,S374,P:P)=0,"",SUMIF(Q:Q,S374,P:P)))</f>
        <v/>
      </c>
      <c r="U374" s="190" t="str">
        <f aca="false" t="array" ref="U374:U374">IF(S374="","", xlookup(S374,'DKP Sep 25'!A:A,'DKP Sep 25'!A:A))</f>
        <v/>
      </c>
      <c r="V374" s="126" t="str">
        <f aca="false">IF(T374="","", IF(T374&gt;10,1,""))</f>
        <v/>
      </c>
      <c r="W374" s="191" t="e">
        <f aca="false">xlookup(S374,Q:Q,Q:Q)</f>
        <v>#NAME?</v>
      </c>
    </row>
    <row r="375" customFormat="false" ht="15.75" hidden="false" customHeight="true" outlineLevel="0" collapsed="false">
      <c r="A375" s="126"/>
      <c r="B375" s="126"/>
      <c r="C375" s="126"/>
      <c r="G375" s="214"/>
      <c r="H375" s="123"/>
      <c r="I375" s="214" t="str">
        <f aca="false">IF(F375&lt;&gt;"",xlookup(F375,M:M,M:M,"not guildie"),"")</f>
        <v/>
      </c>
      <c r="J375" s="214" t="str">
        <f aca="false">IF(F375&lt;&gt;"", xlookup(F375,O:O,O:O,"not on DKP"),"")</f>
        <v/>
      </c>
      <c r="K375" s="185" t="str">
        <f aca="false">IF(F375="","", xlookup("*"&amp;F375&amp;"*",S:S,S:S,"",2))</f>
        <v/>
      </c>
      <c r="M375" s="144" t="s">
        <v>858</v>
      </c>
      <c r="N375" s="187" t="e">
        <f aca="false" t="array" ref="N375:N375">IF(M375="","", xlookup(M375,'Guild ID Registrar'!B:B,'Guild ID Registrar'!A:A,"noID"))</f>
        <v>#NAME?</v>
      </c>
      <c r="O375" s="139" t="e">
        <f aca="false">xlookup(M375,F:F,F:F,"",2)</f>
        <v>#NAME?</v>
      </c>
      <c r="P375" s="138" t="n">
        <f aca="false">IF(SUMIF(F:F,M375,H:H)=0,"",SUMIF(F:F,M375,H:H))</f>
        <v>7</v>
      </c>
      <c r="Q375" s="207" t="e">
        <f aca="false">IF(M375="","", xlookup("*"&amp;M375&amp;"*",S:S,S:S,"",2))</f>
        <v>#NAME?</v>
      </c>
      <c r="S375" s="140" t="str">
        <f aca="false">IF('DKP Sep 25'!A372&lt;&gt;"",'DKP Sep 25'!A372,"")</f>
        <v/>
      </c>
      <c r="T375" s="145" t="str">
        <f aca="false">IF(S375="","",IF(SUMIF(Q:Q,S375,P:P)=0,"",SUMIF(Q:Q,S375,P:P)))</f>
        <v/>
      </c>
      <c r="U375" s="190" t="str">
        <f aca="false" t="array" ref="U375:U375">IF(S375="","", xlookup(S375,'DKP Sep 25'!A:A,'DKP Sep 25'!A:A))</f>
        <v/>
      </c>
      <c r="V375" s="126" t="str">
        <f aca="false">IF(T375="","", IF(T375&gt;10,1,""))</f>
        <v/>
      </c>
      <c r="W375" s="191" t="e">
        <f aca="false">xlookup(S375,Q:Q,Q:Q)</f>
        <v>#NAME?</v>
      </c>
    </row>
    <row r="376" customFormat="false" ht="15.75" hidden="false" customHeight="true" outlineLevel="0" collapsed="false">
      <c r="A376" s="126"/>
      <c r="B376" s="126"/>
      <c r="C376" s="126"/>
      <c r="G376" s="214"/>
      <c r="H376" s="123"/>
      <c r="I376" s="214" t="str">
        <f aca="false">IF(F376&lt;&gt;"",xlookup(F376,M:M,M:M,"not guildie"),"")</f>
        <v/>
      </c>
      <c r="J376" s="214" t="str">
        <f aca="false">IF(F376&lt;&gt;"", xlookup(F376,O:O,O:O,"not on DKP"),"")</f>
        <v/>
      </c>
      <c r="K376" s="185" t="str">
        <f aca="false">IF(F376="","", xlookup("*"&amp;F376&amp;"*",S:S,S:S,"",2))</f>
        <v/>
      </c>
      <c r="M376" s="144" t="s">
        <v>859</v>
      </c>
      <c r="N376" s="187" t="e">
        <f aca="false" t="array" ref="N376:N376">IF(M376="","", xlookup(M376,'Guild ID Registrar'!B:B,'Guild ID Registrar'!A:A,"noID"))</f>
        <v>#NAME?</v>
      </c>
      <c r="O376" s="139" t="e">
        <f aca="false">xlookup(M376,F:F,F:F,"",2)</f>
        <v>#NAME?</v>
      </c>
      <c r="P376" s="138" t="str">
        <f aca="false">IF(SUMIF(F:F,M376,H:H)=0,"",SUMIF(F:F,M376,H:H))</f>
        <v/>
      </c>
      <c r="Q376" s="189" t="e">
        <f aca="false">IF(M376="","", xlookup("*"&amp;M376&amp;"*",S:S,S:S,"",2))</f>
        <v>#NAME?</v>
      </c>
      <c r="S376" s="140" t="str">
        <f aca="false">IF('DKP Sep 25'!A373&lt;&gt;"",'DKP Sep 25'!A373,"")</f>
        <v/>
      </c>
      <c r="T376" s="145" t="str">
        <f aca="false">IF(S376="","",IF(SUMIF(Q:Q,S376,P:P)=0,"",SUMIF(Q:Q,S376,P:P)))</f>
        <v/>
      </c>
      <c r="U376" s="190" t="str">
        <f aca="false" t="array" ref="U376:U376">IF(S376="","", xlookup(S376,'DKP Sep 25'!A:A,'DKP Sep 25'!A:A))</f>
        <v/>
      </c>
      <c r="V376" s="126" t="str">
        <f aca="false">IF(T376="","", IF(T376&gt;10,1,""))</f>
        <v/>
      </c>
      <c r="W376" s="191" t="e">
        <f aca="false">xlookup(S376,Q:Q,Q:Q)</f>
        <v>#NAME?</v>
      </c>
    </row>
    <row r="377" customFormat="false" ht="15.75" hidden="false" customHeight="true" outlineLevel="0" collapsed="false">
      <c r="A377" s="126"/>
      <c r="B377" s="126"/>
      <c r="C377" s="126"/>
      <c r="G377" s="214"/>
      <c r="H377" s="123"/>
      <c r="I377" s="214" t="str">
        <f aca="false">IF(F377&lt;&gt;"",xlookup(F377,M:M,M:M,"not guildie"),"")</f>
        <v/>
      </c>
      <c r="J377" s="214" t="str">
        <f aca="false">IF(F377&lt;&gt;"", xlookup(F377,O:O,O:O,"not on DKP"),"")</f>
        <v/>
      </c>
      <c r="K377" s="185" t="str">
        <f aca="false">IF(F377="","", xlookup("*"&amp;F377&amp;"*",S:S,S:S,"",2))</f>
        <v/>
      </c>
      <c r="M377" s="144" t="s">
        <v>860</v>
      </c>
      <c r="N377" s="187" t="e">
        <f aca="false" t="array" ref="N377:N377">IF(M377="","", xlookup(M377,'Guild ID Registrar'!B:B,'Guild ID Registrar'!A:A,"noID"))</f>
        <v>#NAME?</v>
      </c>
      <c r="O377" s="139" t="e">
        <f aca="false">xlookup(M377,F:F,F:F,"",2)</f>
        <v>#NAME?</v>
      </c>
      <c r="P377" s="138" t="str">
        <f aca="false">IF(SUMIF(F:F,M377,H:H)=0,"",SUMIF(F:F,M377,H:H))</f>
        <v/>
      </c>
      <c r="Q377" s="189" t="e">
        <f aca="false">IF(M377="","", xlookup("*"&amp;M377&amp;"*",S:S,S:S,"",2))</f>
        <v>#NAME?</v>
      </c>
      <c r="S377" s="140" t="str">
        <f aca="false">IF('DKP Sep 25'!A374&lt;&gt;"",'DKP Sep 25'!A374,"")</f>
        <v/>
      </c>
      <c r="T377" s="145" t="str">
        <f aca="false">IF(S377="","",IF(SUMIF(Q:Q,S377,P:P)=0,"",SUMIF(Q:Q,S377,P:P)))</f>
        <v/>
      </c>
      <c r="U377" s="190" t="str">
        <f aca="false" t="array" ref="U377:U377">IF(S377="","", xlookup(S377,'DKP Sep 25'!A:A,'DKP Sep 25'!A:A))</f>
        <v/>
      </c>
      <c r="V377" s="126" t="str">
        <f aca="false">IF(T377="","", IF(T377&gt;10,1,""))</f>
        <v/>
      </c>
      <c r="W377" s="191" t="e">
        <f aca="false">xlookup(S377,Q:Q,Q:Q)</f>
        <v>#NAME?</v>
      </c>
    </row>
    <row r="378" customFormat="false" ht="15.75" hidden="false" customHeight="true" outlineLevel="0" collapsed="false">
      <c r="A378" s="126"/>
      <c r="B378" s="126"/>
      <c r="C378" s="126"/>
      <c r="G378" s="214"/>
      <c r="H378" s="123"/>
      <c r="I378" s="214" t="str">
        <f aca="false">IF(F378&lt;&gt;"",xlookup(F378,M:M,M:M,"not guildie"),"")</f>
        <v/>
      </c>
      <c r="J378" s="214" t="str">
        <f aca="false">IF(F378&lt;&gt;"", xlookup(F378,O:O,O:O,"not on DKP"),"")</f>
        <v/>
      </c>
      <c r="K378" s="185" t="str">
        <f aca="false">IF(F378="","", xlookup("*"&amp;F378&amp;"*",S:S,S:S,"",2))</f>
        <v/>
      </c>
      <c r="M378" s="144" t="s">
        <v>861</v>
      </c>
      <c r="N378" s="187" t="e">
        <f aca="false" t="array" ref="N378:N378">IF(M378="","", xlookup(M378,'Guild ID Registrar'!B:B,'Guild ID Registrar'!A:A,"noID"))</f>
        <v>#NAME?</v>
      </c>
      <c r="O378" s="139" t="e">
        <f aca="false">xlookup(M378,F:F,F:F,"",2)</f>
        <v>#NAME?</v>
      </c>
      <c r="P378" s="138" t="str">
        <f aca="false">IF(SUMIF(F:F,M378,H:H)=0,"",SUMIF(F:F,M378,H:H))</f>
        <v/>
      </c>
      <c r="Q378" s="189" t="e">
        <f aca="false">IF(M378="","", xlookup("*"&amp;M378&amp;"*",S:S,S:S,"",2))</f>
        <v>#NAME?</v>
      </c>
      <c r="S378" s="140" t="str">
        <f aca="false">IF('DKP Sep 25'!A375&lt;&gt;"",'DKP Sep 25'!A375,"")</f>
        <v/>
      </c>
      <c r="T378" s="145" t="str">
        <f aca="false">IF(S378="","",IF(SUMIF(Q:Q,S378,P:P)=0,"",SUMIF(Q:Q,S378,P:P)))</f>
        <v/>
      </c>
      <c r="U378" s="190" t="str">
        <f aca="false" t="array" ref="U378:U378">IF(S378="","", xlookup(S378,'DKP Sep 25'!A:A,'DKP Sep 25'!A:A))</f>
        <v/>
      </c>
      <c r="V378" s="126" t="str">
        <f aca="false">IF(T378="","", IF(T378&gt;10,1,""))</f>
        <v/>
      </c>
      <c r="W378" s="191" t="e">
        <f aca="false">xlookup(S378,Q:Q,Q:Q)</f>
        <v>#NAME?</v>
      </c>
    </row>
    <row r="379" customFormat="false" ht="15.75" hidden="false" customHeight="true" outlineLevel="0" collapsed="false">
      <c r="A379" s="126"/>
      <c r="B379" s="126"/>
      <c r="C379" s="126"/>
      <c r="G379" s="214"/>
      <c r="H379" s="123"/>
      <c r="I379" s="214" t="str">
        <f aca="false">IF(F379&lt;&gt;"",xlookup(F379,M:M,M:M,"not guildie"),"")</f>
        <v/>
      </c>
      <c r="J379" s="214" t="str">
        <f aca="false">IF(F379&lt;&gt;"", xlookup(F379,O:O,O:O,"not on DKP"),"")</f>
        <v/>
      </c>
      <c r="K379" s="185" t="str">
        <f aca="false">IF(F379="","", xlookup("*"&amp;F379&amp;"*",S:S,S:S,"",2))</f>
        <v/>
      </c>
      <c r="M379" s="144" t="s">
        <v>342</v>
      </c>
      <c r="N379" s="187" t="e">
        <f aca="false" t="array" ref="N379:N379">IF(M379="","", xlookup(M379,'Guild ID Registrar'!B:B,'Guild ID Registrar'!A:A,"noID"))</f>
        <v>#NAME?</v>
      </c>
      <c r="O379" s="139" t="e">
        <f aca="false">xlookup(M379,F:F,F:F,"",2)</f>
        <v>#NAME?</v>
      </c>
      <c r="P379" s="138" t="str">
        <f aca="false">IF(SUMIF(F:F,M379,H:H)=0,"",SUMIF(F:F,M379,H:H))</f>
        <v/>
      </c>
      <c r="Q379" s="189" t="e">
        <f aca="false">IF(M379="","", xlookup("*"&amp;M379&amp;"*",S:S,S:S,"",2))</f>
        <v>#NAME?</v>
      </c>
      <c r="S379" s="140" t="str">
        <f aca="false">IF('DKP Sep 25'!A376&lt;&gt;"",'DKP Sep 25'!A376,"")</f>
        <v/>
      </c>
      <c r="T379" s="145" t="str">
        <f aca="false">IF(S379="","",IF(SUMIF(Q:Q,S379,P:P)=0,"",SUMIF(Q:Q,S379,P:P)))</f>
        <v/>
      </c>
      <c r="U379" s="190" t="str">
        <f aca="false" t="array" ref="U379:U379">IF(S379="","", xlookup(S379,'DKP Sep 25'!A:A,'DKP Sep 25'!A:A))</f>
        <v/>
      </c>
      <c r="V379" s="126" t="str">
        <f aca="false">IF(T379="","", IF(T379&gt;10,1,""))</f>
        <v/>
      </c>
      <c r="W379" s="191" t="e">
        <f aca="false">xlookup(S379,Q:Q,Q:Q)</f>
        <v>#NAME?</v>
      </c>
    </row>
    <row r="380" customFormat="false" ht="15.75" hidden="false" customHeight="true" outlineLevel="0" collapsed="false">
      <c r="A380" s="126"/>
      <c r="B380" s="126"/>
      <c r="C380" s="126"/>
      <c r="G380" s="214"/>
      <c r="H380" s="123"/>
      <c r="I380" s="214" t="str">
        <f aca="false">IF(F380&lt;&gt;"",xlookup(F380,M:M,M:M,"not guildie"),"")</f>
        <v/>
      </c>
      <c r="J380" s="214" t="str">
        <f aca="false">IF(F380&lt;&gt;"", xlookup(F380,O:O,O:O,"not on DKP"),"")</f>
        <v/>
      </c>
      <c r="K380" s="185" t="str">
        <f aca="false">IF(F380="","", xlookup("*"&amp;F380&amp;"*",S:S,S:S,"",2))</f>
        <v/>
      </c>
      <c r="M380" s="144" t="s">
        <v>862</v>
      </c>
      <c r="N380" s="187" t="e">
        <f aca="false" t="array" ref="N380:N380">IF(M380="","", xlookup(M380,'Guild ID Registrar'!B:B,'Guild ID Registrar'!A:A,"noID"))</f>
        <v>#NAME?</v>
      </c>
      <c r="O380" s="139" t="e">
        <f aca="false">xlookup(M380,F:F,F:F,"",2)</f>
        <v>#NAME?</v>
      </c>
      <c r="P380" s="138" t="str">
        <f aca="false">IF(SUMIF(F:F,M380,H:H)=0,"",SUMIF(F:F,M380,H:H))</f>
        <v/>
      </c>
      <c r="Q380" s="189" t="e">
        <f aca="false">IF(M380="","", xlookup("*"&amp;M380&amp;"*",S:S,S:S,"",2))</f>
        <v>#NAME?</v>
      </c>
      <c r="S380" s="140" t="str">
        <f aca="false">IF('DKP Sep 25'!A377&lt;&gt;"",'DKP Sep 25'!A377,"")</f>
        <v/>
      </c>
      <c r="T380" s="145" t="str">
        <f aca="false">IF(S380="","",IF(SUMIF(Q:Q,S380,P:P)=0,"",SUMIF(Q:Q,S380,P:P)))</f>
        <v/>
      </c>
      <c r="U380" s="190" t="str">
        <f aca="false" t="array" ref="U380:U380">IF(S380="","", xlookup(S380,'DKP Sep 25'!A:A,'DKP Sep 25'!A:A))</f>
        <v/>
      </c>
      <c r="V380" s="126" t="str">
        <f aca="false">IF(T380="","", IF(T380&gt;10,1,""))</f>
        <v/>
      </c>
      <c r="W380" s="191" t="e">
        <f aca="false">xlookup(S380,Q:Q,Q:Q)</f>
        <v>#NAME?</v>
      </c>
    </row>
    <row r="381" customFormat="false" ht="15.75" hidden="false" customHeight="true" outlineLevel="0" collapsed="false">
      <c r="A381" s="126"/>
      <c r="B381" s="126"/>
      <c r="C381" s="126"/>
      <c r="G381" s="214"/>
      <c r="H381" s="123"/>
      <c r="I381" s="214" t="str">
        <f aca="false">IF(F381&lt;&gt;"",xlookup(F381,M:M,M:M,"not guildie"),"")</f>
        <v/>
      </c>
      <c r="J381" s="214" t="str">
        <f aca="false">IF(F381&lt;&gt;"", xlookup(F381,O:O,O:O,"not on DKP"),"")</f>
        <v/>
      </c>
      <c r="K381" s="185" t="str">
        <f aca="false">IF(F381="","", xlookup("*"&amp;F381&amp;"*",S:S,S:S,"",2))</f>
        <v/>
      </c>
      <c r="M381" s="144" t="s">
        <v>863</v>
      </c>
      <c r="N381" s="187" t="e">
        <f aca="false" t="array" ref="N381:N381">IF(M381="","", xlookup(M381,'Guild ID Registrar'!B:B,'Guild ID Registrar'!A:A,"noID"))</f>
        <v>#NAME?</v>
      </c>
      <c r="O381" s="139" t="e">
        <f aca="false">xlookup(M381,F:F,F:F,"",2)</f>
        <v>#NAME?</v>
      </c>
      <c r="P381" s="138" t="str">
        <f aca="false">IF(SUMIF(F:F,M381,H:H)=0,"",SUMIF(F:F,M381,H:H))</f>
        <v/>
      </c>
      <c r="Q381" s="189" t="e">
        <f aca="false">IF(M381="","", xlookup("*"&amp;M381&amp;"*",S:S,S:S,"",2))</f>
        <v>#NAME?</v>
      </c>
      <c r="S381" s="140" t="str">
        <f aca="false">IF('DKP Sep 25'!A378&lt;&gt;"",'DKP Sep 25'!A378,"")</f>
        <v/>
      </c>
      <c r="T381" s="145" t="str">
        <f aca="false">IF(S381="","",IF(SUMIF(Q:Q,S381,P:P)=0,"",SUMIF(Q:Q,S381,P:P)))</f>
        <v/>
      </c>
      <c r="U381" s="190" t="str">
        <f aca="false" t="array" ref="U381:U381">IF(S381="","", xlookup(S381,'DKP Sep 25'!A:A,'DKP Sep 25'!A:A))</f>
        <v/>
      </c>
      <c r="V381" s="126" t="str">
        <f aca="false">IF(T381="","", IF(T381&gt;10,1,""))</f>
        <v/>
      </c>
      <c r="W381" s="191" t="e">
        <f aca="false">xlookup(S381,Q:Q,Q:Q)</f>
        <v>#NAME?</v>
      </c>
    </row>
    <row r="382" customFormat="false" ht="15.75" hidden="false" customHeight="true" outlineLevel="0" collapsed="false">
      <c r="A382" s="126"/>
      <c r="B382" s="126"/>
      <c r="C382" s="126"/>
      <c r="G382" s="214"/>
      <c r="H382" s="123"/>
      <c r="I382" s="214" t="str">
        <f aca="false">IF(F382&lt;&gt;"",xlookup(F382,M:M,M:M,"not guildie"),"")</f>
        <v/>
      </c>
      <c r="J382" s="214" t="str">
        <f aca="false">IF(F382&lt;&gt;"", xlookup(F382,O:O,O:O,"not on DKP"),"")</f>
        <v/>
      </c>
      <c r="K382" s="185" t="str">
        <f aca="false">IF(F382="","", xlookup("*"&amp;F382&amp;"*",S:S,S:S,"",2))</f>
        <v/>
      </c>
      <c r="M382" s="144" t="s">
        <v>864</v>
      </c>
      <c r="N382" s="187" t="e">
        <f aca="false" t="array" ref="N382:N382">IF(M382="","", xlookup(M382,'Guild ID Registrar'!B:B,'Guild ID Registrar'!A:A,"noID"))</f>
        <v>#NAME?</v>
      </c>
      <c r="O382" s="139" t="e">
        <f aca="false">xlookup(M382,F:F,F:F,"",2)</f>
        <v>#NAME?</v>
      </c>
      <c r="P382" s="138" t="str">
        <f aca="false">IF(SUMIF(F:F,M382,H:H)=0,"",SUMIF(F:F,M382,H:H))</f>
        <v/>
      </c>
      <c r="Q382" s="189" t="e">
        <f aca="false">IF(M382="","", xlookup("*"&amp;M382&amp;"*",S:S,S:S,"",2))</f>
        <v>#NAME?</v>
      </c>
      <c r="S382" s="140" t="str">
        <f aca="false">IF('DKP Sep 25'!A379&lt;&gt;"",'DKP Sep 25'!A379,"")</f>
        <v/>
      </c>
      <c r="T382" s="145" t="str">
        <f aca="false">IF(S382="","",IF(SUMIF(Q:Q,S382,P:P)=0,"",SUMIF(Q:Q,S382,P:P)))</f>
        <v/>
      </c>
      <c r="U382" s="190" t="str">
        <f aca="false" t="array" ref="U382:U382">IF(S382="","", xlookup(S382,'DKP Sep 25'!A:A,'DKP Sep 25'!A:A))</f>
        <v/>
      </c>
      <c r="V382" s="126" t="str">
        <f aca="false">IF(T382="","", IF(T382&gt;10,1,""))</f>
        <v/>
      </c>
      <c r="W382" s="191" t="e">
        <f aca="false">xlookup(S382,Q:Q,Q:Q)</f>
        <v>#NAME?</v>
      </c>
    </row>
    <row r="383" customFormat="false" ht="15.75" hidden="false" customHeight="true" outlineLevel="0" collapsed="false">
      <c r="A383" s="126"/>
      <c r="B383" s="126"/>
      <c r="C383" s="126"/>
      <c r="G383" s="214"/>
      <c r="H383" s="123"/>
      <c r="I383" s="214" t="str">
        <f aca="false">IF(F383&lt;&gt;"",xlookup(F383,M:M,M:M,"not guildie"),"")</f>
        <v/>
      </c>
      <c r="J383" s="214" t="str">
        <f aca="false">IF(F383&lt;&gt;"", xlookup(F383,O:O,O:O,"not on DKP"),"")</f>
        <v/>
      </c>
      <c r="K383" s="185" t="str">
        <f aca="false">IF(F383="","", xlookup("*"&amp;F383&amp;"*",S:S,S:S,"",2))</f>
        <v/>
      </c>
      <c r="M383" s="144" t="s">
        <v>449</v>
      </c>
      <c r="N383" s="187" t="e">
        <f aca="false" t="array" ref="N383:N383">IF(M383="","", xlookup(M383,'Guild ID Registrar'!B:B,'Guild ID Registrar'!A:A,"noID"))</f>
        <v>#NAME?</v>
      </c>
      <c r="O383" s="139" t="e">
        <f aca="false">xlookup(M383,F:F,F:F,"",2)</f>
        <v>#NAME?</v>
      </c>
      <c r="P383" s="138" t="str">
        <f aca="false">IF(SUMIF(F:F,M383,H:H)=0,"",SUMIF(F:F,M383,H:H))</f>
        <v/>
      </c>
      <c r="Q383" s="189" t="e">
        <f aca="false">IF(M383="","", xlookup("*"&amp;M383&amp;"*",S:S,S:S,"",2))</f>
        <v>#NAME?</v>
      </c>
      <c r="S383" s="140" t="str">
        <f aca="false">IF('DKP Sep 25'!A380&lt;&gt;"",'DKP Sep 25'!A380,"")</f>
        <v/>
      </c>
      <c r="T383" s="145" t="str">
        <f aca="false">IF(S383="","",IF(SUMIF(Q:Q,S383,P:P)=0,"",SUMIF(Q:Q,S383,P:P)))</f>
        <v/>
      </c>
      <c r="U383" s="190" t="str">
        <f aca="false" t="array" ref="U383:U383">IF(S383="","", xlookup(S383,'DKP Sep 25'!A:A,'DKP Sep 25'!A:A))</f>
        <v/>
      </c>
      <c r="V383" s="126" t="str">
        <f aca="false">IF(T383="","", IF(T383&gt;10,1,""))</f>
        <v/>
      </c>
      <c r="W383" s="191" t="e">
        <f aca="false">xlookup(S383,Q:Q,Q:Q)</f>
        <v>#NAME?</v>
      </c>
    </row>
    <row r="384" customFormat="false" ht="15.75" hidden="false" customHeight="true" outlineLevel="0" collapsed="false">
      <c r="A384" s="126"/>
      <c r="B384" s="126"/>
      <c r="C384" s="126"/>
      <c r="G384" s="214"/>
      <c r="H384" s="123"/>
      <c r="I384" s="214" t="str">
        <f aca="false">IF(F384&lt;&gt;"",xlookup(F384,M:M,M:M,"not guildie"),"")</f>
        <v/>
      </c>
      <c r="J384" s="214" t="str">
        <f aca="false">IF(F384&lt;&gt;"", xlookup(F384,O:O,O:O,"not on DKP"),"")</f>
        <v/>
      </c>
      <c r="K384" s="185" t="str">
        <f aca="false">IF(F384="","", xlookup("*"&amp;F384&amp;"*",S:S,S:S,"",2))</f>
        <v/>
      </c>
      <c r="M384" s="144" t="s">
        <v>865</v>
      </c>
      <c r="N384" s="187" t="e">
        <f aca="false" t="array" ref="N384:N384">IF(M384="","", xlookup(M384,'Guild ID Registrar'!B:B,'Guild ID Registrar'!A:A,"noID"))</f>
        <v>#NAME?</v>
      </c>
      <c r="O384" s="139" t="e">
        <f aca="false">xlookup(M384,F:F,F:F,"",2)</f>
        <v>#NAME?</v>
      </c>
      <c r="P384" s="138" t="str">
        <f aca="false">IF(SUMIF(F:F,M384,H:H)=0,"",SUMIF(F:F,M384,H:H))</f>
        <v/>
      </c>
      <c r="Q384" s="189" t="e">
        <f aca="false">IF(M384="","", xlookup("*"&amp;M384&amp;"*",S:S,S:S,"",2))</f>
        <v>#NAME?</v>
      </c>
      <c r="S384" s="140" t="str">
        <f aca="false">IF('DKP Sep 25'!A381&lt;&gt;"",'DKP Sep 25'!A381,"")</f>
        <v/>
      </c>
      <c r="T384" s="145" t="str">
        <f aca="false">IF(S384="","",IF(SUMIF(Q:Q,S384,P:P)=0,"",SUMIF(Q:Q,S384,P:P)))</f>
        <v/>
      </c>
      <c r="U384" s="190" t="str">
        <f aca="false" t="array" ref="U384:U384">IF(S384="","", xlookup(S384,'DKP Sep 25'!A:A,'DKP Sep 25'!A:A))</f>
        <v/>
      </c>
      <c r="V384" s="126" t="str">
        <f aca="false">IF(T384="","", IF(T384&gt;10,1,""))</f>
        <v/>
      </c>
      <c r="W384" s="191" t="e">
        <f aca="false">xlookup(S384,Q:Q,Q:Q)</f>
        <v>#NAME?</v>
      </c>
    </row>
    <row r="385" customFormat="false" ht="15.75" hidden="false" customHeight="true" outlineLevel="0" collapsed="false">
      <c r="A385" s="126"/>
      <c r="B385" s="126"/>
      <c r="C385" s="126"/>
      <c r="G385" s="214"/>
      <c r="H385" s="123"/>
      <c r="I385" s="214" t="str">
        <f aca="false">IF(F385&lt;&gt;"",xlookup(F385,M:M,M:M,"not guildie"),"")</f>
        <v/>
      </c>
      <c r="J385" s="214" t="str">
        <f aca="false">IF(F385&lt;&gt;"", xlookup(F385,O:O,O:O,"not on DKP"),"")</f>
        <v/>
      </c>
      <c r="K385" s="185" t="str">
        <f aca="false">IF(F385="","", xlookup("*"&amp;F385&amp;"*",S:S,S:S,"",2))</f>
        <v/>
      </c>
      <c r="M385" s="144" t="s">
        <v>866</v>
      </c>
      <c r="N385" s="187" t="e">
        <f aca="false" t="array" ref="N385:N385">IF(M385="","", xlookup(M385,'Guild ID Registrar'!B:B,'Guild ID Registrar'!A:A,"noID"))</f>
        <v>#NAME?</v>
      </c>
      <c r="O385" s="139" t="e">
        <f aca="false">xlookup(M385,F:F,F:F,"",2)</f>
        <v>#NAME?</v>
      </c>
      <c r="P385" s="138" t="str">
        <f aca="false">IF(SUMIF(F:F,M385,H:H)=0,"",SUMIF(F:F,M385,H:H))</f>
        <v/>
      </c>
      <c r="Q385" s="189" t="e">
        <f aca="false">IF(M385="","", xlookup("*"&amp;M385&amp;"*",S:S,S:S,"",2))</f>
        <v>#NAME?</v>
      </c>
      <c r="S385" s="140" t="str">
        <f aca="false">IF('DKP Sep 25'!A382&lt;&gt;"",'DKP Sep 25'!A382,"")</f>
        <v/>
      </c>
      <c r="T385" s="145" t="str">
        <f aca="false">IF(S385="","",IF(SUMIF(Q:Q,S385,P:P)=0,"",SUMIF(Q:Q,S385,P:P)))</f>
        <v/>
      </c>
      <c r="U385" s="190" t="str">
        <f aca="false" t="array" ref="U385:U385">IF(S385="","", xlookup(S385,'DKP Sep 25'!A:A,'DKP Sep 25'!A:A))</f>
        <v/>
      </c>
      <c r="V385" s="126" t="str">
        <f aca="false">IF(T385="","", IF(T385&gt;10,1,""))</f>
        <v/>
      </c>
      <c r="W385" s="191" t="e">
        <f aca="false">xlookup(S385,Q:Q,Q:Q)</f>
        <v>#NAME?</v>
      </c>
    </row>
    <row r="386" customFormat="false" ht="15.75" hidden="false" customHeight="true" outlineLevel="0" collapsed="false">
      <c r="A386" s="126"/>
      <c r="B386" s="126"/>
      <c r="C386" s="126"/>
      <c r="G386" s="214"/>
      <c r="H386" s="123"/>
      <c r="I386" s="214" t="str">
        <f aca="false">IF(F386&lt;&gt;"",xlookup(F386,M:M,M:M,"not guildie"),"")</f>
        <v/>
      </c>
      <c r="J386" s="214" t="str">
        <f aca="false">IF(F386&lt;&gt;"", xlookup(F386,O:O,O:O,"not on DKP"),"")</f>
        <v/>
      </c>
      <c r="K386" s="185" t="str">
        <f aca="false">IF(F386="","", xlookup("*"&amp;F386&amp;"*",S:S,S:S,"",2))</f>
        <v/>
      </c>
      <c r="M386" s="144" t="s">
        <v>867</v>
      </c>
      <c r="N386" s="187" t="e">
        <f aca="false" t="array" ref="N386:N386">IF(M386="","", xlookup(M386,'Guild ID Registrar'!B:B,'Guild ID Registrar'!A:A,"noID"))</f>
        <v>#NAME?</v>
      </c>
      <c r="O386" s="139" t="e">
        <f aca="false">xlookup(M386,F:F,F:F,"",2)</f>
        <v>#NAME?</v>
      </c>
      <c r="P386" s="138" t="str">
        <f aca="false">IF(SUMIF(F:F,M386,H:H)=0,"",SUMIF(F:F,M386,H:H))</f>
        <v/>
      </c>
      <c r="Q386" s="189" t="e">
        <f aca="false">IF(M386="","", xlookup("*"&amp;M386&amp;"*",S:S,S:S,"",2))</f>
        <v>#NAME?</v>
      </c>
      <c r="S386" s="140" t="str">
        <f aca="false">IF('DKP Sep 25'!A383&lt;&gt;"",'DKP Sep 25'!A383,"")</f>
        <v/>
      </c>
      <c r="T386" s="145" t="str">
        <f aca="false">IF(S386="","",IF(SUMIF(Q:Q,S386,P:P)=0,"",SUMIF(Q:Q,S386,P:P)))</f>
        <v/>
      </c>
      <c r="U386" s="190" t="str">
        <f aca="false" t="array" ref="U386:U386">IF(S386="","", xlookup(S386,'DKP Sep 25'!A:A,'DKP Sep 25'!A:A))</f>
        <v/>
      </c>
      <c r="V386" s="126" t="str">
        <f aca="false">IF(T386="","", IF(T386&gt;10,1,""))</f>
        <v/>
      </c>
      <c r="W386" s="191" t="e">
        <f aca="false">xlookup(S386,Q:Q,Q:Q)</f>
        <v>#NAME?</v>
      </c>
    </row>
    <row r="387" customFormat="false" ht="15.75" hidden="false" customHeight="true" outlineLevel="0" collapsed="false">
      <c r="A387" s="126"/>
      <c r="B387" s="126"/>
      <c r="C387" s="126"/>
      <c r="G387" s="214"/>
      <c r="H387" s="123"/>
      <c r="I387" s="214" t="str">
        <f aca="false">IF(F387&lt;&gt;"",xlookup(F387,M:M,M:M,"not guildie"),"")</f>
        <v/>
      </c>
      <c r="J387" s="214" t="str">
        <f aca="false">IF(F387&lt;&gt;"", xlookup(F387,O:O,O:O,"not on DKP"),"")</f>
        <v/>
      </c>
      <c r="K387" s="185" t="str">
        <f aca="false">IF(F387="","", xlookup("*"&amp;F387&amp;"*",S:S,S:S,"",2))</f>
        <v/>
      </c>
      <c r="M387" s="144" t="s">
        <v>249</v>
      </c>
      <c r="N387" s="187" t="e">
        <f aca="false" t="array" ref="N387:N387">IF(M387="","", xlookup(M387,'Guild ID Registrar'!B:B,'Guild ID Registrar'!A:A,"noID"))</f>
        <v>#NAME?</v>
      </c>
      <c r="O387" s="139" t="e">
        <f aca="false">xlookup(M387,F:F,F:F,"",2)</f>
        <v>#NAME?</v>
      </c>
      <c r="P387" s="138" t="str">
        <f aca="false">IF(SUMIF(F:F,M387,H:H)=0,"",SUMIF(F:F,M387,H:H))</f>
        <v/>
      </c>
      <c r="Q387" s="189" t="e">
        <f aca="false">IF(M387="","", xlookup("*"&amp;M387&amp;"*",S:S,S:S,"",2))</f>
        <v>#NAME?</v>
      </c>
      <c r="S387" s="140" t="str">
        <f aca="false">IF('DKP Sep 25'!A384&lt;&gt;"",'DKP Sep 25'!A384,"")</f>
        <v/>
      </c>
      <c r="T387" s="145" t="str">
        <f aca="false">IF(S387="","",IF(SUMIF(Q:Q,S387,P:P)=0,"",SUMIF(Q:Q,S387,P:P)))</f>
        <v/>
      </c>
      <c r="U387" s="190" t="str">
        <f aca="false" t="array" ref="U387:U387">IF(S387="","", xlookup(S387,'DKP Sep 25'!A:A,'DKP Sep 25'!A:A))</f>
        <v/>
      </c>
      <c r="V387" s="126" t="str">
        <f aca="false">IF(T387="","", IF(T387&gt;10,1,""))</f>
        <v/>
      </c>
      <c r="W387" s="191" t="e">
        <f aca="false">xlookup(S387,Q:Q,Q:Q)</f>
        <v>#NAME?</v>
      </c>
    </row>
    <row r="388" customFormat="false" ht="15.75" hidden="false" customHeight="true" outlineLevel="0" collapsed="false">
      <c r="A388" s="126"/>
      <c r="B388" s="126"/>
      <c r="C388" s="126"/>
      <c r="G388" s="214"/>
      <c r="H388" s="123"/>
      <c r="I388" s="214" t="str">
        <f aca="false">IF(F388&lt;&gt;"",xlookup(F388,M:M,M:M,"not guildie"),"")</f>
        <v/>
      </c>
      <c r="J388" s="214" t="str">
        <f aca="false">IF(F388&lt;&gt;"", xlookup(F388,O:O,O:O,"not on DKP"),"")</f>
        <v/>
      </c>
      <c r="K388" s="185" t="str">
        <f aca="false">IF(F388="","", xlookup("*"&amp;F388&amp;"*",S:S,S:S,"",2))</f>
        <v/>
      </c>
      <c r="M388" s="144" t="s">
        <v>868</v>
      </c>
      <c r="N388" s="187" t="e">
        <f aca="false" t="array" ref="N388:N388">IF(M388="","", xlookup(M388,'Guild ID Registrar'!B:B,'Guild ID Registrar'!A:A,"noID"))</f>
        <v>#NAME?</v>
      </c>
      <c r="O388" s="139" t="e">
        <f aca="false">xlookup(M388,F:F,F:F,"",2)</f>
        <v>#NAME?</v>
      </c>
      <c r="P388" s="138" t="str">
        <f aca="false">IF(SUMIF(F:F,M388,H:H)=0,"",SUMIF(F:F,M388,H:H))</f>
        <v/>
      </c>
      <c r="Q388" s="189" t="e">
        <f aca="false">IF(M388="","", xlookup("*"&amp;M388&amp;"*",S:S,S:S,"",2))</f>
        <v>#NAME?</v>
      </c>
      <c r="R388" s="215"/>
      <c r="S388" s="140" t="str">
        <f aca="false">IF('DKP Sep 25'!A385&lt;&gt;"",'DKP Sep 25'!A385,"")</f>
        <v/>
      </c>
      <c r="T388" s="145" t="str">
        <f aca="false">IF(S388="","",IF(SUMIF(Q:Q,S388,P:P)=0,"",SUMIF(Q:Q,S388,P:P)))</f>
        <v/>
      </c>
      <c r="U388" s="190" t="str">
        <f aca="false" t="array" ref="U388:U388">IF(S388="","", xlookup(S388,'DKP Sep 25'!A:A,'DKP Sep 25'!A:A))</f>
        <v/>
      </c>
      <c r="V388" s="126" t="str">
        <f aca="false">IF(T388="","", IF(T388&gt;10,1,""))</f>
        <v/>
      </c>
      <c r="W388" s="191" t="e">
        <f aca="false">xlookup(S388,Q:Q,Q:Q)</f>
        <v>#NAME?</v>
      </c>
    </row>
    <row r="389" customFormat="false" ht="15.75" hidden="false" customHeight="true" outlineLevel="0" collapsed="false">
      <c r="A389" s="126"/>
      <c r="B389" s="126"/>
      <c r="C389" s="126"/>
      <c r="G389" s="214"/>
      <c r="H389" s="123"/>
      <c r="I389" s="214" t="str">
        <f aca="false">IF(F389&lt;&gt;"",xlookup(F389,M:M,M:M,"not guildie"),"")</f>
        <v/>
      </c>
      <c r="J389" s="214" t="str">
        <f aca="false">IF(F389&lt;&gt;"", xlookup(F389,O:O,O:O,"not on DKP"),"")</f>
        <v/>
      </c>
      <c r="K389" s="185" t="str">
        <f aca="false">IF(F389="","", xlookup("*"&amp;F389&amp;"*",S:S,S:S,"",2))</f>
        <v/>
      </c>
      <c r="M389" s="144" t="s">
        <v>869</v>
      </c>
      <c r="N389" s="187" t="e">
        <f aca="false" t="array" ref="N389:N389">IF(M389="","", xlookup(M389,'Guild ID Registrar'!B:B,'Guild ID Registrar'!A:A,"noID"))</f>
        <v>#NAME?</v>
      </c>
      <c r="O389" s="139" t="e">
        <f aca="false">xlookup(M389,F:F,F:F,"",2)</f>
        <v>#NAME?</v>
      </c>
      <c r="P389" s="138" t="str">
        <f aca="false">IF(SUMIF(F:F,M389,H:H)=0,"",SUMIF(F:F,M389,H:H))</f>
        <v/>
      </c>
      <c r="Q389" s="189" t="e">
        <f aca="false">IF(M389="","", xlookup("*"&amp;M389&amp;"*",S:S,S:S,"",2))</f>
        <v>#NAME?</v>
      </c>
      <c r="S389" s="140" t="str">
        <f aca="false">IF('DKP Sep 25'!A386&lt;&gt;"",'DKP Sep 25'!A386,"")</f>
        <v/>
      </c>
      <c r="T389" s="145" t="str">
        <f aca="false">IF(S389="","",IF(SUMIF(Q:Q,S389,P:P)=0,"",SUMIF(Q:Q,S389,P:P)))</f>
        <v/>
      </c>
      <c r="U389" s="190" t="str">
        <f aca="false" t="array" ref="U389:U389">IF(S389="","", xlookup(S389,'DKP Sep 25'!A:A,'DKP Sep 25'!A:A))</f>
        <v/>
      </c>
      <c r="V389" s="126" t="str">
        <f aca="false">IF(T389="","", IF(T389&gt;10,1,""))</f>
        <v/>
      </c>
      <c r="W389" s="191" t="e">
        <f aca="false">xlookup(S389,Q:Q,Q:Q)</f>
        <v>#NAME?</v>
      </c>
    </row>
    <row r="390" customFormat="false" ht="15.75" hidden="false" customHeight="true" outlineLevel="0" collapsed="false">
      <c r="A390" s="126"/>
      <c r="B390" s="126"/>
      <c r="C390" s="126"/>
      <c r="G390" s="214"/>
      <c r="H390" s="123"/>
      <c r="I390" s="214" t="str">
        <f aca="false">IF(F390&lt;&gt;"",xlookup(F390,M:M,M:M,"not guildie"),"")</f>
        <v/>
      </c>
      <c r="J390" s="214" t="str">
        <f aca="false">IF(F390&lt;&gt;"", xlookup(F390,O:O,O:O,"not on DKP"),"")</f>
        <v/>
      </c>
      <c r="K390" s="185" t="str">
        <f aca="false">IF(F390="","", xlookup("*"&amp;F390&amp;"*",S:S,S:S,"",2))</f>
        <v/>
      </c>
      <c r="M390" s="144" t="s">
        <v>870</v>
      </c>
      <c r="N390" s="187" t="e">
        <f aca="false" t="array" ref="N390:N390">IF(M390="","", xlookup(M390,'Guild ID Registrar'!B:B,'Guild ID Registrar'!A:A,"noID"))</f>
        <v>#NAME?</v>
      </c>
      <c r="O390" s="139" t="e">
        <f aca="false">xlookup(M390,F:F,F:F,"",2)</f>
        <v>#NAME?</v>
      </c>
      <c r="P390" s="138" t="str">
        <f aca="false">IF(SUMIF(F:F,M390,H:H)=0,"",SUMIF(F:F,M390,H:H))</f>
        <v/>
      </c>
      <c r="Q390" s="189" t="e">
        <f aca="false">IF(M390="","", xlookup("*"&amp;M390&amp;"*",S:S,S:S,"",2))</f>
        <v>#NAME?</v>
      </c>
      <c r="S390" s="140" t="str">
        <f aca="false">IF('DKP Sep 25'!A387&lt;&gt;"",'DKP Sep 25'!A387,"")</f>
        <v/>
      </c>
      <c r="T390" s="145" t="str">
        <f aca="false">IF(S390="","",IF(SUMIF(Q:Q,S390,P:P)=0,"",SUMIF(Q:Q,S390,P:P)))</f>
        <v/>
      </c>
      <c r="U390" s="190" t="str">
        <f aca="false" t="array" ref="U390:U390">IF(S390="","", xlookup(S390,'DKP Sep 25'!A:A,'DKP Sep 25'!A:A))</f>
        <v/>
      </c>
      <c r="V390" s="126" t="str">
        <f aca="false">IF(T390="","", IF(T390&gt;10,1,""))</f>
        <v/>
      </c>
      <c r="W390" s="191" t="e">
        <f aca="false">xlookup(S390,Q:Q,Q:Q)</f>
        <v>#NAME?</v>
      </c>
    </row>
    <row r="391" customFormat="false" ht="15.75" hidden="false" customHeight="true" outlineLevel="0" collapsed="false">
      <c r="A391" s="126"/>
      <c r="B391" s="126"/>
      <c r="C391" s="126"/>
      <c r="G391" s="214"/>
      <c r="H391" s="123"/>
      <c r="I391" s="214" t="str">
        <f aca="false">IF(F391&lt;&gt;"",xlookup(F391,M:M,M:M,"not guildie"),"")</f>
        <v/>
      </c>
      <c r="J391" s="214" t="str">
        <f aca="false">IF(F391&lt;&gt;"", xlookup(F391,O:O,O:O,"not on DKP"),"")</f>
        <v/>
      </c>
      <c r="K391" s="185" t="str">
        <f aca="false">IF(F391="","", xlookup("*"&amp;F391&amp;"*",S:S,S:S,"",2))</f>
        <v/>
      </c>
      <c r="M391" s="144" t="s">
        <v>871</v>
      </c>
      <c r="N391" s="187" t="e">
        <f aca="false" t="array" ref="N391:N391">IF(M391="","", xlookup(M391,'Guild ID Registrar'!B:B,'Guild ID Registrar'!A:A,"noID"))</f>
        <v>#NAME?</v>
      </c>
      <c r="O391" s="139" t="e">
        <f aca="false">xlookup(M391,F:F,F:F,"",2)</f>
        <v>#NAME?</v>
      </c>
      <c r="P391" s="138" t="str">
        <f aca="false">IF(SUMIF(F:F,M391,H:H)=0,"",SUMIF(F:F,M391,H:H))</f>
        <v/>
      </c>
      <c r="Q391" s="189" t="e">
        <f aca="false">IF(M391="","", xlookup("*"&amp;M391&amp;"*",S:S,S:S,"",2))</f>
        <v>#NAME?</v>
      </c>
      <c r="S391" s="140" t="str">
        <f aca="false">IF('DKP Sep 25'!A388&lt;&gt;"",'DKP Sep 25'!A388,"")</f>
        <v/>
      </c>
      <c r="T391" s="145" t="str">
        <f aca="false">IF(S391="","",IF(SUMIF(Q:Q,S391,P:P)=0,"",SUMIF(Q:Q,S391,P:P)))</f>
        <v/>
      </c>
      <c r="U391" s="190" t="str">
        <f aca="false" t="array" ref="U391:U391">IF(S391="","", xlookup(S391,'DKP Sep 25'!A:A,'DKP Sep 25'!A:A))</f>
        <v/>
      </c>
      <c r="V391" s="126" t="str">
        <f aca="false">IF(T391="","", IF(T391&gt;10,1,""))</f>
        <v/>
      </c>
      <c r="W391" s="191" t="e">
        <f aca="false">xlookup(S391,Q:Q,Q:Q)</f>
        <v>#NAME?</v>
      </c>
    </row>
    <row r="392" customFormat="false" ht="15.75" hidden="false" customHeight="true" outlineLevel="0" collapsed="false">
      <c r="A392" s="126"/>
      <c r="B392" s="126"/>
      <c r="C392" s="126"/>
      <c r="G392" s="214"/>
      <c r="H392" s="123"/>
      <c r="I392" s="214" t="str">
        <f aca="false">IF(F392&lt;&gt;"",xlookup(F392,M:M,M:M,"not guildie"),"")</f>
        <v/>
      </c>
      <c r="J392" s="214" t="str">
        <f aca="false">IF(F392&lt;&gt;"", xlookup(F392,O:O,O:O,"not on DKP"),"")</f>
        <v/>
      </c>
      <c r="K392" s="185" t="str">
        <f aca="false">IF(F392="","", xlookup("*"&amp;F392&amp;"*",S:S,S:S,"",2))</f>
        <v/>
      </c>
      <c r="M392" s="144" t="s">
        <v>872</v>
      </c>
      <c r="N392" s="187" t="e">
        <f aca="false" t="array" ref="N392:N392">IF(M392="","", xlookup(M392,'Guild ID Registrar'!B:B,'Guild ID Registrar'!A:A,"noID"))</f>
        <v>#NAME?</v>
      </c>
      <c r="O392" s="139" t="e">
        <f aca="false">xlookup(M392,F:F,F:F,"",2)</f>
        <v>#NAME?</v>
      </c>
      <c r="P392" s="138" t="str">
        <f aca="false">IF(SUMIF(F:F,M392,H:H)=0,"",SUMIF(F:F,M392,H:H))</f>
        <v/>
      </c>
      <c r="Q392" s="189" t="e">
        <f aca="false">IF(M392="","", xlookup("*"&amp;M392&amp;"*",S:S,S:S,"",2))</f>
        <v>#NAME?</v>
      </c>
      <c r="S392" s="140" t="str">
        <f aca="false">IF('DKP Sep 25'!A389&lt;&gt;"",'DKP Sep 25'!A389,"")</f>
        <v/>
      </c>
      <c r="T392" s="145" t="str">
        <f aca="false">IF(S392="","",IF(SUMIF(Q:Q,S392,P:P)=0,"",SUMIF(Q:Q,S392,P:P)))</f>
        <v/>
      </c>
      <c r="U392" s="190" t="str">
        <f aca="false" t="array" ref="U392:U392">IF(S392="","", xlookup(S392,'DKP Sep 25'!A:A,'DKP Sep 25'!A:A))</f>
        <v/>
      </c>
      <c r="V392" s="126" t="str">
        <f aca="false">IF(T392="","", IF(T392&gt;10,1,""))</f>
        <v/>
      </c>
      <c r="W392" s="191" t="e">
        <f aca="false">xlookup(S392,Q:Q,Q:Q)</f>
        <v>#NAME?</v>
      </c>
    </row>
    <row r="393" customFormat="false" ht="15.75" hidden="false" customHeight="true" outlineLevel="0" collapsed="false">
      <c r="A393" s="126"/>
      <c r="B393" s="126"/>
      <c r="C393" s="126"/>
      <c r="G393" s="214"/>
      <c r="H393" s="123"/>
      <c r="I393" s="214" t="str">
        <f aca="false">IF(F393&lt;&gt;"",xlookup(F393,M:M,M:M,"not guildie"),"")</f>
        <v/>
      </c>
      <c r="J393" s="214" t="str">
        <f aca="false">IF(F393&lt;&gt;"", xlookup(F393,O:O,O:O,"not on DKP"),"")</f>
        <v/>
      </c>
      <c r="K393" s="185" t="str">
        <f aca="false">IF(F393="","", xlookup("*"&amp;F393&amp;"*",S:S,S:S,"",2))</f>
        <v/>
      </c>
      <c r="M393" s="144" t="s">
        <v>154</v>
      </c>
      <c r="N393" s="187" t="e">
        <f aca="false" t="array" ref="N393:N393">IF(M393="","", xlookup(M393,'Guild ID Registrar'!B:B,'Guild ID Registrar'!A:A,"noID"))</f>
        <v>#NAME?</v>
      </c>
      <c r="O393" s="139" t="e">
        <f aca="false">xlookup(M393,F:F,F:F,"",2)</f>
        <v>#NAME?</v>
      </c>
      <c r="P393" s="138" t="str">
        <f aca="false">IF(SUMIF(F:F,M393,H:H)=0,"",SUMIF(F:F,M393,H:H))</f>
        <v/>
      </c>
      <c r="Q393" s="189" t="e">
        <f aca="false">IF(M393="","", xlookup("*"&amp;M393&amp;"*",S:S,S:S,"",2))</f>
        <v>#NAME?</v>
      </c>
      <c r="S393" s="140" t="str">
        <f aca="false">IF('DKP Sep 25'!A390&lt;&gt;"",'DKP Sep 25'!A390,"")</f>
        <v/>
      </c>
      <c r="T393" s="145" t="str">
        <f aca="false">IF(S393="","",IF(SUMIF(Q:Q,S393,P:P)=0,"",SUMIF(Q:Q,S393,P:P)))</f>
        <v/>
      </c>
      <c r="U393" s="190" t="str">
        <f aca="false" t="array" ref="U393:U393">IF(S393="","", xlookup(S393,'DKP Sep 25'!A:A,'DKP Sep 25'!A:A))</f>
        <v/>
      </c>
      <c r="V393" s="126" t="str">
        <f aca="false">IF(T393="","", IF(T393&gt;10,1,""))</f>
        <v/>
      </c>
      <c r="W393" s="191" t="e">
        <f aca="false">xlookup(S393,Q:Q,Q:Q)</f>
        <v>#NAME?</v>
      </c>
    </row>
    <row r="394" customFormat="false" ht="15.75" hidden="false" customHeight="true" outlineLevel="0" collapsed="false">
      <c r="A394" s="126"/>
      <c r="B394" s="126"/>
      <c r="C394" s="126"/>
      <c r="G394" s="214"/>
      <c r="H394" s="123"/>
      <c r="I394" s="214" t="str">
        <f aca="false">IF(F394&lt;&gt;"",xlookup(F394,M:M,M:M,"not guildie"),"")</f>
        <v/>
      </c>
      <c r="J394" s="214" t="str">
        <f aca="false">IF(F394&lt;&gt;"", xlookup(F394,O:O,O:O,"not on DKP"),"")</f>
        <v/>
      </c>
      <c r="K394" s="185" t="str">
        <f aca="false">IF(F394="","", xlookup("*"&amp;F394&amp;"*",S:S,S:S,"",2))</f>
        <v/>
      </c>
      <c r="M394" s="144" t="s">
        <v>873</v>
      </c>
      <c r="N394" s="187" t="e">
        <f aca="false" t="array" ref="N394:N394">IF(M394="","", xlookup(M394,'Guild ID Registrar'!B:B,'Guild ID Registrar'!A:A,"noID"))</f>
        <v>#NAME?</v>
      </c>
      <c r="O394" s="139" t="e">
        <f aca="false">xlookup(M394,F:F,F:F,"",2)</f>
        <v>#NAME?</v>
      </c>
      <c r="P394" s="138" t="str">
        <f aca="false">IF(SUMIF(F:F,M394,H:H)=0,"",SUMIF(F:F,M394,H:H))</f>
        <v/>
      </c>
      <c r="Q394" s="189" t="e">
        <f aca="false">IF(M394="","", xlookup("*"&amp;M394&amp;"*",S:S,S:S,"",2))</f>
        <v>#NAME?</v>
      </c>
      <c r="S394" s="140" t="str">
        <f aca="false">IF('DKP Sep 25'!A391&lt;&gt;"",'DKP Sep 25'!A391,"")</f>
        <v/>
      </c>
      <c r="T394" s="145" t="str">
        <f aca="false">IF(S394="","",IF(SUMIF(Q:Q,S394,P:P)=0,"",SUMIF(Q:Q,S394,P:P)))</f>
        <v/>
      </c>
      <c r="U394" s="190" t="str">
        <f aca="false" t="array" ref="U394:U394">IF(S394="","", xlookup(S394,'DKP Sep 25'!A:A,'DKP Sep 25'!A:A))</f>
        <v/>
      </c>
      <c r="V394" s="126" t="str">
        <f aca="false">IF(T394="","", IF(T394&gt;10,1,""))</f>
        <v/>
      </c>
      <c r="W394" s="191" t="e">
        <f aca="false">xlookup(S394,Q:Q,Q:Q)</f>
        <v>#NAME?</v>
      </c>
    </row>
    <row r="395" customFormat="false" ht="15.75" hidden="false" customHeight="true" outlineLevel="0" collapsed="false">
      <c r="A395" s="126"/>
      <c r="B395" s="126"/>
      <c r="C395" s="126"/>
      <c r="G395" s="214"/>
      <c r="H395" s="123"/>
      <c r="I395" s="214" t="str">
        <f aca="false">IF(F395&lt;&gt;"",xlookup(F395,M:M,M:M,"not guildie"),"")</f>
        <v/>
      </c>
      <c r="J395" s="214" t="str">
        <f aca="false">IF(F395&lt;&gt;"", xlookup(F395,O:O,O:O,"not on DKP"),"")</f>
        <v/>
      </c>
      <c r="K395" s="185" t="str">
        <f aca="false">IF(F395="","", xlookup("*"&amp;F395&amp;"*",S:S,S:S,"",2))</f>
        <v/>
      </c>
      <c r="M395" s="144" t="s">
        <v>140</v>
      </c>
      <c r="N395" s="187" t="e">
        <f aca="false" t="array" ref="N395:N395">IF(M395="","", xlookup(M395,'Guild ID Registrar'!B:B,'Guild ID Registrar'!A:A,"noID"))</f>
        <v>#NAME?</v>
      </c>
      <c r="O395" s="139" t="e">
        <f aca="false">xlookup(M395,F:F,F:F,"",2)</f>
        <v>#NAME?</v>
      </c>
      <c r="P395" s="138" t="n">
        <f aca="false">IF(SUMIF(F:F,M395,H:H)=0,"",SUMIF(F:F,M395,H:H))</f>
        <v>4</v>
      </c>
      <c r="Q395" s="189" t="e">
        <f aca="false">IF(M395="","", xlookup("*"&amp;M395&amp;"*",S:S,S:S,"",2))</f>
        <v>#NAME?</v>
      </c>
      <c r="S395" s="140" t="str">
        <f aca="false">IF('DKP Sep 25'!A392&lt;&gt;"",'DKP Sep 25'!A392,"")</f>
        <v/>
      </c>
      <c r="T395" s="145" t="str">
        <f aca="false">IF(S395="","",IF(SUMIF(Q:Q,S395,P:P)=0,"",SUMIF(Q:Q,S395,P:P)))</f>
        <v/>
      </c>
      <c r="U395" s="190" t="str">
        <f aca="false" t="array" ref="U395:U395">IF(S395="","", xlookup(S395,'DKP Sep 25'!A:A,'DKP Sep 25'!A:A))</f>
        <v/>
      </c>
      <c r="V395" s="126" t="str">
        <f aca="false">IF(T395="","", IF(T395&gt;10,1,""))</f>
        <v/>
      </c>
      <c r="W395" s="191" t="e">
        <f aca="false">xlookup(S395,Q:Q,Q:Q)</f>
        <v>#NAME?</v>
      </c>
    </row>
    <row r="396" customFormat="false" ht="15.75" hidden="false" customHeight="true" outlineLevel="0" collapsed="false">
      <c r="A396" s="126"/>
      <c r="B396" s="126"/>
      <c r="C396" s="126"/>
      <c r="G396" s="214"/>
      <c r="H396" s="123"/>
      <c r="I396" s="214" t="str">
        <f aca="false">IF(F396&lt;&gt;"",xlookup(F396,M:M,M:M,"not guildie"),"")</f>
        <v/>
      </c>
      <c r="J396" s="214" t="str">
        <f aca="false">IF(F396&lt;&gt;"", xlookup(F396,O:O,O:O,"not on DKP"),"")</f>
        <v/>
      </c>
      <c r="K396" s="185" t="str">
        <f aca="false">IF(F396="","", xlookup("*"&amp;F396&amp;"*",S:S,S:S,"",2))</f>
        <v/>
      </c>
      <c r="M396" s="144" t="s">
        <v>874</v>
      </c>
      <c r="N396" s="187" t="e">
        <f aca="false" t="array" ref="N396:N396">IF(M396="","", xlookup(M396,'Guild ID Registrar'!B:B,'Guild ID Registrar'!A:A,"noID"))</f>
        <v>#NAME?</v>
      </c>
      <c r="O396" s="139" t="e">
        <f aca="false">xlookup(M396,F:F,F:F,"",2)</f>
        <v>#NAME?</v>
      </c>
      <c r="P396" s="138" t="str">
        <f aca="false">IF(SUMIF(F:F,M396,H:H)=0,"",SUMIF(F:F,M396,H:H))</f>
        <v/>
      </c>
      <c r="Q396" s="189" t="e">
        <f aca="false">IF(M396="","", xlookup("*"&amp;M396&amp;"*",S:S,S:S,"",2))</f>
        <v>#NAME?</v>
      </c>
      <c r="S396" s="140" t="str">
        <f aca="false">IF('DKP Sep 25'!A393&lt;&gt;"",'DKP Sep 25'!A393,"")</f>
        <v/>
      </c>
      <c r="T396" s="145" t="str">
        <f aca="false">IF(S396="","",IF(SUMIF(Q:Q,S396,P:P)=0,"",SUMIF(Q:Q,S396,P:P)))</f>
        <v/>
      </c>
      <c r="U396" s="190" t="str">
        <f aca="false" t="array" ref="U396:U396">IF(S396="","", xlookup(S396,'DKP Sep 25'!A:A,'DKP Sep 25'!A:A))</f>
        <v/>
      </c>
      <c r="V396" s="126" t="str">
        <f aca="false">IF(T396="","", IF(T396&gt;10,1,""))</f>
        <v/>
      </c>
      <c r="W396" s="191" t="e">
        <f aca="false">xlookup(S396,Q:Q,Q:Q)</f>
        <v>#NAME?</v>
      </c>
    </row>
    <row r="397" customFormat="false" ht="15.75" hidden="false" customHeight="true" outlineLevel="0" collapsed="false">
      <c r="A397" s="126"/>
      <c r="B397" s="126"/>
      <c r="C397" s="126"/>
      <c r="G397" s="214"/>
      <c r="H397" s="123"/>
      <c r="I397" s="214" t="str">
        <f aca="false">IF(F397&lt;&gt;"",xlookup(F397,M:M,M:M,"not guildie"),"")</f>
        <v/>
      </c>
      <c r="J397" s="214" t="str">
        <f aca="false">IF(F397&lt;&gt;"", xlookup(F397,O:O,O:O,"not on DKP"),"")</f>
        <v/>
      </c>
      <c r="K397" s="185" t="str">
        <f aca="false">IF(F397="","", xlookup("*"&amp;F397&amp;"*",S:S,S:S,"",2))</f>
        <v/>
      </c>
      <c r="M397" s="144" t="s">
        <v>158</v>
      </c>
      <c r="N397" s="187" t="e">
        <f aca="false" t="array" ref="N397:N397">IF(M397="","", xlookup(M397,'Guild ID Registrar'!B:B,'Guild ID Registrar'!A:A,"noID"))</f>
        <v>#NAME?</v>
      </c>
      <c r="O397" s="139" t="e">
        <f aca="false">xlookup(M397,F:F,F:F,"",2)</f>
        <v>#NAME?</v>
      </c>
      <c r="P397" s="138" t="str">
        <f aca="false">IF(SUMIF(F:F,M397,H:H)=0,"",SUMIF(F:F,M397,H:H))</f>
        <v/>
      </c>
      <c r="Q397" s="189" t="e">
        <f aca="false">IF(M397="","", xlookup("*"&amp;M397&amp;"*",S:S,S:S,"",2))</f>
        <v>#NAME?</v>
      </c>
      <c r="S397" s="140" t="str">
        <f aca="false">IF('DKP Sep 25'!A394&lt;&gt;"",'DKP Sep 25'!A394,"")</f>
        <v/>
      </c>
      <c r="T397" s="145" t="str">
        <f aca="false">IF(S397="","",IF(SUMIF(Q:Q,S397,P:P)=0,"",SUMIF(Q:Q,S397,P:P)))</f>
        <v/>
      </c>
      <c r="U397" s="190" t="str">
        <f aca="false" t="array" ref="U397:U397">IF(S397="","", xlookup(S397,'DKP Sep 25'!A:A,'DKP Sep 25'!A:A))</f>
        <v/>
      </c>
      <c r="V397" s="126" t="str">
        <f aca="false">IF(T397="","", IF(T397&gt;10,1,""))</f>
        <v/>
      </c>
      <c r="W397" s="191" t="e">
        <f aca="false">xlookup(S397,Q:Q,Q:Q)</f>
        <v>#NAME?</v>
      </c>
    </row>
    <row r="398" customFormat="false" ht="15.75" hidden="false" customHeight="true" outlineLevel="0" collapsed="false">
      <c r="A398" s="126"/>
      <c r="B398" s="126"/>
      <c r="C398" s="126"/>
      <c r="G398" s="214"/>
      <c r="H398" s="123"/>
      <c r="I398" s="214" t="str">
        <f aca="false">IF(F398&lt;&gt;"",xlookup(F398,M:M,M:M,"not guildie"),"")</f>
        <v/>
      </c>
      <c r="J398" s="214" t="str">
        <f aca="false">IF(F398&lt;&gt;"", xlookup(F398,O:O,O:O,"not on DKP"),"")</f>
        <v/>
      </c>
      <c r="K398" s="185" t="str">
        <f aca="false">IF(F398="","", xlookup("*"&amp;F398&amp;"*",S:S,S:S,"",2))</f>
        <v/>
      </c>
      <c r="M398" s="144" t="s">
        <v>875</v>
      </c>
      <c r="N398" s="187" t="e">
        <f aca="false" t="array" ref="N398:N398">IF(M398="","", xlookup(M398,'Guild ID Registrar'!B:B,'Guild ID Registrar'!A:A,"noID"))</f>
        <v>#NAME?</v>
      </c>
      <c r="O398" s="139" t="e">
        <f aca="false">xlookup(M398,F:F,F:F,"",2)</f>
        <v>#NAME?</v>
      </c>
      <c r="P398" s="138" t="str">
        <f aca="false">IF(SUMIF(F:F,M398,H:H)=0,"",SUMIF(F:F,M398,H:H))</f>
        <v/>
      </c>
      <c r="Q398" s="189" t="e">
        <f aca="false">IF(M398="","", xlookup("*"&amp;M398&amp;"*",S:S,S:S,"",2))</f>
        <v>#NAME?</v>
      </c>
      <c r="S398" s="140" t="str">
        <f aca="false">IF('DKP Sep 25'!A395&lt;&gt;"",'DKP Sep 25'!A395,"")</f>
        <v/>
      </c>
      <c r="T398" s="145" t="str">
        <f aca="false">IF(S398="","",IF(SUMIF(Q:Q,S398,P:P)=0,"",SUMIF(Q:Q,S398,P:P)))</f>
        <v/>
      </c>
      <c r="U398" s="190" t="str">
        <f aca="false" t="array" ref="U398:U398">IF(S398="","", xlookup(S398,'DKP Sep 25'!A:A,'DKP Sep 25'!A:A))</f>
        <v/>
      </c>
      <c r="V398" s="126" t="str">
        <f aca="false">IF(T398="","", IF(T398&gt;10,1,""))</f>
        <v/>
      </c>
      <c r="W398" s="191" t="e">
        <f aca="false">xlookup(S398,Q:Q,Q:Q)</f>
        <v>#NAME?</v>
      </c>
    </row>
    <row r="399" customFormat="false" ht="15.75" hidden="false" customHeight="true" outlineLevel="0" collapsed="false">
      <c r="A399" s="126"/>
      <c r="B399" s="126"/>
      <c r="C399" s="126"/>
      <c r="G399" s="214"/>
      <c r="H399" s="123"/>
      <c r="I399" s="214" t="str">
        <f aca="false">IF(F399&lt;&gt;"",xlookup(F399,M:M,M:M,"not guildie"),"")</f>
        <v/>
      </c>
      <c r="J399" s="214" t="str">
        <f aca="false">IF(F399&lt;&gt;"", xlookup(F399,O:O,O:O,"not on DKP"),"")</f>
        <v/>
      </c>
      <c r="K399" s="185" t="str">
        <f aca="false">IF(F399="","", xlookup("*"&amp;F399&amp;"*",S:S,S:S,"",2))</f>
        <v/>
      </c>
      <c r="M399" s="144" t="s">
        <v>876</v>
      </c>
      <c r="N399" s="187" t="e">
        <f aca="false" t="array" ref="N399:N399">IF(M399="","", xlookup(M399,'Guild ID Registrar'!B:B,'Guild ID Registrar'!A:A,"noID"))</f>
        <v>#NAME?</v>
      </c>
      <c r="O399" s="139" t="e">
        <f aca="false">xlookup(M399,F:F,F:F,"",2)</f>
        <v>#NAME?</v>
      </c>
      <c r="P399" s="138" t="str">
        <f aca="false">IF(SUMIF(F:F,M399,H:H)=0,"",SUMIF(F:F,M399,H:H))</f>
        <v/>
      </c>
      <c r="Q399" s="189" t="e">
        <f aca="false">IF(M399="","", xlookup("*"&amp;M399&amp;"*",S:S,S:S,"",2))</f>
        <v>#NAME?</v>
      </c>
      <c r="S399" s="140" t="str">
        <f aca="false">IF('DKP Sep 25'!A396&lt;&gt;"",'DKP Sep 25'!A396,"")</f>
        <v/>
      </c>
      <c r="T399" s="145" t="str">
        <f aca="false">IF(S399="","",IF(SUMIF(Q:Q,S399,P:P)=0,"",SUMIF(Q:Q,S399,P:P)))</f>
        <v/>
      </c>
      <c r="U399" s="190" t="str">
        <f aca="false" t="array" ref="U399:U399">IF(S399="","", xlookup(S399,'DKP Sep 25'!A:A,'DKP Sep 25'!A:A))</f>
        <v/>
      </c>
      <c r="V399" s="126" t="str">
        <f aca="false">IF(T399="","", IF(T399&gt;10,1,""))</f>
        <v/>
      </c>
      <c r="W399" s="191" t="e">
        <f aca="false">xlookup(S399,Q:Q,Q:Q)</f>
        <v>#NAME?</v>
      </c>
    </row>
    <row r="400" customFormat="false" ht="15.75" hidden="false" customHeight="true" outlineLevel="0" collapsed="false">
      <c r="A400" s="126"/>
      <c r="B400" s="126"/>
      <c r="C400" s="126"/>
      <c r="G400" s="214"/>
      <c r="H400" s="123"/>
      <c r="I400" s="214" t="str">
        <f aca="false">IF(F400&lt;&gt;"",xlookup(F400,M:M,M:M,"not guildie"),"")</f>
        <v/>
      </c>
      <c r="J400" s="214" t="str">
        <f aca="false">IF(F400&lt;&gt;"", xlookup(F400,O:O,O:O,"not on DKP"),"")</f>
        <v/>
      </c>
      <c r="K400" s="185" t="str">
        <f aca="false">IF(F400="","", xlookup("*"&amp;F400&amp;"*",S:S,S:S,"",2))</f>
        <v/>
      </c>
      <c r="M400" s="144" t="s">
        <v>877</v>
      </c>
      <c r="N400" s="187" t="e">
        <f aca="false" t="array" ref="N400:N400">IF(M400="","", xlookup(M400,'Guild ID Registrar'!B:B,'Guild ID Registrar'!A:A,"noID"))</f>
        <v>#NAME?</v>
      </c>
      <c r="O400" s="139" t="e">
        <f aca="false">xlookup(M400,F:F,F:F,"",2)</f>
        <v>#NAME?</v>
      </c>
      <c r="P400" s="138" t="str">
        <f aca="false">IF(SUMIF(F:F,M400,H:H)=0,"",SUMIF(F:F,M400,H:H))</f>
        <v/>
      </c>
      <c r="Q400" s="189" t="e">
        <f aca="false">IF(M400="","", xlookup("*"&amp;M400&amp;"*",S:S,S:S,"",2))</f>
        <v>#NAME?</v>
      </c>
      <c r="S400" s="140" t="str">
        <f aca="false">IF('DKP Sep 25'!A397&lt;&gt;"",'DKP Sep 25'!A397,"")</f>
        <v/>
      </c>
      <c r="T400" s="145" t="str">
        <f aca="false">IF(S400="","",IF(SUMIF(Q:Q,S400,P:P)=0,"",SUMIF(Q:Q,S400,P:P)))</f>
        <v/>
      </c>
      <c r="U400" s="190" t="str">
        <f aca="false" t="array" ref="U400:U400">IF(S400="","", xlookup(S400,'DKP Sep 25'!A:A,'DKP Sep 25'!A:A))</f>
        <v/>
      </c>
      <c r="V400" s="126" t="str">
        <f aca="false">IF(T400="","", IF(T400&gt;10,1,""))</f>
        <v/>
      </c>
      <c r="W400" s="191" t="e">
        <f aca="false">xlookup(S400,Q:Q,Q:Q)</f>
        <v>#NAME?</v>
      </c>
    </row>
    <row r="401" customFormat="false" ht="15.75" hidden="false" customHeight="true" outlineLevel="0" collapsed="false">
      <c r="A401" s="126"/>
      <c r="B401" s="126"/>
      <c r="C401" s="126"/>
      <c r="G401" s="214"/>
      <c r="H401" s="123"/>
      <c r="I401" s="214" t="str">
        <f aca="false">IF(F401&lt;&gt;"",xlookup(F401,M:M,M:M,"not guildie"),"")</f>
        <v/>
      </c>
      <c r="J401" s="214" t="str">
        <f aca="false">IF(F401&lt;&gt;"", xlookup(F401,O:O,O:O,"not on DKP"),"")</f>
        <v/>
      </c>
      <c r="K401" s="185" t="str">
        <f aca="false">IF(F401="","", xlookup("*"&amp;F401&amp;"*",S:S,S:S,"",2))</f>
        <v/>
      </c>
      <c r="M401" s="144" t="s">
        <v>878</v>
      </c>
      <c r="N401" s="187" t="e">
        <f aca="false" t="array" ref="N401:N401">IF(M401="","", xlookup(M401,'Guild ID Registrar'!B:B,'Guild ID Registrar'!A:A,"noID"))</f>
        <v>#NAME?</v>
      </c>
      <c r="O401" s="139" t="e">
        <f aca="false">xlookup(M401,F:F,F:F,"",2)</f>
        <v>#NAME?</v>
      </c>
      <c r="P401" s="138" t="str">
        <f aca="false">IF(SUMIF(F:F,M401,H:H)=0,"",SUMIF(F:F,M401,H:H))</f>
        <v/>
      </c>
      <c r="Q401" s="189" t="e">
        <f aca="false">IF(M401="","", xlookup("*"&amp;M401&amp;"*",S:S,S:S,"",2))</f>
        <v>#NAME?</v>
      </c>
      <c r="S401" s="140" t="str">
        <f aca="false">IF('DKP Sep 25'!A398&lt;&gt;"",'DKP Sep 25'!A398,"")</f>
        <v/>
      </c>
      <c r="T401" s="145" t="str">
        <f aca="false">IF(S401="","",IF(SUMIF(Q:Q,S401,P:P)=0,"",SUMIF(Q:Q,S401,P:P)))</f>
        <v/>
      </c>
      <c r="U401" s="190" t="str">
        <f aca="false" t="array" ref="U401:U401">IF(S401="","", xlookup(S401,'DKP Sep 25'!A:A,'DKP Sep 25'!A:A))</f>
        <v/>
      </c>
      <c r="V401" s="126" t="str">
        <f aca="false">IF(T401="","", IF(T401&gt;10,1,""))</f>
        <v/>
      </c>
      <c r="W401" s="191" t="e">
        <f aca="false">xlookup(S401,Q:Q,Q:Q)</f>
        <v>#NAME?</v>
      </c>
    </row>
    <row r="402" customFormat="false" ht="15.75" hidden="false" customHeight="true" outlineLevel="0" collapsed="false">
      <c r="A402" s="126"/>
      <c r="B402" s="126"/>
      <c r="C402" s="126"/>
      <c r="G402" s="214"/>
      <c r="H402" s="123"/>
      <c r="I402" s="214" t="str">
        <f aca="false">IF(F402&lt;&gt;"",xlookup(F402,M:M,M:M,"not guildie"),"")</f>
        <v/>
      </c>
      <c r="J402" s="214" t="str">
        <f aca="false">IF(F402&lt;&gt;"", xlookup(F402,O:O,O:O,"not on DKP"),"")</f>
        <v/>
      </c>
      <c r="K402" s="185" t="str">
        <f aca="false">IF(F402="","", xlookup("*"&amp;F402&amp;"*",S:S,S:S,"",2))</f>
        <v/>
      </c>
      <c r="M402" s="144" t="s">
        <v>879</v>
      </c>
      <c r="N402" s="187" t="e">
        <f aca="false" t="array" ref="N402:N402">IF(M402="","", xlookup(M402,'Guild ID Registrar'!B:B,'Guild ID Registrar'!A:A,"noID"))</f>
        <v>#NAME?</v>
      </c>
      <c r="O402" s="139" t="e">
        <f aca="false">xlookup(M402,F:F,F:F,"",2)</f>
        <v>#NAME?</v>
      </c>
      <c r="P402" s="138" t="str">
        <f aca="false">IF(SUMIF(F:F,M402,H:H)=0,"",SUMIF(F:F,M402,H:H))</f>
        <v/>
      </c>
      <c r="Q402" s="189" t="e">
        <f aca="false">IF(M402="","", xlookup("*"&amp;M402&amp;"*",S:S,S:S,"",2))</f>
        <v>#NAME?</v>
      </c>
      <c r="S402" s="140" t="str">
        <f aca="false">IF('DKP Sep 25'!A399&lt;&gt;"",'DKP Sep 25'!A399,"")</f>
        <v/>
      </c>
      <c r="T402" s="145" t="str">
        <f aca="false">IF(S402="","",IF(SUMIF(Q:Q,S402,P:P)=0,"",SUMIF(Q:Q,S402,P:P)))</f>
        <v/>
      </c>
      <c r="U402" s="190" t="str">
        <f aca="false" t="array" ref="U402:U402">IF(S402="","", xlookup(S402,'DKP Sep 25'!A:A,'DKP Sep 25'!A:A))</f>
        <v/>
      </c>
      <c r="V402" s="126" t="str">
        <f aca="false">IF(T402="","", IF(T402&gt;10,1,""))</f>
        <v/>
      </c>
      <c r="W402" s="191" t="e">
        <f aca="false">xlookup(S402,Q:Q,Q:Q)</f>
        <v>#NAME?</v>
      </c>
    </row>
    <row r="403" customFormat="false" ht="15.75" hidden="false" customHeight="true" outlineLevel="0" collapsed="false">
      <c r="A403" s="126"/>
      <c r="B403" s="126"/>
      <c r="C403" s="126"/>
      <c r="G403" s="214"/>
      <c r="H403" s="123"/>
      <c r="I403" s="214" t="str">
        <f aca="false">IF(F403&lt;&gt;"",xlookup(F403,M:M,M:M,"not guildie"),"")</f>
        <v/>
      </c>
      <c r="J403" s="214" t="str">
        <f aca="false">IF(F403&lt;&gt;"", xlookup(F403,O:O,O:O,"not on DKP"),"")</f>
        <v/>
      </c>
      <c r="K403" s="185" t="str">
        <f aca="false">IF(F403="","", xlookup("*"&amp;F403&amp;"*",S:S,S:S,"",2))</f>
        <v/>
      </c>
      <c r="M403" s="144" t="s">
        <v>880</v>
      </c>
      <c r="N403" s="187" t="e">
        <f aca="false" t="array" ref="N403:N403">IF(M403="","", xlookup(M403,'Guild ID Registrar'!B:B,'Guild ID Registrar'!A:A,"noID"))</f>
        <v>#NAME?</v>
      </c>
      <c r="O403" s="139" t="e">
        <f aca="false">xlookup(M403,F:F,F:F,"",2)</f>
        <v>#NAME?</v>
      </c>
      <c r="P403" s="138" t="str">
        <f aca="false">IF(SUMIF(F:F,M403,H:H)=0,"",SUMIF(F:F,M403,H:H))</f>
        <v/>
      </c>
      <c r="Q403" s="189" t="e">
        <f aca="false">IF(M403="","", xlookup("*"&amp;M403&amp;"*",S:S,S:S,"",2))</f>
        <v>#NAME?</v>
      </c>
      <c r="S403" s="140" t="str">
        <f aca="false">IF('DKP Sep 25'!A400&lt;&gt;"",'DKP Sep 25'!A400,"")</f>
        <v/>
      </c>
      <c r="T403" s="145" t="str">
        <f aca="false">IF(S403="","",IF(SUMIF(Q:Q,S403,P:P)=0,"",SUMIF(Q:Q,S403,P:P)))</f>
        <v/>
      </c>
      <c r="U403" s="190" t="str">
        <f aca="false" t="array" ref="U403:U403">IF(S403="","", xlookup(S403,'DKP Sep 25'!A:A,'DKP Sep 25'!A:A))</f>
        <v/>
      </c>
      <c r="V403" s="126" t="str">
        <f aca="false">IF(T403="","", IF(T403&gt;10,1,""))</f>
        <v/>
      </c>
      <c r="W403" s="191" t="e">
        <f aca="false">xlookup(S403,Q:Q,Q:Q)</f>
        <v>#NAME?</v>
      </c>
    </row>
    <row r="404" customFormat="false" ht="15.75" hidden="false" customHeight="true" outlineLevel="0" collapsed="false">
      <c r="A404" s="126"/>
      <c r="B404" s="126"/>
      <c r="C404" s="126"/>
      <c r="G404" s="214"/>
      <c r="H404" s="123"/>
      <c r="I404" s="214" t="str">
        <f aca="false">IF(F404&lt;&gt;"",xlookup(F404,M:M,M:M,"not guildie"),"")</f>
        <v/>
      </c>
      <c r="J404" s="214" t="str">
        <f aca="false">IF(F404&lt;&gt;"", xlookup(F404,O:O,O:O,"not on DKP"),"")</f>
        <v/>
      </c>
      <c r="K404" s="185" t="str">
        <f aca="false">IF(F404="","", xlookup("*"&amp;F404&amp;"*",S:S,S:S,"",2))</f>
        <v/>
      </c>
      <c r="M404" s="144" t="s">
        <v>881</v>
      </c>
      <c r="N404" s="187" t="e">
        <f aca="false" t="array" ref="N404:N404">IF(M404="","", xlookup(M404,'Guild ID Registrar'!B:B,'Guild ID Registrar'!A:A,"noID"))</f>
        <v>#NAME?</v>
      </c>
      <c r="O404" s="139" t="e">
        <f aca="false">xlookup(M404,F:F,F:F,"",2)</f>
        <v>#NAME?</v>
      </c>
      <c r="P404" s="138" t="str">
        <f aca="false">IF(SUMIF(F:F,M404,H:H)=0,"",SUMIF(F:F,M404,H:H))</f>
        <v/>
      </c>
      <c r="Q404" s="189" t="e">
        <f aca="false">IF(M404="","", xlookup("*"&amp;M404&amp;"*",S:S,S:S,"",2))</f>
        <v>#NAME?</v>
      </c>
      <c r="S404" s="140" t="str">
        <f aca="false">IF('DKP Sep 25'!A401&lt;&gt;"",'DKP Sep 25'!A401,"")</f>
        <v/>
      </c>
      <c r="T404" s="145" t="str">
        <f aca="false">IF(S404="","",IF(SUMIF(Q:Q,S404,P:P)=0,"",SUMIF(Q:Q,S404,P:P)))</f>
        <v/>
      </c>
      <c r="U404" s="190" t="str">
        <f aca="false" t="array" ref="U404:U404">IF(S404="","", xlookup(S404,'DKP Sep 25'!A:A,'DKP Sep 25'!A:A))</f>
        <v/>
      </c>
      <c r="V404" s="126" t="str">
        <f aca="false">IF(T404="","", IF(T404&gt;10,1,""))</f>
        <v/>
      </c>
      <c r="W404" s="191" t="e">
        <f aca="false">xlookup(S404,Q:Q,Q:Q)</f>
        <v>#NAME?</v>
      </c>
    </row>
    <row r="405" customFormat="false" ht="15.75" hidden="false" customHeight="true" outlineLevel="0" collapsed="false">
      <c r="A405" s="126"/>
      <c r="B405" s="126"/>
      <c r="C405" s="126"/>
      <c r="G405" s="214"/>
      <c r="H405" s="123"/>
      <c r="I405" s="214" t="str">
        <f aca="false">IF(F405&lt;&gt;"",xlookup(F405,M:M,M:M,"not guildie"),"")</f>
        <v/>
      </c>
      <c r="J405" s="214" t="str">
        <f aca="false">IF(F405&lt;&gt;"", xlookup(F405,O:O,O:O,"not on DKP"),"")</f>
        <v/>
      </c>
      <c r="K405" s="185" t="str">
        <f aca="false">IF(F405="","", xlookup("*"&amp;F405&amp;"*",S:S,S:S,"",2))</f>
        <v/>
      </c>
      <c r="M405" s="144" t="s">
        <v>882</v>
      </c>
      <c r="N405" s="187" t="e">
        <f aca="false" t="array" ref="N405:N405">IF(M405="","", xlookup(M405,'Guild ID Registrar'!B:B,'Guild ID Registrar'!A:A,"noID"))</f>
        <v>#NAME?</v>
      </c>
      <c r="O405" s="139" t="e">
        <f aca="false">xlookup(M405,F:F,F:F,"",2)</f>
        <v>#NAME?</v>
      </c>
      <c r="P405" s="138" t="str">
        <f aca="false">IF(SUMIF(F:F,M405,H:H)=0,"",SUMIF(F:F,M405,H:H))</f>
        <v/>
      </c>
      <c r="Q405" s="189" t="e">
        <f aca="false">IF(M405="","", xlookup("*"&amp;M405&amp;"*",S:S,S:S,"",2))</f>
        <v>#NAME?</v>
      </c>
      <c r="S405" s="140" t="str">
        <f aca="false">IF('DKP Sep 25'!A402&lt;&gt;"",'DKP Sep 25'!A402,"")</f>
        <v/>
      </c>
      <c r="T405" s="145" t="str">
        <f aca="false">IF(S405="","",IF(SUMIF(Q:Q,S405,P:P)=0,"",SUMIF(Q:Q,S405,P:P)))</f>
        <v/>
      </c>
      <c r="U405" s="190" t="str">
        <f aca="false" t="array" ref="U405:U405">IF(S405="","", xlookup(S405,'DKP Sep 25'!A:A,'DKP Sep 25'!A:A))</f>
        <v/>
      </c>
      <c r="V405" s="126" t="str">
        <f aca="false">IF(T405="","", IF(T405&gt;10,1,""))</f>
        <v/>
      </c>
      <c r="W405" s="191" t="e">
        <f aca="false">xlookup(S405,Q:Q,Q:Q)</f>
        <v>#NAME?</v>
      </c>
    </row>
    <row r="406" customFormat="false" ht="15.75" hidden="false" customHeight="true" outlineLevel="0" collapsed="false">
      <c r="A406" s="126"/>
      <c r="B406" s="126"/>
      <c r="C406" s="126"/>
      <c r="G406" s="214"/>
      <c r="H406" s="123"/>
      <c r="I406" s="214" t="str">
        <f aca="false">IF(F406&lt;&gt;"",xlookup(F406,M:M,M:M,"not guildie"),"")</f>
        <v/>
      </c>
      <c r="J406" s="214" t="str">
        <f aca="false">IF(F406&lt;&gt;"", xlookup(F406,O:O,O:O,"not on DKP"),"")</f>
        <v/>
      </c>
      <c r="K406" s="185" t="str">
        <f aca="false">IF(F406="","", xlookup("*"&amp;F406&amp;"*",S:S,S:S,"",2))</f>
        <v/>
      </c>
      <c r="M406" s="144" t="s">
        <v>883</v>
      </c>
      <c r="N406" s="187" t="e">
        <f aca="false" t="array" ref="N406:N406">IF(M406="","", xlookup(M406,'Guild ID Registrar'!B:B,'Guild ID Registrar'!A:A,"noID"))</f>
        <v>#NAME?</v>
      </c>
      <c r="O406" s="139" t="e">
        <f aca="false">xlookup(M406,F:F,F:F,"",2)</f>
        <v>#NAME?</v>
      </c>
      <c r="P406" s="138" t="str">
        <f aca="false">IF(SUMIF(F:F,M406,H:H)=0,"",SUMIF(F:F,M406,H:H))</f>
        <v/>
      </c>
      <c r="Q406" s="189" t="e">
        <f aca="false">IF(M406="","", xlookup("*"&amp;M406&amp;"*",S:S,S:S,"",2))</f>
        <v>#NAME?</v>
      </c>
      <c r="S406" s="140" t="str">
        <f aca="false">IF('DKP Sep 25'!A403&lt;&gt;"",'DKP Sep 25'!A403,"")</f>
        <v/>
      </c>
      <c r="T406" s="145" t="str">
        <f aca="false">IF(S406="","",IF(SUMIF(Q:Q,S406,P:P)=0,"",SUMIF(Q:Q,S406,P:P)))</f>
        <v/>
      </c>
      <c r="U406" s="190" t="str">
        <f aca="false" t="array" ref="U406:U406">IF(S406="","", xlookup(S406,'DKP Sep 25'!A:A,'DKP Sep 25'!A:A))</f>
        <v/>
      </c>
      <c r="V406" s="126" t="str">
        <f aca="false">IF(T406="","", IF(T406&gt;10,1,""))</f>
        <v/>
      </c>
      <c r="W406" s="191" t="e">
        <f aca="false">xlookup(S406,Q:Q,Q:Q)</f>
        <v>#NAME?</v>
      </c>
    </row>
    <row r="407" customFormat="false" ht="15.75" hidden="false" customHeight="true" outlineLevel="0" collapsed="false">
      <c r="A407" s="126"/>
      <c r="B407" s="126"/>
      <c r="C407" s="126"/>
      <c r="G407" s="214"/>
      <c r="H407" s="123"/>
      <c r="I407" s="214" t="str">
        <f aca="false">IF(F407&lt;&gt;"",xlookup(F407,M:M,M:M,"not guildie"),"")</f>
        <v/>
      </c>
      <c r="J407" s="214" t="str">
        <f aca="false">IF(F407&lt;&gt;"", xlookup(F407,O:O,O:O,"not on DKP"),"")</f>
        <v/>
      </c>
      <c r="K407" s="185" t="str">
        <f aca="false">IF(F407="","", xlookup("*"&amp;F407&amp;"*",S:S,S:S,"",2))</f>
        <v/>
      </c>
      <c r="M407" s="144" t="s">
        <v>884</v>
      </c>
      <c r="N407" s="187" t="e">
        <f aca="false" t="array" ref="N407:N407">IF(M407="","", xlookup(M407,'Guild ID Registrar'!B:B,'Guild ID Registrar'!A:A,"noID"))</f>
        <v>#NAME?</v>
      </c>
      <c r="O407" s="139" t="e">
        <f aca="false">xlookup(M407,F:F,F:F,"",2)</f>
        <v>#NAME?</v>
      </c>
      <c r="P407" s="138" t="str">
        <f aca="false">IF(SUMIF(F:F,M407,H:H)=0,"",SUMIF(F:F,M407,H:H))</f>
        <v/>
      </c>
      <c r="Q407" s="189" t="e">
        <f aca="false">IF(M407="","", xlookup("*"&amp;M407&amp;"*",S:S,S:S,"",2))</f>
        <v>#NAME?</v>
      </c>
      <c r="S407" s="140" t="str">
        <f aca="false">IF('DKP Sep 25'!A404&lt;&gt;"",'DKP Sep 25'!A404,"")</f>
        <v/>
      </c>
      <c r="T407" s="145" t="str">
        <f aca="false">IF(S407="","",IF(SUMIF(Q:Q,S407,P:P)=0,"",SUMIF(Q:Q,S407,P:P)))</f>
        <v/>
      </c>
      <c r="U407" s="190" t="str">
        <f aca="false" t="array" ref="U407:U407">IF(S407="","", xlookup(S407,'DKP Sep 25'!A:A,'DKP Sep 25'!A:A))</f>
        <v/>
      </c>
      <c r="V407" s="126" t="str">
        <f aca="false">IF(T407="","", IF(T407&gt;10,1,""))</f>
        <v/>
      </c>
      <c r="W407" s="191" t="e">
        <f aca="false">xlookup(S407,Q:Q,Q:Q)</f>
        <v>#NAME?</v>
      </c>
    </row>
    <row r="408" customFormat="false" ht="15.75" hidden="false" customHeight="true" outlineLevel="0" collapsed="false">
      <c r="A408" s="126"/>
      <c r="B408" s="126"/>
      <c r="C408" s="126"/>
      <c r="G408" s="214"/>
      <c r="H408" s="123"/>
      <c r="I408" s="214" t="str">
        <f aca="false">IF(F408&lt;&gt;"",xlookup(F408,M:M,M:M,"not guildie"),"")</f>
        <v/>
      </c>
      <c r="J408" s="214" t="str">
        <f aca="false">IF(F408&lt;&gt;"", xlookup(F408,O:O,O:O,"not on DKP"),"")</f>
        <v/>
      </c>
      <c r="K408" s="185" t="str">
        <f aca="false">IF(F408="","", xlookup("*"&amp;F408&amp;"*",S:S,S:S,"",2))</f>
        <v/>
      </c>
      <c r="M408" s="144" t="s">
        <v>885</v>
      </c>
      <c r="N408" s="187" t="e">
        <f aca="false" t="array" ref="N408:N408">IF(M408="","", xlookup(M408,'Guild ID Registrar'!B:B,'Guild ID Registrar'!A:A,"noID"))</f>
        <v>#NAME?</v>
      </c>
      <c r="O408" s="139" t="e">
        <f aca="false">xlookup(M408,F:F,F:F,"",2)</f>
        <v>#NAME?</v>
      </c>
      <c r="P408" s="138" t="str">
        <f aca="false">IF(SUMIF(F:F,M408,H:H)=0,"",SUMIF(F:F,M408,H:H))</f>
        <v/>
      </c>
      <c r="Q408" s="189" t="e">
        <f aca="false">IF(M408="","", xlookup("*"&amp;M408&amp;"*",S:S,S:S,"",2))</f>
        <v>#NAME?</v>
      </c>
      <c r="S408" s="140" t="str">
        <f aca="false">IF('DKP Sep 25'!A405&lt;&gt;"",'DKP Sep 25'!A405,"")</f>
        <v/>
      </c>
      <c r="T408" s="145" t="str">
        <f aca="false">IF(S408="","",IF(SUMIF(Q:Q,S408,P:P)=0,"",SUMIF(Q:Q,S408,P:P)))</f>
        <v/>
      </c>
      <c r="U408" s="190" t="str">
        <f aca="false" t="array" ref="U408:U408">IF(S408="","", xlookup(S408,'DKP Sep 25'!A:A,'DKP Sep 25'!A:A))</f>
        <v/>
      </c>
      <c r="V408" s="126" t="str">
        <f aca="false">IF(T408="","", IF(T408&gt;10,1,""))</f>
        <v/>
      </c>
      <c r="W408" s="191" t="e">
        <f aca="false">xlookup(S408,Q:Q,Q:Q)</f>
        <v>#NAME?</v>
      </c>
    </row>
    <row r="409" customFormat="false" ht="15.75" hidden="false" customHeight="true" outlineLevel="0" collapsed="false">
      <c r="A409" s="126"/>
      <c r="B409" s="126"/>
      <c r="C409" s="126"/>
      <c r="G409" s="214"/>
      <c r="H409" s="123"/>
      <c r="I409" s="214" t="str">
        <f aca="false">IF(F409&lt;&gt;"",xlookup(F409,M:M,M:M,"not guildie"),"")</f>
        <v/>
      </c>
      <c r="J409" s="214" t="str">
        <f aca="false">IF(F409&lt;&gt;"", xlookup(F409,O:O,O:O,"not on DKP"),"")</f>
        <v/>
      </c>
      <c r="K409" s="185" t="str">
        <f aca="false">IF(F409="","", xlookup("*"&amp;F409&amp;"*",S:S,S:S,"",2))</f>
        <v/>
      </c>
      <c r="M409" s="144" t="s">
        <v>460</v>
      </c>
      <c r="N409" s="187" t="e">
        <f aca="false" t="array" ref="N409:N409">IF(M409="","", xlookup(M409,'Guild ID Registrar'!B:B,'Guild ID Registrar'!A:A,"noID"))</f>
        <v>#NAME?</v>
      </c>
      <c r="O409" s="139" t="e">
        <f aca="false">xlookup(M409,F:F,F:F,"",2)</f>
        <v>#NAME?</v>
      </c>
      <c r="P409" s="138" t="n">
        <f aca="false">IF(SUMIF(F:F,M409,H:H)=0,"",SUMIF(F:F,M409,H:H))</f>
        <v>7</v>
      </c>
      <c r="Q409" s="189" t="e">
        <f aca="false">IF(M409="","", xlookup("*"&amp;M409&amp;"*",S:S,S:S,"",2))</f>
        <v>#NAME?</v>
      </c>
      <c r="S409" s="140" t="str">
        <f aca="false">IF('DKP Sep 25'!A406&lt;&gt;"",'DKP Sep 25'!A406,"")</f>
        <v/>
      </c>
      <c r="T409" s="145" t="str">
        <f aca="false">IF(S409="","",IF(SUMIF(Q:Q,S409,P:P)=0,"",SUMIF(Q:Q,S409,P:P)))</f>
        <v/>
      </c>
      <c r="U409" s="190" t="str">
        <f aca="false" t="array" ref="U409:U409">IF(S409="","", xlookup(S409,'DKP Sep 25'!A:A,'DKP Sep 25'!A:A))</f>
        <v/>
      </c>
      <c r="V409" s="126" t="str">
        <f aca="false">IF(T409="","", IF(T409&gt;10,1,""))</f>
        <v/>
      </c>
      <c r="W409" s="191" t="e">
        <f aca="false">xlookup(S409,Q:Q,Q:Q)</f>
        <v>#NAME?</v>
      </c>
    </row>
    <row r="410" customFormat="false" ht="15.75" hidden="false" customHeight="true" outlineLevel="0" collapsed="false">
      <c r="A410" s="126"/>
      <c r="B410" s="126"/>
      <c r="C410" s="126"/>
      <c r="G410" s="214"/>
      <c r="H410" s="123"/>
      <c r="I410" s="214" t="str">
        <f aca="false">IF(F410&lt;&gt;"",xlookup(F410,M:M,M:M,"not guildie"),"")</f>
        <v/>
      </c>
      <c r="J410" s="214" t="str">
        <f aca="false">IF(F410&lt;&gt;"", xlookup(F410,O:O,O:O,"not on DKP"),"")</f>
        <v/>
      </c>
      <c r="K410" s="185" t="str">
        <f aca="false">IF(F410="","", xlookup("*"&amp;F410&amp;"*",S:S,S:S,"",2))</f>
        <v/>
      </c>
      <c r="M410" s="144" t="s">
        <v>886</v>
      </c>
      <c r="N410" s="187" t="e">
        <f aca="false" t="array" ref="N410:N410">IF(M410="","", xlookup(M410,'Guild ID Registrar'!B:B,'Guild ID Registrar'!A:A,"noID"))</f>
        <v>#NAME?</v>
      </c>
      <c r="O410" s="139" t="e">
        <f aca="false">xlookup(M410,F:F,F:F,"",2)</f>
        <v>#NAME?</v>
      </c>
      <c r="P410" s="138" t="str">
        <f aca="false">IF(SUMIF(F:F,M410,H:H)=0,"",SUMIF(F:F,M410,H:H))</f>
        <v/>
      </c>
      <c r="Q410" s="189" t="e">
        <f aca="false">IF(M410="","", xlookup("*"&amp;M410&amp;"*",S:S,S:S,"",2))</f>
        <v>#NAME?</v>
      </c>
      <c r="S410" s="140" t="str">
        <f aca="false">IF('DKP Sep 25'!A407&lt;&gt;"",'DKP Sep 25'!A407,"")</f>
        <v/>
      </c>
      <c r="T410" s="145" t="str">
        <f aca="false">IF(S410="","",IF(SUMIF(Q:Q,S410,P:P)=0,"",SUMIF(Q:Q,S410,P:P)))</f>
        <v/>
      </c>
      <c r="U410" s="190" t="str">
        <f aca="false" t="array" ref="U410:U410">IF(S410="","", xlookup(S410,'DKP Sep 25'!A:A,'DKP Sep 25'!A:A))</f>
        <v/>
      </c>
      <c r="V410" s="126" t="str">
        <f aca="false">IF(T410="","", IF(T410&gt;10,1,""))</f>
        <v/>
      </c>
      <c r="W410" s="191" t="e">
        <f aca="false">xlookup(S410,Q:Q,Q:Q)</f>
        <v>#NAME?</v>
      </c>
    </row>
    <row r="411" customFormat="false" ht="15.75" hidden="false" customHeight="true" outlineLevel="0" collapsed="false">
      <c r="A411" s="126"/>
      <c r="B411" s="126"/>
      <c r="C411" s="126"/>
      <c r="G411" s="214"/>
      <c r="H411" s="123"/>
      <c r="I411" s="214" t="str">
        <f aca="false">IF(F411&lt;&gt;"",xlookup(F411,M:M,M:M,"not guildie"),"")</f>
        <v/>
      </c>
      <c r="J411" s="214" t="str">
        <f aca="false">IF(F411&lt;&gt;"", xlookup(F411,O:O,O:O,"not on DKP"),"")</f>
        <v/>
      </c>
      <c r="K411" s="185" t="str">
        <f aca="false">IF(F411="","", xlookup("*"&amp;F411&amp;"*",S:S,S:S,"",2))</f>
        <v/>
      </c>
      <c r="M411" s="144" t="s">
        <v>322</v>
      </c>
      <c r="N411" s="187" t="e">
        <f aca="false" t="array" ref="N411:N411">IF(M411="","", xlookup(M411,'Guild ID Registrar'!B:B,'Guild ID Registrar'!A:A,"noID"))</f>
        <v>#NAME?</v>
      </c>
      <c r="O411" s="139" t="e">
        <f aca="false">xlookup(M411,F:F,F:F,"",2)</f>
        <v>#NAME?</v>
      </c>
      <c r="P411" s="138" t="str">
        <f aca="false">IF(SUMIF(F:F,M411,H:H)=0,"",SUMIF(F:F,M411,H:H))</f>
        <v/>
      </c>
      <c r="Q411" s="189" t="e">
        <f aca="false">IF(M411="","", xlookup("*"&amp;M411&amp;"*",S:S,S:S,"",2))</f>
        <v>#NAME?</v>
      </c>
      <c r="S411" s="140" t="str">
        <f aca="false">IF('DKP Sep 25'!A408&lt;&gt;"",'DKP Sep 25'!A408,"")</f>
        <v/>
      </c>
      <c r="T411" s="145" t="str">
        <f aca="false">IF(S411="","",IF(SUMIF(Q:Q,S411,P:P)=0,"",SUMIF(Q:Q,S411,P:P)))</f>
        <v/>
      </c>
      <c r="U411" s="190" t="str">
        <f aca="false" t="array" ref="U411:U411">IF(S411="","", xlookup(S411,'DKP Sep 25'!A:A,'DKP Sep 25'!A:A))</f>
        <v/>
      </c>
      <c r="V411" s="126" t="str">
        <f aca="false">IF(T411="","", IF(T411&gt;10,1,""))</f>
        <v/>
      </c>
      <c r="W411" s="191" t="e">
        <f aca="false">xlookup(S411,Q:Q,Q:Q)</f>
        <v>#NAME?</v>
      </c>
    </row>
    <row r="412" customFormat="false" ht="15.75" hidden="false" customHeight="true" outlineLevel="0" collapsed="false">
      <c r="A412" s="126"/>
      <c r="B412" s="126"/>
      <c r="C412" s="126"/>
      <c r="G412" s="214"/>
      <c r="H412" s="123"/>
      <c r="I412" s="214" t="str">
        <f aca="false">IF(F412&lt;&gt;"",xlookup(F412,M:M,M:M,"not guildie"),"")</f>
        <v/>
      </c>
      <c r="J412" s="214" t="str">
        <f aca="false">IF(F412&lt;&gt;"", xlookup(F412,O:O,O:O,"not on DKP"),"")</f>
        <v/>
      </c>
      <c r="K412" s="185" t="str">
        <f aca="false">IF(F412="","", xlookup("*"&amp;F412&amp;"*",S:S,S:S,"",2))</f>
        <v/>
      </c>
      <c r="M412" s="144" t="s">
        <v>887</v>
      </c>
      <c r="N412" s="187" t="e">
        <f aca="false" t="array" ref="N412:N412">IF(M412="","", xlookup(M412,'Guild ID Registrar'!B:B,'Guild ID Registrar'!A:A,"noID"))</f>
        <v>#NAME?</v>
      </c>
      <c r="O412" s="139" t="e">
        <f aca="false">xlookup(M412,F:F,F:F,"",2)</f>
        <v>#NAME?</v>
      </c>
      <c r="P412" s="138" t="str">
        <f aca="false">IF(SUMIF(F:F,M412,H:H)=0,"",SUMIF(F:F,M412,H:H))</f>
        <v/>
      </c>
      <c r="Q412" s="189" t="e">
        <f aca="false">IF(M412="","", xlookup("*"&amp;M412&amp;"*",S:S,S:S,"",2))</f>
        <v>#NAME?</v>
      </c>
      <c r="S412" s="140" t="str">
        <f aca="false">IF('DKP Sep 25'!A409&lt;&gt;"",'DKP Sep 25'!A409,"")</f>
        <v/>
      </c>
      <c r="T412" s="145" t="str">
        <f aca="false">IF(S412="","",IF(SUMIF(Q:Q,S412,P:P)=0,"",SUMIF(Q:Q,S412,P:P)))</f>
        <v/>
      </c>
      <c r="U412" s="190" t="str">
        <f aca="false" t="array" ref="U412:U412">IF(S412="","", xlookup(S412,'DKP Sep 25'!A:A,'DKP Sep 25'!A:A))</f>
        <v/>
      </c>
      <c r="V412" s="126" t="str">
        <f aca="false">IF(T412="","", IF(T412&gt;10,1,""))</f>
        <v/>
      </c>
      <c r="W412" s="191" t="e">
        <f aca="false">xlookup(S412,Q:Q,Q:Q)</f>
        <v>#NAME?</v>
      </c>
    </row>
    <row r="413" customFormat="false" ht="15.75" hidden="false" customHeight="true" outlineLevel="0" collapsed="false">
      <c r="A413" s="126"/>
      <c r="B413" s="126"/>
      <c r="C413" s="126"/>
      <c r="G413" s="214"/>
      <c r="H413" s="123"/>
      <c r="I413" s="214" t="str">
        <f aca="false">IF(F413&lt;&gt;"",xlookup(F413,M:M,M:M,"not guildie"),"")</f>
        <v/>
      </c>
      <c r="J413" s="214" t="str">
        <f aca="false">IF(F413&lt;&gt;"", xlookup(F413,O:O,O:O,"not on DKP"),"")</f>
        <v/>
      </c>
      <c r="K413" s="185" t="str">
        <f aca="false">IF(F413="","", xlookup("*"&amp;F413&amp;"*",S:S,S:S,"",2))</f>
        <v/>
      </c>
      <c r="M413" s="144" t="s">
        <v>888</v>
      </c>
      <c r="N413" s="187" t="e">
        <f aca="false" t="array" ref="N413:N413">IF(M413="","", xlookup(M413,'Guild ID Registrar'!B:B,'Guild ID Registrar'!A:A,"noID"))</f>
        <v>#NAME?</v>
      </c>
      <c r="O413" s="139" t="e">
        <f aca="false">xlookup(M413,F:F,F:F,"",2)</f>
        <v>#NAME?</v>
      </c>
      <c r="P413" s="138" t="str">
        <f aca="false">IF(SUMIF(F:F,M413,H:H)=0,"",SUMIF(F:F,M413,H:H))</f>
        <v/>
      </c>
      <c r="Q413" s="189" t="e">
        <f aca="false">IF(M413="","", xlookup("*"&amp;M413&amp;"*",S:S,S:S,"",2))</f>
        <v>#NAME?</v>
      </c>
      <c r="S413" s="140" t="str">
        <f aca="false">IF('DKP Sep 25'!A410&lt;&gt;"",'DKP Sep 25'!A410,"")</f>
        <v/>
      </c>
      <c r="T413" s="145" t="str">
        <f aca="false">IF(S413="","",IF(SUMIF(Q:Q,S413,P:P)=0,"",SUMIF(Q:Q,S413,P:P)))</f>
        <v/>
      </c>
      <c r="U413" s="190" t="str">
        <f aca="false" t="array" ref="U413:U413">IF(S413="","", xlookup(S413,'DKP Sep 25'!A:A,'DKP Sep 25'!A:A))</f>
        <v/>
      </c>
      <c r="V413" s="126" t="str">
        <f aca="false">IF(T413="","", IF(T413&gt;10,1,""))</f>
        <v/>
      </c>
      <c r="W413" s="191" t="e">
        <f aca="false">xlookup(S413,Q:Q,Q:Q)</f>
        <v>#NAME?</v>
      </c>
    </row>
    <row r="414" customFormat="false" ht="15.75" hidden="false" customHeight="true" outlineLevel="0" collapsed="false">
      <c r="A414" s="126"/>
      <c r="B414" s="126"/>
      <c r="C414" s="126"/>
      <c r="G414" s="214"/>
      <c r="H414" s="123"/>
      <c r="I414" s="214" t="str">
        <f aca="false">IF(F414&lt;&gt;"",xlookup(F414,M:M,M:M,"not guildie"),"")</f>
        <v/>
      </c>
      <c r="J414" s="214" t="str">
        <f aca="false">IF(F414&lt;&gt;"", xlookup(F414,O:O,O:O,"not on DKP"),"")</f>
        <v/>
      </c>
      <c r="K414" s="185" t="str">
        <f aca="false">IF(F414="","", xlookup("*"&amp;F414&amp;"*",S:S,S:S,"",2))</f>
        <v/>
      </c>
      <c r="M414" s="144" t="s">
        <v>889</v>
      </c>
      <c r="N414" s="187" t="e">
        <f aca="false" t="array" ref="N414:N414">IF(M414="","", xlookup(M414,'Guild ID Registrar'!B:B,'Guild ID Registrar'!A:A,"noID"))</f>
        <v>#NAME?</v>
      </c>
      <c r="O414" s="139" t="e">
        <f aca="false">xlookup(M414,F:F,F:F,"",2)</f>
        <v>#NAME?</v>
      </c>
      <c r="P414" s="138" t="str">
        <f aca="false">IF(SUMIF(F:F,M414,H:H)=0,"",SUMIF(F:F,M414,H:H))</f>
        <v/>
      </c>
      <c r="Q414" s="189" t="e">
        <f aca="false">IF(M414="","", xlookup("*"&amp;M414&amp;"*",S:S,S:S,"",2))</f>
        <v>#NAME?</v>
      </c>
      <c r="S414" s="140" t="str">
        <f aca="false">IF('DKP Sep 25'!A411&lt;&gt;"",'DKP Sep 25'!A411,"")</f>
        <v/>
      </c>
      <c r="T414" s="145" t="str">
        <f aca="false">IF(S414="","",IF(SUMIF(Q:Q,S414,P:P)=0,"",SUMIF(Q:Q,S414,P:P)))</f>
        <v/>
      </c>
      <c r="U414" s="190" t="str">
        <f aca="false" t="array" ref="U414:U414">IF(S414="","", xlookup(S414,'DKP Sep 25'!A:A,'DKP Sep 25'!A:A))</f>
        <v/>
      </c>
      <c r="V414" s="126" t="str">
        <f aca="false">IF(T414="","", IF(T414&gt;10,1,""))</f>
        <v/>
      </c>
      <c r="W414" s="191" t="e">
        <f aca="false">xlookup(S414,Q:Q,Q:Q)</f>
        <v>#NAME?</v>
      </c>
    </row>
    <row r="415" customFormat="false" ht="15.75" hidden="false" customHeight="true" outlineLevel="0" collapsed="false">
      <c r="A415" s="126"/>
      <c r="B415" s="126"/>
      <c r="C415" s="126"/>
      <c r="G415" s="214"/>
      <c r="H415" s="123"/>
      <c r="I415" s="214" t="str">
        <f aca="false">IF(F415&lt;&gt;"",xlookup(F415,M:M,M:M,"not guildie"),"")</f>
        <v/>
      </c>
      <c r="J415" s="214" t="str">
        <f aca="false">IF(F415&lt;&gt;"", xlookup(F415,O:O,O:O,"not on DKP"),"")</f>
        <v/>
      </c>
      <c r="K415" s="185" t="str">
        <f aca="false">IF(F415="","", xlookup("*"&amp;F415&amp;"*",S:S,S:S,"",2))</f>
        <v/>
      </c>
      <c r="M415" s="144" t="s">
        <v>890</v>
      </c>
      <c r="N415" s="187" t="e">
        <f aca="false" t="array" ref="N415:N415">IF(M415="","", xlookup(M415,'Guild ID Registrar'!B:B,'Guild ID Registrar'!A:A,"noID"))</f>
        <v>#NAME?</v>
      </c>
      <c r="O415" s="139" t="e">
        <f aca="false">xlookup(M415,F:F,F:F,"",2)</f>
        <v>#NAME?</v>
      </c>
      <c r="P415" s="138" t="str">
        <f aca="false">IF(SUMIF(F:F,M415,H:H)=0,"",SUMIF(F:F,M415,H:H))</f>
        <v/>
      </c>
      <c r="Q415" s="189" t="e">
        <f aca="false">IF(M415="","", xlookup("*"&amp;M415&amp;"*",S:S,S:S,"",2))</f>
        <v>#NAME?</v>
      </c>
      <c r="S415" s="140" t="str">
        <f aca="false">IF('DKP Sep 25'!A412&lt;&gt;"",'DKP Sep 25'!A412,"")</f>
        <v/>
      </c>
      <c r="T415" s="145" t="str">
        <f aca="false">IF(S415="","",IF(SUMIF(Q:Q,S415,P:P)=0,"",SUMIF(Q:Q,S415,P:P)))</f>
        <v/>
      </c>
      <c r="U415" s="190" t="str">
        <f aca="false" t="array" ref="U415:U415">IF(S415="","", xlookup(S415,'DKP Sep 25'!A:A,'DKP Sep 25'!A:A))</f>
        <v/>
      </c>
      <c r="V415" s="126" t="str">
        <f aca="false">IF(T415="","", IF(T415&gt;10,1,""))</f>
        <v/>
      </c>
      <c r="W415" s="191" t="e">
        <f aca="false">xlookup(S415,Q:Q,Q:Q)</f>
        <v>#NAME?</v>
      </c>
    </row>
    <row r="416" customFormat="false" ht="15.75" hidden="false" customHeight="true" outlineLevel="0" collapsed="false">
      <c r="A416" s="126"/>
      <c r="B416" s="126"/>
      <c r="C416" s="126"/>
      <c r="G416" s="214"/>
      <c r="H416" s="123"/>
      <c r="I416" s="214" t="str">
        <f aca="false">IF(F416&lt;&gt;"",xlookup(F416,M:M,M:M,"not guildie"),"")</f>
        <v/>
      </c>
      <c r="J416" s="214" t="str">
        <f aca="false">IF(F416&lt;&gt;"", xlookup(F416,O:O,O:O,"not on DKP"),"")</f>
        <v/>
      </c>
      <c r="K416" s="185" t="str">
        <f aca="false">IF(F416="","", xlookup("*"&amp;F416&amp;"*",S:S,S:S,"",2))</f>
        <v/>
      </c>
      <c r="M416" s="144" t="s">
        <v>891</v>
      </c>
      <c r="N416" s="187" t="e">
        <f aca="false" t="array" ref="N416:N416">IF(M416="","", xlookup(M416,'Guild ID Registrar'!B:B,'Guild ID Registrar'!A:A,"noID"))</f>
        <v>#NAME?</v>
      </c>
      <c r="O416" s="139" t="e">
        <f aca="false">xlookup(M416,F:F,F:F,"",2)</f>
        <v>#NAME?</v>
      </c>
      <c r="P416" s="138" t="str">
        <f aca="false">IF(SUMIF(F:F,M416,H:H)=0,"",SUMIF(F:F,M416,H:H))</f>
        <v/>
      </c>
      <c r="Q416" s="189" t="e">
        <f aca="false">IF(M416="","", xlookup("*"&amp;M416&amp;"*",S:S,S:S,"",2))</f>
        <v>#NAME?</v>
      </c>
      <c r="S416" s="140" t="str">
        <f aca="false">IF('DKP Sep 25'!A413&lt;&gt;"",'DKP Sep 25'!A413,"")</f>
        <v/>
      </c>
      <c r="T416" s="145" t="str">
        <f aca="false">IF(S416="","",IF(SUMIF(Q:Q,S416,P:P)=0,"",SUMIF(Q:Q,S416,P:P)))</f>
        <v/>
      </c>
      <c r="U416" s="190" t="str">
        <f aca="false" t="array" ref="U416:U416">IF(S416="","", xlookup(S416,'DKP Sep 25'!A:A,'DKP Sep 25'!A:A))</f>
        <v/>
      </c>
      <c r="V416" s="126" t="str">
        <f aca="false">IF(T416="","", IF(T416&gt;10,1,""))</f>
        <v/>
      </c>
      <c r="W416" s="191" t="e">
        <f aca="false">xlookup(S416,Q:Q,Q:Q)</f>
        <v>#NAME?</v>
      </c>
    </row>
    <row r="417" customFormat="false" ht="15.75" hidden="false" customHeight="true" outlineLevel="0" collapsed="false">
      <c r="A417" s="126"/>
      <c r="B417" s="126"/>
      <c r="C417" s="126"/>
      <c r="G417" s="214"/>
      <c r="H417" s="123"/>
      <c r="I417" s="214" t="str">
        <f aca="false">IF(F417&lt;&gt;"",xlookup(F417,M:M,M:M,"not guildie"),"")</f>
        <v/>
      </c>
      <c r="J417" s="214" t="str">
        <f aca="false">IF(F417&lt;&gt;"", xlookup(F417,O:O,O:O,"not on DKP"),"")</f>
        <v/>
      </c>
      <c r="K417" s="185" t="str">
        <f aca="false">IF(F417="","", xlookup("*"&amp;F417&amp;"*",S:S,S:S,"",2))</f>
        <v/>
      </c>
      <c r="M417" s="144" t="s">
        <v>892</v>
      </c>
      <c r="N417" s="187" t="e">
        <f aca="false" t="array" ref="N417:N417">IF(M417="","", xlookup(M417,'Guild ID Registrar'!B:B,'Guild ID Registrar'!A:A,"noID"))</f>
        <v>#NAME?</v>
      </c>
      <c r="O417" s="139" t="e">
        <f aca="false">xlookup(M417,F:F,F:F,"",2)</f>
        <v>#NAME?</v>
      </c>
      <c r="P417" s="138" t="str">
        <f aca="false">IF(SUMIF(F:F,M417,H:H)=0,"",SUMIF(F:F,M417,H:H))</f>
        <v/>
      </c>
      <c r="Q417" s="189" t="e">
        <f aca="false">IF(M417="","", xlookup("*"&amp;M417&amp;"*",S:S,S:S,"",2))</f>
        <v>#NAME?</v>
      </c>
      <c r="S417" s="140" t="str">
        <f aca="false">IF('DKP Sep 25'!A414&lt;&gt;"",'DKP Sep 25'!A414,"")</f>
        <v/>
      </c>
      <c r="T417" s="145" t="str">
        <f aca="false">IF(S417="","",IF(SUMIF(Q:Q,S417,P:P)=0,"",SUMIF(Q:Q,S417,P:P)))</f>
        <v/>
      </c>
      <c r="U417" s="190" t="str">
        <f aca="false" t="array" ref="U417:U417">IF(S417="","", xlookup(S417,'DKP Sep 25'!A:A,'DKP Sep 25'!A:A))</f>
        <v/>
      </c>
      <c r="V417" s="126" t="str">
        <f aca="false">IF(T417="","", IF(T417&gt;10,1,""))</f>
        <v/>
      </c>
      <c r="W417" s="191" t="e">
        <f aca="false">xlookup(S417,Q:Q,Q:Q)</f>
        <v>#NAME?</v>
      </c>
    </row>
    <row r="418" customFormat="false" ht="15.75" hidden="false" customHeight="true" outlineLevel="0" collapsed="false">
      <c r="A418" s="126"/>
      <c r="B418" s="126"/>
      <c r="C418" s="126"/>
      <c r="G418" s="214"/>
      <c r="H418" s="123"/>
      <c r="I418" s="214" t="str">
        <f aca="false">IF(F418&lt;&gt;"",xlookup(F418,M:M,M:M,"not guildie"),"")</f>
        <v/>
      </c>
      <c r="J418" s="214" t="str">
        <f aca="false">IF(F418&lt;&gt;"", xlookup(F418,O:O,O:O,"not on DKP"),"")</f>
        <v/>
      </c>
      <c r="K418" s="185" t="str">
        <f aca="false">IF(F418="","", xlookup("*"&amp;F418&amp;"*",S:S,S:S,"",2))</f>
        <v/>
      </c>
      <c r="M418" s="144" t="s">
        <v>893</v>
      </c>
      <c r="N418" s="187" t="e">
        <f aca="false" t="array" ref="N418:N418">IF(M418="","", xlookup(M418,'Guild ID Registrar'!B:B,'Guild ID Registrar'!A:A,"noID"))</f>
        <v>#NAME?</v>
      </c>
      <c r="O418" s="139" t="e">
        <f aca="false">xlookup(M418,F:F,F:F,"",2)</f>
        <v>#NAME?</v>
      </c>
      <c r="P418" s="138" t="str">
        <f aca="false">IF(SUMIF(F:F,M418,H:H)=0,"",SUMIF(F:F,M418,H:H))</f>
        <v/>
      </c>
      <c r="Q418" s="189" t="e">
        <f aca="false">IF(M418="","", xlookup("*"&amp;M418&amp;"*",S:S,S:S,"",2))</f>
        <v>#NAME?</v>
      </c>
      <c r="S418" s="140" t="str">
        <f aca="false">IF('DKP Sep 25'!A415&lt;&gt;"",'DKP Sep 25'!A415,"")</f>
        <v/>
      </c>
      <c r="T418" s="145" t="str">
        <f aca="false">IF(S418="","",IF(SUMIF(Q:Q,S418,P:P)=0,"",SUMIF(Q:Q,S418,P:P)))</f>
        <v/>
      </c>
      <c r="U418" s="190" t="str">
        <f aca="false" t="array" ref="U418:U418">IF(S418="","", xlookup(S418,'DKP Sep 25'!A:A,'DKP Sep 25'!A:A))</f>
        <v/>
      </c>
      <c r="V418" s="126" t="str">
        <f aca="false">IF(T418="","", IF(T418&gt;10,1,""))</f>
        <v/>
      </c>
      <c r="W418" s="191" t="e">
        <f aca="false">xlookup(S418,Q:Q,Q:Q)</f>
        <v>#NAME?</v>
      </c>
    </row>
    <row r="419" customFormat="false" ht="15.75" hidden="false" customHeight="true" outlineLevel="0" collapsed="false">
      <c r="A419" s="126"/>
      <c r="B419" s="126"/>
      <c r="C419" s="126"/>
      <c r="G419" s="214"/>
      <c r="H419" s="123"/>
      <c r="I419" s="214" t="str">
        <f aca="false">IF(F419&lt;&gt;"",xlookup(F419,M:M,M:M,"not guildie"),"")</f>
        <v/>
      </c>
      <c r="J419" s="214" t="str">
        <f aca="false">IF(F419&lt;&gt;"", xlookup(F419,O:O,O:O,"not on DKP"),"")</f>
        <v/>
      </c>
      <c r="K419" s="185" t="str">
        <f aca="false">IF(F419="","", xlookup("*"&amp;F419&amp;"*",S:S,S:S,"",2))</f>
        <v/>
      </c>
      <c r="M419" s="144" t="s">
        <v>894</v>
      </c>
      <c r="N419" s="187" t="e">
        <f aca="false" t="array" ref="N419:N419">IF(M419="","", xlookup(M419,'Guild ID Registrar'!B:B,'Guild ID Registrar'!A:A,"noID"))</f>
        <v>#NAME?</v>
      </c>
      <c r="O419" s="139" t="e">
        <f aca="false">xlookup(M419,F:F,F:F,"",2)</f>
        <v>#NAME?</v>
      </c>
      <c r="P419" s="138" t="str">
        <f aca="false">IF(SUMIF(F:F,M419,H:H)=0,"",SUMIF(F:F,M419,H:H))</f>
        <v/>
      </c>
      <c r="Q419" s="189" t="e">
        <f aca="false">IF(M419="","", xlookup("*"&amp;M419&amp;"*",S:S,S:S,"",2))</f>
        <v>#NAME?</v>
      </c>
      <c r="S419" s="140" t="str">
        <f aca="false">IF('DKP Sep 25'!A416&lt;&gt;"",'DKP Sep 25'!A416,"")</f>
        <v/>
      </c>
      <c r="T419" s="145" t="str">
        <f aca="false">IF(S419="","",IF(SUMIF(Q:Q,S419,P:P)=0,"",SUMIF(Q:Q,S419,P:P)))</f>
        <v/>
      </c>
      <c r="U419" s="190" t="str">
        <f aca="false" t="array" ref="U419:U419">IF(S419="","", xlookup(S419,'DKP Sep 25'!A:A,'DKP Sep 25'!A:A))</f>
        <v/>
      </c>
      <c r="V419" s="126" t="str">
        <f aca="false">IF(T419="","", IF(T419&gt;10,1,""))</f>
        <v/>
      </c>
      <c r="W419" s="191" t="e">
        <f aca="false">xlookup(S419,Q:Q,Q:Q)</f>
        <v>#NAME?</v>
      </c>
    </row>
    <row r="420" customFormat="false" ht="15.75" hidden="false" customHeight="true" outlineLevel="0" collapsed="false">
      <c r="A420" s="126"/>
      <c r="B420" s="126"/>
      <c r="C420" s="126"/>
      <c r="G420" s="214"/>
      <c r="H420" s="123"/>
      <c r="I420" s="214" t="str">
        <f aca="false">IF(F420&lt;&gt;"",xlookup(F420,M:M,M:M,"not guildie"),"")</f>
        <v/>
      </c>
      <c r="J420" s="214" t="str">
        <f aca="false">IF(F420&lt;&gt;"", xlookup(F420,O:O,O:O,"not on DKP"),"")</f>
        <v/>
      </c>
      <c r="K420" s="185" t="str">
        <f aca="false">IF(F420="","", xlookup("*"&amp;F420&amp;"*",S:S,S:S,"",2))</f>
        <v/>
      </c>
      <c r="M420" s="144" t="s">
        <v>895</v>
      </c>
      <c r="N420" s="187" t="e">
        <f aca="false" t="array" ref="N420:N420">IF(M420="","", xlookup(M420,'Guild ID Registrar'!B:B,'Guild ID Registrar'!A:A,"noID"))</f>
        <v>#NAME?</v>
      </c>
      <c r="O420" s="139" t="e">
        <f aca="false">xlookup(M420,F:F,F:F,"",2)</f>
        <v>#NAME?</v>
      </c>
      <c r="P420" s="138" t="str">
        <f aca="false">IF(SUMIF(F:F,M420,H:H)=0,"",SUMIF(F:F,M420,H:H))</f>
        <v/>
      </c>
      <c r="Q420" s="189" t="e">
        <f aca="false">IF(M420="","", xlookup("*"&amp;M420&amp;"*",S:S,S:S,"",2))</f>
        <v>#NAME?</v>
      </c>
      <c r="S420" s="140" t="str">
        <f aca="false">IF('DKP Sep 25'!A417&lt;&gt;"",'DKP Sep 25'!A417,"")</f>
        <v/>
      </c>
      <c r="T420" s="145" t="str">
        <f aca="false">IF(S420="","",IF(SUMIF(Q:Q,S420,P:P)=0,"",SUMIF(Q:Q,S420,P:P)))</f>
        <v/>
      </c>
      <c r="U420" s="190" t="str">
        <f aca="false" t="array" ref="U420:U420">IF(S420="","", xlookup(S420,'DKP Sep 25'!A:A,'DKP Sep 25'!A:A))</f>
        <v/>
      </c>
      <c r="V420" s="126" t="str">
        <f aca="false">IF(T420="","", IF(T420&gt;10,1,""))</f>
        <v/>
      </c>
      <c r="W420" s="191" t="e">
        <f aca="false">xlookup(S420,Q:Q,Q:Q)</f>
        <v>#NAME?</v>
      </c>
    </row>
    <row r="421" customFormat="false" ht="15.75" hidden="false" customHeight="true" outlineLevel="0" collapsed="false">
      <c r="A421" s="126"/>
      <c r="B421" s="126"/>
      <c r="C421" s="126"/>
      <c r="G421" s="214"/>
      <c r="H421" s="123"/>
      <c r="I421" s="214" t="str">
        <f aca="false">IF(F421&lt;&gt;"",xlookup(F421,M:M,M:M,"not guildie"),"")</f>
        <v/>
      </c>
      <c r="J421" s="214" t="str">
        <f aca="false">IF(F421&lt;&gt;"", xlookup(F421,O:O,O:O,"not on DKP"),"")</f>
        <v/>
      </c>
      <c r="K421" s="185" t="str">
        <f aca="false">IF(F421="","", xlookup("*"&amp;F421&amp;"*",S:S,S:S,"",2))</f>
        <v/>
      </c>
      <c r="M421" s="144" t="s">
        <v>476</v>
      </c>
      <c r="N421" s="187" t="e">
        <f aca="false" t="array" ref="N421:N421">IF(M421="","", xlookup(M421,'Guild ID Registrar'!B:B,'Guild ID Registrar'!A:A,"noID"))</f>
        <v>#NAME?</v>
      </c>
      <c r="O421" s="139" t="e">
        <f aca="false">xlookup(M421,F:F,F:F,"",2)</f>
        <v>#NAME?</v>
      </c>
      <c r="P421" s="138" t="str">
        <f aca="false">IF(SUMIF(F:F,M421,H:H)=0,"",SUMIF(F:F,M421,H:H))</f>
        <v/>
      </c>
      <c r="Q421" s="189" t="e">
        <f aca="false">IF(M421="","", xlookup("*"&amp;M421&amp;"*",S:S,S:S,"",2))</f>
        <v>#NAME?</v>
      </c>
      <c r="S421" s="140" t="str">
        <f aca="false">IF('DKP Sep 25'!A418&lt;&gt;"",'DKP Sep 25'!A418,"")</f>
        <v/>
      </c>
      <c r="T421" s="145" t="str">
        <f aca="false">IF(S421="","",IF(SUMIF(Q:Q,S421,P:P)=0,"",SUMIF(Q:Q,S421,P:P)))</f>
        <v/>
      </c>
      <c r="U421" s="190" t="str">
        <f aca="false" t="array" ref="U421:U421">IF(S421="","", xlookup(S421,'DKP Sep 25'!A:A,'DKP Sep 25'!A:A))</f>
        <v/>
      </c>
      <c r="V421" s="126" t="str">
        <f aca="false">IF(T421="","", IF(T421&gt;10,1,""))</f>
        <v/>
      </c>
      <c r="W421" s="191" t="e">
        <f aca="false">xlookup(S421,Q:Q,Q:Q)</f>
        <v>#NAME?</v>
      </c>
    </row>
    <row r="422" customFormat="false" ht="15.75" hidden="false" customHeight="true" outlineLevel="0" collapsed="false">
      <c r="A422" s="126"/>
      <c r="B422" s="126"/>
      <c r="C422" s="126"/>
      <c r="G422" s="214"/>
      <c r="H422" s="123"/>
      <c r="I422" s="214" t="str">
        <f aca="false">IF(F422&lt;&gt;"",xlookup(F422,M:M,M:M,"not guildie"),"")</f>
        <v/>
      </c>
      <c r="J422" s="214" t="str">
        <f aca="false">IF(F422&lt;&gt;"", xlookup(F422,O:O,O:O,"not on DKP"),"")</f>
        <v/>
      </c>
      <c r="K422" s="185" t="str">
        <f aca="false">IF(F422="","", xlookup("*"&amp;F422&amp;"*",S:S,S:S,"",2))</f>
        <v/>
      </c>
      <c r="M422" s="144" t="s">
        <v>896</v>
      </c>
      <c r="N422" s="187" t="e">
        <f aca="false" t="array" ref="N422:N422">IF(M422="","", xlookup(M422,'Guild ID Registrar'!B:B,'Guild ID Registrar'!A:A,"noID"))</f>
        <v>#NAME?</v>
      </c>
      <c r="O422" s="139" t="e">
        <f aca="false">xlookup(M422,F:F,F:F,"",2)</f>
        <v>#NAME?</v>
      </c>
      <c r="P422" s="138" t="str">
        <f aca="false">IF(SUMIF(F:F,M422,H:H)=0,"",SUMIF(F:F,M422,H:H))</f>
        <v/>
      </c>
      <c r="Q422" s="189" t="e">
        <f aca="false">IF(M422="","", xlookup("*"&amp;M422&amp;"*",S:S,S:S,"",2))</f>
        <v>#NAME?</v>
      </c>
      <c r="S422" s="140" t="str">
        <f aca="false">IF('DKP Sep 25'!A419&lt;&gt;"",'DKP Sep 25'!A419,"")</f>
        <v/>
      </c>
      <c r="T422" s="145" t="str">
        <f aca="false">IF(S422="","",IF(SUMIF(Q:Q,S422,P:P)=0,"",SUMIF(Q:Q,S422,P:P)))</f>
        <v/>
      </c>
      <c r="U422" s="190" t="str">
        <f aca="false" t="array" ref="U422:U422">IF(S422="","", xlookup(S422,'DKP Sep 25'!A:A,'DKP Sep 25'!A:A))</f>
        <v/>
      </c>
      <c r="V422" s="126" t="str">
        <f aca="false">IF(T422="","", IF(T422&gt;10,1,""))</f>
        <v/>
      </c>
      <c r="W422" s="191" t="e">
        <f aca="false">xlookup(S422,Q:Q,Q:Q)</f>
        <v>#NAME?</v>
      </c>
    </row>
    <row r="423" customFormat="false" ht="15.75" hidden="false" customHeight="true" outlineLevel="0" collapsed="false">
      <c r="A423" s="126"/>
      <c r="B423" s="126"/>
      <c r="C423" s="126"/>
      <c r="G423" s="214"/>
      <c r="H423" s="123"/>
      <c r="I423" s="214" t="str">
        <f aca="false">IF(F423&lt;&gt;"",xlookup(F423,M:M,M:M,"not guildie"),"")</f>
        <v/>
      </c>
      <c r="J423" s="214" t="str">
        <f aca="false">IF(F423&lt;&gt;"", xlookup(F423,O:O,O:O,"not on DKP"),"")</f>
        <v/>
      </c>
      <c r="K423" s="185" t="str">
        <f aca="false">IF(F423="","", xlookup("*"&amp;F423&amp;"*",S:S,S:S,"",2))</f>
        <v/>
      </c>
      <c r="M423" s="144" t="s">
        <v>439</v>
      </c>
      <c r="N423" s="187" t="e">
        <f aca="false" t="array" ref="N423:N423">IF(M423="","", xlookup(M423,'Guild ID Registrar'!B:B,'Guild ID Registrar'!A:A,"noID"))</f>
        <v>#NAME?</v>
      </c>
      <c r="O423" s="139" t="e">
        <f aca="false">xlookup(M423,F:F,F:F,"",2)</f>
        <v>#NAME?</v>
      </c>
      <c r="P423" s="138" t="str">
        <f aca="false">IF(SUMIF(F:F,M423,H:H)=0,"",SUMIF(F:F,M423,H:H))</f>
        <v/>
      </c>
      <c r="Q423" s="207" t="e">
        <f aca="false">IF(M423="","", xlookup("*"&amp;M423&amp;"*",S:S,S:S,"",2))</f>
        <v>#NAME?</v>
      </c>
      <c r="S423" s="140" t="str">
        <f aca="false">IF('DKP Sep 25'!A420&lt;&gt;"",'DKP Sep 25'!A420,"")</f>
        <v/>
      </c>
      <c r="T423" s="145" t="str">
        <f aca="false">IF(S423="","",IF(SUMIF(Q:Q,S423,P:P)=0,"",SUMIF(Q:Q,S423,P:P)))</f>
        <v/>
      </c>
      <c r="U423" s="190" t="str">
        <f aca="false" t="array" ref="U423:U423">IF(S423="","", xlookup(S423,'DKP Sep 25'!A:A,'DKP Sep 25'!A:A))</f>
        <v/>
      </c>
      <c r="V423" s="126" t="str">
        <f aca="false">IF(T423="","", IF(T423&gt;10,1,""))</f>
        <v/>
      </c>
      <c r="W423" s="191" t="e">
        <f aca="false">xlookup(S423,Q:Q,Q:Q)</f>
        <v>#NAME?</v>
      </c>
    </row>
    <row r="424" customFormat="false" ht="15.75" hidden="false" customHeight="true" outlineLevel="0" collapsed="false">
      <c r="A424" s="126"/>
      <c r="B424" s="126"/>
      <c r="C424" s="126"/>
      <c r="G424" s="214"/>
      <c r="H424" s="123"/>
      <c r="I424" s="214" t="str">
        <f aca="false">IF(F424&lt;&gt;"",xlookup(F424,M:M,M:M,"not guildie"),"")</f>
        <v/>
      </c>
      <c r="J424" s="214" t="str">
        <f aca="false">IF(F424&lt;&gt;"", xlookup(F424,O:O,O:O,"not on DKP"),"")</f>
        <v/>
      </c>
      <c r="K424" s="185" t="str">
        <f aca="false">IF(F424="","", xlookup("*"&amp;F424&amp;"*",S:S,S:S,"",2))</f>
        <v/>
      </c>
      <c r="M424" s="144" t="s">
        <v>174</v>
      </c>
      <c r="N424" s="187" t="e">
        <f aca="false" t="array" ref="N424:N424">IF(M424="","", xlookup(M424,'Guild ID Registrar'!B:B,'Guild ID Registrar'!A:A,"noID"))</f>
        <v>#NAME?</v>
      </c>
      <c r="O424" s="139" t="e">
        <f aca="false">xlookup(M424,F:F,F:F,"",2)</f>
        <v>#NAME?</v>
      </c>
      <c r="P424" s="138" t="str">
        <f aca="false">IF(SUMIF(F:F,M424,H:H)=0,"",SUMIF(F:F,M424,H:H))</f>
        <v/>
      </c>
      <c r="Q424" s="189" t="e">
        <f aca="false">IF(M424="","", xlookup("*"&amp;M424&amp;"*",S:S,S:S,"",2))</f>
        <v>#NAME?</v>
      </c>
      <c r="S424" s="140" t="str">
        <f aca="false">IF('DKP Sep 25'!A421&lt;&gt;"",'DKP Sep 25'!A421,"")</f>
        <v/>
      </c>
      <c r="T424" s="145" t="str">
        <f aca="false">IF(S424="","",IF(SUMIF(Q:Q,S424,P:P)=0,"",SUMIF(Q:Q,S424,P:P)))</f>
        <v/>
      </c>
      <c r="U424" s="190" t="str">
        <f aca="false" t="array" ref="U424:U424">IF(S424="","", xlookup(S424,'DKP Sep 25'!A:A,'DKP Sep 25'!A:A))</f>
        <v/>
      </c>
      <c r="V424" s="126" t="str">
        <f aca="false">IF(T424="","", IF(T424&gt;10,1,""))</f>
        <v/>
      </c>
      <c r="W424" s="191" t="e">
        <f aca="false">xlookup(S424,Q:Q,Q:Q)</f>
        <v>#NAME?</v>
      </c>
    </row>
    <row r="425" customFormat="false" ht="15.75" hidden="false" customHeight="true" outlineLevel="0" collapsed="false">
      <c r="A425" s="126"/>
      <c r="B425" s="126"/>
      <c r="C425" s="126"/>
      <c r="G425" s="214"/>
      <c r="H425" s="123"/>
      <c r="I425" s="214" t="str">
        <f aca="false">IF(F425&lt;&gt;"",xlookup(F425,M:M,M:M,"not guildie"),"")</f>
        <v/>
      </c>
      <c r="J425" s="214" t="str">
        <f aca="false">IF(F425&lt;&gt;"", xlookup(F425,O:O,O:O,"not on DKP"),"")</f>
        <v/>
      </c>
      <c r="K425" s="185" t="str">
        <f aca="false">IF(F425="","", xlookup("*"&amp;F425&amp;"*",S:S,S:S,"",2))</f>
        <v/>
      </c>
      <c r="M425" s="144" t="s">
        <v>897</v>
      </c>
      <c r="N425" s="187" t="e">
        <f aca="false" t="array" ref="N425:N425">IF(M425="","", xlookup(M425,'Guild ID Registrar'!B:B,'Guild ID Registrar'!A:A,"noID"))</f>
        <v>#NAME?</v>
      </c>
      <c r="O425" s="139" t="e">
        <f aca="false">xlookup(M425,F:F,F:F,"",2)</f>
        <v>#NAME?</v>
      </c>
      <c r="P425" s="138" t="str">
        <f aca="false">IF(SUMIF(F:F,M425,H:H)=0,"",SUMIF(F:F,M425,H:H))</f>
        <v/>
      </c>
      <c r="Q425" s="189" t="e">
        <f aca="false">IF(M425="","", xlookup("*"&amp;M425&amp;"*",S:S,S:S,"",2))</f>
        <v>#NAME?</v>
      </c>
      <c r="S425" s="140" t="str">
        <f aca="false">IF('DKP Sep 25'!A422&lt;&gt;"",'DKP Sep 25'!A422,"")</f>
        <v/>
      </c>
      <c r="T425" s="145" t="str">
        <f aca="false">IF(S425="","",IF(SUMIF(Q:Q,S425,P:P)=0,"",SUMIF(Q:Q,S425,P:P)))</f>
        <v/>
      </c>
      <c r="U425" s="190" t="str">
        <f aca="false" t="array" ref="U425:U425">IF(S425="","", xlookup(S425,'DKP Sep 25'!A:A,'DKP Sep 25'!A:A))</f>
        <v/>
      </c>
      <c r="V425" s="126" t="str">
        <f aca="false">IF(T425="","", IF(T425&gt;10,1,""))</f>
        <v/>
      </c>
      <c r="W425" s="191" t="e">
        <f aca="false">xlookup(S425,Q:Q,Q:Q)</f>
        <v>#NAME?</v>
      </c>
    </row>
    <row r="426" customFormat="false" ht="15.75" hidden="false" customHeight="true" outlineLevel="0" collapsed="false">
      <c r="A426" s="126"/>
      <c r="B426" s="126"/>
      <c r="C426" s="126"/>
      <c r="G426" s="214"/>
      <c r="H426" s="123"/>
      <c r="I426" s="214" t="str">
        <f aca="false">IF(F426&lt;&gt;"",xlookup(F426,M:M,M:M,"not guildie"),"")</f>
        <v/>
      </c>
      <c r="J426" s="214" t="str">
        <f aca="false">IF(F426&lt;&gt;"", xlookup(F426,O:O,O:O,"not on DKP"),"")</f>
        <v/>
      </c>
      <c r="K426" s="185" t="str">
        <f aca="false">IF(F426="","", xlookup("*"&amp;F426&amp;"*",S:S,S:S,"",2))</f>
        <v/>
      </c>
      <c r="M426" s="144" t="s">
        <v>362</v>
      </c>
      <c r="N426" s="187" t="e">
        <f aca="false" t="array" ref="N426:N426">IF(M426="","", xlookup(M426,'Guild ID Registrar'!B:B,'Guild ID Registrar'!A:A,"noID"))</f>
        <v>#NAME?</v>
      </c>
      <c r="O426" s="139" t="e">
        <f aca="false">xlookup(M426,F:F,F:F,"",2)</f>
        <v>#NAME?</v>
      </c>
      <c r="P426" s="138" t="str">
        <f aca="false">IF(SUMIF(F:F,M426,H:H)=0,"",SUMIF(F:F,M426,H:H))</f>
        <v/>
      </c>
      <c r="Q426" s="189" t="e">
        <f aca="false">IF(M426="","", xlookup("*"&amp;M426&amp;"*",S:S,S:S,"",2))</f>
        <v>#NAME?</v>
      </c>
      <c r="S426" s="140" t="str">
        <f aca="false">IF('DKP Sep 25'!A423&lt;&gt;"",'DKP Sep 25'!A423,"")</f>
        <v/>
      </c>
      <c r="T426" s="145" t="str">
        <f aca="false">IF(S426="","",IF(SUMIF(Q:Q,S426,P:P)=0,"",SUMIF(Q:Q,S426,P:P)))</f>
        <v/>
      </c>
      <c r="U426" s="190" t="str">
        <f aca="false" t="array" ref="U426:U426">IF(S426="","", xlookup(S426,'DKP Sep 25'!A:A,'DKP Sep 25'!A:A))</f>
        <v/>
      </c>
      <c r="V426" s="126" t="str">
        <f aca="false">IF(T426="","", IF(T426&gt;10,1,""))</f>
        <v/>
      </c>
      <c r="W426" s="191" t="e">
        <f aca="false">xlookup(S426,Q:Q,Q:Q)</f>
        <v>#NAME?</v>
      </c>
    </row>
    <row r="427" customFormat="false" ht="15.75" hidden="false" customHeight="true" outlineLevel="0" collapsed="false">
      <c r="A427" s="126"/>
      <c r="B427" s="126"/>
      <c r="C427" s="126"/>
      <c r="G427" s="214"/>
      <c r="H427" s="123"/>
      <c r="I427" s="214" t="str">
        <f aca="false">IF(F427&lt;&gt;"",xlookup(F427,M:M,M:M,"not guildie"),"")</f>
        <v/>
      </c>
      <c r="J427" s="214" t="str">
        <f aca="false">IF(F427&lt;&gt;"", xlookup(F427,O:O,O:O,"not on DKP"),"")</f>
        <v/>
      </c>
      <c r="K427" s="185" t="str">
        <f aca="false">IF(F427="","", xlookup("*"&amp;F427&amp;"*",S:S,S:S,"",2))</f>
        <v/>
      </c>
      <c r="M427" s="144" t="s">
        <v>471</v>
      </c>
      <c r="N427" s="187" t="e">
        <f aca="false" t="array" ref="N427:N427">IF(M427="","", xlookup(M427,'Guild ID Registrar'!B:B,'Guild ID Registrar'!A:A,"noID"))</f>
        <v>#NAME?</v>
      </c>
      <c r="O427" s="139" t="e">
        <f aca="false">xlookup(M427,F:F,F:F,"",2)</f>
        <v>#NAME?</v>
      </c>
      <c r="P427" s="138" t="str">
        <f aca="false">IF(SUMIF(F:F,M427,H:H)=0,"",SUMIF(F:F,M427,H:H))</f>
        <v/>
      </c>
      <c r="Q427" s="207" t="e">
        <f aca="false">IF(M427="","", xlookup("*"&amp;M427&amp;"*",S:S,S:S,"",2))</f>
        <v>#NAME?</v>
      </c>
      <c r="S427" s="140" t="str">
        <f aca="false">IF('DKP Sep 25'!A424&lt;&gt;"",'DKP Sep 25'!A424,"")</f>
        <v/>
      </c>
      <c r="T427" s="145" t="str">
        <f aca="false">IF(S427="","",IF(SUMIF(Q:Q,S427,P:P)=0,"",SUMIF(Q:Q,S427,P:P)))</f>
        <v/>
      </c>
      <c r="U427" s="190" t="str">
        <f aca="false" t="array" ref="U427:U427">IF(S427="","", xlookup(S427,'DKP Sep 25'!A:A,'DKP Sep 25'!A:A))</f>
        <v/>
      </c>
      <c r="V427" s="126" t="str">
        <f aca="false">IF(T427="","", IF(T427&gt;10,1,""))</f>
        <v/>
      </c>
      <c r="W427" s="191" t="e">
        <f aca="false">xlookup(S427,Q:Q,Q:Q)</f>
        <v>#NAME?</v>
      </c>
    </row>
    <row r="428" customFormat="false" ht="15.75" hidden="false" customHeight="true" outlineLevel="0" collapsed="false">
      <c r="A428" s="126"/>
      <c r="B428" s="126"/>
      <c r="C428" s="126"/>
      <c r="G428" s="214"/>
      <c r="H428" s="123"/>
      <c r="I428" s="214" t="str">
        <f aca="false">IF(F428&lt;&gt;"",xlookup(F428,M:M,M:M,"not guildie"),"")</f>
        <v/>
      </c>
      <c r="J428" s="214" t="str">
        <f aca="false">IF(F428&lt;&gt;"", xlookup(F428,O:O,O:O,"not on DKP"),"")</f>
        <v/>
      </c>
      <c r="K428" s="185" t="str">
        <f aca="false">IF(F428="","", xlookup("*"&amp;F428&amp;"*",S:S,S:S,"",2))</f>
        <v/>
      </c>
      <c r="M428" s="144" t="s">
        <v>180</v>
      </c>
      <c r="N428" s="187" t="e">
        <f aca="false" t="array" ref="N428:N428">IF(M428="","", xlookup(M428,'Guild ID Registrar'!B:B,'Guild ID Registrar'!A:A,"noID"))</f>
        <v>#NAME?</v>
      </c>
      <c r="O428" s="139" t="e">
        <f aca="false">xlookup(M428,F:F,F:F,"",2)</f>
        <v>#NAME?</v>
      </c>
      <c r="P428" s="138" t="str">
        <f aca="false">IF(SUMIF(F:F,M428,H:H)=0,"",SUMIF(F:F,M428,H:H))</f>
        <v/>
      </c>
      <c r="Q428" s="189" t="e">
        <f aca="false">IF(M428="","", xlookup("*"&amp;M428&amp;"*",S:S,S:S,"",2))</f>
        <v>#NAME?</v>
      </c>
      <c r="S428" s="140" t="str">
        <f aca="false">IF('DKP Sep 25'!A425&lt;&gt;"",'DKP Sep 25'!A425,"")</f>
        <v/>
      </c>
      <c r="T428" s="145" t="str">
        <f aca="false">IF(S428="","",IF(SUMIF(Q:Q,S428,P:P)=0,"",SUMIF(Q:Q,S428,P:P)))</f>
        <v/>
      </c>
      <c r="U428" s="190" t="str">
        <f aca="false" t="array" ref="U428:U428">IF(S428="","", xlookup(S428,'DKP Sep 25'!A:A,'DKP Sep 25'!A:A))</f>
        <v/>
      </c>
      <c r="V428" s="126" t="str">
        <f aca="false">IF(T428="","", IF(T428&gt;10,1,""))</f>
        <v/>
      </c>
      <c r="W428" s="191" t="e">
        <f aca="false">xlookup(S428,Q:Q,Q:Q)</f>
        <v>#NAME?</v>
      </c>
    </row>
    <row r="429" customFormat="false" ht="15.75" hidden="false" customHeight="true" outlineLevel="0" collapsed="false">
      <c r="A429" s="126"/>
      <c r="B429" s="126"/>
      <c r="C429" s="126"/>
      <c r="G429" s="214"/>
      <c r="H429" s="123"/>
      <c r="I429" s="214" t="str">
        <f aca="false">IF(F429&lt;&gt;"",xlookup(F429,M:M,M:M,"not guildie"),"")</f>
        <v/>
      </c>
      <c r="J429" s="214" t="str">
        <f aca="false">IF(F429&lt;&gt;"", xlookup(F429,O:O,O:O,"not on DKP"),"")</f>
        <v/>
      </c>
      <c r="K429" s="185" t="str">
        <f aca="false">IF(F429="","", xlookup("*"&amp;F429&amp;"*",S:S,S:S,"",2))</f>
        <v/>
      </c>
      <c r="M429" s="144" t="s">
        <v>898</v>
      </c>
      <c r="N429" s="187" t="e">
        <f aca="false" t="array" ref="N429:N429">IF(M429="","", xlookup(M429,'Guild ID Registrar'!B:B,'Guild ID Registrar'!A:A,"noID"))</f>
        <v>#NAME?</v>
      </c>
      <c r="O429" s="139" t="e">
        <f aca="false">xlookup(M429,F:F,F:F,"",2)</f>
        <v>#NAME?</v>
      </c>
      <c r="P429" s="138" t="str">
        <f aca="false">IF(SUMIF(F:F,M429,H:H)=0,"",SUMIF(F:F,M429,H:H))</f>
        <v/>
      </c>
      <c r="Q429" s="189" t="e">
        <f aca="false">IF(M429="","", xlookup("*"&amp;M429&amp;"*",S:S,S:S,"",2))</f>
        <v>#NAME?</v>
      </c>
      <c r="S429" s="140" t="str">
        <f aca="false">IF('DKP Sep 25'!A426&lt;&gt;"",'DKP Sep 25'!A426,"")</f>
        <v/>
      </c>
      <c r="T429" s="145" t="str">
        <f aca="false">IF(S429="","",IF(SUMIF(Q:Q,S429,P:P)=0,"",SUMIF(Q:Q,S429,P:P)))</f>
        <v/>
      </c>
      <c r="U429" s="190" t="str">
        <f aca="false" t="array" ref="U429:U429">IF(S429="","", xlookup(S429,'DKP Sep 25'!A:A,'DKP Sep 25'!A:A))</f>
        <v/>
      </c>
      <c r="V429" s="126" t="str">
        <f aca="false">IF(T429="","", IF(T429&gt;10,1,""))</f>
        <v/>
      </c>
      <c r="W429" s="191" t="e">
        <f aca="false">xlookup(S429,Q:Q,Q:Q)</f>
        <v>#NAME?</v>
      </c>
    </row>
    <row r="430" customFormat="false" ht="15.75" hidden="false" customHeight="true" outlineLevel="0" collapsed="false">
      <c r="A430" s="126"/>
      <c r="B430" s="126"/>
      <c r="C430" s="126"/>
      <c r="G430" s="214"/>
      <c r="H430" s="123"/>
      <c r="I430" s="214" t="str">
        <f aca="false">IF(F430&lt;&gt;"",xlookup(F430,M:M,M:M,"not guildie"),"")</f>
        <v/>
      </c>
      <c r="J430" s="214" t="str">
        <f aca="false">IF(F430&lt;&gt;"", xlookup(F430,O:O,O:O,"not on DKP"),"")</f>
        <v/>
      </c>
      <c r="K430" s="185" t="str">
        <f aca="false">IF(F430="","", xlookup("*"&amp;F430&amp;"*",S:S,S:S,"",2))</f>
        <v/>
      </c>
      <c r="M430" s="144" t="s">
        <v>899</v>
      </c>
      <c r="N430" s="187" t="e">
        <f aca="false" t="array" ref="N430:N430">IF(M430="","", xlookup(M430,'Guild ID Registrar'!B:B,'Guild ID Registrar'!A:A,"noID"))</f>
        <v>#NAME?</v>
      </c>
      <c r="O430" s="139" t="e">
        <f aca="false">xlookup(M430,F:F,F:F,"",2)</f>
        <v>#NAME?</v>
      </c>
      <c r="P430" s="138" t="str">
        <f aca="false">IF(SUMIF(F:F,M430,H:H)=0,"",SUMIF(F:F,M430,H:H))</f>
        <v/>
      </c>
      <c r="Q430" s="189" t="e">
        <f aca="false">IF(M430="","", xlookup("*"&amp;M430&amp;"*",S:S,S:S,"",2))</f>
        <v>#NAME?</v>
      </c>
      <c r="R430" s="215"/>
      <c r="S430" s="140" t="str">
        <f aca="false">IF('DKP Sep 25'!A427&lt;&gt;"",'DKP Sep 25'!A427,"")</f>
        <v/>
      </c>
      <c r="T430" s="145" t="str">
        <f aca="false">IF(S430="","",IF(SUMIF(Q:Q,S430,P:P)=0,"",SUMIF(Q:Q,S430,P:P)))</f>
        <v/>
      </c>
      <c r="U430" s="190" t="str">
        <f aca="false" t="array" ref="U430:U430">IF(S430="","", xlookup(S430,'DKP Sep 25'!A:A,'DKP Sep 25'!A:A))</f>
        <v/>
      </c>
      <c r="V430" s="126" t="str">
        <f aca="false">IF(T430="","", IF(T430&gt;10,1,""))</f>
        <v/>
      </c>
      <c r="W430" s="191" t="e">
        <f aca="false">xlookup(S430,Q:Q,Q:Q)</f>
        <v>#NAME?</v>
      </c>
    </row>
    <row r="431" customFormat="false" ht="15.75" hidden="false" customHeight="true" outlineLevel="0" collapsed="false">
      <c r="A431" s="126"/>
      <c r="B431" s="126"/>
      <c r="C431" s="126"/>
      <c r="G431" s="214"/>
      <c r="H431" s="123"/>
      <c r="I431" s="214" t="str">
        <f aca="false">IF(F431&lt;&gt;"",xlookup(F431,M:M,M:M,"not guildie"),"")</f>
        <v/>
      </c>
      <c r="J431" s="214" t="str">
        <f aca="false">IF(F431&lt;&gt;"", xlookup(F431,O:O,O:O,"not on DKP"),"")</f>
        <v/>
      </c>
      <c r="K431" s="185" t="str">
        <f aca="false">IF(F431="","", xlookup("*"&amp;F431&amp;"*",S:S,S:S,"",2))</f>
        <v/>
      </c>
      <c r="M431" s="144" t="s">
        <v>900</v>
      </c>
      <c r="N431" s="187" t="e">
        <f aca="false" t="array" ref="N431:N431">IF(M431="","", xlookup(M431,'Guild ID Registrar'!B:B,'Guild ID Registrar'!A:A,"noID"))</f>
        <v>#NAME?</v>
      </c>
      <c r="O431" s="139" t="e">
        <f aca="false">xlookup(M431,F:F,F:F,"",2)</f>
        <v>#NAME?</v>
      </c>
      <c r="P431" s="138" t="str">
        <f aca="false">IF(SUMIF(F:F,M431,H:H)=0,"",SUMIF(F:F,M431,H:H))</f>
        <v/>
      </c>
      <c r="Q431" s="189" t="e">
        <f aca="false">IF(M431="","", xlookup("*"&amp;M431&amp;"*",S:S,S:S,"",2))</f>
        <v>#NAME?</v>
      </c>
      <c r="S431" s="140" t="str">
        <f aca="false">IF('DKP Sep 25'!A428&lt;&gt;"",'DKP Sep 25'!A428,"")</f>
        <v/>
      </c>
      <c r="T431" s="145" t="str">
        <f aca="false">IF(S431="","",IF(SUMIF(Q:Q,S431,P:P)=0,"",SUMIF(Q:Q,S431,P:P)))</f>
        <v/>
      </c>
      <c r="U431" s="190" t="str">
        <f aca="false" t="array" ref="U431:U431">IF(S431="","", xlookup(S431,'DKP Sep 25'!A:A,'DKP Sep 25'!A:A))</f>
        <v/>
      </c>
      <c r="V431" s="126" t="str">
        <f aca="false">IF(T431="","", IF(T431&gt;10,1,""))</f>
        <v/>
      </c>
      <c r="W431" s="191" t="e">
        <f aca="false">xlookup(S431,Q:Q,Q:Q)</f>
        <v>#NAME?</v>
      </c>
    </row>
    <row r="432" customFormat="false" ht="15.75" hidden="false" customHeight="true" outlineLevel="0" collapsed="false">
      <c r="A432" s="126"/>
      <c r="B432" s="126"/>
      <c r="C432" s="126"/>
      <c r="G432" s="214"/>
      <c r="H432" s="123"/>
      <c r="I432" s="214" t="str">
        <f aca="false">IF(F432&lt;&gt;"",xlookup(F432,M:M,M:M,"not guildie"),"")</f>
        <v/>
      </c>
      <c r="J432" s="214" t="str">
        <f aca="false">IF(F432&lt;&gt;"", xlookup(F432,O:O,O:O,"not on DKP"),"")</f>
        <v/>
      </c>
      <c r="K432" s="185" t="str">
        <f aca="false">IF(F432="","", xlookup("*"&amp;F432&amp;"*",S:S,S:S,"",2))</f>
        <v/>
      </c>
      <c r="M432" s="144" t="s">
        <v>185</v>
      </c>
      <c r="N432" s="187" t="e">
        <f aca="false" t="array" ref="N432:N432">IF(M432="","", xlookup(M432,'Guild ID Registrar'!B:B,'Guild ID Registrar'!A:A,"noID"))</f>
        <v>#NAME?</v>
      </c>
      <c r="O432" s="139" t="e">
        <f aca="false">xlookup(M432,F:F,F:F,"",2)</f>
        <v>#NAME?</v>
      </c>
      <c r="P432" s="138" t="str">
        <f aca="false">IF(SUMIF(F:F,M432,H:H)=0,"",SUMIF(F:F,M432,H:H))</f>
        <v/>
      </c>
      <c r="Q432" s="189" t="e">
        <f aca="false">IF(M432="","", xlookup("*"&amp;M432&amp;"*",S:S,S:S,"",2))</f>
        <v>#NAME?</v>
      </c>
      <c r="S432" s="140" t="str">
        <f aca="false">IF('DKP Sep 25'!A429&lt;&gt;"",'DKP Sep 25'!A429,"")</f>
        <v/>
      </c>
      <c r="T432" s="145" t="str">
        <f aca="false">IF(S432="","",IF(SUMIF(Q:Q,S432,P:P)=0,"",SUMIF(Q:Q,S432,P:P)))</f>
        <v/>
      </c>
      <c r="U432" s="190" t="str">
        <f aca="false" t="array" ref="U432:U432">IF(S432="","", xlookup(S432,'DKP Sep 25'!A:A,'DKP Sep 25'!A:A))</f>
        <v/>
      </c>
      <c r="V432" s="126" t="str">
        <f aca="false">IF(T432="","", IF(T432&gt;10,1,""))</f>
        <v/>
      </c>
      <c r="W432" s="191" t="e">
        <f aca="false">xlookup(S432,Q:Q,Q:Q)</f>
        <v>#NAME?</v>
      </c>
    </row>
    <row r="433" customFormat="false" ht="15.75" hidden="false" customHeight="true" outlineLevel="0" collapsed="false">
      <c r="A433" s="126"/>
      <c r="B433" s="126"/>
      <c r="C433" s="126"/>
      <c r="G433" s="214"/>
      <c r="H433" s="123"/>
      <c r="I433" s="214" t="str">
        <f aca="false">IF(F433&lt;&gt;"",xlookup(F433,M:M,M:M,"not guildie"),"")</f>
        <v/>
      </c>
      <c r="J433" s="214" t="str">
        <f aca="false">IF(F433&lt;&gt;"", xlookup(F433,O:O,O:O,"not on DKP"),"")</f>
        <v/>
      </c>
      <c r="K433" s="185" t="str">
        <f aca="false">IF(F433="","", xlookup("*"&amp;F433&amp;"*",S:S,S:S,"",2))</f>
        <v/>
      </c>
      <c r="M433" s="144" t="s">
        <v>901</v>
      </c>
      <c r="N433" s="187" t="e">
        <f aca="false" t="array" ref="N433:N433">IF(M433="","", xlookup(M433,'Guild ID Registrar'!B:B,'Guild ID Registrar'!A:A,"noID"))</f>
        <v>#NAME?</v>
      </c>
      <c r="O433" s="139" t="e">
        <f aca="false">xlookup(M433,F:F,F:F,"",2)</f>
        <v>#NAME?</v>
      </c>
      <c r="P433" s="138" t="str">
        <f aca="false">IF(SUMIF(F:F,M433,H:H)=0,"",SUMIF(F:F,M433,H:H))</f>
        <v/>
      </c>
      <c r="Q433" s="189" t="e">
        <f aca="false">IF(M433="","", xlookup("*"&amp;M433&amp;"*",S:S,S:S,"",2))</f>
        <v>#NAME?</v>
      </c>
      <c r="S433" s="140" t="str">
        <f aca="false">IF('DKP Sep 25'!A430&lt;&gt;"",'DKP Sep 25'!A430,"")</f>
        <v/>
      </c>
      <c r="T433" s="145" t="str">
        <f aca="false">IF(S433="","",IF(SUMIF(Q:Q,S433,P:P)=0,"",SUMIF(Q:Q,S433,P:P)))</f>
        <v/>
      </c>
      <c r="U433" s="190" t="str">
        <f aca="false" t="array" ref="U433:U433">IF(S433="","", xlookup(S433,'DKP Sep 25'!A:A,'DKP Sep 25'!A:A))</f>
        <v/>
      </c>
      <c r="V433" s="126" t="str">
        <f aca="false">IF(T433="","", IF(T433&gt;10,1,""))</f>
        <v/>
      </c>
      <c r="W433" s="191" t="e">
        <f aca="false">xlookup(S433,Q:Q,Q:Q)</f>
        <v>#NAME?</v>
      </c>
    </row>
    <row r="434" customFormat="false" ht="15.75" hidden="false" customHeight="true" outlineLevel="0" collapsed="false">
      <c r="A434" s="126"/>
      <c r="B434" s="126"/>
      <c r="C434" s="126"/>
      <c r="G434" s="214"/>
      <c r="H434" s="123"/>
      <c r="I434" s="214" t="str">
        <f aca="false">IF(F434&lt;&gt;"",xlookup(F434,M:M,M:M,"not guildie"),"")</f>
        <v/>
      </c>
      <c r="J434" s="214" t="str">
        <f aca="false">IF(F434&lt;&gt;"", xlookup(F434,O:O,O:O,"not on DKP"),"")</f>
        <v/>
      </c>
      <c r="K434" s="185" t="str">
        <f aca="false">IF(F434="","", xlookup("*"&amp;F434&amp;"*",S:S,S:S,"",2))</f>
        <v/>
      </c>
      <c r="M434" s="144" t="s">
        <v>902</v>
      </c>
      <c r="N434" s="187" t="e">
        <f aca="false" t="array" ref="N434:N434">IF(M434="","", xlookup(M434,'Guild ID Registrar'!B:B,'Guild ID Registrar'!A:A,"noID"))</f>
        <v>#NAME?</v>
      </c>
      <c r="O434" s="139" t="e">
        <f aca="false">xlookup(M434,F:F,F:F,"",2)</f>
        <v>#NAME?</v>
      </c>
      <c r="P434" s="138" t="str">
        <f aca="false">IF(SUMIF(F:F,M434,H:H)=0,"",SUMIF(F:F,M434,H:H))</f>
        <v/>
      </c>
      <c r="Q434" s="189" t="e">
        <f aca="false">IF(M434="","", xlookup("*"&amp;M434&amp;"*",S:S,S:S,"",2))</f>
        <v>#NAME?</v>
      </c>
      <c r="S434" s="140" t="str">
        <f aca="false">IF('DKP Sep 25'!A431&lt;&gt;"",'DKP Sep 25'!A431,"")</f>
        <v/>
      </c>
      <c r="T434" s="145" t="str">
        <f aca="false">IF(S434="","",IF(SUMIF(Q:Q,S434,P:P)=0,"",SUMIF(Q:Q,S434,P:P)))</f>
        <v/>
      </c>
      <c r="U434" s="190" t="str">
        <f aca="false" t="array" ref="U434:U434">IF(S434="","", xlookup(S434,'DKP Sep 25'!A:A,'DKP Sep 25'!A:A))</f>
        <v/>
      </c>
      <c r="V434" s="126" t="str">
        <f aca="false">IF(T434="","", IF(T434&gt;10,1,""))</f>
        <v/>
      </c>
      <c r="W434" s="191" t="e">
        <f aca="false">xlookup(S434,Q:Q,Q:Q)</f>
        <v>#NAME?</v>
      </c>
    </row>
    <row r="435" customFormat="false" ht="15.75" hidden="false" customHeight="true" outlineLevel="0" collapsed="false">
      <c r="A435" s="126"/>
      <c r="B435" s="126"/>
      <c r="C435" s="126"/>
      <c r="G435" s="214"/>
      <c r="H435" s="123"/>
      <c r="I435" s="214" t="str">
        <f aca="false">IF(F435&lt;&gt;"",xlookup(F435,M:M,M:M,"not guildie"),"")</f>
        <v/>
      </c>
      <c r="J435" s="214" t="str">
        <f aca="false">IF(F435&lt;&gt;"", xlookup(F435,O:O,O:O,"not on DKP"),"")</f>
        <v/>
      </c>
      <c r="K435" s="185" t="str">
        <f aca="false">IF(F435="","", xlookup("*"&amp;F435&amp;"*",S:S,S:S,"",2))</f>
        <v/>
      </c>
      <c r="M435" s="144" t="s">
        <v>187</v>
      </c>
      <c r="N435" s="187" t="e">
        <f aca="false" t="array" ref="N435:N435">IF(M435="","", xlookup(M435,'Guild ID Registrar'!B:B,'Guild ID Registrar'!A:A,"noID"))</f>
        <v>#NAME?</v>
      </c>
      <c r="O435" s="139" t="e">
        <f aca="false">xlookup(M435,F:F,F:F,"",2)</f>
        <v>#NAME?</v>
      </c>
      <c r="P435" s="138" t="str">
        <f aca="false">IF(SUMIF(F:F,M435,H:H)=0,"",SUMIF(F:F,M435,H:H))</f>
        <v/>
      </c>
      <c r="Q435" s="189" t="e">
        <f aca="false">IF(M435="","", xlookup("*"&amp;M435&amp;"*",S:S,S:S,"",2))</f>
        <v>#NAME?</v>
      </c>
      <c r="S435" s="140" t="str">
        <f aca="false">IF('DKP Sep 25'!A432&lt;&gt;"",'DKP Sep 25'!A432,"")</f>
        <v/>
      </c>
      <c r="T435" s="145" t="str">
        <f aca="false">IF(S435="","",IF(SUMIF(Q:Q,S435,P:P)=0,"",SUMIF(Q:Q,S435,P:P)))</f>
        <v/>
      </c>
      <c r="U435" s="190" t="str">
        <f aca="false" t="array" ref="U435:U435">IF(S435="","", xlookup(S435,'DKP Sep 25'!A:A,'DKP Sep 25'!A:A))</f>
        <v/>
      </c>
      <c r="V435" s="126" t="str">
        <f aca="false">IF(T435="","", IF(T435&gt;10,1,""))</f>
        <v/>
      </c>
      <c r="W435" s="191" t="e">
        <f aca="false">xlookup(S435,Q:Q,Q:Q)</f>
        <v>#NAME?</v>
      </c>
    </row>
    <row r="436" customFormat="false" ht="15.75" hidden="false" customHeight="true" outlineLevel="0" collapsed="false">
      <c r="A436" s="126"/>
      <c r="B436" s="126"/>
      <c r="C436" s="126"/>
      <c r="G436" s="214"/>
      <c r="H436" s="123"/>
      <c r="I436" s="214" t="str">
        <f aca="false">IF(F436&lt;&gt;"",xlookup(F436,M:M,M:M,"not guildie"),"")</f>
        <v/>
      </c>
      <c r="J436" s="214" t="str">
        <f aca="false">IF(F436&lt;&gt;"", xlookup(F436,O:O,O:O,"not on DKP"),"")</f>
        <v/>
      </c>
      <c r="K436" s="185" t="str">
        <f aca="false">IF(F436="","", xlookup("*"&amp;F436&amp;"*",S:S,S:S,"",2))</f>
        <v/>
      </c>
      <c r="M436" s="144" t="s">
        <v>903</v>
      </c>
      <c r="N436" s="187" t="e">
        <f aca="false" t="array" ref="N436:N436">IF(M436="","", xlookup(M436,'Guild ID Registrar'!B:B,'Guild ID Registrar'!A:A,"noID"))</f>
        <v>#NAME?</v>
      </c>
      <c r="O436" s="139" t="e">
        <f aca="false">xlookup(M436,F:F,F:F,"",2)</f>
        <v>#NAME?</v>
      </c>
      <c r="P436" s="138" t="str">
        <f aca="false">IF(SUMIF(F:F,M436,H:H)=0,"",SUMIF(F:F,M436,H:H))</f>
        <v/>
      </c>
      <c r="Q436" s="189" t="e">
        <f aca="false">IF(M436="","", xlookup("*"&amp;M436&amp;"*",S:S,S:S,"",2))</f>
        <v>#NAME?</v>
      </c>
      <c r="S436" s="140" t="str">
        <f aca="false">IF('DKP Sep 25'!A433&lt;&gt;"",'DKP Sep 25'!A433,"")</f>
        <v/>
      </c>
      <c r="T436" s="145" t="str">
        <f aca="false">IF(S436="","",IF(SUMIF(Q:Q,S436,P:P)=0,"",SUMIF(Q:Q,S436,P:P)))</f>
        <v/>
      </c>
      <c r="U436" s="190" t="str">
        <f aca="false" t="array" ref="U436:U436">IF(S436="","", xlookup(S436,'DKP Sep 25'!A:A,'DKP Sep 25'!A:A))</f>
        <v/>
      </c>
      <c r="V436" s="126" t="str">
        <f aca="false">IF(T436="","", IF(T436&gt;10,1,""))</f>
        <v/>
      </c>
      <c r="W436" s="191" t="e">
        <f aca="false">xlookup(S436,Q:Q,Q:Q)</f>
        <v>#NAME?</v>
      </c>
    </row>
    <row r="437" customFormat="false" ht="15.75" hidden="false" customHeight="true" outlineLevel="0" collapsed="false">
      <c r="A437" s="126"/>
      <c r="B437" s="126"/>
      <c r="C437" s="126"/>
      <c r="G437" s="214"/>
      <c r="H437" s="123"/>
      <c r="I437" s="214" t="str">
        <f aca="false">IF(F437&lt;&gt;"",xlookup(F437,M:M,M:M,"not guildie"),"")</f>
        <v/>
      </c>
      <c r="J437" s="214" t="str">
        <f aca="false">IF(F437&lt;&gt;"", xlookup(F437,O:O,O:O,"not on DKP"),"")</f>
        <v/>
      </c>
      <c r="K437" s="185" t="str">
        <f aca="false">IF(F437="","", xlookup("*"&amp;F437&amp;"*",S:S,S:S,"",2))</f>
        <v/>
      </c>
      <c r="M437" s="144" t="s">
        <v>904</v>
      </c>
      <c r="N437" s="187" t="e">
        <f aca="false" t="array" ref="N437:N437">IF(M437="","", xlookup(M437,'Guild ID Registrar'!B:B,'Guild ID Registrar'!A:A,"noID"))</f>
        <v>#NAME?</v>
      </c>
      <c r="O437" s="139" t="e">
        <f aca="false">xlookup(M437,F:F,F:F,"",2)</f>
        <v>#NAME?</v>
      </c>
      <c r="P437" s="138" t="str">
        <f aca="false">IF(SUMIF(F:F,M437,H:H)=0,"",SUMIF(F:F,M437,H:H))</f>
        <v/>
      </c>
      <c r="Q437" s="189" t="e">
        <f aca="false">IF(M437="","", xlookup("*"&amp;M437&amp;"*",S:S,S:S,"",2))</f>
        <v>#NAME?</v>
      </c>
      <c r="S437" s="140" t="str">
        <f aca="false">IF('DKP Sep 25'!A434&lt;&gt;"",'DKP Sep 25'!A434,"")</f>
        <v/>
      </c>
      <c r="T437" s="145" t="str">
        <f aca="false">IF(S437="","",IF(SUMIF(Q:Q,S437,P:P)=0,"",SUMIF(Q:Q,S437,P:P)))</f>
        <v/>
      </c>
      <c r="U437" s="190" t="str">
        <f aca="false" t="array" ref="U437:U437">IF(S437="","", xlookup(S437,'DKP Sep 25'!A:A,'DKP Sep 25'!A:A))</f>
        <v/>
      </c>
      <c r="V437" s="126" t="str">
        <f aca="false">IF(T437="","", IF(T437&gt;10,1,""))</f>
        <v/>
      </c>
      <c r="W437" s="191" t="e">
        <f aca="false">xlookup(S437,Q:Q,Q:Q)</f>
        <v>#NAME?</v>
      </c>
    </row>
    <row r="438" customFormat="false" ht="15.75" hidden="false" customHeight="true" outlineLevel="0" collapsed="false">
      <c r="A438" s="126"/>
      <c r="B438" s="126"/>
      <c r="C438" s="126"/>
      <c r="G438" s="214"/>
      <c r="H438" s="123"/>
      <c r="I438" s="214" t="str">
        <f aca="false">IF(F438&lt;&gt;"",xlookup(F438,M:M,M:M,"not guildie"),"")</f>
        <v/>
      </c>
      <c r="J438" s="214" t="str">
        <f aca="false">IF(F438&lt;&gt;"", xlookup(F438,O:O,O:O,"not on DKP"),"")</f>
        <v/>
      </c>
      <c r="K438" s="185" t="str">
        <f aca="false">IF(F438="","", xlookup("*"&amp;F438&amp;"*",S:S,S:S,"",2))</f>
        <v/>
      </c>
      <c r="M438" s="144" t="s">
        <v>454</v>
      </c>
      <c r="N438" s="187" t="e">
        <f aca="false" t="array" ref="N438:N438">IF(M438="","", xlookup(M438,'Guild ID Registrar'!B:B,'Guild ID Registrar'!A:A,"noID"))</f>
        <v>#NAME?</v>
      </c>
      <c r="O438" s="139" t="e">
        <f aca="false">xlookup(M438,F:F,F:F,"",2)</f>
        <v>#NAME?</v>
      </c>
      <c r="P438" s="138" t="str">
        <f aca="false">IF(SUMIF(F:F,M438,H:H)=0,"",SUMIF(F:F,M438,H:H))</f>
        <v/>
      </c>
      <c r="Q438" s="189" t="e">
        <f aca="false">IF(M438="","", xlookup("*"&amp;M438&amp;"*",S:S,S:S,"",2))</f>
        <v>#NAME?</v>
      </c>
      <c r="S438" s="140" t="str">
        <f aca="false">IF('DKP Sep 25'!A435&lt;&gt;"",'DKP Sep 25'!A435,"")</f>
        <v/>
      </c>
      <c r="T438" s="145" t="str">
        <f aca="false">IF(S438="","",IF(SUMIF(Q:Q,S438,P:P)=0,"",SUMIF(Q:Q,S438,P:P)))</f>
        <v/>
      </c>
      <c r="U438" s="190" t="str">
        <f aca="false" t="array" ref="U438:U438">IF(S438="","", xlookup(S438,'DKP Sep 25'!A:A,'DKP Sep 25'!A:A))</f>
        <v/>
      </c>
      <c r="V438" s="126" t="str">
        <f aca="false">IF(T438="","", IF(T438&gt;10,1,""))</f>
        <v/>
      </c>
      <c r="W438" s="191" t="e">
        <f aca="false">xlookup(S438,Q:Q,Q:Q)</f>
        <v>#NAME?</v>
      </c>
    </row>
    <row r="439" customFormat="false" ht="15.75" hidden="false" customHeight="true" outlineLevel="0" collapsed="false">
      <c r="A439" s="126"/>
      <c r="B439" s="126"/>
      <c r="C439" s="126"/>
      <c r="G439" s="214"/>
      <c r="H439" s="123"/>
      <c r="I439" s="214" t="str">
        <f aca="false">IF(F439&lt;&gt;"",xlookup(F439,M:M,M:M,"not guildie"),"")</f>
        <v/>
      </c>
      <c r="J439" s="214" t="str">
        <f aca="false">IF(F439&lt;&gt;"", xlookup(F439,O:O,O:O,"not on DKP"),"")</f>
        <v/>
      </c>
      <c r="K439" s="185" t="str">
        <f aca="false">IF(F439="","", xlookup("*"&amp;F439&amp;"*",S:S,S:S,"",2))</f>
        <v/>
      </c>
      <c r="M439" s="144" t="s">
        <v>905</v>
      </c>
      <c r="N439" s="187" t="e">
        <f aca="false" t="array" ref="N439:N439">IF(M439="","", xlookup(M439,'Guild ID Registrar'!B:B,'Guild ID Registrar'!A:A,"noID"))</f>
        <v>#NAME?</v>
      </c>
      <c r="O439" s="139" t="e">
        <f aca="false">xlookup(M439,F:F,F:F,"",2)</f>
        <v>#NAME?</v>
      </c>
      <c r="P439" s="138" t="str">
        <f aca="false">IF(SUMIF(F:F,M439,H:H)=0,"",SUMIF(F:F,M439,H:H))</f>
        <v/>
      </c>
      <c r="Q439" s="189" t="e">
        <f aca="false">IF(M439="","", xlookup("*"&amp;M439&amp;"*",S:S,S:S,"",2))</f>
        <v>#NAME?</v>
      </c>
      <c r="S439" s="140" t="str">
        <f aca="false">IF('DKP Sep 25'!A436&lt;&gt;"",'DKP Sep 25'!A436,"")</f>
        <v/>
      </c>
      <c r="T439" s="145" t="str">
        <f aca="false">IF(S439="","",IF(SUMIF(Q:Q,S439,P:P)=0,"",SUMIF(Q:Q,S439,P:P)))</f>
        <v/>
      </c>
      <c r="U439" s="190" t="str">
        <f aca="false" t="array" ref="U439:U439">IF(S439="","", xlookup(S439,'DKP Sep 25'!A:A,'DKP Sep 25'!A:A))</f>
        <v/>
      </c>
      <c r="V439" s="126" t="str">
        <f aca="false">IF(T439="","", IF(T439&gt;10,1,""))</f>
        <v/>
      </c>
      <c r="W439" s="191" t="e">
        <f aca="false">xlookup(S439,Q:Q,Q:Q)</f>
        <v>#NAME?</v>
      </c>
    </row>
    <row r="440" customFormat="false" ht="15.75" hidden="false" customHeight="true" outlineLevel="0" collapsed="false">
      <c r="A440" s="126"/>
      <c r="B440" s="126"/>
      <c r="C440" s="126"/>
      <c r="G440" s="214"/>
      <c r="H440" s="123"/>
      <c r="I440" s="214" t="str">
        <f aca="false">IF(F440&lt;&gt;"",xlookup(F440,M:M,M:M,"not guildie"),"")</f>
        <v/>
      </c>
      <c r="J440" s="214" t="str">
        <f aca="false">IF(F440&lt;&gt;"", xlookup(F440,O:O,O:O,"not on DKP"),"")</f>
        <v/>
      </c>
      <c r="K440" s="185" t="str">
        <f aca="false">IF(F440="","", xlookup("*"&amp;F440&amp;"*",S:S,S:S,"",2))</f>
        <v/>
      </c>
      <c r="M440" s="144" t="s">
        <v>188</v>
      </c>
      <c r="N440" s="187" t="e">
        <f aca="false" t="array" ref="N440:N440">IF(M440="","", xlookup(M440,'Guild ID Registrar'!B:B,'Guild ID Registrar'!A:A,"noID"))</f>
        <v>#NAME?</v>
      </c>
      <c r="O440" s="139" t="e">
        <f aca="false">xlookup(M440,F:F,F:F,"",2)</f>
        <v>#NAME?</v>
      </c>
      <c r="P440" s="138" t="n">
        <f aca="false">IF(SUMIF(F:F,M440,H:H)=0,"",SUMIF(F:F,M440,H:H))</f>
        <v>3</v>
      </c>
      <c r="Q440" s="189" t="e">
        <f aca="false">IF(M440="","", xlookup("*"&amp;M440&amp;"*",S:S,S:S,"",2))</f>
        <v>#NAME?</v>
      </c>
      <c r="S440" s="140" t="str">
        <f aca="false">IF('DKP Sep 25'!A437&lt;&gt;"",'DKP Sep 25'!A437,"")</f>
        <v/>
      </c>
      <c r="T440" s="145" t="str">
        <f aca="false">IF(S440="","",IF(SUMIF(Q:Q,S440,P:P)=0,"",SUMIF(Q:Q,S440,P:P)))</f>
        <v/>
      </c>
      <c r="U440" s="190" t="str">
        <f aca="false" t="array" ref="U440:U440">IF(S440="","", xlookup(S440,'DKP Sep 25'!A:A,'DKP Sep 25'!A:A))</f>
        <v/>
      </c>
      <c r="V440" s="126" t="str">
        <f aca="false">IF(T440="","", IF(T440&gt;10,1,""))</f>
        <v/>
      </c>
      <c r="W440" s="191" t="e">
        <f aca="false">xlookup(S440,Q:Q,Q:Q)</f>
        <v>#NAME?</v>
      </c>
    </row>
    <row r="441" customFormat="false" ht="15.75" hidden="false" customHeight="true" outlineLevel="0" collapsed="false">
      <c r="A441" s="126"/>
      <c r="B441" s="126"/>
      <c r="C441" s="126"/>
      <c r="G441" s="214"/>
      <c r="H441" s="123"/>
      <c r="I441" s="214" t="str">
        <f aca="false">IF(F441&lt;&gt;"",xlookup(F441,M:M,M:M,"not guildie"),"")</f>
        <v/>
      </c>
      <c r="J441" s="214" t="str">
        <f aca="false">IF(F441&lt;&gt;"", xlookup(F441,O:O,O:O,"not on DKP"),"")</f>
        <v/>
      </c>
      <c r="K441" s="185" t="str">
        <f aca="false">IF(F441="","", xlookup("*"&amp;F441&amp;"*",S:S,S:S,"",2))</f>
        <v/>
      </c>
      <c r="M441" s="144" t="s">
        <v>906</v>
      </c>
      <c r="N441" s="187" t="e">
        <f aca="false" t="array" ref="N441:N441">IF(M441="","", xlookup(M441,'Guild ID Registrar'!B:B,'Guild ID Registrar'!A:A,"noID"))</f>
        <v>#NAME?</v>
      </c>
      <c r="O441" s="139" t="e">
        <f aca="false">xlookup(M441,F:F,F:F,"",2)</f>
        <v>#NAME?</v>
      </c>
      <c r="P441" s="138" t="str">
        <f aca="false">IF(SUMIF(F:F,M441,H:H)=0,"",SUMIF(F:F,M441,H:H))</f>
        <v/>
      </c>
      <c r="Q441" s="189" t="e">
        <f aca="false">IF(M441="","", xlookup("*"&amp;M441&amp;"*",S:S,S:S,"",2))</f>
        <v>#NAME?</v>
      </c>
      <c r="S441" s="140" t="str">
        <f aca="false">IF('DKP Sep 25'!A438&lt;&gt;"",'DKP Sep 25'!A438,"")</f>
        <v/>
      </c>
      <c r="T441" s="145" t="str">
        <f aca="false">IF(S441="","",IF(SUMIF(Q:Q,S441,P:P)=0,"",SUMIF(Q:Q,S441,P:P)))</f>
        <v/>
      </c>
      <c r="U441" s="190" t="str">
        <f aca="false" t="array" ref="U441:U441">IF(S441="","", xlookup(S441,'DKP Sep 25'!A:A,'DKP Sep 25'!A:A))</f>
        <v/>
      </c>
      <c r="V441" s="126" t="str">
        <f aca="false">IF(T441="","", IF(T441&gt;10,1,""))</f>
        <v/>
      </c>
      <c r="W441" s="191" t="e">
        <f aca="false">xlookup(S441,Q:Q,Q:Q)</f>
        <v>#NAME?</v>
      </c>
    </row>
    <row r="442" customFormat="false" ht="15.75" hidden="false" customHeight="true" outlineLevel="0" collapsed="false">
      <c r="A442" s="126"/>
      <c r="B442" s="126"/>
      <c r="C442" s="126"/>
      <c r="G442" s="214"/>
      <c r="H442" s="123"/>
      <c r="I442" s="214" t="str">
        <f aca="false">IF(F442&lt;&gt;"",xlookup(F442,M:M,M:M,"not guildie"),"")</f>
        <v/>
      </c>
      <c r="J442" s="214" t="str">
        <f aca="false">IF(F442&lt;&gt;"", xlookup(F442,O:O,O:O,"not on DKP"),"")</f>
        <v/>
      </c>
      <c r="K442" s="185" t="str">
        <f aca="false">IF(F442="","", xlookup("*"&amp;F442&amp;"*",S:S,S:S,"",2))</f>
        <v/>
      </c>
      <c r="M442" s="144" t="s">
        <v>907</v>
      </c>
      <c r="N442" s="187" t="e">
        <f aca="false" t="array" ref="N442:N442">IF(M442="","", xlookup(M442,'Guild ID Registrar'!B:B,'Guild ID Registrar'!A:A,"noID"))</f>
        <v>#NAME?</v>
      </c>
      <c r="O442" s="139" t="e">
        <f aca="false">xlookup(M442,F:F,F:F,"",2)</f>
        <v>#NAME?</v>
      </c>
      <c r="P442" s="138" t="str">
        <f aca="false">IF(SUMIF(F:F,M442,H:H)=0,"",SUMIF(F:F,M442,H:H))</f>
        <v/>
      </c>
      <c r="Q442" s="189" t="e">
        <f aca="false">IF(M442="","", xlookup("*"&amp;M442&amp;"*",S:S,S:S,"",2))</f>
        <v>#NAME?</v>
      </c>
      <c r="S442" s="140" t="str">
        <f aca="false">IF('DKP Sep 25'!A439&lt;&gt;"",'DKP Sep 25'!A439,"")</f>
        <v/>
      </c>
      <c r="T442" s="145" t="str">
        <f aca="false">IF(S442="","",IF(SUMIF(Q:Q,S442,P:P)=0,"",SUMIF(Q:Q,S442,P:P)))</f>
        <v/>
      </c>
      <c r="U442" s="190" t="str">
        <f aca="false" t="array" ref="U442:U442">IF(S442="","", xlookup(S442,'DKP Sep 25'!A:A,'DKP Sep 25'!A:A))</f>
        <v/>
      </c>
      <c r="V442" s="126" t="str">
        <f aca="false">IF(T442="","", IF(T442&gt;10,1,""))</f>
        <v/>
      </c>
      <c r="W442" s="191" t="e">
        <f aca="false">xlookup(S442,Q:Q,Q:Q)</f>
        <v>#NAME?</v>
      </c>
    </row>
    <row r="443" customFormat="false" ht="15.75" hidden="false" customHeight="true" outlineLevel="0" collapsed="false">
      <c r="A443" s="126"/>
      <c r="B443" s="126"/>
      <c r="C443" s="126"/>
      <c r="G443" s="214"/>
      <c r="H443" s="123"/>
      <c r="I443" s="214" t="str">
        <f aca="false">IF(F443&lt;&gt;"",xlookup(F443,M:M,M:M,"not guildie"),"")</f>
        <v/>
      </c>
      <c r="J443" s="214" t="str">
        <f aca="false">IF(F443&lt;&gt;"", xlookup(F443,O:O,O:O,"not on DKP"),"")</f>
        <v/>
      </c>
      <c r="K443" s="185" t="str">
        <f aca="false">IF(F443="","", xlookup("*"&amp;F443&amp;"*",S:S,S:S,"",2))</f>
        <v/>
      </c>
      <c r="M443" s="144" t="s">
        <v>908</v>
      </c>
      <c r="N443" s="187" t="e">
        <f aca="false" t="array" ref="N443:N443">IF(M443="","", xlookup(M443,'Guild ID Registrar'!B:B,'Guild ID Registrar'!A:A,"noID"))</f>
        <v>#NAME?</v>
      </c>
      <c r="O443" s="139" t="e">
        <f aca="false">xlookup(M443,F:F,F:F,"",2)</f>
        <v>#NAME?</v>
      </c>
      <c r="P443" s="138" t="str">
        <f aca="false">IF(SUMIF(F:F,M443,H:H)=0,"",SUMIF(F:F,M443,H:H))</f>
        <v/>
      </c>
      <c r="Q443" s="189" t="e">
        <f aca="false">IF(M443="","", xlookup("*"&amp;M443&amp;"*",S:S,S:S,"",2))</f>
        <v>#NAME?</v>
      </c>
      <c r="S443" s="140" t="str">
        <f aca="false">IF('DKP Sep 25'!A440&lt;&gt;"",'DKP Sep 25'!A440,"")</f>
        <v/>
      </c>
      <c r="T443" s="145" t="str">
        <f aca="false">IF(S443="","",IF(SUMIF(Q:Q,S443,P:P)=0,"",SUMIF(Q:Q,S443,P:P)))</f>
        <v/>
      </c>
      <c r="U443" s="190" t="str">
        <f aca="false" t="array" ref="U443:U443">IF(S443="","", xlookup(S443,'DKP Sep 25'!A:A,'DKP Sep 25'!A:A))</f>
        <v/>
      </c>
      <c r="V443" s="126" t="str">
        <f aca="false">IF(T443="","", IF(T443&gt;10,1,""))</f>
        <v/>
      </c>
      <c r="W443" s="191" t="e">
        <f aca="false">xlookup(S443,Q:Q,Q:Q)</f>
        <v>#NAME?</v>
      </c>
    </row>
    <row r="444" customFormat="false" ht="15.75" hidden="false" customHeight="true" outlineLevel="0" collapsed="false">
      <c r="A444" s="126"/>
      <c r="B444" s="126"/>
      <c r="C444" s="126"/>
      <c r="G444" s="214"/>
      <c r="H444" s="123"/>
      <c r="I444" s="214" t="str">
        <f aca="false">IF(F444&lt;&gt;"",xlookup(F444,M:M,M:M,"not guildie"),"")</f>
        <v/>
      </c>
      <c r="J444" s="214" t="str">
        <f aca="false">IF(F444&lt;&gt;"", xlookup(F444,O:O,O:O,"not on DKP"),"")</f>
        <v/>
      </c>
      <c r="K444" s="185" t="str">
        <f aca="false">IF(F444="","", xlookup("*"&amp;F444&amp;"*",S:S,S:S,"",2))</f>
        <v/>
      </c>
      <c r="M444" s="144" t="s">
        <v>909</v>
      </c>
      <c r="N444" s="187" t="e">
        <f aca="false" t="array" ref="N444:N444">IF(M444="","", xlookup(M444,'Guild ID Registrar'!B:B,'Guild ID Registrar'!A:A,"noID"))</f>
        <v>#NAME?</v>
      </c>
      <c r="O444" s="139" t="e">
        <f aca="false">xlookup(M444,F:F,F:F,"",2)</f>
        <v>#NAME?</v>
      </c>
      <c r="P444" s="138" t="str">
        <f aca="false">IF(SUMIF(F:F,M444,H:H)=0,"",SUMIF(F:F,M444,H:H))</f>
        <v/>
      </c>
      <c r="Q444" s="189" t="e">
        <f aca="false">IF(M444="","", xlookup("*"&amp;M444&amp;"*",S:S,S:S,"",2))</f>
        <v>#NAME?</v>
      </c>
      <c r="S444" s="140" t="str">
        <f aca="false">IF('DKP Sep 25'!A441&lt;&gt;"",'DKP Sep 25'!A441,"")</f>
        <v/>
      </c>
      <c r="T444" s="145" t="str">
        <f aca="false">IF(S444="","",IF(SUMIF(Q:Q,S444,P:P)=0,"",SUMIF(Q:Q,S444,P:P)))</f>
        <v/>
      </c>
      <c r="U444" s="190" t="str">
        <f aca="false" t="array" ref="U444:U444">IF(S444="","", xlookup(S444,'DKP Sep 25'!A:A,'DKP Sep 25'!A:A))</f>
        <v/>
      </c>
      <c r="V444" s="126" t="str">
        <f aca="false">IF(T444="","", IF(T444&gt;10,1,""))</f>
        <v/>
      </c>
      <c r="W444" s="191" t="e">
        <f aca="false">xlookup(S444,Q:Q,Q:Q)</f>
        <v>#NAME?</v>
      </c>
    </row>
    <row r="445" customFormat="false" ht="15.75" hidden="false" customHeight="true" outlineLevel="0" collapsed="false">
      <c r="A445" s="126"/>
      <c r="B445" s="126"/>
      <c r="C445" s="126"/>
      <c r="G445" s="214"/>
      <c r="H445" s="123"/>
      <c r="I445" s="214" t="str">
        <f aca="false">IF(F445&lt;&gt;"",xlookup(F445,M:M,M:M,"not guildie"),"")</f>
        <v/>
      </c>
      <c r="J445" s="214" t="str">
        <f aca="false">IF(F445&lt;&gt;"", xlookup(F445,O:O,O:O,"not on DKP"),"")</f>
        <v/>
      </c>
      <c r="K445" s="185" t="str">
        <f aca="false">IF(F445="","", xlookup("*"&amp;F445&amp;"*",S:S,S:S,"",2))</f>
        <v/>
      </c>
      <c r="M445" s="144" t="s">
        <v>401</v>
      </c>
      <c r="N445" s="187" t="e">
        <f aca="false" t="array" ref="N445:N445">IF(M445="","", xlookup(M445,'Guild ID Registrar'!B:B,'Guild ID Registrar'!A:A,"noID"))</f>
        <v>#NAME?</v>
      </c>
      <c r="O445" s="139" t="e">
        <f aca="false">xlookup(M445,F:F,F:F,"",2)</f>
        <v>#NAME?</v>
      </c>
      <c r="P445" s="138" t="str">
        <f aca="false">IF(SUMIF(F:F,M445,H:H)=0,"",SUMIF(F:F,M445,H:H))</f>
        <v/>
      </c>
      <c r="Q445" s="189" t="e">
        <f aca="false">IF(M445="","", xlookup("*"&amp;M445&amp;"*",S:S,S:S,"",2))</f>
        <v>#NAME?</v>
      </c>
      <c r="S445" s="140" t="str">
        <f aca="false">IF('DKP Sep 25'!A442&lt;&gt;"",'DKP Sep 25'!A442,"")</f>
        <v/>
      </c>
      <c r="T445" s="145" t="str">
        <f aca="false">IF(S445="","",IF(SUMIF(Q:Q,S445,P:P)=0,"",SUMIF(Q:Q,S445,P:P)))</f>
        <v/>
      </c>
      <c r="U445" s="190" t="str">
        <f aca="false" t="array" ref="U445:U445">IF(S445="","", xlookup(S445,'DKP Sep 25'!A:A,'DKP Sep 25'!A:A))</f>
        <v/>
      </c>
      <c r="V445" s="126" t="str">
        <f aca="false">IF(T445="","", IF(T445&gt;10,1,""))</f>
        <v/>
      </c>
      <c r="W445" s="191" t="e">
        <f aca="false">xlookup(S445,Q:Q,Q:Q)</f>
        <v>#NAME?</v>
      </c>
    </row>
    <row r="446" customFormat="false" ht="15.75" hidden="false" customHeight="true" outlineLevel="0" collapsed="false">
      <c r="A446" s="126"/>
      <c r="B446" s="126"/>
      <c r="C446" s="126"/>
      <c r="G446" s="214"/>
      <c r="H446" s="123"/>
      <c r="I446" s="214" t="str">
        <f aca="false">IF(F446&lt;&gt;"",xlookup(F446,M:M,M:M,"not guildie"),"")</f>
        <v/>
      </c>
      <c r="J446" s="214" t="str">
        <f aca="false">IF(F446&lt;&gt;"", xlookup(F446,O:O,O:O,"not on DKP"),"")</f>
        <v/>
      </c>
      <c r="K446" s="185" t="str">
        <f aca="false">IF(F446="","", xlookup("*"&amp;F446&amp;"*",S:S,S:S,"",2))</f>
        <v/>
      </c>
      <c r="M446" s="144" t="s">
        <v>371</v>
      </c>
      <c r="N446" s="187" t="e">
        <f aca="false" t="array" ref="N446:N446">IF(M446="","", xlookup(M446,'Guild ID Registrar'!B:B,'Guild ID Registrar'!A:A,"noID"))</f>
        <v>#NAME?</v>
      </c>
      <c r="O446" s="139" t="e">
        <f aca="false">xlookup(M446,F:F,F:F,"",2)</f>
        <v>#NAME?</v>
      </c>
      <c r="P446" s="138" t="str">
        <f aca="false">IF(SUMIF(F:F,M446,H:H)=0,"",SUMIF(F:F,M446,H:H))</f>
        <v/>
      </c>
      <c r="Q446" s="189" t="e">
        <f aca="false">IF(M446="","", xlookup("*"&amp;M446&amp;"*",S:S,S:S,"",2))</f>
        <v>#NAME?</v>
      </c>
      <c r="S446" s="140" t="str">
        <f aca="false">IF('DKP Sep 25'!A443&lt;&gt;"",'DKP Sep 25'!A443,"")</f>
        <v/>
      </c>
      <c r="T446" s="145" t="str">
        <f aca="false">IF(S446="","",IF(SUMIF(Q:Q,S446,P:P)=0,"",SUMIF(Q:Q,S446,P:P)))</f>
        <v/>
      </c>
      <c r="U446" s="190" t="str">
        <f aca="false" t="array" ref="U446:U446">IF(S446="","", xlookup(S446,'DKP Sep 25'!A:A,'DKP Sep 25'!A:A))</f>
        <v/>
      </c>
      <c r="V446" s="126" t="str">
        <f aca="false">IF(T446="","", IF(T446&gt;10,1,""))</f>
        <v/>
      </c>
      <c r="W446" s="191" t="e">
        <f aca="false">xlookup(S446,Q:Q,Q:Q)</f>
        <v>#NAME?</v>
      </c>
    </row>
    <row r="447" customFormat="false" ht="15.75" hidden="false" customHeight="true" outlineLevel="0" collapsed="false">
      <c r="A447" s="126"/>
      <c r="B447" s="126"/>
      <c r="C447" s="126"/>
      <c r="G447" s="214"/>
      <c r="H447" s="123"/>
      <c r="I447" s="214" t="str">
        <f aca="false">IF(F447&lt;&gt;"",xlookup(F447,M:M,M:M,"not guildie"),"")</f>
        <v/>
      </c>
      <c r="J447" s="214" t="str">
        <f aca="false">IF(F447&lt;&gt;"", xlookup(F447,O:O,O:O,"not on DKP"),"")</f>
        <v/>
      </c>
      <c r="K447" s="185" t="str">
        <f aca="false">IF(F447="","", xlookup("*"&amp;F447&amp;"*",S:S,S:S,"",2))</f>
        <v/>
      </c>
      <c r="M447" s="144" t="s">
        <v>191</v>
      </c>
      <c r="N447" s="187" t="e">
        <f aca="false" t="array" ref="N447:N447">IF(M447="","", xlookup(M447,'Guild ID Registrar'!B:B,'Guild ID Registrar'!A:A,"noID"))</f>
        <v>#NAME?</v>
      </c>
      <c r="O447" s="139" t="e">
        <f aca="false">xlookup(M447,F:F,F:F,"",2)</f>
        <v>#NAME?</v>
      </c>
      <c r="P447" s="138" t="str">
        <f aca="false">IF(SUMIF(F:F,M447,H:H)=0,"",SUMIF(F:F,M447,H:H))</f>
        <v/>
      </c>
      <c r="Q447" s="189" t="e">
        <f aca="false">IF(M447="","", xlookup("*"&amp;M447&amp;"*",S:S,S:S,"",2))</f>
        <v>#NAME?</v>
      </c>
      <c r="S447" s="140" t="str">
        <f aca="false">IF('DKP Sep 25'!A444&lt;&gt;"",'DKP Sep 25'!A444,"")</f>
        <v/>
      </c>
      <c r="T447" s="145" t="str">
        <f aca="false">IF(S447="","",IF(SUMIF(Q:Q,S447,P:P)=0,"",SUMIF(Q:Q,S447,P:P)))</f>
        <v/>
      </c>
      <c r="U447" s="190" t="str">
        <f aca="false" t="array" ref="U447:U447">IF(S447="","", xlookup(S447,'DKP Sep 25'!A:A,'DKP Sep 25'!A:A))</f>
        <v/>
      </c>
      <c r="V447" s="126" t="str">
        <f aca="false">IF(T447="","", IF(T447&gt;10,1,""))</f>
        <v/>
      </c>
      <c r="W447" s="191" t="e">
        <f aca="false">xlookup(S447,Q:Q,Q:Q)</f>
        <v>#NAME?</v>
      </c>
    </row>
    <row r="448" customFormat="false" ht="15.75" hidden="false" customHeight="true" outlineLevel="0" collapsed="false">
      <c r="A448" s="126"/>
      <c r="B448" s="126"/>
      <c r="C448" s="126"/>
      <c r="G448" s="214"/>
      <c r="H448" s="123"/>
      <c r="I448" s="214" t="str">
        <f aca="false">IF(F448&lt;&gt;"",xlookup(F448,M:M,M:M,"not guildie"),"")</f>
        <v/>
      </c>
      <c r="J448" s="214" t="str">
        <f aca="false">IF(F448&lt;&gt;"", xlookup(F448,O:O,O:O,"not on DKP"),"")</f>
        <v/>
      </c>
      <c r="K448" s="185" t="str">
        <f aca="false">IF(F448="","", xlookup("*"&amp;F448&amp;"*",S:S,S:S,"",2))</f>
        <v/>
      </c>
      <c r="M448" s="144" t="s">
        <v>910</v>
      </c>
      <c r="N448" s="187" t="e">
        <f aca="false" t="array" ref="N448:N448">IF(M448="","", xlookup(M448,'Guild ID Registrar'!B:B,'Guild ID Registrar'!A:A,"noID"))</f>
        <v>#NAME?</v>
      </c>
      <c r="O448" s="139" t="e">
        <f aca="false">xlookup(M448,F:F,F:F,"",2)</f>
        <v>#NAME?</v>
      </c>
      <c r="P448" s="138" t="str">
        <f aca="false">IF(SUMIF(F:F,M448,H:H)=0,"",SUMIF(F:F,M448,H:H))</f>
        <v/>
      </c>
      <c r="Q448" s="189" t="e">
        <f aca="false">IF(M448="","", xlookup("*"&amp;M448&amp;"*",S:S,S:S,"",2))</f>
        <v>#NAME?</v>
      </c>
      <c r="S448" s="140" t="str">
        <f aca="false">IF('DKP Sep 25'!A445&lt;&gt;"",'DKP Sep 25'!A445,"")</f>
        <v/>
      </c>
      <c r="T448" s="145" t="str">
        <f aca="false">IF(S448="","",IF(SUMIF(Q:Q,S448,P:P)=0,"",SUMIF(Q:Q,S448,P:P)))</f>
        <v/>
      </c>
      <c r="U448" s="190" t="str">
        <f aca="false" t="array" ref="U448:U448">IF(S448="","", xlookup(S448,'DKP Sep 25'!A:A,'DKP Sep 25'!A:A))</f>
        <v/>
      </c>
      <c r="V448" s="126" t="str">
        <f aca="false">IF(T448="","", IF(T448&gt;10,1,""))</f>
        <v/>
      </c>
      <c r="W448" s="191" t="e">
        <f aca="false">xlookup(S448,Q:Q,Q:Q)</f>
        <v>#NAME?</v>
      </c>
    </row>
    <row r="449" customFormat="false" ht="15.75" hidden="false" customHeight="true" outlineLevel="0" collapsed="false">
      <c r="A449" s="126"/>
      <c r="B449" s="126"/>
      <c r="C449" s="126"/>
      <c r="G449" s="214"/>
      <c r="H449" s="123"/>
      <c r="I449" s="214" t="str">
        <f aca="false">IF(F449&lt;&gt;"",xlookup(F449,M:M,M:M,"not guildie"),"")</f>
        <v/>
      </c>
      <c r="J449" s="214" t="str">
        <f aca="false">IF(F449&lt;&gt;"", xlookup(F449,O:O,O:O,"not on DKP"),"")</f>
        <v/>
      </c>
      <c r="K449" s="185" t="str">
        <f aca="false">IF(F449="","", xlookup("*"&amp;F449&amp;"*",S:S,S:S,"",2))</f>
        <v/>
      </c>
      <c r="M449" s="144" t="s">
        <v>911</v>
      </c>
      <c r="N449" s="187" t="e">
        <f aca="false" t="array" ref="N449:N449">IF(M449="","", xlookup(M449,'Guild ID Registrar'!B:B,'Guild ID Registrar'!A:A,"noID"))</f>
        <v>#NAME?</v>
      </c>
      <c r="O449" s="139" t="e">
        <f aca="false">xlookup(M449,F:F,F:F,"",2)</f>
        <v>#NAME?</v>
      </c>
      <c r="P449" s="138" t="str">
        <f aca="false">IF(SUMIF(F:F,M449,H:H)=0,"",SUMIF(F:F,M449,H:H))</f>
        <v/>
      </c>
      <c r="Q449" s="189" t="e">
        <f aca="false">IF(M449="","", xlookup("*"&amp;M449&amp;"*",S:S,S:S,"",2))</f>
        <v>#NAME?</v>
      </c>
      <c r="S449" s="140" t="str">
        <f aca="false">IF('DKP Sep 25'!A446&lt;&gt;"",'DKP Sep 25'!A446,"")</f>
        <v/>
      </c>
      <c r="T449" s="145" t="str">
        <f aca="false">IF(S449="","",IF(SUMIF(Q:Q,S449,P:P)=0,"",SUMIF(Q:Q,S449,P:P)))</f>
        <v/>
      </c>
      <c r="U449" s="190" t="str">
        <f aca="false" t="array" ref="U449:U449">IF(S449="","", xlookup(S449,'DKP Sep 25'!A:A,'DKP Sep 25'!A:A))</f>
        <v/>
      </c>
      <c r="V449" s="126" t="str">
        <f aca="false">IF(T449="","", IF(T449&gt;10,1,""))</f>
        <v/>
      </c>
      <c r="W449" s="191" t="e">
        <f aca="false">xlookup(S449,Q:Q,Q:Q)</f>
        <v>#NAME?</v>
      </c>
    </row>
    <row r="450" customFormat="false" ht="15.75" hidden="false" customHeight="true" outlineLevel="0" collapsed="false">
      <c r="A450" s="126"/>
      <c r="B450" s="126"/>
      <c r="C450" s="126"/>
      <c r="G450" s="214"/>
      <c r="H450" s="123"/>
      <c r="I450" s="214" t="str">
        <f aca="false">IF(F450&lt;&gt;"",xlookup(F450,M:M,M:M,"not guildie"),"")</f>
        <v/>
      </c>
      <c r="J450" s="214" t="str">
        <f aca="false">IF(F450&lt;&gt;"", xlookup(F450,O:O,O:O,"not on DKP"),"")</f>
        <v/>
      </c>
      <c r="K450" s="185" t="str">
        <f aca="false">IF(F450="","", xlookup("*"&amp;F450&amp;"*",S:S,S:S,"",2))</f>
        <v/>
      </c>
      <c r="M450" s="144" t="s">
        <v>912</v>
      </c>
      <c r="N450" s="187" t="e">
        <f aca="false" t="array" ref="N450:N450">IF(M450="","", xlookup(M450,'Guild ID Registrar'!B:B,'Guild ID Registrar'!A:A,"noID"))</f>
        <v>#NAME?</v>
      </c>
      <c r="O450" s="139" t="e">
        <f aca="false">xlookup(M450,F:F,F:F,"",2)</f>
        <v>#NAME?</v>
      </c>
      <c r="P450" s="138" t="str">
        <f aca="false">IF(SUMIF(F:F,M450,H:H)=0,"",SUMIF(F:F,M450,H:H))</f>
        <v/>
      </c>
      <c r="Q450" s="189" t="e">
        <f aca="false">IF(M450="","", xlookup("*"&amp;M450&amp;"*",S:S,S:S,"",2))</f>
        <v>#NAME?</v>
      </c>
      <c r="S450" s="140" t="str">
        <f aca="false">IF('DKP Sep 25'!A447&lt;&gt;"",'DKP Sep 25'!A447,"")</f>
        <v/>
      </c>
      <c r="T450" s="145" t="str">
        <f aca="false">IF(S450="","",IF(SUMIF(Q:Q,S450,P:P)=0,"",SUMIF(Q:Q,S450,P:P)))</f>
        <v/>
      </c>
      <c r="U450" s="190" t="str">
        <f aca="false" t="array" ref="U450:U450">IF(S450="","", xlookup(S450,'DKP Sep 25'!A:A,'DKP Sep 25'!A:A))</f>
        <v/>
      </c>
      <c r="V450" s="126" t="str">
        <f aca="false">IF(T450="","", IF(T450&gt;10,1,""))</f>
        <v/>
      </c>
      <c r="W450" s="191" t="e">
        <f aca="false">xlookup(S450,Q:Q,Q:Q)</f>
        <v>#NAME?</v>
      </c>
    </row>
    <row r="451" customFormat="false" ht="15.75" hidden="false" customHeight="true" outlineLevel="0" collapsed="false">
      <c r="A451" s="126"/>
      <c r="B451" s="126"/>
      <c r="C451" s="126"/>
      <c r="G451" s="214"/>
      <c r="H451" s="123"/>
      <c r="I451" s="214" t="str">
        <f aca="false">IF(F451&lt;&gt;"",xlookup(F451,M:M,M:M,"not guildie"),"")</f>
        <v/>
      </c>
      <c r="J451" s="214" t="str">
        <f aca="false">IF(F451&lt;&gt;"", xlookup(F451,O:O,O:O,"not on DKP"),"")</f>
        <v/>
      </c>
      <c r="K451" s="185" t="str">
        <f aca="false">IF(F451="","", xlookup("*"&amp;F451&amp;"*",S:S,S:S,"",2))</f>
        <v/>
      </c>
      <c r="M451" s="144" t="s">
        <v>89</v>
      </c>
      <c r="N451" s="187" t="e">
        <f aca="false" t="array" ref="N451:N451">IF(M451="","", xlookup(M451,'Guild ID Registrar'!B:B,'Guild ID Registrar'!A:A,"noID"))</f>
        <v>#NAME?</v>
      </c>
      <c r="O451" s="139" t="e">
        <f aca="false">xlookup(M451,F:F,F:F,"",2)</f>
        <v>#NAME?</v>
      </c>
      <c r="P451" s="138" t="str">
        <f aca="false">IF(SUMIF(F:F,M451,H:H)=0,"",SUMIF(F:F,M451,H:H))</f>
        <v/>
      </c>
      <c r="Q451" s="189" t="e">
        <f aca="false">IF(M451="","", xlookup("*"&amp;M451&amp;"*",S:S,S:S,"",2))</f>
        <v>#NAME?</v>
      </c>
      <c r="S451" s="140" t="str">
        <f aca="false">IF('DKP Sep 25'!A448&lt;&gt;"",'DKP Sep 25'!A448,"")</f>
        <v/>
      </c>
      <c r="T451" s="145" t="str">
        <f aca="false">IF(S451="","",IF(SUMIF(Q:Q,S451,P:P)=0,"",SUMIF(Q:Q,S451,P:P)))</f>
        <v/>
      </c>
      <c r="U451" s="190" t="str">
        <f aca="false" t="array" ref="U451:U451">IF(S451="","", xlookup(S451,'DKP Sep 25'!A:A,'DKP Sep 25'!A:A))</f>
        <v/>
      </c>
      <c r="V451" s="126" t="str">
        <f aca="false">IF(T451="","", IF(T451&gt;10,1,""))</f>
        <v/>
      </c>
      <c r="W451" s="191" t="e">
        <f aca="false">xlookup(S451,Q:Q,Q:Q)</f>
        <v>#NAME?</v>
      </c>
    </row>
    <row r="452" customFormat="false" ht="15.75" hidden="false" customHeight="true" outlineLevel="0" collapsed="false">
      <c r="A452" s="126"/>
      <c r="B452" s="126"/>
      <c r="C452" s="126"/>
      <c r="G452" s="214"/>
      <c r="H452" s="123"/>
      <c r="I452" s="214" t="str">
        <f aca="false">IF(F452&lt;&gt;"",xlookup(F452,M:M,M:M,"not guildie"),"")</f>
        <v/>
      </c>
      <c r="J452" s="214" t="str">
        <f aca="false">IF(F452&lt;&gt;"", xlookup(F452,O:O,O:O,"not on DKP"),"")</f>
        <v/>
      </c>
      <c r="K452" s="185" t="str">
        <f aca="false">IF(F452="","", xlookup("*"&amp;F452&amp;"*",S:S,S:S,"",2))</f>
        <v/>
      </c>
      <c r="M452" s="144" t="s">
        <v>39</v>
      </c>
      <c r="N452" s="187" t="e">
        <f aca="false" t="array" ref="N452:N452">IF(M452="","", xlookup(M452,'Guild ID Registrar'!B:B,'Guild ID Registrar'!A:A,"noID"))</f>
        <v>#NAME?</v>
      </c>
      <c r="O452" s="139" t="e">
        <f aca="false">xlookup(M452,F:F,F:F,"",2)</f>
        <v>#NAME?</v>
      </c>
      <c r="P452" s="138" t="str">
        <f aca="false">IF(SUMIF(F:F,M452,H:H)=0,"",SUMIF(F:F,M452,H:H))</f>
        <v/>
      </c>
      <c r="Q452" s="189" t="e">
        <f aca="false">IF(M452="","", xlookup("*"&amp;M452&amp;"*",S:S,S:S,"",2))</f>
        <v>#NAME?</v>
      </c>
      <c r="S452" s="140" t="str">
        <f aca="false">IF('DKP Sep 25'!A449&lt;&gt;"",'DKP Sep 25'!A449,"")</f>
        <v/>
      </c>
      <c r="T452" s="145" t="str">
        <f aca="false">IF(S452="","",IF(SUMIF(Q:Q,S452,P:P)=0,"",SUMIF(Q:Q,S452,P:P)))</f>
        <v/>
      </c>
      <c r="U452" s="190" t="str">
        <f aca="false" t="array" ref="U452:U452">IF(S452="","", xlookup(S452,'DKP Sep 25'!A:A,'DKP Sep 25'!A:A))</f>
        <v/>
      </c>
      <c r="V452" s="126" t="str">
        <f aca="false">IF(T452="","", IF(T452&gt;10,1,""))</f>
        <v/>
      </c>
      <c r="W452" s="191" t="e">
        <f aca="false">xlookup(S452,Q:Q,Q:Q)</f>
        <v>#NAME?</v>
      </c>
    </row>
    <row r="453" customFormat="false" ht="15.75" hidden="false" customHeight="true" outlineLevel="0" collapsed="false">
      <c r="A453" s="126"/>
      <c r="B453" s="126"/>
      <c r="C453" s="126"/>
      <c r="G453" s="214"/>
      <c r="H453" s="123"/>
      <c r="I453" s="214" t="str">
        <f aca="false">IF(F453&lt;&gt;"",xlookup(F453,M:M,M:M,"not guildie"),"")</f>
        <v/>
      </c>
      <c r="J453" s="214" t="str">
        <f aca="false">IF(F453&lt;&gt;"", xlookup(F453,O:O,O:O,"not on DKP"),"")</f>
        <v/>
      </c>
      <c r="K453" s="185" t="str">
        <f aca="false">IF(F453="","", xlookup("*"&amp;F453&amp;"*",S:S,S:S,"",2))</f>
        <v/>
      </c>
      <c r="M453" s="144" t="s">
        <v>913</v>
      </c>
      <c r="N453" s="187" t="e">
        <f aca="false" t="array" ref="N453:N453">IF(M453="","", xlookup(M453,'Guild ID Registrar'!B:B,'Guild ID Registrar'!A:A,"noID"))</f>
        <v>#NAME?</v>
      </c>
      <c r="O453" s="139" t="e">
        <f aca="false">xlookup(M453,F:F,F:F,"",2)</f>
        <v>#NAME?</v>
      </c>
      <c r="P453" s="138" t="str">
        <f aca="false">IF(SUMIF(F:F,M453,H:H)=0,"",SUMIF(F:F,M453,H:H))</f>
        <v/>
      </c>
      <c r="Q453" s="189" t="e">
        <f aca="false">IF(M453="","", xlookup("*"&amp;M453&amp;"*",S:S,S:S,"",2))</f>
        <v>#NAME?</v>
      </c>
      <c r="S453" s="140" t="str">
        <f aca="false">IF('DKP Sep 25'!A450&lt;&gt;"",'DKP Sep 25'!A450,"")</f>
        <v/>
      </c>
      <c r="T453" s="145" t="str">
        <f aca="false">IF(S453="","",IF(SUMIF(Q:Q,S453,P:P)=0,"",SUMIF(Q:Q,S453,P:P)))</f>
        <v/>
      </c>
      <c r="U453" s="190" t="str">
        <f aca="false" t="array" ref="U453:U453">IF(S453="","", xlookup(S453,'DKP Sep 25'!A:A,'DKP Sep 25'!A:A))</f>
        <v/>
      </c>
      <c r="V453" s="126" t="str">
        <f aca="false">IF(T453="","", IF(T453&gt;10,1,""))</f>
        <v/>
      </c>
      <c r="W453" s="191" t="e">
        <f aca="false">xlookup(S453,Q:Q,Q:Q)</f>
        <v>#NAME?</v>
      </c>
    </row>
    <row r="454" customFormat="false" ht="15.75" hidden="false" customHeight="true" outlineLevel="0" collapsed="false">
      <c r="A454" s="126"/>
      <c r="B454" s="126"/>
      <c r="C454" s="126"/>
      <c r="G454" s="214"/>
      <c r="H454" s="123"/>
      <c r="I454" s="214" t="str">
        <f aca="false">IF(F454&lt;&gt;"",xlookup(F454,M:M,M:M,"not guildie"),"")</f>
        <v/>
      </c>
      <c r="J454" s="214" t="str">
        <f aca="false">IF(F454&lt;&gt;"", xlookup(F454,O:O,O:O,"not on DKP"),"")</f>
        <v/>
      </c>
      <c r="K454" s="185" t="str">
        <f aca="false">IF(F454="","", xlookup("*"&amp;F454&amp;"*",S:S,S:S,"",2))</f>
        <v/>
      </c>
      <c r="M454" s="144" t="s">
        <v>914</v>
      </c>
      <c r="N454" s="187" t="e">
        <f aca="false" t="array" ref="N454:N454">IF(M454="","", xlookup(M454,'Guild ID Registrar'!B:B,'Guild ID Registrar'!A:A,"noID"))</f>
        <v>#NAME?</v>
      </c>
      <c r="O454" s="139" t="e">
        <f aca="false">xlookup(M454,F:F,F:F,"",2)</f>
        <v>#NAME?</v>
      </c>
      <c r="P454" s="138" t="str">
        <f aca="false">IF(SUMIF(F:F,M454,H:H)=0,"",SUMIF(F:F,M454,H:H))</f>
        <v/>
      </c>
      <c r="Q454" s="189" t="e">
        <f aca="false">IF(M454="","", xlookup("*"&amp;M454&amp;"*",S:S,S:S,"",2))</f>
        <v>#NAME?</v>
      </c>
      <c r="S454" s="140" t="str">
        <f aca="false">IF('DKP Sep 25'!A451&lt;&gt;"",'DKP Sep 25'!A451,"")</f>
        <v/>
      </c>
      <c r="T454" s="145" t="str">
        <f aca="false">IF(S454="","",IF(SUMIF(Q:Q,S454,P:P)=0,"",SUMIF(Q:Q,S454,P:P)))</f>
        <v/>
      </c>
      <c r="U454" s="190" t="str">
        <f aca="false" t="array" ref="U454:U454">IF(S454="","", xlookup(S454,'DKP Sep 25'!A:A,'DKP Sep 25'!A:A))</f>
        <v/>
      </c>
      <c r="V454" s="126" t="str">
        <f aca="false">IF(T454="","", IF(T454&gt;10,1,""))</f>
        <v/>
      </c>
      <c r="W454" s="191" t="e">
        <f aca="false">xlookup(S454,Q:Q,Q:Q)</f>
        <v>#NAME?</v>
      </c>
    </row>
    <row r="455" customFormat="false" ht="15.75" hidden="false" customHeight="true" outlineLevel="0" collapsed="false">
      <c r="A455" s="126"/>
      <c r="B455" s="126"/>
      <c r="C455" s="126"/>
      <c r="G455" s="214"/>
      <c r="H455" s="123"/>
      <c r="I455" s="214" t="str">
        <f aca="false">IF(F455&lt;&gt;"",xlookup(F455,M:M,M:M,"not guildie"),"")</f>
        <v/>
      </c>
      <c r="J455" s="214" t="str">
        <f aca="false">IF(F455&lt;&gt;"", xlookup(F455,O:O,O:O,"not on DKP"),"")</f>
        <v/>
      </c>
      <c r="K455" s="185" t="str">
        <f aca="false">IF(F455="","", xlookup("*"&amp;F455&amp;"*",S:S,S:S,"",2))</f>
        <v/>
      </c>
      <c r="M455" s="144" t="s">
        <v>201</v>
      </c>
      <c r="N455" s="187" t="e">
        <f aca="false" t="array" ref="N455:N455">IF(M455="","", xlookup(M455,'Guild ID Registrar'!B:B,'Guild ID Registrar'!A:A,"noID"))</f>
        <v>#NAME?</v>
      </c>
      <c r="O455" s="139" t="e">
        <f aca="false">xlookup(M455,F:F,F:F,"",2)</f>
        <v>#NAME?</v>
      </c>
      <c r="P455" s="138" t="n">
        <f aca="false">IF(SUMIF(F:F,M455,H:H)=0,"",SUMIF(F:F,M455,H:H))</f>
        <v>4</v>
      </c>
      <c r="Q455" s="189" t="e">
        <f aca="false">IF(M455="","", xlookup("*"&amp;M455&amp;"*",S:S,S:S,"",2))</f>
        <v>#NAME?</v>
      </c>
      <c r="S455" s="140" t="str">
        <f aca="false">IF('DKP Sep 25'!A452&lt;&gt;"",'DKP Sep 25'!A452,"")</f>
        <v/>
      </c>
      <c r="T455" s="145" t="str">
        <f aca="false">IF(S455="","",IF(SUMIF(Q:Q,S455,P:P)=0,"",SUMIF(Q:Q,S455,P:P)))</f>
        <v/>
      </c>
      <c r="U455" s="190" t="str">
        <f aca="false" t="array" ref="U455:U455">IF(S455="","", xlookup(S455,'DKP Sep 25'!A:A,'DKP Sep 25'!A:A))</f>
        <v/>
      </c>
      <c r="V455" s="126" t="str">
        <f aca="false">IF(T455="","", IF(T455&gt;10,1,""))</f>
        <v/>
      </c>
      <c r="W455" s="191" t="e">
        <f aca="false">xlookup(S455,Q:Q,Q:Q)</f>
        <v>#NAME?</v>
      </c>
    </row>
    <row r="456" customFormat="false" ht="15.75" hidden="false" customHeight="true" outlineLevel="0" collapsed="false">
      <c r="A456" s="126"/>
      <c r="B456" s="126"/>
      <c r="C456" s="126"/>
      <c r="G456" s="214"/>
      <c r="H456" s="123"/>
      <c r="I456" s="214" t="str">
        <f aca="false">IF(F456&lt;&gt;"",xlookup(F456,M:M,M:M,"not guildie"),"")</f>
        <v/>
      </c>
      <c r="J456" s="214" t="str">
        <f aca="false">IF(F456&lt;&gt;"", xlookup(F456,O:O,O:O,"not on DKP"),"")</f>
        <v/>
      </c>
      <c r="K456" s="185" t="str">
        <f aca="false">IF(F456="","", xlookup("*"&amp;F456&amp;"*",S:S,S:S,"",2))</f>
        <v/>
      </c>
      <c r="M456" s="144" t="s">
        <v>200</v>
      </c>
      <c r="N456" s="187" t="e">
        <f aca="false" t="array" ref="N456:N456">IF(M456="","", xlookup(M456,'Guild ID Registrar'!B:B,'Guild ID Registrar'!A:A,"noID"))</f>
        <v>#NAME?</v>
      </c>
      <c r="O456" s="139" t="e">
        <f aca="false">xlookup(M456,F:F,F:F,"",2)</f>
        <v>#NAME?</v>
      </c>
      <c r="P456" s="138" t="n">
        <f aca="false">IF(SUMIF(F:F,M456,H:H)=0,"",SUMIF(F:F,M456,H:H))</f>
        <v>3</v>
      </c>
      <c r="Q456" s="189" t="e">
        <f aca="false">IF(M456="","", xlookup("*"&amp;M456&amp;"*",S:S,S:S,"",2))</f>
        <v>#NAME?</v>
      </c>
      <c r="S456" s="140" t="str">
        <f aca="false">IF('DKP Sep 25'!A453&lt;&gt;"",'DKP Sep 25'!A453,"")</f>
        <v/>
      </c>
      <c r="T456" s="145" t="str">
        <f aca="false">IF(S456="","",IF(SUMIF(Q:Q,S456,P:P)=0,"",SUMIF(Q:Q,S456,P:P)))</f>
        <v/>
      </c>
      <c r="U456" s="190" t="str">
        <f aca="false" t="array" ref="U456:U456">IF(S456="","", xlookup(S456,'DKP Sep 25'!A:A,'DKP Sep 25'!A:A))</f>
        <v/>
      </c>
      <c r="V456" s="126" t="str">
        <f aca="false">IF(T456="","", IF(T456&gt;10,1,""))</f>
        <v/>
      </c>
      <c r="W456" s="191" t="e">
        <f aca="false">xlookup(S456,Q:Q,Q:Q)</f>
        <v>#NAME?</v>
      </c>
    </row>
    <row r="457" customFormat="false" ht="15.75" hidden="false" customHeight="true" outlineLevel="0" collapsed="false">
      <c r="A457" s="126"/>
      <c r="B457" s="126"/>
      <c r="C457" s="126"/>
      <c r="G457" s="214"/>
      <c r="H457" s="123"/>
      <c r="I457" s="214" t="str">
        <f aca="false">IF(F457&lt;&gt;"",xlookup(F457,M:M,M:M,"not guildie"),"")</f>
        <v/>
      </c>
      <c r="J457" s="214" t="str">
        <f aca="false">IF(F457&lt;&gt;"", xlookup(F457,O:O,O:O,"not on DKP"),"")</f>
        <v/>
      </c>
      <c r="K457" s="185" t="str">
        <f aca="false">IF(F457="","", xlookup("*"&amp;F457&amp;"*",S:S,S:S,"",2))</f>
        <v/>
      </c>
      <c r="M457" s="144" t="s">
        <v>915</v>
      </c>
      <c r="N457" s="187" t="e">
        <f aca="false" t="array" ref="N457:N457">IF(M457="","", xlookup(M457,'Guild ID Registrar'!B:B,'Guild ID Registrar'!A:A,"noID"))</f>
        <v>#NAME?</v>
      </c>
      <c r="O457" s="139" t="e">
        <f aca="false">xlookup(M457,F:F,F:F,"",2)</f>
        <v>#NAME?</v>
      </c>
      <c r="P457" s="138" t="str">
        <f aca="false">IF(SUMIF(F:F,M457,H:H)=0,"",SUMIF(F:F,M457,H:H))</f>
        <v/>
      </c>
      <c r="Q457" s="189" t="e">
        <f aca="false">IF(M457="","", xlookup("*"&amp;M457&amp;"*",S:S,S:S,"",2))</f>
        <v>#NAME?</v>
      </c>
      <c r="S457" s="140" t="str">
        <f aca="false">IF('DKP Sep 25'!A454&lt;&gt;"",'DKP Sep 25'!A454,"")</f>
        <v/>
      </c>
      <c r="T457" s="145" t="str">
        <f aca="false">IF(S457="","",IF(SUMIF(Q:Q,S457,P:P)=0,"",SUMIF(Q:Q,S457,P:P)))</f>
        <v/>
      </c>
      <c r="U457" s="190" t="str">
        <f aca="false" t="array" ref="U457:U457">IF(S457="","", xlookup(S457,'DKP Sep 25'!A:A,'DKP Sep 25'!A:A))</f>
        <v/>
      </c>
      <c r="V457" s="126" t="str">
        <f aca="false">IF(T457="","", IF(T457&gt;10,1,""))</f>
        <v/>
      </c>
      <c r="W457" s="191" t="e">
        <f aca="false">xlookup(S457,Q:Q,Q:Q)</f>
        <v>#NAME?</v>
      </c>
    </row>
    <row r="458" customFormat="false" ht="15.75" hidden="false" customHeight="true" outlineLevel="0" collapsed="false">
      <c r="A458" s="126"/>
      <c r="B458" s="126"/>
      <c r="C458" s="126"/>
      <c r="G458" s="214"/>
      <c r="H458" s="123"/>
      <c r="I458" s="214" t="str">
        <f aca="false">IF(F458&lt;&gt;"",xlookup(F458,M:M,M:M,"not guildie"),"")</f>
        <v/>
      </c>
      <c r="J458" s="214" t="str">
        <f aca="false">IF(F458&lt;&gt;"", xlookup(F458,O:O,O:O,"not on DKP"),"")</f>
        <v/>
      </c>
      <c r="K458" s="185" t="str">
        <f aca="false">IF(F458="","", xlookup("*"&amp;F458&amp;"*",S:S,S:S,"",2))</f>
        <v/>
      </c>
      <c r="M458" s="144" t="s">
        <v>916</v>
      </c>
      <c r="N458" s="187" t="e">
        <f aca="false" t="array" ref="N458:N458">IF(M458="","", xlookup(M458,'Guild ID Registrar'!B:B,'Guild ID Registrar'!A:A,"noID"))</f>
        <v>#NAME?</v>
      </c>
      <c r="O458" s="139" t="e">
        <f aca="false">xlookup(M458,F:F,F:F,"",2)</f>
        <v>#NAME?</v>
      </c>
      <c r="P458" s="138" t="str">
        <f aca="false">IF(SUMIF(F:F,M458,H:H)=0,"",SUMIF(F:F,M458,H:H))</f>
        <v/>
      </c>
      <c r="Q458" s="189" t="e">
        <f aca="false">IF(M458="","", xlookup("*"&amp;M458&amp;"*",S:S,S:S,"",2))</f>
        <v>#NAME?</v>
      </c>
      <c r="S458" s="140" t="str">
        <f aca="false">IF('DKP Sep 25'!A455&lt;&gt;"",'DKP Sep 25'!A455,"")</f>
        <v/>
      </c>
      <c r="T458" s="145" t="str">
        <f aca="false">IF(S458="","",IF(SUMIF(Q:Q,S458,P:P)=0,"",SUMIF(Q:Q,S458,P:P)))</f>
        <v/>
      </c>
      <c r="U458" s="190" t="str">
        <f aca="false" t="array" ref="U458:U458">IF(S458="","", xlookup(S458,'DKP Sep 25'!A:A,'DKP Sep 25'!A:A))</f>
        <v/>
      </c>
      <c r="V458" s="126" t="str">
        <f aca="false">IF(T458="","", IF(T458&gt;10,1,""))</f>
        <v/>
      </c>
      <c r="W458" s="191" t="e">
        <f aca="false">xlookup(S458,Q:Q,Q:Q)</f>
        <v>#NAME?</v>
      </c>
    </row>
    <row r="459" customFormat="false" ht="15.75" hidden="false" customHeight="true" outlineLevel="0" collapsed="false">
      <c r="A459" s="126"/>
      <c r="B459" s="126"/>
      <c r="C459" s="126"/>
      <c r="G459" s="214"/>
      <c r="H459" s="123"/>
      <c r="I459" s="214" t="str">
        <f aca="false">IF(F459&lt;&gt;"",xlookup(F459,M:M,M:M,"not guildie"),"")</f>
        <v/>
      </c>
      <c r="J459" s="214" t="str">
        <f aca="false">IF(F459&lt;&gt;"", xlookup(F459,O:O,O:O,"not on DKP"),"")</f>
        <v/>
      </c>
      <c r="K459" s="185" t="str">
        <f aca="false">IF(F459="","", xlookup("*"&amp;F459&amp;"*",S:S,S:S,"",2))</f>
        <v/>
      </c>
      <c r="M459" s="144" t="s">
        <v>917</v>
      </c>
      <c r="N459" s="187" t="e">
        <f aca="false" t="array" ref="N459:N459">IF(M459="","", xlookup(M459,'Guild ID Registrar'!B:B,'Guild ID Registrar'!A:A,"noID"))</f>
        <v>#NAME?</v>
      </c>
      <c r="O459" s="139" t="e">
        <f aca="false">xlookup(M459,F:F,F:F,"",2)</f>
        <v>#NAME?</v>
      </c>
      <c r="P459" s="138" t="str">
        <f aca="false">IF(SUMIF(F:F,M459,H:H)=0,"",SUMIF(F:F,M459,H:H))</f>
        <v/>
      </c>
      <c r="Q459" s="189" t="e">
        <f aca="false">IF(M459="","", xlookup("*"&amp;M459&amp;"*",S:S,S:S,"",2))</f>
        <v>#NAME?</v>
      </c>
      <c r="S459" s="140" t="str">
        <f aca="false">IF('DKP Sep 25'!A456&lt;&gt;"",'DKP Sep 25'!A456,"")</f>
        <v/>
      </c>
      <c r="T459" s="145" t="str">
        <f aca="false">IF(S459="","",IF(SUMIF(Q:Q,S459,P:P)=0,"",SUMIF(Q:Q,S459,P:P)))</f>
        <v/>
      </c>
      <c r="U459" s="190" t="str">
        <f aca="false" t="array" ref="U459:U459">IF(S459="","", xlookup(S459,'DKP Sep 25'!A:A,'DKP Sep 25'!A:A))</f>
        <v/>
      </c>
      <c r="V459" s="126" t="str">
        <f aca="false">IF(T459="","", IF(T459&gt;10,1,""))</f>
        <v/>
      </c>
      <c r="W459" s="191" t="e">
        <f aca="false">xlookup(S459,Q:Q,Q:Q)</f>
        <v>#NAME?</v>
      </c>
    </row>
    <row r="460" customFormat="false" ht="15.75" hidden="false" customHeight="true" outlineLevel="0" collapsed="false">
      <c r="A460" s="126"/>
      <c r="B460" s="126"/>
      <c r="C460" s="126"/>
      <c r="G460" s="214"/>
      <c r="H460" s="123"/>
      <c r="I460" s="214" t="str">
        <f aca="false">IF(F460&lt;&gt;"",xlookup(F460,M:M,M:M,"not guildie"),"")</f>
        <v/>
      </c>
      <c r="J460" s="214" t="str">
        <f aca="false">IF(F460&lt;&gt;"", xlookup(F460,O:O,O:O,"not on DKP"),"")</f>
        <v/>
      </c>
      <c r="K460" s="185" t="str">
        <f aca="false">IF(F460="","", xlookup("*"&amp;F460&amp;"*",S:S,S:S,"",2))</f>
        <v/>
      </c>
      <c r="M460" s="144" t="s">
        <v>470</v>
      </c>
      <c r="N460" s="187" t="e">
        <f aca="false" t="array" ref="N460:N460">IF(M460="","", xlookup(M460,'Guild ID Registrar'!B:B,'Guild ID Registrar'!A:A,"noID"))</f>
        <v>#NAME?</v>
      </c>
      <c r="O460" s="139" t="e">
        <f aca="false">xlookup(M460,F:F,F:F,"",2)</f>
        <v>#NAME?</v>
      </c>
      <c r="P460" s="138" t="str">
        <f aca="false">IF(SUMIF(F:F,M460,H:H)=0,"",SUMIF(F:F,M460,H:H))</f>
        <v/>
      </c>
      <c r="Q460" s="189" t="e">
        <f aca="false">IF(M460="","", xlookup("*"&amp;M460&amp;"*",S:S,S:S,"",2))</f>
        <v>#NAME?</v>
      </c>
      <c r="S460" s="140" t="str">
        <f aca="false">IF('DKP Sep 25'!A457&lt;&gt;"",'DKP Sep 25'!A457,"")</f>
        <v/>
      </c>
      <c r="T460" s="145" t="str">
        <f aca="false">IF(S460="","",IF(SUMIF(Q:Q,S460,P:P)=0,"",SUMIF(Q:Q,S460,P:P)))</f>
        <v/>
      </c>
      <c r="U460" s="190" t="str">
        <f aca="false" t="array" ref="U460:U460">IF(S460="","", xlookup(S460,'DKP Sep 25'!A:A,'DKP Sep 25'!A:A))</f>
        <v/>
      </c>
      <c r="V460" s="126" t="str">
        <f aca="false">IF(T460="","", IF(T460&gt;10,1,""))</f>
        <v/>
      </c>
      <c r="W460" s="191" t="e">
        <f aca="false">xlookup(S460,Q:Q,Q:Q)</f>
        <v>#NAME?</v>
      </c>
    </row>
    <row r="461" customFormat="false" ht="15.75" hidden="false" customHeight="true" outlineLevel="0" collapsed="false">
      <c r="A461" s="126"/>
      <c r="B461" s="126"/>
      <c r="C461" s="126"/>
      <c r="G461" s="214"/>
      <c r="H461" s="123"/>
      <c r="I461" s="214" t="str">
        <f aca="false">IF(F461&lt;&gt;"",xlookup(F461,M:M,M:M,"not guildie"),"")</f>
        <v/>
      </c>
      <c r="J461" s="214" t="str">
        <f aca="false">IF(F461&lt;&gt;"", xlookup(F461,O:O,O:O,"not on DKP"),"")</f>
        <v/>
      </c>
      <c r="K461" s="185" t="str">
        <f aca="false">IF(F461="","", xlookup("*"&amp;F461&amp;"*",S:S,S:S,"",2))</f>
        <v/>
      </c>
      <c r="M461" s="144" t="s">
        <v>918</v>
      </c>
      <c r="N461" s="187" t="e">
        <f aca="false" t="array" ref="N461:N461">IF(M461="","", xlookup(M461,'Guild ID Registrar'!B:B,'Guild ID Registrar'!A:A,"noID"))</f>
        <v>#NAME?</v>
      </c>
      <c r="O461" s="139" t="e">
        <f aca="false">xlookup(M461,F:F,F:F,"",2)</f>
        <v>#NAME?</v>
      </c>
      <c r="P461" s="138" t="str">
        <f aca="false">IF(SUMIF(F:F,M461,H:H)=0,"",SUMIF(F:F,M461,H:H))</f>
        <v/>
      </c>
      <c r="Q461" s="189" t="e">
        <f aca="false">IF(M461="","", xlookup("*"&amp;M461&amp;"*",S:S,S:S,"",2))</f>
        <v>#NAME?</v>
      </c>
      <c r="S461" s="140" t="str">
        <f aca="false">IF('DKP Sep 25'!A458&lt;&gt;"",'DKP Sep 25'!A458,"")</f>
        <v/>
      </c>
      <c r="T461" s="145" t="str">
        <f aca="false">IF(S461="","",IF(SUMIF(Q:Q,S461,P:P)=0,"",SUMIF(Q:Q,S461,P:P)))</f>
        <v/>
      </c>
      <c r="U461" s="190" t="str">
        <f aca="false" t="array" ref="U461:U461">IF(S461="","", xlookup(S461,'DKP Sep 25'!A:A,'DKP Sep 25'!A:A))</f>
        <v/>
      </c>
      <c r="V461" s="126" t="str">
        <f aca="false">IF(T461="","", IF(T461&gt;10,1,""))</f>
        <v/>
      </c>
      <c r="W461" s="191" t="e">
        <f aca="false">xlookup(S461,Q:Q,Q:Q)</f>
        <v>#NAME?</v>
      </c>
    </row>
    <row r="462" customFormat="false" ht="15.75" hidden="false" customHeight="true" outlineLevel="0" collapsed="false">
      <c r="A462" s="126"/>
      <c r="B462" s="126"/>
      <c r="C462" s="126"/>
      <c r="G462" s="214"/>
      <c r="H462" s="123"/>
      <c r="I462" s="214" t="str">
        <f aca="false">IF(F462&lt;&gt;"",xlookup(F462,M:M,M:M,"not guildie"),"")</f>
        <v/>
      </c>
      <c r="J462" s="214" t="str">
        <f aca="false">IF(F462&lt;&gt;"", xlookup(F462,O:O,O:O,"not on DKP"),"")</f>
        <v/>
      </c>
      <c r="K462" s="185" t="str">
        <f aca="false">IF(F462="","", xlookup("*"&amp;F462&amp;"*",S:S,S:S,"",2))</f>
        <v/>
      </c>
      <c r="M462" s="144" t="s">
        <v>919</v>
      </c>
      <c r="N462" s="187" t="e">
        <f aca="false" t="array" ref="N462:N462">IF(M462="","", xlookup(M462,'Guild ID Registrar'!B:B,'Guild ID Registrar'!A:A,"noID"))</f>
        <v>#NAME?</v>
      </c>
      <c r="O462" s="139" t="e">
        <f aca="false">xlookup(M462,F:F,F:F,"",2)</f>
        <v>#NAME?</v>
      </c>
      <c r="P462" s="138" t="str">
        <f aca="false">IF(SUMIF(F:F,M462,H:H)=0,"",SUMIF(F:F,M462,H:H))</f>
        <v/>
      </c>
      <c r="Q462" s="189" t="e">
        <f aca="false">IF(M462="","", xlookup("*"&amp;M462&amp;"*",S:S,S:S,"",2))</f>
        <v>#NAME?</v>
      </c>
      <c r="S462" s="140" t="str">
        <f aca="false">IF('DKP Sep 25'!A459&lt;&gt;"",'DKP Sep 25'!A459,"")</f>
        <v/>
      </c>
      <c r="T462" s="145" t="str">
        <f aca="false">IF(S462="","",IF(SUMIF(Q:Q,S462,P:P)=0,"",SUMIF(Q:Q,S462,P:P)))</f>
        <v/>
      </c>
      <c r="U462" s="190" t="str">
        <f aca="false" t="array" ref="U462:U462">IF(S462="","", xlookup(S462,'DKP Sep 25'!A:A,'DKP Sep 25'!A:A))</f>
        <v/>
      </c>
      <c r="V462" s="126" t="str">
        <f aca="false">IF(T462="","", IF(T462&gt;10,1,""))</f>
        <v/>
      </c>
      <c r="W462" s="191" t="e">
        <f aca="false">xlookup(S462,Q:Q,Q:Q)</f>
        <v>#NAME?</v>
      </c>
    </row>
    <row r="463" customFormat="false" ht="15.75" hidden="false" customHeight="true" outlineLevel="0" collapsed="false">
      <c r="A463" s="126"/>
      <c r="B463" s="126"/>
      <c r="C463" s="126"/>
      <c r="G463" s="214"/>
      <c r="H463" s="123"/>
      <c r="I463" s="214" t="str">
        <f aca="false">IF(F463&lt;&gt;"",xlookup(F463,M:M,M:M,"not guildie"),"")</f>
        <v/>
      </c>
      <c r="J463" s="214" t="str">
        <f aca="false">IF(F463&lt;&gt;"", xlookup(F463,O:O,O:O,"not on DKP"),"")</f>
        <v/>
      </c>
      <c r="K463" s="185" t="str">
        <f aca="false">IF(F463="","", xlookup("*"&amp;F463&amp;"*",S:S,S:S,"",2))</f>
        <v/>
      </c>
      <c r="M463" s="144" t="s">
        <v>323</v>
      </c>
      <c r="N463" s="187" t="e">
        <f aca="false" t="array" ref="N463:N463">IF(M463="","", xlookup(M463,'Guild ID Registrar'!B:B,'Guild ID Registrar'!A:A,"noID"))</f>
        <v>#NAME?</v>
      </c>
      <c r="O463" s="139" t="e">
        <f aca="false">xlookup(M463,F:F,F:F,"",2)</f>
        <v>#NAME?</v>
      </c>
      <c r="P463" s="138" t="n">
        <f aca="false">IF(SUMIF(F:F,M463,H:H)=0,"",SUMIF(F:F,M463,H:H))</f>
        <v>4</v>
      </c>
      <c r="Q463" s="189" t="e">
        <f aca="false">IF(M463="","", xlookup("*"&amp;M463&amp;"*",S:S,S:S,"",2))</f>
        <v>#NAME?</v>
      </c>
      <c r="S463" s="140" t="str">
        <f aca="false">IF('DKP Sep 25'!A460&lt;&gt;"",'DKP Sep 25'!A460,"")</f>
        <v/>
      </c>
      <c r="T463" s="145" t="str">
        <f aca="false">IF(S463="","",IF(SUMIF(Q:Q,S463,P:P)=0,"",SUMIF(Q:Q,S463,P:P)))</f>
        <v/>
      </c>
      <c r="U463" s="190" t="str">
        <f aca="false" t="array" ref="U463:U463">IF(S463="","", xlookup(S463,'DKP Sep 25'!A:A,'DKP Sep 25'!A:A))</f>
        <v/>
      </c>
      <c r="V463" s="126" t="str">
        <f aca="false">IF(T463="","", IF(T463&gt;10,1,""))</f>
        <v/>
      </c>
      <c r="W463" s="191" t="e">
        <f aca="false">xlookup(S463,Q:Q,Q:Q)</f>
        <v>#NAME?</v>
      </c>
    </row>
    <row r="464" customFormat="false" ht="15.75" hidden="false" customHeight="true" outlineLevel="0" collapsed="false">
      <c r="A464" s="126"/>
      <c r="B464" s="126"/>
      <c r="C464" s="126"/>
      <c r="G464" s="214"/>
      <c r="H464" s="123"/>
      <c r="I464" s="214" t="str">
        <f aca="false">IF(F464&lt;&gt;"",xlookup(F464,M:M,M:M,"not guildie"),"")</f>
        <v/>
      </c>
      <c r="J464" s="214" t="str">
        <f aca="false">IF(F464&lt;&gt;"", xlookup(F464,O:O,O:O,"not on DKP"),"")</f>
        <v/>
      </c>
      <c r="K464" s="185" t="str">
        <f aca="false">IF(F464="","", xlookup("*"&amp;F464&amp;"*",S:S,S:S,"",2))</f>
        <v/>
      </c>
      <c r="M464" s="144" t="s">
        <v>920</v>
      </c>
      <c r="N464" s="187" t="e">
        <f aca="false" t="array" ref="N464:N464">IF(M464="","", xlookup(M464,'Guild ID Registrar'!B:B,'Guild ID Registrar'!A:A,"noID"))</f>
        <v>#NAME?</v>
      </c>
      <c r="O464" s="139" t="e">
        <f aca="false">xlookup(M464,F:F,F:F,"",2)</f>
        <v>#NAME?</v>
      </c>
      <c r="P464" s="138" t="n">
        <f aca="false">IF(SUMIF(F:F,M464,H:H)=0,"",SUMIF(F:F,M464,H:H))</f>
        <v>3</v>
      </c>
      <c r="Q464" s="189" t="e">
        <f aca="false">IF(M464="","", xlookup("*"&amp;M464&amp;"*",S:S,S:S,"",2))</f>
        <v>#NAME?</v>
      </c>
      <c r="S464" s="140" t="str">
        <f aca="false">IF('DKP Sep 25'!A461&lt;&gt;"",'DKP Sep 25'!A461,"")</f>
        <v/>
      </c>
      <c r="T464" s="145" t="str">
        <f aca="false">IF(S464="","",IF(SUMIF(Q:Q,S464,P:P)=0,"",SUMIF(Q:Q,S464,P:P)))</f>
        <v/>
      </c>
      <c r="U464" s="190" t="str">
        <f aca="false" t="array" ref="U464:U464">IF(S464="","", xlookup(S464,'DKP Sep 25'!A:A,'DKP Sep 25'!A:A))</f>
        <v/>
      </c>
      <c r="V464" s="126" t="str">
        <f aca="false">IF(T464="","", IF(T464&gt;10,1,""))</f>
        <v/>
      </c>
      <c r="W464" s="191" t="e">
        <f aca="false">xlookup(S464,Q:Q,Q:Q)</f>
        <v>#NAME?</v>
      </c>
    </row>
    <row r="465" customFormat="false" ht="15.75" hidden="false" customHeight="true" outlineLevel="0" collapsed="false">
      <c r="A465" s="126"/>
      <c r="B465" s="126"/>
      <c r="C465" s="126"/>
      <c r="G465" s="214"/>
      <c r="H465" s="123"/>
      <c r="I465" s="214" t="str">
        <f aca="false">IF(F465&lt;&gt;"",xlookup(F465,M:M,M:M,"not guildie"),"")</f>
        <v/>
      </c>
      <c r="J465" s="214" t="str">
        <f aca="false">IF(F465&lt;&gt;"", xlookup(F465,O:O,O:O,"not on DKP"),"")</f>
        <v/>
      </c>
      <c r="K465" s="185" t="str">
        <f aca="false">IF(F465="","", xlookup("*"&amp;F465&amp;"*",S:S,S:S,"",2))</f>
        <v/>
      </c>
      <c r="M465" s="144" t="s">
        <v>921</v>
      </c>
      <c r="N465" s="187" t="e">
        <f aca="false" t="array" ref="N465:N465">IF(M465="","", xlookup(M465,'Guild ID Registrar'!B:B,'Guild ID Registrar'!A:A,"noID"))</f>
        <v>#NAME?</v>
      </c>
      <c r="O465" s="139" t="e">
        <f aca="false">xlookup(M465,F:F,F:F,"",2)</f>
        <v>#NAME?</v>
      </c>
      <c r="P465" s="138" t="str">
        <f aca="false">IF(SUMIF(F:F,M465,H:H)=0,"",SUMIF(F:F,M465,H:H))</f>
        <v/>
      </c>
      <c r="Q465" s="189" t="e">
        <f aca="false">IF(M465="","", xlookup("*"&amp;M465&amp;"*",S:S,S:S,"",2))</f>
        <v>#NAME?</v>
      </c>
      <c r="S465" s="140" t="str">
        <f aca="false">IF('DKP Sep 25'!A462&lt;&gt;"",'DKP Sep 25'!A462,"")</f>
        <v/>
      </c>
      <c r="T465" s="145" t="str">
        <f aca="false">IF(S465="","",IF(SUMIF(Q:Q,S465,P:P)=0,"",SUMIF(Q:Q,S465,P:P)))</f>
        <v/>
      </c>
      <c r="U465" s="190" t="str">
        <f aca="false" t="array" ref="U465:U465">IF(S465="","", xlookup(S465,'DKP Sep 25'!A:A,'DKP Sep 25'!A:A))</f>
        <v/>
      </c>
      <c r="V465" s="126" t="str">
        <f aca="false">IF(T465="","", IF(T465&gt;10,1,""))</f>
        <v/>
      </c>
      <c r="W465" s="191" t="e">
        <f aca="false">xlookup(S465,Q:Q,Q:Q)</f>
        <v>#NAME?</v>
      </c>
    </row>
    <row r="466" customFormat="false" ht="15.75" hidden="false" customHeight="true" outlineLevel="0" collapsed="false">
      <c r="A466" s="126"/>
      <c r="B466" s="126"/>
      <c r="C466" s="126"/>
      <c r="G466" s="214"/>
      <c r="H466" s="123"/>
      <c r="I466" s="214" t="str">
        <f aca="false">IF(F466&lt;&gt;"",xlookup(F466,M:M,M:M,"not guildie"),"")</f>
        <v/>
      </c>
      <c r="J466" s="214" t="str">
        <f aca="false">IF(F466&lt;&gt;"", xlookup(F466,O:O,O:O,"not on DKP"),"")</f>
        <v/>
      </c>
      <c r="K466" s="185" t="str">
        <f aca="false">IF(F466="","", xlookup("*"&amp;F466&amp;"*",S:S,S:S,"",2))</f>
        <v/>
      </c>
      <c r="M466" s="144" t="s">
        <v>922</v>
      </c>
      <c r="N466" s="187" t="e">
        <f aca="false" t="array" ref="N466:N466">IF(M466="","", xlookup(M466,'Guild ID Registrar'!B:B,'Guild ID Registrar'!A:A,"noID"))</f>
        <v>#NAME?</v>
      </c>
      <c r="O466" s="139" t="e">
        <f aca="false">xlookup(M466,F:F,F:F,"",2)</f>
        <v>#NAME?</v>
      </c>
      <c r="P466" s="138" t="str">
        <f aca="false">IF(SUMIF(F:F,M466,H:H)=0,"",SUMIF(F:F,M466,H:H))</f>
        <v/>
      </c>
      <c r="Q466" s="189" t="e">
        <f aca="false">IF(M466="","", xlookup("*"&amp;M466&amp;"*",S:S,S:S,"",2))</f>
        <v>#NAME?</v>
      </c>
      <c r="S466" s="140" t="str">
        <f aca="false">IF('DKP Sep 25'!A463&lt;&gt;"",'DKP Sep 25'!A463,"")</f>
        <v/>
      </c>
      <c r="T466" s="145" t="str">
        <f aca="false">IF(S466="","",IF(SUMIF(Q:Q,S466,P:P)=0,"",SUMIF(Q:Q,S466,P:P)))</f>
        <v/>
      </c>
      <c r="U466" s="190" t="str">
        <f aca="false" t="array" ref="U466:U466">IF(S466="","", xlookup(S466,'DKP Sep 25'!A:A,'DKP Sep 25'!A:A))</f>
        <v/>
      </c>
      <c r="V466" s="126" t="str">
        <f aca="false">IF(T466="","", IF(T466&gt;10,1,""))</f>
        <v/>
      </c>
      <c r="W466" s="191" t="e">
        <f aca="false">xlookup(S466,Q:Q,Q:Q)</f>
        <v>#NAME?</v>
      </c>
    </row>
    <row r="467" customFormat="false" ht="15.75" hidden="false" customHeight="true" outlineLevel="0" collapsed="false">
      <c r="A467" s="126"/>
      <c r="B467" s="126"/>
      <c r="C467" s="126"/>
      <c r="G467" s="214"/>
      <c r="H467" s="123"/>
      <c r="I467" s="214" t="str">
        <f aca="false">IF(F467&lt;&gt;"",xlookup(F467,M:M,M:M,"not guildie"),"")</f>
        <v/>
      </c>
      <c r="J467" s="214" t="str">
        <f aca="false">IF(F467&lt;&gt;"", xlookup(F467,O:O,O:O,"not on DKP"),"")</f>
        <v/>
      </c>
      <c r="K467" s="185" t="str">
        <f aca="false">IF(F467="","", xlookup("*"&amp;F467&amp;"*",S:S,S:S,"",2))</f>
        <v/>
      </c>
      <c r="M467" s="144" t="s">
        <v>101</v>
      </c>
      <c r="N467" s="187" t="e">
        <f aca="false" t="array" ref="N467:N467">IF(M467="","", xlookup(M467,'Guild ID Registrar'!B:B,'Guild ID Registrar'!A:A,"noID"))</f>
        <v>#NAME?</v>
      </c>
      <c r="O467" s="139" t="e">
        <f aca="false">xlookup(M467,F:F,F:F,"",2)</f>
        <v>#NAME?</v>
      </c>
      <c r="P467" s="138" t="str">
        <f aca="false">IF(SUMIF(F:F,M467,H:H)=0,"",SUMIF(F:F,M467,H:H))</f>
        <v/>
      </c>
      <c r="Q467" s="189" t="e">
        <f aca="false">IF(M467="","", xlookup("*"&amp;M467&amp;"*",S:S,S:S,"",2))</f>
        <v>#NAME?</v>
      </c>
      <c r="S467" s="140" t="str">
        <f aca="false">IF('DKP Sep 25'!A464&lt;&gt;"",'DKP Sep 25'!A464,"")</f>
        <v/>
      </c>
      <c r="T467" s="145" t="str">
        <f aca="false">IF(S467="","",IF(SUMIF(Q:Q,S467,P:P)=0,"",SUMIF(Q:Q,S467,P:P)))</f>
        <v/>
      </c>
      <c r="U467" s="190" t="str">
        <f aca="false" t="array" ref="U467:U467">IF(S467="","", xlookup(S467,'DKP Sep 25'!A:A,'DKP Sep 25'!A:A))</f>
        <v/>
      </c>
      <c r="V467" s="126" t="str">
        <f aca="false">IF(T467="","", IF(T467&gt;10,1,""))</f>
        <v/>
      </c>
      <c r="W467" s="191" t="e">
        <f aca="false">xlookup(S467,Q:Q,Q:Q)</f>
        <v>#NAME?</v>
      </c>
    </row>
    <row r="468" customFormat="false" ht="15.75" hidden="false" customHeight="true" outlineLevel="0" collapsed="false">
      <c r="A468" s="126"/>
      <c r="B468" s="126"/>
      <c r="C468" s="126"/>
      <c r="G468" s="214"/>
      <c r="H468" s="123"/>
      <c r="I468" s="214" t="str">
        <f aca="false">IF(F468&lt;&gt;"",xlookup(F468,M:M,M:M,"not guildie"),"")</f>
        <v/>
      </c>
      <c r="J468" s="214" t="str">
        <f aca="false">IF(F468&lt;&gt;"", xlookup(F468,O:O,O:O,"not on DKP"),"")</f>
        <v/>
      </c>
      <c r="K468" s="185" t="str">
        <f aca="false">IF(F468="","", xlookup("*"&amp;F468&amp;"*",S:S,S:S,"",2))</f>
        <v/>
      </c>
      <c r="M468" s="144" t="s">
        <v>923</v>
      </c>
      <c r="N468" s="187" t="e">
        <f aca="false" t="array" ref="N468:N468">IF(M468="","", xlookup(M468,'Guild ID Registrar'!B:B,'Guild ID Registrar'!A:A,"noID"))</f>
        <v>#NAME?</v>
      </c>
      <c r="O468" s="139" t="e">
        <f aca="false">xlookup(M468,F:F,F:F,"",2)</f>
        <v>#NAME?</v>
      </c>
      <c r="P468" s="138" t="str">
        <f aca="false">IF(SUMIF(F:F,M468,H:H)=0,"",SUMIF(F:F,M468,H:H))</f>
        <v/>
      </c>
      <c r="Q468" s="189" t="e">
        <f aca="false">IF(M468="","", xlookup("*"&amp;M468&amp;"*",S:S,S:S,"",2))</f>
        <v>#NAME?</v>
      </c>
      <c r="S468" s="140" t="str">
        <f aca="false">IF('DKP Sep 25'!A465&lt;&gt;"",'DKP Sep 25'!A465,"")</f>
        <v/>
      </c>
      <c r="T468" s="145" t="str">
        <f aca="false">IF(S468="","",IF(SUMIF(Q:Q,S468,P:P)=0,"",SUMIF(Q:Q,S468,P:P)))</f>
        <v/>
      </c>
      <c r="U468" s="190" t="str">
        <f aca="false" t="array" ref="U468:U468">IF(S468="","", xlookup(S468,'DKP Sep 25'!A:A,'DKP Sep 25'!A:A))</f>
        <v/>
      </c>
      <c r="V468" s="126" t="str">
        <f aca="false">IF(T468="","", IF(T468&gt;10,1,""))</f>
        <v/>
      </c>
      <c r="W468" s="191" t="e">
        <f aca="false">xlookup(S468,Q:Q,Q:Q)</f>
        <v>#NAME?</v>
      </c>
    </row>
    <row r="469" customFormat="false" ht="15.75" hidden="false" customHeight="true" outlineLevel="0" collapsed="false">
      <c r="A469" s="126"/>
      <c r="B469" s="126"/>
      <c r="C469" s="126"/>
      <c r="G469" s="214"/>
      <c r="H469" s="123"/>
      <c r="I469" s="214" t="str">
        <f aca="false">IF(F469&lt;&gt;"",xlookup(F469,M:M,M:M,"not guildie"),"")</f>
        <v/>
      </c>
      <c r="J469" s="214" t="str">
        <f aca="false">IF(F469&lt;&gt;"", xlookup(F469,O:O,O:O,"not on DKP"),"")</f>
        <v/>
      </c>
      <c r="K469" s="185" t="str">
        <f aca="false">IF(F469="","", xlookup("*"&amp;F469&amp;"*",S:S,S:S,"",2))</f>
        <v/>
      </c>
      <c r="M469" s="144" t="s">
        <v>223</v>
      </c>
      <c r="N469" s="187" t="e">
        <f aca="false" t="array" ref="N469:N469">IF(M469="","", xlookup(M469,'Guild ID Registrar'!B:B,'Guild ID Registrar'!A:A,"noID"))</f>
        <v>#NAME?</v>
      </c>
      <c r="O469" s="139" t="e">
        <f aca="false">xlookup(M469,F:F,F:F,"",2)</f>
        <v>#NAME?</v>
      </c>
      <c r="P469" s="138" t="str">
        <f aca="false">IF(SUMIF(F:F,M469,H:H)=0,"",SUMIF(F:F,M469,H:H))</f>
        <v/>
      </c>
      <c r="Q469" s="189" t="e">
        <f aca="false">IF(M469="","", xlookup("*"&amp;M469&amp;"*",S:S,S:S,"",2))</f>
        <v>#NAME?</v>
      </c>
      <c r="S469" s="140" t="str">
        <f aca="false">IF('DKP Sep 25'!A466&lt;&gt;"",'DKP Sep 25'!A466,"")</f>
        <v/>
      </c>
      <c r="T469" s="145" t="str">
        <f aca="false">IF(S469="","",IF(SUMIF(Q:Q,S469,P:P)=0,"",SUMIF(Q:Q,S469,P:P)))</f>
        <v/>
      </c>
      <c r="U469" s="190" t="str">
        <f aca="false" t="array" ref="U469:U469">IF(S469="","", xlookup(S469,'DKP Sep 25'!A:A,'DKP Sep 25'!A:A))</f>
        <v/>
      </c>
      <c r="V469" s="126" t="str">
        <f aca="false">IF(T469="","", IF(T469&gt;10,1,""))</f>
        <v/>
      </c>
      <c r="W469" s="191" t="e">
        <f aca="false">xlookup(S469,Q:Q,Q:Q)</f>
        <v>#NAME?</v>
      </c>
    </row>
    <row r="470" customFormat="false" ht="15.75" hidden="false" customHeight="true" outlineLevel="0" collapsed="false">
      <c r="A470" s="126"/>
      <c r="B470" s="126"/>
      <c r="C470" s="126"/>
      <c r="G470" s="214"/>
      <c r="H470" s="123"/>
      <c r="I470" s="214" t="str">
        <f aca="false">IF(F470&lt;&gt;"",xlookup(F470,M:M,M:M,"not guildie"),"")</f>
        <v/>
      </c>
      <c r="J470" s="214" t="str">
        <f aca="false">IF(F470&lt;&gt;"", xlookup(F470,O:O,O:O,"not on DKP"),"")</f>
        <v/>
      </c>
      <c r="K470" s="185" t="str">
        <f aca="false">IF(F470="","", xlookup("*"&amp;F470&amp;"*",S:S,S:S,"",2))</f>
        <v/>
      </c>
      <c r="M470" s="144" t="s">
        <v>924</v>
      </c>
      <c r="N470" s="187" t="e">
        <f aca="false" t="array" ref="N470:N470">IF(M470="","", xlookup(M470,'Guild ID Registrar'!B:B,'Guild ID Registrar'!A:A,"noID"))</f>
        <v>#NAME?</v>
      </c>
      <c r="O470" s="139" t="e">
        <f aca="false">xlookup(M470,F:F,F:F,"",2)</f>
        <v>#NAME?</v>
      </c>
      <c r="P470" s="138" t="str">
        <f aca="false">IF(SUMIF(F:F,M470,H:H)=0,"",SUMIF(F:F,M470,H:H))</f>
        <v/>
      </c>
      <c r="Q470" s="189" t="e">
        <f aca="false">IF(M470="","", xlookup("*"&amp;M470&amp;"*",S:S,S:S,"",2))</f>
        <v>#NAME?</v>
      </c>
      <c r="S470" s="140" t="str">
        <f aca="false">IF('DKP Sep 25'!A467&lt;&gt;"",'DKP Sep 25'!A467,"")</f>
        <v/>
      </c>
      <c r="T470" s="145" t="str">
        <f aca="false">IF(S470="","",IF(SUMIF(Q:Q,S470,P:P)=0,"",SUMIF(Q:Q,S470,P:P)))</f>
        <v/>
      </c>
      <c r="U470" s="190" t="str">
        <f aca="false" t="array" ref="U470:U470">IF(S470="","", xlookup(S470,'DKP Sep 25'!A:A,'DKP Sep 25'!A:A))</f>
        <v/>
      </c>
      <c r="V470" s="126" t="str">
        <f aca="false">IF(T470="","", IF(T470&gt;10,1,""))</f>
        <v/>
      </c>
      <c r="W470" s="191" t="e">
        <f aca="false">xlookup(S470,Q:Q,Q:Q)</f>
        <v>#NAME?</v>
      </c>
    </row>
    <row r="471" customFormat="false" ht="15.75" hidden="false" customHeight="true" outlineLevel="0" collapsed="false">
      <c r="A471" s="126"/>
      <c r="B471" s="126"/>
      <c r="C471" s="126"/>
      <c r="G471" s="214"/>
      <c r="H471" s="123"/>
      <c r="I471" s="214" t="str">
        <f aca="false">IF(F471&lt;&gt;"",xlookup(F471,M:M,M:M,"not guildie"),"")</f>
        <v/>
      </c>
      <c r="J471" s="214" t="str">
        <f aca="false">IF(F471&lt;&gt;"", xlookup(F471,O:O,O:O,"not on DKP"),"")</f>
        <v/>
      </c>
      <c r="K471" s="185" t="str">
        <f aca="false">IF(F471="","", xlookup("*"&amp;F471&amp;"*",S:S,S:S,"",2))</f>
        <v/>
      </c>
      <c r="M471" s="144" t="s">
        <v>925</v>
      </c>
      <c r="N471" s="187" t="e">
        <f aca="false" t="array" ref="N471:N471">IF(M471="","", xlookup(M471,'Guild ID Registrar'!B:B,'Guild ID Registrar'!A:A,"noID"))</f>
        <v>#NAME?</v>
      </c>
      <c r="O471" s="139" t="e">
        <f aca="false">xlookup(M471,F:F,F:F,"",2)</f>
        <v>#NAME?</v>
      </c>
      <c r="P471" s="138" t="str">
        <f aca="false">IF(SUMIF(F:F,M471,H:H)=0,"",SUMIF(F:F,M471,H:H))</f>
        <v/>
      </c>
      <c r="Q471" s="189" t="e">
        <f aca="false">IF(M471="","", xlookup("*"&amp;M471&amp;"*",S:S,S:S,"",2))</f>
        <v>#NAME?</v>
      </c>
      <c r="R471" s="215"/>
      <c r="S471" s="140" t="str">
        <f aca="false">IF('DKP Sep 25'!A468&lt;&gt;"",'DKP Sep 25'!A468,"")</f>
        <v/>
      </c>
      <c r="T471" s="145" t="str">
        <f aca="false">IF(S471="","",IF(SUMIF(Q:Q,S471,P:P)=0,"",SUMIF(Q:Q,S471,P:P)))</f>
        <v/>
      </c>
      <c r="U471" s="190" t="str">
        <f aca="false" t="array" ref="U471:U471">IF(S471="","", xlookup(S471,'DKP Sep 25'!A:A,'DKP Sep 25'!A:A))</f>
        <v/>
      </c>
      <c r="V471" s="126" t="str">
        <f aca="false">IF(T471="","", IF(T471&gt;10,1,""))</f>
        <v/>
      </c>
      <c r="W471" s="191" t="e">
        <f aca="false">xlookup(S471,Q:Q,Q:Q)</f>
        <v>#NAME?</v>
      </c>
    </row>
    <row r="472" customFormat="false" ht="15.75" hidden="false" customHeight="true" outlineLevel="0" collapsed="false">
      <c r="A472" s="126"/>
      <c r="B472" s="126"/>
      <c r="C472" s="126"/>
      <c r="G472" s="214"/>
      <c r="H472" s="123"/>
      <c r="I472" s="214" t="str">
        <f aca="false">IF(F472&lt;&gt;"",xlookup(F472,M:M,M:M,"not guildie"),"")</f>
        <v/>
      </c>
      <c r="J472" s="214" t="str">
        <f aca="false">IF(F472&lt;&gt;"", xlookup(F472,O:O,O:O,"not on DKP"),"")</f>
        <v/>
      </c>
      <c r="K472" s="185" t="str">
        <f aca="false">IF(F472="","", xlookup("*"&amp;F472&amp;"*",S:S,S:S,"",2))</f>
        <v/>
      </c>
      <c r="M472" s="144" t="s">
        <v>62</v>
      </c>
      <c r="N472" s="187" t="e">
        <f aca="false" t="array" ref="N472:N472">IF(M472="","", xlookup(M472,'Guild ID Registrar'!B:B,'Guild ID Registrar'!A:A,"noID"))</f>
        <v>#NAME?</v>
      </c>
      <c r="O472" s="139" t="e">
        <f aca="false">xlookup(M472,F:F,F:F,"",2)</f>
        <v>#NAME?</v>
      </c>
      <c r="P472" s="138" t="str">
        <f aca="false">IF(SUMIF(F:F,M472,H:H)=0,"",SUMIF(F:F,M472,H:H))</f>
        <v/>
      </c>
      <c r="Q472" s="189" t="e">
        <f aca="false">IF(M472="","", xlookup("*"&amp;M472&amp;"*",S:S,S:S,"",2))</f>
        <v>#NAME?</v>
      </c>
      <c r="S472" s="140" t="str">
        <f aca="false">IF('DKP Sep 25'!A469&lt;&gt;"",'DKP Sep 25'!A469,"")</f>
        <v/>
      </c>
      <c r="T472" s="145" t="str">
        <f aca="false">IF(S472="","",IF(SUMIF(Q:Q,S472,P:P)=0,"",SUMIF(Q:Q,S472,P:P)))</f>
        <v/>
      </c>
      <c r="U472" s="190" t="str">
        <f aca="false" t="array" ref="U472:U472">IF(S472="","", xlookup(S472,'DKP Sep 25'!A:A,'DKP Sep 25'!A:A))</f>
        <v/>
      </c>
      <c r="V472" s="126" t="str">
        <f aca="false">IF(T472="","", IF(T472&gt;10,1,""))</f>
        <v/>
      </c>
      <c r="W472" s="191" t="e">
        <f aca="false">xlookup(S472,Q:Q,Q:Q)</f>
        <v>#NAME?</v>
      </c>
    </row>
    <row r="473" customFormat="false" ht="15.75" hidden="false" customHeight="true" outlineLevel="0" collapsed="false">
      <c r="A473" s="126"/>
      <c r="B473" s="126"/>
      <c r="C473" s="126"/>
      <c r="G473" s="214"/>
      <c r="H473" s="123"/>
      <c r="I473" s="214" t="str">
        <f aca="false">IF(F473&lt;&gt;"",xlookup(F473,M:M,M:M,"not guildie"),"")</f>
        <v/>
      </c>
      <c r="J473" s="214" t="str">
        <f aca="false">IF(F473&lt;&gt;"", xlookup(F473,O:O,O:O,"not on DKP"),"")</f>
        <v/>
      </c>
      <c r="K473" s="185" t="str">
        <f aca="false">IF(F473="","", xlookup("*"&amp;F473&amp;"*",S:S,S:S,"",2))</f>
        <v/>
      </c>
      <c r="M473" s="144" t="s">
        <v>926</v>
      </c>
      <c r="N473" s="187" t="e">
        <f aca="false" t="array" ref="N473:N473">IF(M473="","", xlookup(M473,'Guild ID Registrar'!B:B,'Guild ID Registrar'!A:A,"noID"))</f>
        <v>#NAME?</v>
      </c>
      <c r="O473" s="139" t="e">
        <f aca="false">xlookup(M473,F:F,F:F,"",2)</f>
        <v>#NAME?</v>
      </c>
      <c r="P473" s="138" t="str">
        <f aca="false">IF(SUMIF(F:F,M473,H:H)=0,"",SUMIF(F:F,M473,H:H))</f>
        <v/>
      </c>
      <c r="Q473" s="189" t="e">
        <f aca="false">IF(M473="","", xlookup("*"&amp;M473&amp;"*",S:S,S:S,"",2))</f>
        <v>#NAME?</v>
      </c>
      <c r="S473" s="140" t="str">
        <f aca="false">IF('DKP Sep 25'!A470&lt;&gt;"",'DKP Sep 25'!A470,"")</f>
        <v/>
      </c>
      <c r="T473" s="145" t="str">
        <f aca="false">IF(S473="","",IF(SUMIF(Q:Q,S473,P:P)=0,"",SUMIF(Q:Q,S473,P:P)))</f>
        <v/>
      </c>
      <c r="U473" s="190" t="str">
        <f aca="false" t="array" ref="U473:U473">IF(S473="","", xlookup(S473,'DKP Sep 25'!A:A,'DKP Sep 25'!A:A))</f>
        <v/>
      </c>
      <c r="V473" s="126" t="str">
        <f aca="false">IF(T473="","", IF(T473&gt;10,1,""))</f>
        <v/>
      </c>
      <c r="W473" s="191" t="e">
        <f aca="false">xlookup(S473,Q:Q,Q:Q)</f>
        <v>#NAME?</v>
      </c>
    </row>
    <row r="474" customFormat="false" ht="15.75" hidden="false" customHeight="true" outlineLevel="0" collapsed="false">
      <c r="A474" s="126"/>
      <c r="B474" s="126"/>
      <c r="C474" s="126"/>
      <c r="G474" s="214"/>
      <c r="H474" s="123"/>
      <c r="I474" s="214" t="str">
        <f aca="false">IF(F474&lt;&gt;"",xlookup(F474,M:M,M:M,"not guildie"),"")</f>
        <v/>
      </c>
      <c r="J474" s="214" t="str">
        <f aca="false">IF(F474&lt;&gt;"", xlookup(F474,O:O,O:O,"not on DKP"),"")</f>
        <v/>
      </c>
      <c r="K474" s="185" t="str">
        <f aca="false">IF(F474="","", xlookup("*"&amp;F474&amp;"*",S:S,S:S,"",2))</f>
        <v/>
      </c>
      <c r="M474" s="144" t="s">
        <v>451</v>
      </c>
      <c r="N474" s="187" t="e">
        <f aca="false" t="array" ref="N474:N474">IF(M474="","", xlookup(M474,'Guild ID Registrar'!B:B,'Guild ID Registrar'!A:A,"noID"))</f>
        <v>#NAME?</v>
      </c>
      <c r="O474" s="139" t="e">
        <f aca="false">xlookup(M474,F:F,F:F,"",2)</f>
        <v>#NAME?</v>
      </c>
      <c r="P474" s="138" t="n">
        <f aca="false">IF(SUMIF(F:F,M474,H:H)=0,"",SUMIF(F:F,M474,H:H))</f>
        <v>7</v>
      </c>
      <c r="Q474" s="189" t="e">
        <f aca="false">IF(M474="","", xlookup("*"&amp;M474&amp;"*",S:S,S:S,"",2))</f>
        <v>#NAME?</v>
      </c>
      <c r="S474" s="140" t="str">
        <f aca="false">IF('DKP Sep 25'!A471&lt;&gt;"",'DKP Sep 25'!A471,"")</f>
        <v/>
      </c>
      <c r="T474" s="145" t="str">
        <f aca="false">IF(S474="","",IF(SUMIF(Q:Q,S474,P:P)=0,"",SUMIF(Q:Q,S474,P:P)))</f>
        <v/>
      </c>
      <c r="U474" s="190" t="str">
        <f aca="false" t="array" ref="U474:U474">IF(S474="","", xlookup(S474,'DKP Sep 25'!A:A,'DKP Sep 25'!A:A))</f>
        <v/>
      </c>
      <c r="V474" s="126" t="str">
        <f aca="false">IF(T474="","", IF(T474&gt;10,1,""))</f>
        <v/>
      </c>
      <c r="W474" s="191" t="e">
        <f aca="false">xlookup(S474,Q:Q,Q:Q)</f>
        <v>#NAME?</v>
      </c>
    </row>
    <row r="475" customFormat="false" ht="15.75" hidden="false" customHeight="true" outlineLevel="0" collapsed="false">
      <c r="A475" s="126"/>
      <c r="B475" s="126"/>
      <c r="C475" s="126"/>
      <c r="G475" s="214"/>
      <c r="H475" s="123"/>
      <c r="I475" s="214" t="str">
        <f aca="false">IF(F475&lt;&gt;"",xlookup(F475,M:M,M:M,"not guildie"),"")</f>
        <v/>
      </c>
      <c r="J475" s="214" t="str">
        <f aca="false">IF(F475&lt;&gt;"", xlookup(F475,O:O,O:O,"not on DKP"),"")</f>
        <v/>
      </c>
      <c r="K475" s="185" t="str">
        <f aca="false">IF(F475="","", xlookup("*"&amp;F475&amp;"*",S:S,S:S,"",2))</f>
        <v/>
      </c>
      <c r="M475" s="144" t="s">
        <v>927</v>
      </c>
      <c r="N475" s="187" t="e">
        <f aca="false" t="array" ref="N475:N475">IF(M475="","", xlookup(M475,'Guild ID Registrar'!B:B,'Guild ID Registrar'!A:A,"noID"))</f>
        <v>#NAME?</v>
      </c>
      <c r="O475" s="139" t="e">
        <f aca="false">xlookup(M475,F:F,F:F,"",2)</f>
        <v>#NAME?</v>
      </c>
      <c r="P475" s="138" t="str">
        <f aca="false">IF(SUMIF(F:F,M475,H:H)=0,"",SUMIF(F:F,M475,H:H))</f>
        <v/>
      </c>
      <c r="Q475" s="189" t="e">
        <f aca="false">IF(M475="","", xlookup("*"&amp;M475&amp;"*",S:S,S:S,"",2))</f>
        <v>#NAME?</v>
      </c>
      <c r="S475" s="140" t="str">
        <f aca="false">IF('DKP Sep 25'!A472&lt;&gt;"",'DKP Sep 25'!A472,"")</f>
        <v/>
      </c>
      <c r="T475" s="145" t="str">
        <f aca="false">IF(S475="","",IF(SUMIF(Q:Q,S475,P:P)=0,"",SUMIF(Q:Q,S475,P:P)))</f>
        <v/>
      </c>
      <c r="U475" s="190" t="str">
        <f aca="false" t="array" ref="U475:U475">IF(S475="","", xlookup(S475,'DKP Sep 25'!A:A,'DKP Sep 25'!A:A))</f>
        <v/>
      </c>
      <c r="V475" s="126" t="str">
        <f aca="false">IF(T475="","", IF(T475&gt;10,1,""))</f>
        <v/>
      </c>
      <c r="W475" s="191" t="e">
        <f aca="false">xlookup(S475,Q:Q,Q:Q)</f>
        <v>#NAME?</v>
      </c>
    </row>
    <row r="476" customFormat="false" ht="15.75" hidden="false" customHeight="true" outlineLevel="0" collapsed="false">
      <c r="A476" s="126"/>
      <c r="B476" s="126"/>
      <c r="C476" s="126"/>
      <c r="G476" s="214"/>
      <c r="H476" s="123"/>
      <c r="I476" s="214" t="str">
        <f aca="false">IF(F476&lt;&gt;"",xlookup(F476,M:M,M:M,"not guildie"),"")</f>
        <v/>
      </c>
      <c r="J476" s="214" t="str">
        <f aca="false">IF(F476&lt;&gt;"", xlookup(F476,O:O,O:O,"not on DKP"),"")</f>
        <v/>
      </c>
      <c r="K476" s="185" t="str">
        <f aca="false">IF(F476="","", xlookup("*"&amp;F476&amp;"*",S:S,S:S,"",2))</f>
        <v/>
      </c>
      <c r="M476" s="144" t="s">
        <v>928</v>
      </c>
      <c r="N476" s="187" t="e">
        <f aca="false" t="array" ref="N476:N476">IF(M476="","", xlookup(M476,'Guild ID Registrar'!B:B,'Guild ID Registrar'!A:A,"noID"))</f>
        <v>#NAME?</v>
      </c>
      <c r="O476" s="139" t="e">
        <f aca="false">xlookup(M476,F:F,F:F,"",2)</f>
        <v>#NAME?</v>
      </c>
      <c r="P476" s="138" t="str">
        <f aca="false">IF(SUMIF(F:F,M476,H:H)=0,"",SUMIF(F:F,M476,H:H))</f>
        <v/>
      </c>
      <c r="Q476" s="189" t="e">
        <f aca="false">IF(M476="","", xlookup("*"&amp;M476&amp;"*",S:S,S:S,"",2))</f>
        <v>#NAME?</v>
      </c>
      <c r="S476" s="140" t="str">
        <f aca="false">IF('DKP Sep 25'!A473&lt;&gt;"",'DKP Sep 25'!A473,"")</f>
        <v/>
      </c>
      <c r="T476" s="145" t="str">
        <f aca="false">IF(S476="","",IF(SUMIF(Q:Q,S476,P:P)=0,"",SUMIF(Q:Q,S476,P:P)))</f>
        <v/>
      </c>
      <c r="U476" s="190" t="str">
        <f aca="false" t="array" ref="U476:U476">IF(S476="","", xlookup(S476,'DKP Sep 25'!A:A,'DKP Sep 25'!A:A))</f>
        <v/>
      </c>
      <c r="V476" s="126" t="str">
        <f aca="false">IF(T476="","", IF(T476&gt;10,1,""))</f>
        <v/>
      </c>
      <c r="W476" s="191" t="e">
        <f aca="false">xlookup(S476,Q:Q,Q:Q)</f>
        <v>#NAME?</v>
      </c>
    </row>
    <row r="477" customFormat="false" ht="15.75" hidden="false" customHeight="true" outlineLevel="0" collapsed="false">
      <c r="A477" s="126"/>
      <c r="B477" s="126"/>
      <c r="C477" s="126"/>
      <c r="G477" s="214"/>
      <c r="H477" s="123"/>
      <c r="I477" s="214" t="str">
        <f aca="false">IF(F477&lt;&gt;"",xlookup(F477,M:M,M:M,"not guildie"),"")</f>
        <v/>
      </c>
      <c r="J477" s="214" t="str">
        <f aca="false">IF(F477&lt;&gt;"", xlookup(F477,O:O,O:O,"not on DKP"),"")</f>
        <v/>
      </c>
      <c r="K477" s="185" t="str">
        <f aca="false">IF(F477="","", xlookup("*"&amp;F477&amp;"*",S:S,S:S,"",2))</f>
        <v/>
      </c>
      <c r="M477" s="144" t="s">
        <v>207</v>
      </c>
      <c r="N477" s="187" t="e">
        <f aca="false" t="array" ref="N477:N477">IF(M477="","", xlookup(M477,'Guild ID Registrar'!B:B,'Guild ID Registrar'!A:A,"noID"))</f>
        <v>#NAME?</v>
      </c>
      <c r="O477" s="139" t="e">
        <f aca="false">xlookup(M477,F:F,F:F,"",2)</f>
        <v>#NAME?</v>
      </c>
      <c r="P477" s="138" t="str">
        <f aca="false">IF(SUMIF(F:F,M477,H:H)=0,"",SUMIF(F:F,M477,H:H))</f>
        <v/>
      </c>
      <c r="Q477" s="189" t="e">
        <f aca="false">IF(M477="","", xlookup("*"&amp;M477&amp;"*",S:S,S:S,"",2))</f>
        <v>#NAME?</v>
      </c>
      <c r="S477" s="140" t="str">
        <f aca="false">IF('DKP Sep 25'!A474&lt;&gt;"",'DKP Sep 25'!A474,"")</f>
        <v/>
      </c>
      <c r="T477" s="145" t="str">
        <f aca="false">IF(S477="","",IF(SUMIF(Q:Q,S477,P:P)=0,"",SUMIF(Q:Q,S477,P:P)))</f>
        <v/>
      </c>
      <c r="U477" s="190" t="str">
        <f aca="false" t="array" ref="U477:U477">IF(S477="","", xlookup(S477,'DKP Sep 25'!A:A,'DKP Sep 25'!A:A))</f>
        <v/>
      </c>
      <c r="V477" s="126" t="str">
        <f aca="false">IF(T477="","", IF(T477&gt;10,1,""))</f>
        <v/>
      </c>
      <c r="W477" s="191" t="e">
        <f aca="false">xlookup(S477,Q:Q,Q:Q)</f>
        <v>#NAME?</v>
      </c>
    </row>
    <row r="478" customFormat="false" ht="15.75" hidden="false" customHeight="true" outlineLevel="0" collapsed="false">
      <c r="A478" s="126"/>
      <c r="B478" s="126"/>
      <c r="C478" s="126"/>
      <c r="G478" s="214"/>
      <c r="H478" s="123"/>
      <c r="I478" s="214" t="str">
        <f aca="false">IF(F478&lt;&gt;"",xlookup(F478,M:M,M:M,"not guildie"),"")</f>
        <v/>
      </c>
      <c r="J478" s="214" t="str">
        <f aca="false">IF(F478&lt;&gt;"", xlookup(F478,O:O,O:O,"not on DKP"),"")</f>
        <v/>
      </c>
      <c r="K478" s="185" t="str">
        <f aca="false">IF(F478="","", xlookup("*"&amp;F478&amp;"*",S:S,S:S,"",2))</f>
        <v/>
      </c>
      <c r="M478" s="144" t="s">
        <v>929</v>
      </c>
      <c r="N478" s="187" t="e">
        <f aca="false" t="array" ref="N478:N478">IF(M478="","", xlookup(M478,'Guild ID Registrar'!B:B,'Guild ID Registrar'!A:A,"noID"))</f>
        <v>#NAME?</v>
      </c>
      <c r="O478" s="139" t="e">
        <f aca="false">xlookup(M478,F:F,F:F,"",2)</f>
        <v>#NAME?</v>
      </c>
      <c r="P478" s="138" t="str">
        <f aca="false">IF(SUMIF(F:F,M478,H:H)=0,"",SUMIF(F:F,M478,H:H))</f>
        <v/>
      </c>
      <c r="Q478" s="189" t="e">
        <f aca="false">IF(M478="","", xlookup("*"&amp;M478&amp;"*",S:S,S:S,"",2))</f>
        <v>#NAME?</v>
      </c>
      <c r="S478" s="140" t="str">
        <f aca="false">IF('DKP Sep 25'!A475&lt;&gt;"",'DKP Sep 25'!A475,"")</f>
        <v/>
      </c>
      <c r="T478" s="145" t="str">
        <f aca="false">IF(S478="","",IF(SUMIF(Q:Q,S478,P:P)=0,"",SUMIF(Q:Q,S478,P:P)))</f>
        <v/>
      </c>
      <c r="U478" s="190" t="str">
        <f aca="false" t="array" ref="U478:U478">IF(S478="","", xlookup(S478,'DKP Sep 25'!A:A,'DKP Sep 25'!A:A))</f>
        <v/>
      </c>
      <c r="V478" s="126" t="str">
        <f aca="false">IF(T478="","", IF(T478&gt;10,1,""))</f>
        <v/>
      </c>
      <c r="W478" s="191" t="e">
        <f aca="false">xlookup(S478,Q:Q,Q:Q)</f>
        <v>#NAME?</v>
      </c>
    </row>
    <row r="479" customFormat="false" ht="15.75" hidden="false" customHeight="true" outlineLevel="0" collapsed="false">
      <c r="A479" s="126"/>
      <c r="B479" s="126"/>
      <c r="C479" s="126"/>
      <c r="G479" s="214"/>
      <c r="H479" s="123"/>
      <c r="I479" s="214" t="str">
        <f aca="false">IF(F479&lt;&gt;"",xlookup(F479,M:M,M:M,"not guildie"),"")</f>
        <v/>
      </c>
      <c r="J479" s="214" t="str">
        <f aca="false">IF(F479&lt;&gt;"", xlookup(F479,O:O,O:O,"not on DKP"),"")</f>
        <v/>
      </c>
      <c r="K479" s="185" t="str">
        <f aca="false">IF(F479="","", xlookup("*"&amp;F479&amp;"*",S:S,S:S,"",2))</f>
        <v/>
      </c>
      <c r="M479" s="144" t="s">
        <v>930</v>
      </c>
      <c r="N479" s="187" t="e">
        <f aca="false" t="array" ref="N479:N479">IF(M479="","", xlookup(M479,'Guild ID Registrar'!B:B,'Guild ID Registrar'!A:A,"noID"))</f>
        <v>#NAME?</v>
      </c>
      <c r="O479" s="139" t="e">
        <f aca="false">xlookup(M479,F:F,F:F,"",2)</f>
        <v>#NAME?</v>
      </c>
      <c r="P479" s="138" t="str">
        <f aca="false">IF(SUMIF(F:F,M479,H:H)=0,"",SUMIF(F:F,M479,H:H))</f>
        <v/>
      </c>
      <c r="Q479" s="189" t="e">
        <f aca="false">IF(M479="","", xlookup("*"&amp;M479&amp;"*",S:S,S:S,"",2))</f>
        <v>#NAME?</v>
      </c>
      <c r="S479" s="140" t="str">
        <f aca="false">IF('DKP Sep 25'!A476&lt;&gt;"",'DKP Sep 25'!A476,"")</f>
        <v/>
      </c>
      <c r="T479" s="145" t="str">
        <f aca="false">IF(S479="","",IF(SUMIF(Q:Q,S479,P:P)=0,"",SUMIF(Q:Q,S479,P:P)))</f>
        <v/>
      </c>
      <c r="U479" s="190" t="str">
        <f aca="false" t="array" ref="U479:U479">IF(S479="","", xlookup(S479,'DKP Sep 25'!A:A,'DKP Sep 25'!A:A))</f>
        <v/>
      </c>
      <c r="V479" s="126" t="str">
        <f aca="false">IF(T479="","", IF(T479&gt;10,1,""))</f>
        <v/>
      </c>
      <c r="W479" s="191" t="e">
        <f aca="false">xlookup(S479,Q:Q,Q:Q)</f>
        <v>#NAME?</v>
      </c>
    </row>
    <row r="480" customFormat="false" ht="15.75" hidden="false" customHeight="true" outlineLevel="0" collapsed="false">
      <c r="A480" s="126"/>
      <c r="B480" s="126"/>
      <c r="C480" s="126"/>
      <c r="G480" s="214"/>
      <c r="H480" s="123"/>
      <c r="I480" s="214" t="str">
        <f aca="false">IF(F480&lt;&gt;"",xlookup(F480,M:M,M:M,"not guildie"),"")</f>
        <v/>
      </c>
      <c r="J480" s="214" t="str">
        <f aca="false">IF(F480&lt;&gt;"", xlookup(F480,O:O,O:O,"not on DKP"),"")</f>
        <v/>
      </c>
      <c r="K480" s="185" t="str">
        <f aca="false">IF(F480="","", xlookup("*"&amp;F480&amp;"*",S:S,S:S,"",2))</f>
        <v/>
      </c>
      <c r="M480" s="144" t="s">
        <v>931</v>
      </c>
      <c r="N480" s="187" t="e">
        <f aca="false" t="array" ref="N480:N480">IF(M480="","", xlookup(M480,'Guild ID Registrar'!B:B,'Guild ID Registrar'!A:A,"noID"))</f>
        <v>#NAME?</v>
      </c>
      <c r="O480" s="139" t="e">
        <f aca="false">xlookup(M480,F:F,F:F,"",2)</f>
        <v>#NAME?</v>
      </c>
      <c r="P480" s="138" t="str">
        <f aca="false">IF(SUMIF(F:F,M480,H:H)=0,"",SUMIF(F:F,M480,H:H))</f>
        <v/>
      </c>
      <c r="Q480" s="189" t="e">
        <f aca="false">IF(M480="","", xlookup("*"&amp;M480&amp;"*",S:S,S:S,"",2))</f>
        <v>#NAME?</v>
      </c>
      <c r="S480" s="140" t="str">
        <f aca="false">IF('DKP Sep 25'!A477&lt;&gt;"",'DKP Sep 25'!A477,"")</f>
        <v/>
      </c>
      <c r="T480" s="145" t="str">
        <f aca="false">IF(S480="","",IF(SUMIF(Q:Q,S480,P:P)=0,"",SUMIF(Q:Q,S480,P:P)))</f>
        <v/>
      </c>
      <c r="U480" s="190" t="str">
        <f aca="false" t="array" ref="U480:U480">IF(S480="","", xlookup(S480,'DKP Sep 25'!A:A,'DKP Sep 25'!A:A))</f>
        <v/>
      </c>
      <c r="V480" s="126" t="str">
        <f aca="false">IF(T480="","", IF(T480&gt;10,1,""))</f>
        <v/>
      </c>
      <c r="W480" s="191" t="e">
        <f aca="false">xlookup(S480,Q:Q,Q:Q)</f>
        <v>#NAME?</v>
      </c>
    </row>
    <row r="481" customFormat="false" ht="15.75" hidden="false" customHeight="true" outlineLevel="0" collapsed="false">
      <c r="A481" s="126"/>
      <c r="B481" s="126"/>
      <c r="C481" s="126"/>
      <c r="G481" s="214"/>
      <c r="H481" s="123"/>
      <c r="I481" s="214" t="str">
        <f aca="false">IF(F481&lt;&gt;"",xlookup(F481,M:M,M:M,"not guildie"),"")</f>
        <v/>
      </c>
      <c r="J481" s="214" t="str">
        <f aca="false">IF(F481&lt;&gt;"", xlookup(F481,O:O,O:O,"not on DKP"),"")</f>
        <v/>
      </c>
      <c r="K481" s="185" t="str">
        <f aca="false">IF(F481="","", xlookup("*"&amp;F481&amp;"*",S:S,S:S,"",2))</f>
        <v/>
      </c>
      <c r="M481" s="144" t="s">
        <v>216</v>
      </c>
      <c r="N481" s="187" t="e">
        <f aca="false" t="array" ref="N481:N481">IF(M481="","", xlookup(M481,'Guild ID Registrar'!B:B,'Guild ID Registrar'!A:A,"noID"))</f>
        <v>#NAME?</v>
      </c>
      <c r="O481" s="139" t="e">
        <f aca="false">xlookup(M481,F:F,F:F,"",2)</f>
        <v>#NAME?</v>
      </c>
      <c r="P481" s="138" t="str">
        <f aca="false">IF(SUMIF(F:F,M481,H:H)=0,"",SUMIF(F:F,M481,H:H))</f>
        <v/>
      </c>
      <c r="Q481" s="189" t="e">
        <f aca="false">IF(M481="","", xlookup("*"&amp;M481&amp;"*",S:S,S:S,"",2))</f>
        <v>#NAME?</v>
      </c>
      <c r="S481" s="140" t="str">
        <f aca="false">IF('DKP Sep 25'!A478&lt;&gt;"",'DKP Sep 25'!A478,"")</f>
        <v/>
      </c>
      <c r="T481" s="145" t="str">
        <f aca="false">IF(S481="","",IF(SUMIF(Q:Q,S481,P:P)=0,"",SUMIF(Q:Q,S481,P:P)))</f>
        <v/>
      </c>
      <c r="U481" s="190" t="str">
        <f aca="false" t="array" ref="U481:U481">IF(S481="","", xlookup(S481,'DKP Sep 25'!A:A,'DKP Sep 25'!A:A))</f>
        <v/>
      </c>
      <c r="V481" s="126" t="str">
        <f aca="false">IF(T481="","", IF(T481&gt;10,1,""))</f>
        <v/>
      </c>
      <c r="W481" s="191" t="e">
        <f aca="false">xlookup(S481,Q:Q,Q:Q)</f>
        <v>#NAME?</v>
      </c>
    </row>
    <row r="482" customFormat="false" ht="15.75" hidden="false" customHeight="true" outlineLevel="0" collapsed="false">
      <c r="A482" s="126"/>
      <c r="B482" s="126"/>
      <c r="C482" s="126"/>
      <c r="G482" s="214"/>
      <c r="H482" s="123"/>
      <c r="I482" s="214" t="str">
        <f aca="false">IF(F482&lt;&gt;"",xlookup(F482,M:M,M:M,"not guildie"),"")</f>
        <v/>
      </c>
      <c r="J482" s="214" t="str">
        <f aca="false">IF(F482&lt;&gt;"", xlookup(F482,O:O,O:O,"not on DKP"),"")</f>
        <v/>
      </c>
      <c r="K482" s="185" t="str">
        <f aca="false">IF(F482="","", xlookup("*"&amp;F482&amp;"*",S:S,S:S,"",2))</f>
        <v/>
      </c>
      <c r="M482" s="144" t="s">
        <v>932</v>
      </c>
      <c r="N482" s="187" t="e">
        <f aca="false" t="array" ref="N482:N482">IF(M482="","", xlookup(M482,'Guild ID Registrar'!B:B,'Guild ID Registrar'!A:A,"noID"))</f>
        <v>#NAME?</v>
      </c>
      <c r="O482" s="139" t="e">
        <f aca="false">xlookup(M482,F:F,F:F,"",2)</f>
        <v>#NAME?</v>
      </c>
      <c r="P482" s="138" t="str">
        <f aca="false">IF(SUMIF(F:F,M482,H:H)=0,"",SUMIF(F:F,M482,H:H))</f>
        <v/>
      </c>
      <c r="Q482" s="189" t="e">
        <f aca="false">IF(M482="","", xlookup("*"&amp;M482&amp;"*",S:S,S:S,"",2))</f>
        <v>#NAME?</v>
      </c>
      <c r="S482" s="140" t="str">
        <f aca="false">IF('DKP Sep 25'!A479&lt;&gt;"",'DKP Sep 25'!A479,"")</f>
        <v/>
      </c>
      <c r="T482" s="145" t="str">
        <f aca="false">IF(S482="","",IF(SUMIF(Q:Q,S482,P:P)=0,"",SUMIF(Q:Q,S482,P:P)))</f>
        <v/>
      </c>
      <c r="U482" s="190" t="str">
        <f aca="false" t="array" ref="U482:U482">IF(S482="","", xlookup(S482,'DKP Sep 25'!A:A,'DKP Sep 25'!A:A))</f>
        <v/>
      </c>
      <c r="V482" s="126" t="str">
        <f aca="false">IF(T482="","", IF(T482&gt;10,1,""))</f>
        <v/>
      </c>
      <c r="W482" s="191" t="e">
        <f aca="false">xlookup(S482,Q:Q,Q:Q)</f>
        <v>#NAME?</v>
      </c>
    </row>
    <row r="483" customFormat="false" ht="15.75" hidden="false" customHeight="true" outlineLevel="0" collapsed="false">
      <c r="A483" s="126"/>
      <c r="B483" s="126"/>
      <c r="C483" s="126"/>
      <c r="G483" s="214"/>
      <c r="H483" s="123"/>
      <c r="I483" s="214" t="str">
        <f aca="false">IF(F483&lt;&gt;"",xlookup(F483,M:M,M:M,"not guildie"),"")</f>
        <v/>
      </c>
      <c r="J483" s="214" t="str">
        <f aca="false">IF(F483&lt;&gt;"", xlookup(F483,O:O,O:O,"not on DKP"),"")</f>
        <v/>
      </c>
      <c r="K483" s="185" t="str">
        <f aca="false">IF(F483="","", xlookup("*"&amp;F483&amp;"*",S:S,S:S,"",2))</f>
        <v/>
      </c>
      <c r="M483" s="144" t="s">
        <v>933</v>
      </c>
      <c r="N483" s="187" t="e">
        <f aca="false" t="array" ref="N483:N483">IF(M483="","", xlookup(M483,'Guild ID Registrar'!B:B,'Guild ID Registrar'!A:A,"noID"))</f>
        <v>#NAME?</v>
      </c>
      <c r="O483" s="139" t="e">
        <f aca="false">xlookup(M483,F:F,F:F,"",2)</f>
        <v>#NAME?</v>
      </c>
      <c r="P483" s="138" t="str">
        <f aca="false">IF(SUMIF(F:F,M483,H:H)=0,"",SUMIF(F:F,M483,H:H))</f>
        <v/>
      </c>
      <c r="Q483" s="189" t="e">
        <f aca="false">IF(M483="","", xlookup("*"&amp;M483&amp;"*",S:S,S:S,"",2))</f>
        <v>#NAME?</v>
      </c>
      <c r="S483" s="140" t="str">
        <f aca="false">IF('DKP Sep 25'!A480&lt;&gt;"",'DKP Sep 25'!A480,"")</f>
        <v/>
      </c>
      <c r="T483" s="145" t="str">
        <f aca="false">IF(S483="","",IF(SUMIF(Q:Q,S483,P:P)=0,"",SUMIF(Q:Q,S483,P:P)))</f>
        <v/>
      </c>
      <c r="U483" s="190" t="str">
        <f aca="false" t="array" ref="U483:U483">IF(S483="","", xlookup(S483,'DKP Sep 25'!A:A,'DKP Sep 25'!A:A))</f>
        <v/>
      </c>
      <c r="V483" s="126" t="str">
        <f aca="false">IF(T483="","", IF(T483&gt;10,1,""))</f>
        <v/>
      </c>
      <c r="W483" s="191" t="e">
        <f aca="false">xlookup(S483,Q:Q,Q:Q)</f>
        <v>#NAME?</v>
      </c>
    </row>
    <row r="484" customFormat="false" ht="15.75" hidden="false" customHeight="true" outlineLevel="0" collapsed="false">
      <c r="A484" s="126"/>
      <c r="B484" s="126"/>
      <c r="C484" s="126"/>
      <c r="G484" s="214"/>
      <c r="H484" s="123"/>
      <c r="I484" s="214" t="str">
        <f aca="false">IF(F484&lt;&gt;"",xlookup(F484,M:M,M:M,"not guildie"),"")</f>
        <v/>
      </c>
      <c r="J484" s="214" t="str">
        <f aca="false">IF(F484&lt;&gt;"", xlookup(F484,O:O,O:O,"not on DKP"),"")</f>
        <v/>
      </c>
      <c r="K484" s="185" t="str">
        <f aca="false">IF(F484="","", xlookup("*"&amp;F484&amp;"*",S:S,S:S,"",2))</f>
        <v/>
      </c>
      <c r="M484" s="144" t="s">
        <v>934</v>
      </c>
      <c r="N484" s="187" t="e">
        <f aca="false" t="array" ref="N484:N484">IF(M484="","", xlookup(M484,'Guild ID Registrar'!B:B,'Guild ID Registrar'!A:A,"noID"))</f>
        <v>#NAME?</v>
      </c>
      <c r="O484" s="139" t="e">
        <f aca="false">xlookup(M484,F:F,F:F,"",2)</f>
        <v>#NAME?</v>
      </c>
      <c r="P484" s="138" t="str">
        <f aca="false">IF(SUMIF(F:F,M484,H:H)=0,"",SUMIF(F:F,M484,H:H))</f>
        <v/>
      </c>
      <c r="Q484" s="189" t="e">
        <f aca="false">IF(M484="","", xlookup("*"&amp;M484&amp;"*",S:S,S:S,"",2))</f>
        <v>#NAME?</v>
      </c>
      <c r="S484" s="140" t="str">
        <f aca="false">IF('DKP Sep 25'!A481&lt;&gt;"",'DKP Sep 25'!A481,"")</f>
        <v/>
      </c>
      <c r="T484" s="145" t="str">
        <f aca="false">IF(S484="","",IF(SUMIF(Q:Q,S484,P:P)=0,"",SUMIF(Q:Q,S484,P:P)))</f>
        <v/>
      </c>
      <c r="U484" s="190" t="str">
        <f aca="false" t="array" ref="U484:U484">IF(S484="","", xlookup(S484,'DKP Sep 25'!A:A,'DKP Sep 25'!A:A))</f>
        <v/>
      </c>
      <c r="V484" s="126" t="str">
        <f aca="false">IF(T484="","", IF(T484&gt;10,1,""))</f>
        <v/>
      </c>
      <c r="W484" s="191" t="e">
        <f aca="false">xlookup(S484,Q:Q,Q:Q)</f>
        <v>#NAME?</v>
      </c>
    </row>
    <row r="485" customFormat="false" ht="15.75" hidden="false" customHeight="true" outlineLevel="0" collapsed="false">
      <c r="A485" s="126"/>
      <c r="B485" s="126"/>
      <c r="C485" s="126"/>
      <c r="G485" s="214"/>
      <c r="H485" s="123"/>
      <c r="I485" s="214" t="str">
        <f aca="false">IF(F485&lt;&gt;"",xlookup(F485,M:M,M:M,"not guildie"),"")</f>
        <v/>
      </c>
      <c r="J485" s="214" t="str">
        <f aca="false">IF(F485&lt;&gt;"", xlookup(F485,O:O,O:O,"not on DKP"),"")</f>
        <v/>
      </c>
      <c r="K485" s="185" t="str">
        <f aca="false">IF(F485="","", xlookup("*"&amp;F485&amp;"*",S:S,S:S,"",2))</f>
        <v/>
      </c>
      <c r="M485" s="144" t="s">
        <v>935</v>
      </c>
      <c r="N485" s="187" t="e">
        <f aca="false" t="array" ref="N485:N485">IF(M485="","", xlookup(M485,'Guild ID Registrar'!B:B,'Guild ID Registrar'!A:A,"noID"))</f>
        <v>#NAME?</v>
      </c>
      <c r="O485" s="139" t="e">
        <f aca="false">xlookup(M485,F:F,F:F,"",2)</f>
        <v>#NAME?</v>
      </c>
      <c r="P485" s="138" t="str">
        <f aca="false">IF(SUMIF(F:F,M485,H:H)=0,"",SUMIF(F:F,M485,H:H))</f>
        <v/>
      </c>
      <c r="Q485" s="189" t="e">
        <f aca="false">IF(M485="","", xlookup("*"&amp;M485&amp;"*",S:S,S:S,"",2))</f>
        <v>#NAME?</v>
      </c>
      <c r="S485" s="140" t="str">
        <f aca="false">IF('DKP Sep 25'!A482&lt;&gt;"",'DKP Sep 25'!A482,"")</f>
        <v/>
      </c>
      <c r="T485" s="145" t="str">
        <f aca="false">IF(S485="","",IF(SUMIF(Q:Q,S485,P:P)=0,"",SUMIF(Q:Q,S485,P:P)))</f>
        <v/>
      </c>
      <c r="U485" s="190" t="str">
        <f aca="false" t="array" ref="U485:U485">IF(S485="","", xlookup(S485,'DKP Sep 25'!A:A,'DKP Sep 25'!A:A))</f>
        <v/>
      </c>
      <c r="V485" s="126" t="str">
        <f aca="false">IF(T485="","", IF(T485&gt;10,1,""))</f>
        <v/>
      </c>
      <c r="W485" s="191" t="e">
        <f aca="false">xlookup(S485,Q:Q,Q:Q)</f>
        <v>#NAME?</v>
      </c>
    </row>
    <row r="486" customFormat="false" ht="15.75" hidden="false" customHeight="true" outlineLevel="0" collapsed="false">
      <c r="A486" s="126"/>
      <c r="B486" s="126"/>
      <c r="C486" s="126"/>
      <c r="G486" s="214"/>
      <c r="H486" s="123"/>
      <c r="I486" s="214" t="str">
        <f aca="false">IF(F486&lt;&gt;"",xlookup(F486,M:M,M:M,"not guildie"),"")</f>
        <v/>
      </c>
      <c r="J486" s="214" t="str">
        <f aca="false">IF(F486&lt;&gt;"", xlookup(F486,O:O,O:O,"not on DKP"),"")</f>
        <v/>
      </c>
      <c r="K486" s="185" t="str">
        <f aca="false">IF(F486="","", xlookup("*"&amp;F486&amp;"*",S:S,S:S,"",2))</f>
        <v/>
      </c>
      <c r="M486" s="144" t="s">
        <v>936</v>
      </c>
      <c r="N486" s="187" t="e">
        <f aca="false" t="array" ref="N486:N486">IF(M486="","", xlookup(M486,'Guild ID Registrar'!B:B,'Guild ID Registrar'!A:A,"noID"))</f>
        <v>#NAME?</v>
      </c>
      <c r="O486" s="139" t="e">
        <f aca="false">xlookup(M486,F:F,F:F,"",2)</f>
        <v>#NAME?</v>
      </c>
      <c r="P486" s="138" t="str">
        <f aca="false">IF(SUMIF(F:F,M486,H:H)=0,"",SUMIF(F:F,M486,H:H))</f>
        <v/>
      </c>
      <c r="Q486" s="189" t="e">
        <f aca="false">IF(M486="","", xlookup("*"&amp;M486&amp;"*",S:S,S:S,"",2))</f>
        <v>#NAME?</v>
      </c>
      <c r="R486" s="215"/>
      <c r="S486" s="140" t="str">
        <f aca="false">IF('DKP Sep 25'!A483&lt;&gt;"",'DKP Sep 25'!A483,"")</f>
        <v/>
      </c>
      <c r="T486" s="145" t="str">
        <f aca="false">IF(S486="","",IF(SUMIF(Q:Q,S486,P:P)=0,"",SUMIF(Q:Q,S486,P:P)))</f>
        <v/>
      </c>
      <c r="U486" s="190" t="str">
        <f aca="false" t="array" ref="U486:U486">IF(S486="","", xlookup(S486,'DKP Sep 25'!A:A,'DKP Sep 25'!A:A))</f>
        <v/>
      </c>
      <c r="V486" s="126" t="str">
        <f aca="false">IF(T486="","", IF(T486&gt;10,1,""))</f>
        <v/>
      </c>
      <c r="W486" s="191" t="e">
        <f aca="false">xlookup(S486,Q:Q,Q:Q)</f>
        <v>#NAME?</v>
      </c>
    </row>
    <row r="487" customFormat="false" ht="15.75" hidden="false" customHeight="true" outlineLevel="0" collapsed="false">
      <c r="A487" s="126"/>
      <c r="B487" s="126"/>
      <c r="C487" s="126"/>
      <c r="G487" s="214"/>
      <c r="H487" s="123"/>
      <c r="I487" s="214" t="str">
        <f aca="false">IF(F487&lt;&gt;"",xlookup(F487,M:M,M:M,"not guildie"),"")</f>
        <v/>
      </c>
      <c r="J487" s="214" t="str">
        <f aca="false">IF(F487&lt;&gt;"", xlookup(F487,O:O,O:O,"not on DKP"),"")</f>
        <v/>
      </c>
      <c r="K487" s="185" t="str">
        <f aca="false">IF(F487="","", xlookup("*"&amp;F487&amp;"*",S:S,S:S,"",2))</f>
        <v/>
      </c>
      <c r="M487" s="144" t="s">
        <v>937</v>
      </c>
      <c r="N487" s="187" t="e">
        <f aca="false" t="array" ref="N487:N487">IF(M487="","", xlookup(M487,'Guild ID Registrar'!B:B,'Guild ID Registrar'!A:A,"noID"))</f>
        <v>#NAME?</v>
      </c>
      <c r="O487" s="139" t="e">
        <f aca="false">xlookup(M487,F:F,F:F,"",2)</f>
        <v>#NAME?</v>
      </c>
      <c r="P487" s="138" t="str">
        <f aca="false">IF(SUMIF(F:F,M487,H:H)=0,"",SUMIF(F:F,M487,H:H))</f>
        <v/>
      </c>
      <c r="Q487" s="189" t="e">
        <f aca="false">IF(M487="","", xlookup("*"&amp;M487&amp;"*",S:S,S:S,"",2))</f>
        <v>#NAME?</v>
      </c>
      <c r="S487" s="140" t="str">
        <f aca="false">IF('DKP Sep 25'!A484&lt;&gt;"",'DKP Sep 25'!A484,"")</f>
        <v/>
      </c>
      <c r="T487" s="145" t="str">
        <f aca="false">IF(S487="","",IF(SUMIF(Q:Q,S487,P:P)=0,"",SUMIF(Q:Q,S487,P:P)))</f>
        <v/>
      </c>
      <c r="U487" s="190" t="str">
        <f aca="false" t="array" ref="U487:U487">IF(S487="","", xlookup(S487,'DKP Sep 25'!A:A,'DKP Sep 25'!A:A))</f>
        <v/>
      </c>
      <c r="V487" s="126" t="str">
        <f aca="false">IF(T487="","", IF(T487&gt;10,1,""))</f>
        <v/>
      </c>
      <c r="W487" s="191" t="e">
        <f aca="false">xlookup(S487,Q:Q,Q:Q)</f>
        <v>#NAME?</v>
      </c>
    </row>
    <row r="488" customFormat="false" ht="15.75" hidden="false" customHeight="true" outlineLevel="0" collapsed="false">
      <c r="A488" s="126"/>
      <c r="B488" s="126"/>
      <c r="C488" s="126"/>
      <c r="G488" s="214"/>
      <c r="H488" s="123"/>
      <c r="I488" s="214" t="str">
        <f aca="false">IF(F488&lt;&gt;"",xlookup(F488,M:M,M:M,"not guildie"),"")</f>
        <v/>
      </c>
      <c r="J488" s="214" t="str">
        <f aca="false">IF(F488&lt;&gt;"", xlookup(F488,O:O,O:O,"not on DKP"),"")</f>
        <v/>
      </c>
      <c r="K488" s="185" t="str">
        <f aca="false">IF(F488="","", xlookup("*"&amp;F488&amp;"*",S:S,S:S,"",2))</f>
        <v/>
      </c>
      <c r="M488" s="144" t="s">
        <v>938</v>
      </c>
      <c r="N488" s="187" t="e">
        <f aca="false" t="array" ref="N488:N488">IF(M488="","", xlookup(M488,'Guild ID Registrar'!B:B,'Guild ID Registrar'!A:A,"noID"))</f>
        <v>#NAME?</v>
      </c>
      <c r="O488" s="139" t="e">
        <f aca="false">xlookup(M488,F:F,F:F,"",2)</f>
        <v>#NAME?</v>
      </c>
      <c r="P488" s="138" t="str">
        <f aca="false">IF(SUMIF(F:F,M488,H:H)=0,"",SUMIF(F:F,M488,H:H))</f>
        <v/>
      </c>
      <c r="Q488" s="189" t="e">
        <f aca="false">IF(M488="","", xlookup("*"&amp;M488&amp;"*",S:S,S:S,"",2))</f>
        <v>#NAME?</v>
      </c>
      <c r="S488" s="140" t="str">
        <f aca="false">IF('DKP Sep 25'!A485&lt;&gt;"",'DKP Sep 25'!A485,"")</f>
        <v/>
      </c>
      <c r="T488" s="145" t="str">
        <f aca="false">IF(S488="","",IF(SUMIF(Q:Q,S488,P:P)=0,"",SUMIF(Q:Q,S488,P:P)))</f>
        <v/>
      </c>
      <c r="U488" s="190" t="str">
        <f aca="false" t="array" ref="U488:U488">IF(S488="","", xlookup(S488,'DKP Sep 25'!A:A,'DKP Sep 25'!A:A))</f>
        <v/>
      </c>
      <c r="V488" s="126" t="str">
        <f aca="false">IF(T488="","", IF(T488&gt;10,1,""))</f>
        <v/>
      </c>
      <c r="W488" s="191" t="e">
        <f aca="false">xlookup(S488,Q:Q,Q:Q)</f>
        <v>#NAME?</v>
      </c>
    </row>
    <row r="489" customFormat="false" ht="15.75" hidden="false" customHeight="true" outlineLevel="0" collapsed="false">
      <c r="A489" s="126"/>
      <c r="B489" s="126"/>
      <c r="C489" s="126"/>
      <c r="G489" s="214"/>
      <c r="H489" s="123"/>
      <c r="I489" s="214" t="str">
        <f aca="false">IF(F489&lt;&gt;"",xlookup(F489,M:M,M:M,"not guildie"),"")</f>
        <v/>
      </c>
      <c r="J489" s="214" t="str">
        <f aca="false">IF(F489&lt;&gt;"", xlookup(F489,O:O,O:O,"not on DKP"),"")</f>
        <v/>
      </c>
      <c r="K489" s="185" t="str">
        <f aca="false">IF(F489="","", xlookup("*"&amp;F489&amp;"*",S:S,S:S,"",2))</f>
        <v/>
      </c>
      <c r="M489" s="144" t="s">
        <v>939</v>
      </c>
      <c r="N489" s="187" t="e">
        <f aca="false" t="array" ref="N489:N489">IF(M489="","", xlookup(M489,'Guild ID Registrar'!B:B,'Guild ID Registrar'!A:A,"noID"))</f>
        <v>#NAME?</v>
      </c>
      <c r="O489" s="139" t="e">
        <f aca="false">xlookup(M489,F:F,F:F,"",2)</f>
        <v>#NAME?</v>
      </c>
      <c r="P489" s="138" t="str">
        <f aca="false">IF(SUMIF(F:F,M489,H:H)=0,"",SUMIF(F:F,M489,H:H))</f>
        <v/>
      </c>
      <c r="Q489" s="189" t="e">
        <f aca="false">IF(M489="","", xlookup("*"&amp;M489&amp;"*",S:S,S:S,"",2))</f>
        <v>#NAME?</v>
      </c>
      <c r="R489" s="215"/>
      <c r="S489" s="140" t="str">
        <f aca="false">IF('DKP Sep 25'!A486&lt;&gt;"",'DKP Sep 25'!A486,"")</f>
        <v/>
      </c>
      <c r="T489" s="145" t="str">
        <f aca="false">IF(S489="","",IF(SUMIF(Q:Q,S489,P:P)=0,"",SUMIF(Q:Q,S489,P:P)))</f>
        <v/>
      </c>
      <c r="U489" s="190" t="str">
        <f aca="false" t="array" ref="U489:U489">IF(S489="","", xlookup(S489,'DKP Sep 25'!A:A,'DKP Sep 25'!A:A))</f>
        <v/>
      </c>
      <c r="V489" s="126" t="str">
        <f aca="false">IF(T489="","", IF(T489&gt;10,1,""))</f>
        <v/>
      </c>
      <c r="W489" s="191" t="e">
        <f aca="false">xlookup(S489,Q:Q,Q:Q)</f>
        <v>#NAME?</v>
      </c>
    </row>
    <row r="490" customFormat="false" ht="15.75" hidden="false" customHeight="true" outlineLevel="0" collapsed="false">
      <c r="A490" s="126"/>
      <c r="B490" s="126"/>
      <c r="C490" s="126"/>
      <c r="G490" s="214"/>
      <c r="H490" s="123"/>
      <c r="I490" s="214" t="str">
        <f aca="false">IF(F490&lt;&gt;"",xlookup(F490,M:M,M:M,"not guildie"),"")</f>
        <v/>
      </c>
      <c r="J490" s="214" t="str">
        <f aca="false">IF(F490&lt;&gt;"", xlookup(F490,O:O,O:O,"not on DKP"),"")</f>
        <v/>
      </c>
      <c r="K490" s="185" t="str">
        <f aca="false">IF(F490="","", xlookup("*"&amp;F490&amp;"*",S:S,S:S,"",2))</f>
        <v/>
      </c>
      <c r="M490" s="144" t="s">
        <v>940</v>
      </c>
      <c r="N490" s="187" t="e">
        <f aca="false" t="array" ref="N490:N490">IF(M490="","", xlookup(M490,'Guild ID Registrar'!B:B,'Guild ID Registrar'!A:A,"noID"))</f>
        <v>#NAME?</v>
      </c>
      <c r="O490" s="139" t="e">
        <f aca="false">xlookup(M490,F:F,F:F,"",2)</f>
        <v>#NAME?</v>
      </c>
      <c r="P490" s="138" t="str">
        <f aca="false">IF(SUMIF(F:F,M490,H:H)=0,"",SUMIF(F:F,M490,H:H))</f>
        <v/>
      </c>
      <c r="Q490" s="189" t="e">
        <f aca="false">IF(M490="","", xlookup("*"&amp;M490&amp;"*",S:S,S:S,"",2))</f>
        <v>#NAME?</v>
      </c>
      <c r="S490" s="140" t="str">
        <f aca="false">IF('DKP Sep 25'!A487&lt;&gt;"",'DKP Sep 25'!A487,"")</f>
        <v/>
      </c>
      <c r="T490" s="145" t="str">
        <f aca="false">IF(S490="","",IF(SUMIF(Q:Q,S490,P:P)=0,"",SUMIF(Q:Q,S490,P:P)))</f>
        <v/>
      </c>
      <c r="U490" s="190" t="str">
        <f aca="false" t="array" ref="U490:U490">IF(S490="","", xlookup(S490,'DKP Sep 25'!A:A,'DKP Sep 25'!A:A))</f>
        <v/>
      </c>
      <c r="V490" s="126" t="str">
        <f aca="false">IF(T490="","", IF(T490&gt;10,1,""))</f>
        <v/>
      </c>
      <c r="W490" s="191" t="e">
        <f aca="false">xlookup(S490,Q:Q,Q:Q)</f>
        <v>#NAME?</v>
      </c>
    </row>
    <row r="491" customFormat="false" ht="15.75" hidden="false" customHeight="true" outlineLevel="0" collapsed="false">
      <c r="A491" s="126"/>
      <c r="B491" s="126"/>
      <c r="C491" s="126"/>
      <c r="G491" s="214"/>
      <c r="H491" s="123"/>
      <c r="I491" s="214" t="str">
        <f aca="false">IF(F491&lt;&gt;"",xlookup(F491,M:M,M:M,"not guildie"),"")</f>
        <v/>
      </c>
      <c r="J491" s="214" t="str">
        <f aca="false">IF(F491&lt;&gt;"", xlookup(F491,O:O,O:O,"not on DKP"),"")</f>
        <v/>
      </c>
      <c r="K491" s="185" t="str">
        <f aca="false">IF(F491="","", xlookup("*"&amp;F491&amp;"*",S:S,S:S,"",2))</f>
        <v/>
      </c>
      <c r="M491" s="144" t="s">
        <v>941</v>
      </c>
      <c r="N491" s="187" t="e">
        <f aca="false" t="array" ref="N491:N491">IF(M491="","", xlookup(M491,'Guild ID Registrar'!B:B,'Guild ID Registrar'!A:A,"noID"))</f>
        <v>#NAME?</v>
      </c>
      <c r="O491" s="139" t="e">
        <f aca="false">xlookup(M491,F:F,F:F,"",2)</f>
        <v>#NAME?</v>
      </c>
      <c r="P491" s="138" t="str">
        <f aca="false">IF(SUMIF(F:F,M491,H:H)=0,"",SUMIF(F:F,M491,H:H))</f>
        <v/>
      </c>
      <c r="Q491" s="189" t="e">
        <f aca="false">IF(M491="","", xlookup("*"&amp;M491&amp;"*",S:S,S:S,"",2))</f>
        <v>#NAME?</v>
      </c>
      <c r="S491" s="140" t="str">
        <f aca="false">IF('DKP Sep 25'!A488&lt;&gt;"",'DKP Sep 25'!A488,"")</f>
        <v/>
      </c>
      <c r="T491" s="145" t="str">
        <f aca="false">IF(S491="","",IF(SUMIF(Q:Q,S491,P:P)=0,"",SUMIF(Q:Q,S491,P:P)))</f>
        <v/>
      </c>
      <c r="U491" s="190" t="str">
        <f aca="false" t="array" ref="U491:U491">IF(S491="","", xlookup(S491,'DKP Sep 25'!A:A,'DKP Sep 25'!A:A))</f>
        <v/>
      </c>
      <c r="V491" s="126" t="str">
        <f aca="false">IF(T491="","", IF(T491&gt;10,1,""))</f>
        <v/>
      </c>
      <c r="W491" s="191" t="e">
        <f aca="false">xlookup(S491,Q:Q,Q:Q)</f>
        <v>#NAME?</v>
      </c>
    </row>
    <row r="492" customFormat="false" ht="15.75" hidden="false" customHeight="true" outlineLevel="0" collapsed="false">
      <c r="A492" s="126"/>
      <c r="B492" s="126"/>
      <c r="C492" s="126"/>
      <c r="G492" s="214"/>
      <c r="H492" s="123"/>
      <c r="I492" s="214" t="str">
        <f aca="false">IF(F492&lt;&gt;"",xlookup(F492,M:M,M:M,"not guildie"),"")</f>
        <v/>
      </c>
      <c r="J492" s="214" t="str">
        <f aca="false">IF(F492&lt;&gt;"", xlookup(F492,O:O,O:O,"not on DKP"),"")</f>
        <v/>
      </c>
      <c r="K492" s="185" t="str">
        <f aca="false">IF(F492="","", xlookup("*"&amp;F492&amp;"*",S:S,S:S,"",2))</f>
        <v/>
      </c>
      <c r="M492" s="144" t="s">
        <v>942</v>
      </c>
      <c r="N492" s="187" t="e">
        <f aca="false" t="array" ref="N492:N492">IF(M492="","", xlookup(M492,'Guild ID Registrar'!B:B,'Guild ID Registrar'!A:A,"noID"))</f>
        <v>#NAME?</v>
      </c>
      <c r="O492" s="139" t="e">
        <f aca="false">xlookup(M492,F:F,F:F,"",2)</f>
        <v>#NAME?</v>
      </c>
      <c r="P492" s="138" t="str">
        <f aca="false">IF(SUMIF(F:F,M492,H:H)=0,"",SUMIF(F:F,M492,H:H))</f>
        <v/>
      </c>
      <c r="Q492" s="189" t="e">
        <f aca="false">IF(M492="","", xlookup("*"&amp;M492&amp;"*",S:S,S:S,"",2))</f>
        <v>#NAME?</v>
      </c>
      <c r="S492" s="140" t="str">
        <f aca="false">IF('DKP Sep 25'!A489&lt;&gt;"",'DKP Sep 25'!A489,"")</f>
        <v/>
      </c>
      <c r="T492" s="145" t="str">
        <f aca="false">IF(S492="","",IF(SUMIF(Q:Q,S492,P:P)=0,"",SUMIF(Q:Q,S492,P:P)))</f>
        <v/>
      </c>
      <c r="U492" s="190" t="str">
        <f aca="false" t="array" ref="U492:U492">IF(S492="","", xlookup(S492,'DKP Sep 25'!A:A,'DKP Sep 25'!A:A))</f>
        <v/>
      </c>
      <c r="V492" s="126" t="str">
        <f aca="false">IF(T492="","", IF(T492&gt;10,1,""))</f>
        <v/>
      </c>
      <c r="W492" s="191" t="e">
        <f aca="false">xlookup(S492,Q:Q,Q:Q)</f>
        <v>#NAME?</v>
      </c>
    </row>
    <row r="493" customFormat="false" ht="15.75" hidden="false" customHeight="true" outlineLevel="0" collapsed="false">
      <c r="A493" s="126"/>
      <c r="B493" s="126"/>
      <c r="C493" s="126"/>
      <c r="G493" s="214"/>
      <c r="H493" s="123"/>
      <c r="I493" s="214" t="str">
        <f aca="false">IF(F493&lt;&gt;"",xlookup(F493,M:M,M:M,"not guildie"),"")</f>
        <v/>
      </c>
      <c r="J493" s="214" t="str">
        <f aca="false">IF(F493&lt;&gt;"", xlookup(F493,O:O,O:O,"not on DKP"),"")</f>
        <v/>
      </c>
      <c r="K493" s="185" t="str">
        <f aca="false">IF(F493="","", xlookup("*"&amp;F493&amp;"*",S:S,S:S,"",2))</f>
        <v/>
      </c>
      <c r="M493" s="144" t="s">
        <v>943</v>
      </c>
      <c r="N493" s="187" t="e">
        <f aca="false" t="array" ref="N493:N493">IF(M493="","", xlookup(M493,'Guild ID Registrar'!B:B,'Guild ID Registrar'!A:A,"noID"))</f>
        <v>#NAME?</v>
      </c>
      <c r="O493" s="139" t="e">
        <f aca="false">xlookup(M493,F:F,F:F,"",2)</f>
        <v>#NAME?</v>
      </c>
      <c r="P493" s="138" t="str">
        <f aca="false">IF(SUMIF(F:F,M493,H:H)=0,"",SUMIF(F:F,M493,H:H))</f>
        <v/>
      </c>
      <c r="Q493" s="189" t="e">
        <f aca="false">IF(M493="","", xlookup("*"&amp;M493&amp;"*",S:S,S:S,"",2))</f>
        <v>#NAME?</v>
      </c>
      <c r="S493" s="140" t="str">
        <f aca="false">IF('DKP Sep 25'!A490&lt;&gt;"",'DKP Sep 25'!A490,"")</f>
        <v/>
      </c>
      <c r="T493" s="145" t="str">
        <f aca="false">IF(S493="","",IF(SUMIF(Q:Q,S493,P:P)=0,"",SUMIF(Q:Q,S493,P:P)))</f>
        <v/>
      </c>
      <c r="U493" s="190" t="str">
        <f aca="false" t="array" ref="U493:U493">IF(S493="","", xlookup(S493,'DKP Sep 25'!A:A,'DKP Sep 25'!A:A))</f>
        <v/>
      </c>
      <c r="V493" s="126" t="str">
        <f aca="false">IF(T493="","", IF(T493&gt;10,1,""))</f>
        <v/>
      </c>
      <c r="W493" s="191" t="e">
        <f aca="false">xlookup(S493,Q:Q,Q:Q)</f>
        <v>#NAME?</v>
      </c>
    </row>
    <row r="494" customFormat="false" ht="15.75" hidden="false" customHeight="true" outlineLevel="0" collapsed="false">
      <c r="A494" s="126"/>
      <c r="B494" s="126"/>
      <c r="C494" s="126"/>
      <c r="G494" s="214"/>
      <c r="H494" s="123"/>
      <c r="I494" s="214" t="str">
        <f aca="false">IF(F494&lt;&gt;"",xlookup(F494,M:M,M:M,"not guildie"),"")</f>
        <v/>
      </c>
      <c r="J494" s="214" t="str">
        <f aca="false">IF(F494&lt;&gt;"", xlookup(F494,O:O,O:O,"not on DKP"),"")</f>
        <v/>
      </c>
      <c r="K494" s="185" t="str">
        <f aca="false">IF(F494="","", xlookup("*"&amp;F494&amp;"*",S:S,S:S,"",2))</f>
        <v/>
      </c>
      <c r="M494" s="144" t="s">
        <v>944</v>
      </c>
      <c r="N494" s="187" t="e">
        <f aca="false" t="array" ref="N494:N494">IF(M494="","", xlookup(M494,'Guild ID Registrar'!B:B,'Guild ID Registrar'!A:A,"noID"))</f>
        <v>#NAME?</v>
      </c>
      <c r="O494" s="139" t="e">
        <f aca="false">xlookup(M494,F:F,F:F,"",2)</f>
        <v>#NAME?</v>
      </c>
      <c r="P494" s="138" t="str">
        <f aca="false">IF(SUMIF(F:F,M494,H:H)=0,"",SUMIF(F:F,M494,H:H))</f>
        <v/>
      </c>
      <c r="Q494" s="189" t="e">
        <f aca="false">IF(M494="","", xlookup("*"&amp;M494&amp;"*",S:S,S:S,"",2))</f>
        <v>#NAME?</v>
      </c>
      <c r="S494" s="140" t="str">
        <f aca="false">IF('DKP Sep 25'!A491&lt;&gt;"",'DKP Sep 25'!A491,"")</f>
        <v/>
      </c>
      <c r="T494" s="145" t="str">
        <f aca="false">IF(S494="","",IF(SUMIF(Q:Q,S494,P:P)=0,"",SUMIF(Q:Q,S494,P:P)))</f>
        <v/>
      </c>
      <c r="U494" s="190" t="str">
        <f aca="false" t="array" ref="U494:U494">IF(S494="","", xlookup(S494,'DKP Sep 25'!A:A,'DKP Sep 25'!A:A))</f>
        <v/>
      </c>
      <c r="V494" s="126" t="str">
        <f aca="false">IF(T494="","", IF(T494&gt;10,1,""))</f>
        <v/>
      </c>
      <c r="W494" s="191" t="e">
        <f aca="false">xlookup(S494,Q:Q,Q:Q)</f>
        <v>#NAME?</v>
      </c>
    </row>
    <row r="495" customFormat="false" ht="15.75" hidden="false" customHeight="true" outlineLevel="0" collapsed="false">
      <c r="A495" s="126"/>
      <c r="B495" s="126"/>
      <c r="C495" s="126"/>
      <c r="G495" s="214"/>
      <c r="H495" s="123"/>
      <c r="I495" s="214" t="str">
        <f aca="false">IF(F495&lt;&gt;"",xlookup(F495,M:M,M:M,"not guildie"),"")</f>
        <v/>
      </c>
      <c r="J495" s="214" t="str">
        <f aca="false">IF(F495&lt;&gt;"", xlookup(F495,O:O,O:O,"not on DKP"),"")</f>
        <v/>
      </c>
      <c r="K495" s="185" t="str">
        <f aca="false">IF(F495="","", xlookup("*"&amp;F495&amp;"*",S:S,S:S,"",2))</f>
        <v/>
      </c>
      <c r="M495" s="144" t="s">
        <v>945</v>
      </c>
      <c r="N495" s="187" t="e">
        <f aca="false" t="array" ref="N495:N495">IF(M495="","", xlookup(M495,'Guild ID Registrar'!B:B,'Guild ID Registrar'!A:A,"noID"))</f>
        <v>#NAME?</v>
      </c>
      <c r="O495" s="139" t="e">
        <f aca="false">xlookup(M495,F:F,F:F,"",2)</f>
        <v>#NAME?</v>
      </c>
      <c r="P495" s="138" t="str">
        <f aca="false">IF(SUMIF(F:F,M495,H:H)=0,"",SUMIF(F:F,M495,H:H))</f>
        <v/>
      </c>
      <c r="Q495" s="189" t="e">
        <f aca="false">IF(M495="","", xlookup("*"&amp;M495&amp;"*",S:S,S:S,"",2))</f>
        <v>#NAME?</v>
      </c>
      <c r="S495" s="140" t="str">
        <f aca="false">IF('DKP Sep 25'!A492&lt;&gt;"",'DKP Sep 25'!A492,"")</f>
        <v/>
      </c>
      <c r="T495" s="145" t="str">
        <f aca="false">IF(S495="","",IF(SUMIF(Q:Q,S495,P:P)=0,"",SUMIF(Q:Q,S495,P:P)))</f>
        <v/>
      </c>
      <c r="U495" s="190" t="str">
        <f aca="false" t="array" ref="U495:U495">IF(S495="","", xlookup(S495,'DKP Sep 25'!A:A,'DKP Sep 25'!A:A))</f>
        <v/>
      </c>
      <c r="V495" s="126" t="str">
        <f aca="false">IF(T495="","", IF(T495&gt;10,1,""))</f>
        <v/>
      </c>
      <c r="W495" s="191" t="e">
        <f aca="false">xlookup(S495,Q:Q,Q:Q)</f>
        <v>#NAME?</v>
      </c>
    </row>
    <row r="496" customFormat="false" ht="15.75" hidden="false" customHeight="true" outlineLevel="0" collapsed="false">
      <c r="A496" s="126"/>
      <c r="B496" s="126"/>
      <c r="C496" s="126"/>
      <c r="G496" s="214"/>
      <c r="H496" s="123"/>
      <c r="I496" s="214" t="str">
        <f aca="false">IF(F496&lt;&gt;"",xlookup(F496,M:M,M:M,"not guildie"),"")</f>
        <v/>
      </c>
      <c r="J496" s="214" t="str">
        <f aca="false">IF(F496&lt;&gt;"", xlookup(F496,O:O,O:O,"not on DKP"),"")</f>
        <v/>
      </c>
      <c r="K496" s="185" t="str">
        <f aca="false">IF(F496="","", xlookup("*"&amp;F496&amp;"*",S:S,S:S,"",2))</f>
        <v/>
      </c>
      <c r="M496" s="144" t="s">
        <v>222</v>
      </c>
      <c r="N496" s="187" t="e">
        <f aca="false" t="array" ref="N496:N496">IF(M496="","", xlookup(M496,'Guild ID Registrar'!B:B,'Guild ID Registrar'!A:A,"noID"))</f>
        <v>#NAME?</v>
      </c>
      <c r="O496" s="139" t="e">
        <f aca="false">xlookup(M496,F:F,F:F,"",2)</f>
        <v>#NAME?</v>
      </c>
      <c r="P496" s="138" t="str">
        <f aca="false">IF(SUMIF(F:F,M496,H:H)=0,"",SUMIF(F:F,M496,H:H))</f>
        <v/>
      </c>
      <c r="Q496" s="189" t="e">
        <f aca="false">IF(M496="","", xlookup("*"&amp;M496&amp;"*",S:S,S:S,"",2))</f>
        <v>#NAME?</v>
      </c>
      <c r="S496" s="140" t="str">
        <f aca="false">IF('DKP Sep 25'!A493&lt;&gt;"",'DKP Sep 25'!A493,"")</f>
        <v/>
      </c>
      <c r="T496" s="145" t="str">
        <f aca="false">IF(S496="","",IF(SUMIF(Q:Q,S496,P:P)=0,"",SUMIF(Q:Q,S496,P:P)))</f>
        <v/>
      </c>
      <c r="U496" s="190" t="str">
        <f aca="false" t="array" ref="U496:U496">IF(S496="","", xlookup(S496,'DKP Sep 25'!A:A,'DKP Sep 25'!A:A))</f>
        <v/>
      </c>
      <c r="V496" s="126" t="str">
        <f aca="false">IF(T496="","", IF(T496&gt;10,1,""))</f>
        <v/>
      </c>
      <c r="W496" s="191" t="e">
        <f aca="false">xlookup(S496,Q:Q,Q:Q)</f>
        <v>#NAME?</v>
      </c>
    </row>
    <row r="497" customFormat="false" ht="15.75" hidden="false" customHeight="true" outlineLevel="0" collapsed="false">
      <c r="A497" s="126"/>
      <c r="B497" s="126"/>
      <c r="C497" s="126"/>
      <c r="G497" s="214"/>
      <c r="H497" s="123"/>
      <c r="I497" s="214" t="str">
        <f aca="false">IF(F497&lt;&gt;"",xlookup(F497,M:M,M:M,"not guildie"),"")</f>
        <v/>
      </c>
      <c r="J497" s="214" t="str">
        <f aca="false">IF(F497&lt;&gt;"", xlookup(F497,O:O,O:O,"not on DKP"),"")</f>
        <v/>
      </c>
      <c r="K497" s="185" t="str">
        <f aca="false">IF(F497="","", xlookup("*"&amp;F497&amp;"*",S:S,S:S,"",2))</f>
        <v/>
      </c>
      <c r="M497" s="144" t="s">
        <v>946</v>
      </c>
      <c r="N497" s="187" t="e">
        <f aca="false" t="array" ref="N497:N497">IF(M497="","", xlookup(M497,'Guild ID Registrar'!B:B,'Guild ID Registrar'!A:A,"noID"))</f>
        <v>#NAME?</v>
      </c>
      <c r="O497" s="139" t="e">
        <f aca="false">xlookup(M497,F:F,F:F,"",2)</f>
        <v>#NAME?</v>
      </c>
      <c r="P497" s="138" t="str">
        <f aca="false">IF(SUMIF(F:F,M497,H:H)=0,"",SUMIF(F:F,M497,H:H))</f>
        <v/>
      </c>
      <c r="Q497" s="189" t="e">
        <f aca="false">IF(M497="","", xlookup("*"&amp;M497&amp;"*",S:S,S:S,"",2))</f>
        <v>#NAME?</v>
      </c>
      <c r="R497" s="215"/>
      <c r="S497" s="140" t="str">
        <f aca="false">IF('DKP Sep 25'!A494&lt;&gt;"",'DKP Sep 25'!A494,"")</f>
        <v/>
      </c>
      <c r="T497" s="145" t="str">
        <f aca="false">IF(S497="","",IF(SUMIF(Q:Q,S497,P:P)=0,"",SUMIF(Q:Q,S497,P:P)))</f>
        <v/>
      </c>
      <c r="U497" s="190" t="str">
        <f aca="false" t="array" ref="U497:U497">IF(S497="","", xlookup(S497,'DKP Sep 25'!A:A,'DKP Sep 25'!A:A))</f>
        <v/>
      </c>
      <c r="V497" s="126" t="str">
        <f aca="false">IF(T497="","", IF(T497&gt;10,1,""))</f>
        <v/>
      </c>
      <c r="W497" s="191" t="e">
        <f aca="false">xlookup(S497,Q:Q,Q:Q)</f>
        <v>#NAME?</v>
      </c>
    </row>
    <row r="498" customFormat="false" ht="15.75" hidden="false" customHeight="true" outlineLevel="0" collapsed="false">
      <c r="A498" s="126"/>
      <c r="B498" s="126"/>
      <c r="C498" s="126"/>
      <c r="G498" s="214"/>
      <c r="H498" s="123"/>
      <c r="I498" s="214" t="str">
        <f aca="false">IF(F498&lt;&gt;"",xlookup(F498,M:M,M:M,"not guildie"),"")</f>
        <v/>
      </c>
      <c r="J498" s="214" t="str">
        <f aca="false">IF(F498&lt;&gt;"", xlookup(F498,O:O,O:O,"not on DKP"),"")</f>
        <v/>
      </c>
      <c r="K498" s="185" t="str">
        <f aca="false">IF(F498="","", xlookup("*"&amp;F498&amp;"*",S:S,S:S,"",2))</f>
        <v/>
      </c>
      <c r="M498" s="144" t="s">
        <v>947</v>
      </c>
      <c r="N498" s="187" t="e">
        <f aca="false" t="array" ref="N498:N498">IF(M498="","", xlookup(M498,'Guild ID Registrar'!B:B,'Guild ID Registrar'!A:A,"noID"))</f>
        <v>#NAME?</v>
      </c>
      <c r="O498" s="139" t="e">
        <f aca="false">xlookup(M498,F:F,F:F,"",2)</f>
        <v>#NAME?</v>
      </c>
      <c r="P498" s="138" t="str">
        <f aca="false">IF(SUMIF(F:F,M498,H:H)=0,"",SUMIF(F:F,M498,H:H))</f>
        <v/>
      </c>
      <c r="Q498" s="189" t="e">
        <f aca="false">IF(M498="","", xlookup("*"&amp;M498&amp;"*",S:S,S:S,"",2))</f>
        <v>#NAME?</v>
      </c>
      <c r="S498" s="140" t="str">
        <f aca="false">IF('DKP Sep 25'!A495&lt;&gt;"",'DKP Sep 25'!A495,"")</f>
        <v/>
      </c>
      <c r="T498" s="145" t="str">
        <f aca="false">IF(S498="","",IF(SUMIF(Q:Q,S498,P:P)=0,"",SUMIF(Q:Q,S498,P:P)))</f>
        <v/>
      </c>
      <c r="U498" s="190" t="str">
        <f aca="false" t="array" ref="U498:U498">IF(S498="","", xlookup(S498,'DKP Sep 25'!A:A,'DKP Sep 25'!A:A))</f>
        <v/>
      </c>
      <c r="V498" s="126" t="str">
        <f aca="false">IF(T498="","", IF(T498&gt;10,1,""))</f>
        <v/>
      </c>
      <c r="W498" s="191" t="e">
        <f aca="false">xlookup(S498,Q:Q,Q:Q)</f>
        <v>#NAME?</v>
      </c>
    </row>
    <row r="499" customFormat="false" ht="15.75" hidden="false" customHeight="true" outlineLevel="0" collapsed="false">
      <c r="A499" s="126"/>
      <c r="B499" s="126"/>
      <c r="C499" s="126"/>
      <c r="G499" s="214"/>
      <c r="H499" s="123"/>
      <c r="I499" s="214" t="str">
        <f aca="false">IF(F499&lt;&gt;"",xlookup(F499,M:M,M:M,"not guildie"),"")</f>
        <v/>
      </c>
      <c r="J499" s="214" t="str">
        <f aca="false">IF(F499&lt;&gt;"", xlookup(F499,O:O,O:O,"not on DKP"),"")</f>
        <v/>
      </c>
      <c r="K499" s="185" t="str">
        <f aca="false">IF(F499="","", xlookup("*"&amp;F499&amp;"*",S:S,S:S,"",2))</f>
        <v/>
      </c>
      <c r="M499" s="144" t="s">
        <v>948</v>
      </c>
      <c r="N499" s="187" t="e">
        <f aca="false" t="array" ref="N499:N499">IF(M499="","", xlookup(M499,'Guild ID Registrar'!B:B,'Guild ID Registrar'!A:A,"noID"))</f>
        <v>#NAME?</v>
      </c>
      <c r="O499" s="139" t="e">
        <f aca="false">xlookup(M499,F:F,F:F,"",2)</f>
        <v>#NAME?</v>
      </c>
      <c r="P499" s="138" t="str">
        <f aca="false">IF(SUMIF(F:F,M499,H:H)=0,"",SUMIF(F:F,M499,H:H))</f>
        <v/>
      </c>
      <c r="Q499" s="189" t="e">
        <f aca="false">IF(M499="","", xlookup("*"&amp;M499&amp;"*",S:S,S:S,"",2))</f>
        <v>#NAME?</v>
      </c>
      <c r="S499" s="140" t="str">
        <f aca="false">IF('DKP Sep 25'!A496&lt;&gt;"",'DKP Sep 25'!A496,"")</f>
        <v/>
      </c>
      <c r="T499" s="145" t="str">
        <f aca="false">IF(S499="","",IF(SUMIF(Q:Q,S499,P:P)=0,"",SUMIF(Q:Q,S499,P:P)))</f>
        <v/>
      </c>
      <c r="U499" s="190" t="str">
        <f aca="false" t="array" ref="U499:U499">IF(S499="","", xlookup(S499,'DKP Sep 25'!A:A,'DKP Sep 25'!A:A))</f>
        <v/>
      </c>
      <c r="V499" s="126" t="str">
        <f aca="false">IF(T499="","", IF(T499&gt;10,1,""))</f>
        <v/>
      </c>
      <c r="W499" s="191" t="e">
        <f aca="false">xlookup(S499,Q:Q,Q:Q)</f>
        <v>#NAME?</v>
      </c>
    </row>
    <row r="500" customFormat="false" ht="15.75" hidden="false" customHeight="true" outlineLevel="0" collapsed="false">
      <c r="A500" s="126"/>
      <c r="B500" s="126"/>
      <c r="C500" s="126"/>
      <c r="G500" s="214"/>
      <c r="H500" s="123"/>
      <c r="I500" s="214" t="str">
        <f aca="false">IF(F500&lt;&gt;"",xlookup(F500,M:M,M:M,"not guildie"),"")</f>
        <v/>
      </c>
      <c r="J500" s="214" t="str">
        <f aca="false">IF(F500&lt;&gt;"", xlookup(F500,O:O,O:O,"not on DKP"),"")</f>
        <v/>
      </c>
      <c r="K500" s="185" t="str">
        <f aca="false">IF(F500="","", xlookup("*"&amp;F500&amp;"*",S:S,S:S,"",2))</f>
        <v/>
      </c>
      <c r="M500" s="144" t="s">
        <v>461</v>
      </c>
      <c r="N500" s="187" t="e">
        <f aca="false" t="array" ref="N500:N500">IF(M500="","", xlookup(M500,'Guild ID Registrar'!B:B,'Guild ID Registrar'!A:A,"noID"))</f>
        <v>#NAME?</v>
      </c>
      <c r="O500" s="139" t="e">
        <f aca="false">xlookup(M500,F:F,F:F,"",2)</f>
        <v>#NAME?</v>
      </c>
      <c r="P500" s="138" t="str">
        <f aca="false">IF(SUMIF(F:F,M500,H:H)=0,"",SUMIF(F:F,M500,H:H))</f>
        <v/>
      </c>
      <c r="Q500" s="189" t="e">
        <f aca="false">IF(M500="","", xlookup("*"&amp;M500&amp;"*",S:S,S:S,"",2))</f>
        <v>#NAME?</v>
      </c>
      <c r="S500" s="140" t="str">
        <f aca="false">IF('DKP Sep 25'!A497&lt;&gt;"",'DKP Sep 25'!A497,"")</f>
        <v/>
      </c>
      <c r="T500" s="145" t="str">
        <f aca="false">IF(S500="","",IF(SUMIF(Q:Q,S500,P:P)=0,"",SUMIF(Q:Q,S500,P:P)))</f>
        <v/>
      </c>
      <c r="U500" s="190" t="str">
        <f aca="false" t="array" ref="U500:U500">IF(S500="","", xlookup(S500,'DKP Sep 25'!A:A,'DKP Sep 25'!A:A))</f>
        <v/>
      </c>
      <c r="V500" s="126" t="str">
        <f aca="false">IF(T500="","", IF(T500&gt;10,1,""))</f>
        <v/>
      </c>
      <c r="W500" s="191" t="e">
        <f aca="false">xlookup(S500,Q:Q,Q:Q)</f>
        <v>#NAME?</v>
      </c>
    </row>
    <row r="501" customFormat="false" ht="15.75" hidden="false" customHeight="true" outlineLevel="0" collapsed="false">
      <c r="A501" s="126"/>
      <c r="B501" s="126"/>
      <c r="C501" s="126"/>
      <c r="G501" s="214"/>
      <c r="H501" s="123"/>
      <c r="I501" s="214" t="str">
        <f aca="false">IF(F501&lt;&gt;"",xlookup(F501,M:M,M:M,"not guildie"),"")</f>
        <v/>
      </c>
      <c r="J501" s="214" t="str">
        <f aca="false">IF(F501&lt;&gt;"", xlookup(F501,O:O,O:O,"not on DKP"),"")</f>
        <v/>
      </c>
      <c r="K501" s="185" t="str">
        <f aca="false">IF(F501="","", xlookup("*"&amp;F501&amp;"*",S:S,S:S,"",2))</f>
        <v/>
      </c>
      <c r="M501" s="144" t="s">
        <v>949</v>
      </c>
      <c r="N501" s="187" t="e">
        <f aca="false" t="array" ref="N501:N501">IF(M501="","", xlookup(M501,'Guild ID Registrar'!B:B,'Guild ID Registrar'!A:A,"noID"))</f>
        <v>#NAME?</v>
      </c>
      <c r="O501" s="139" t="e">
        <f aca="false">xlookup(M501,F:F,F:F,"",2)</f>
        <v>#NAME?</v>
      </c>
      <c r="P501" s="138" t="str">
        <f aca="false">IF(SUMIF(F:F,M501,H:H)=0,"",SUMIF(F:F,M501,H:H))</f>
        <v/>
      </c>
      <c r="Q501" s="189" t="e">
        <f aca="false">IF(M501="","", xlookup("*"&amp;M501&amp;"*",S:S,S:S,"",2))</f>
        <v>#NAME?</v>
      </c>
      <c r="S501" s="140" t="str">
        <f aca="false">IF('DKP Sep 25'!A498&lt;&gt;"",'DKP Sep 25'!A498,"")</f>
        <v/>
      </c>
      <c r="T501" s="145" t="str">
        <f aca="false">IF(S501="","",IF(SUMIF(Q:Q,S501,P:P)=0,"",SUMIF(Q:Q,S501,P:P)))</f>
        <v/>
      </c>
      <c r="U501" s="190" t="str">
        <f aca="false" t="array" ref="U501:U501">IF(S501="","", xlookup(S501,'DKP Sep 25'!A:A,'DKP Sep 25'!A:A))</f>
        <v/>
      </c>
      <c r="V501" s="126" t="str">
        <f aca="false">IF(T501="","", IF(T501&gt;10,1,""))</f>
        <v/>
      </c>
      <c r="W501" s="191" t="e">
        <f aca="false">xlookup(S501,Q:Q,Q:Q)</f>
        <v>#NAME?</v>
      </c>
    </row>
    <row r="502" customFormat="false" ht="15.75" hidden="false" customHeight="true" outlineLevel="0" collapsed="false">
      <c r="A502" s="126"/>
      <c r="B502" s="126"/>
      <c r="C502" s="126"/>
      <c r="G502" s="214"/>
      <c r="H502" s="123"/>
      <c r="I502" s="214" t="str">
        <f aca="false">IF(F502&lt;&gt;"",xlookup(F502,M:M,M:M,"not guildie"),"")</f>
        <v/>
      </c>
      <c r="J502" s="214" t="str">
        <f aca="false">IF(F502&lt;&gt;"", xlookup(F502,O:O,O:O,"not on DKP"),"")</f>
        <v/>
      </c>
      <c r="K502" s="185" t="str">
        <f aca="false">IF(F502="","", xlookup("*"&amp;F502&amp;"*",S:S,S:S,"",2))</f>
        <v/>
      </c>
      <c r="M502" s="144" t="s">
        <v>950</v>
      </c>
      <c r="N502" s="187" t="e">
        <f aca="false" t="array" ref="N502:N502">IF(M502="","", xlookup(M502,'Guild ID Registrar'!B:B,'Guild ID Registrar'!A:A,"noID"))</f>
        <v>#NAME?</v>
      </c>
      <c r="O502" s="139" t="e">
        <f aca="false">xlookup(M502,F:F,F:F,"",2)</f>
        <v>#NAME?</v>
      </c>
      <c r="P502" s="138" t="str">
        <f aca="false">IF(SUMIF(F:F,M502,H:H)=0,"",SUMIF(F:F,M502,H:H))</f>
        <v/>
      </c>
      <c r="Q502" s="189" t="e">
        <f aca="false">IF(M502="","", xlookup("*"&amp;M502&amp;"*",S:S,S:S,"",2))</f>
        <v>#NAME?</v>
      </c>
      <c r="S502" s="140" t="str">
        <f aca="false">IF('DKP Sep 25'!A499&lt;&gt;"",'DKP Sep 25'!A499,"")</f>
        <v/>
      </c>
      <c r="T502" s="145" t="str">
        <f aca="false">IF(S502="","",IF(SUMIF(Q:Q,S502,P:P)=0,"",SUMIF(Q:Q,S502,P:P)))</f>
        <v/>
      </c>
      <c r="U502" s="190" t="str">
        <f aca="false" t="array" ref="U502:U502">IF(S502="","", xlookup(S502,'DKP Sep 25'!A:A,'DKP Sep 25'!A:A))</f>
        <v/>
      </c>
      <c r="V502" s="126" t="str">
        <f aca="false">IF(T502="","", IF(T502&gt;10,1,""))</f>
        <v/>
      </c>
      <c r="W502" s="191" t="e">
        <f aca="false">xlookup(S502,Q:Q,Q:Q)</f>
        <v>#NAME?</v>
      </c>
    </row>
    <row r="503" customFormat="false" ht="15.75" hidden="false" customHeight="true" outlineLevel="0" collapsed="false">
      <c r="A503" s="126"/>
      <c r="B503" s="126"/>
      <c r="C503" s="126"/>
      <c r="G503" s="214"/>
      <c r="H503" s="123"/>
      <c r="I503" s="214" t="str">
        <f aca="false">IF(F503&lt;&gt;"",xlookup(F503,M:M,M:M,"not guildie"),"")</f>
        <v/>
      </c>
      <c r="J503" s="214" t="str">
        <f aca="false">IF(F503&lt;&gt;"", xlookup(F503,O:O,O:O,"not on DKP"),"")</f>
        <v/>
      </c>
      <c r="K503" s="185" t="str">
        <f aca="false">IF(F503="","", xlookup("*"&amp;F503&amp;"*",S:S,S:S,"",2))</f>
        <v/>
      </c>
      <c r="M503" s="144" t="s">
        <v>951</v>
      </c>
      <c r="N503" s="187" t="e">
        <f aca="false" t="array" ref="N503:N503">IF(M503="","", xlookup(M503,'Guild ID Registrar'!B:B,'Guild ID Registrar'!A:A,"noID"))</f>
        <v>#NAME?</v>
      </c>
      <c r="O503" s="139" t="e">
        <f aca="false">xlookup(M503,F:F,F:F,"",2)</f>
        <v>#NAME?</v>
      </c>
      <c r="P503" s="138" t="n">
        <f aca="false">IF(SUMIF(F:F,M503,H:H)=0,"",SUMIF(F:F,M503,H:H))</f>
        <v>4</v>
      </c>
      <c r="Q503" s="189" t="e">
        <f aca="false">IF(M503="","", xlookup("*"&amp;M503&amp;"*",S:S,S:S,"",2))</f>
        <v>#NAME?</v>
      </c>
      <c r="S503" s="140" t="str">
        <f aca="false">IF('DKP Sep 25'!A500&lt;&gt;"",'DKP Sep 25'!A500,"")</f>
        <v/>
      </c>
      <c r="T503" s="145" t="str">
        <f aca="false">IF(S503="","",IF(SUMIF(Q:Q,S503,P:P)=0,"",SUMIF(Q:Q,S503,P:P)))</f>
        <v/>
      </c>
      <c r="U503" s="190" t="str">
        <f aca="false" t="array" ref="U503:U503">IF(S503="","", xlookup(S503,'DKP Sep 25'!A:A,'DKP Sep 25'!A:A))</f>
        <v/>
      </c>
      <c r="V503" s="126" t="str">
        <f aca="false">IF(T503="","", IF(T503&gt;10,1,""))</f>
        <v/>
      </c>
      <c r="W503" s="191" t="e">
        <f aca="false">xlookup(S503,Q:Q,Q:Q)</f>
        <v>#NAME?</v>
      </c>
    </row>
    <row r="504" customFormat="false" ht="15.75" hidden="false" customHeight="true" outlineLevel="0" collapsed="false">
      <c r="A504" s="126"/>
      <c r="B504" s="126"/>
      <c r="C504" s="126"/>
      <c r="G504" s="214"/>
      <c r="H504" s="123"/>
      <c r="I504" s="214" t="str">
        <f aca="false">IF(F504&lt;&gt;"",xlookup(F504,M:M,M:M,"not guildie"),"")</f>
        <v/>
      </c>
      <c r="J504" s="214" t="str">
        <f aca="false">IF(F504&lt;&gt;"", xlookup(F504,O:O,O:O,"not on DKP"),"")</f>
        <v/>
      </c>
      <c r="K504" s="185" t="str">
        <f aca="false">IF(F504="","", xlookup("*"&amp;F504&amp;"*",S:S,S:S,"",2))</f>
        <v/>
      </c>
      <c r="M504" s="144" t="s">
        <v>227</v>
      </c>
      <c r="N504" s="187" t="e">
        <f aca="false" t="array" ref="N504:N504">IF(M504="","", xlookup(M504,'Guild ID Registrar'!B:B,'Guild ID Registrar'!A:A,"noID"))</f>
        <v>#NAME?</v>
      </c>
      <c r="O504" s="139" t="e">
        <f aca="false">xlookup(M504,F:F,F:F,"",2)</f>
        <v>#NAME?</v>
      </c>
      <c r="P504" s="138" t="n">
        <f aca="false">IF(SUMIF(F:F,M504,H:H)=0,"",SUMIF(F:F,M504,H:H))</f>
        <v>3</v>
      </c>
      <c r="Q504" s="189" t="e">
        <f aca="false">IF(M504="","", xlookup("*"&amp;M504&amp;"*",S:S,S:S,"",2))</f>
        <v>#NAME?</v>
      </c>
      <c r="S504" s="140" t="str">
        <f aca="false">IF('DKP Sep 25'!A501&lt;&gt;"",'DKP Sep 25'!A501,"")</f>
        <v/>
      </c>
      <c r="T504" s="145" t="str">
        <f aca="false">IF(S504="","",IF(SUMIF(Q:Q,S504,P:P)=0,"",SUMIF(Q:Q,S504,P:P)))</f>
        <v/>
      </c>
      <c r="U504" s="190" t="str">
        <f aca="false" t="array" ref="U504:U504">IF(S504="","", xlookup(S504,'DKP Sep 25'!A:A,'DKP Sep 25'!A:A))</f>
        <v/>
      </c>
      <c r="V504" s="126" t="str">
        <f aca="false">IF(T504="","", IF(T504&gt;10,1,""))</f>
        <v/>
      </c>
      <c r="W504" s="191" t="e">
        <f aca="false">xlookup(S504,Q:Q,Q:Q)</f>
        <v>#NAME?</v>
      </c>
    </row>
    <row r="505" customFormat="false" ht="15.75" hidden="false" customHeight="true" outlineLevel="0" collapsed="false">
      <c r="A505" s="126"/>
      <c r="B505" s="126"/>
      <c r="C505" s="126"/>
      <c r="G505" s="214"/>
      <c r="H505" s="123"/>
      <c r="I505" s="214" t="str">
        <f aca="false">IF(F505&lt;&gt;"",xlookup(F505,M:M,M:M,"not guildie"),"")</f>
        <v/>
      </c>
      <c r="J505" s="214" t="str">
        <f aca="false">IF(F505&lt;&gt;"", xlookup(F505,O:O,O:O,"not on DKP"),"")</f>
        <v/>
      </c>
      <c r="K505" s="185" t="str">
        <f aca="false">IF(F505="","", xlookup("*"&amp;F505&amp;"*",S:S,S:S,"",2))</f>
        <v/>
      </c>
      <c r="M505" s="144" t="s">
        <v>952</v>
      </c>
      <c r="N505" s="187" t="e">
        <f aca="false" t="array" ref="N505:N505">IF(M505="","", xlookup(M505,'Guild ID Registrar'!B:B,'Guild ID Registrar'!A:A,"noID"))</f>
        <v>#NAME?</v>
      </c>
      <c r="O505" s="139" t="e">
        <f aca="false">xlookup(M505,F:F,F:F,"",2)</f>
        <v>#NAME?</v>
      </c>
      <c r="P505" s="138" t="str">
        <f aca="false">IF(SUMIF(F:F,M505,H:H)=0,"",SUMIF(F:F,M505,H:H))</f>
        <v/>
      </c>
      <c r="Q505" s="189" t="e">
        <f aca="false">IF(M505="","", xlookup("*"&amp;M505&amp;"*",S:S,S:S,"",2))</f>
        <v>#NAME?</v>
      </c>
      <c r="S505" s="140" t="str">
        <f aca="false">IF('DKP Sep 25'!A502&lt;&gt;"",'DKP Sep 25'!A502,"")</f>
        <v/>
      </c>
      <c r="T505" s="145" t="str">
        <f aca="false">IF(S505="","",IF(SUMIF(Q:Q,S505,P:P)=0,"",SUMIF(Q:Q,S505,P:P)))</f>
        <v/>
      </c>
      <c r="U505" s="190" t="str">
        <f aca="false" t="array" ref="U505:U505">IF(S505="","", xlookup(S505,'DKP Sep 25'!A:A,'DKP Sep 25'!A:A))</f>
        <v/>
      </c>
      <c r="V505" s="126" t="str">
        <f aca="false">IF(T505="","", IF(T505&gt;10,1,""))</f>
        <v/>
      </c>
      <c r="W505" s="191" t="e">
        <f aca="false">xlookup(S505,Q:Q,Q:Q)</f>
        <v>#NAME?</v>
      </c>
    </row>
    <row r="506" customFormat="false" ht="15.75" hidden="false" customHeight="true" outlineLevel="0" collapsed="false">
      <c r="A506" s="126"/>
      <c r="B506" s="126"/>
      <c r="C506" s="126"/>
      <c r="G506" s="214"/>
      <c r="H506" s="123"/>
      <c r="I506" s="214" t="str">
        <f aca="false">IF(F506&lt;&gt;"",xlookup(F506,M:M,M:M,"not guildie"),"")</f>
        <v/>
      </c>
      <c r="J506" s="214" t="str">
        <f aca="false">IF(F506&lt;&gt;"", xlookup(F506,O:O,O:O,"not on DKP"),"")</f>
        <v/>
      </c>
      <c r="K506" s="185" t="str">
        <f aca="false">IF(F506="","", xlookup("*"&amp;F506&amp;"*",S:S,S:S,"",2))</f>
        <v/>
      </c>
      <c r="M506" s="144" t="s">
        <v>953</v>
      </c>
      <c r="N506" s="187" t="e">
        <f aca="false" t="array" ref="N506:N506">IF(M506="","", xlookup(M506,'Guild ID Registrar'!B:B,'Guild ID Registrar'!A:A,"noID"))</f>
        <v>#NAME?</v>
      </c>
      <c r="O506" s="139" t="e">
        <f aca="false">xlookup(M506,F:F,F:F,"",2)</f>
        <v>#NAME?</v>
      </c>
      <c r="P506" s="138" t="str">
        <f aca="false">IF(SUMIF(F:F,M506,H:H)=0,"",SUMIF(F:F,M506,H:H))</f>
        <v/>
      </c>
      <c r="Q506" s="189" t="e">
        <f aca="false">IF(M506="","", xlookup("*"&amp;M506&amp;"*",S:S,S:S,"",2))</f>
        <v>#NAME?</v>
      </c>
      <c r="S506" s="140" t="str">
        <f aca="false">IF('DKP Sep 25'!A503&lt;&gt;"",'DKP Sep 25'!A503,"")</f>
        <v/>
      </c>
      <c r="T506" s="145" t="str">
        <f aca="false">IF(S506="","",IF(SUMIF(Q:Q,S506,P:P)=0,"",SUMIF(Q:Q,S506,P:P)))</f>
        <v/>
      </c>
      <c r="U506" s="190" t="str">
        <f aca="false" t="array" ref="U506:U506">IF(S506="","", xlookup(S506,'DKP Sep 25'!A:A,'DKP Sep 25'!A:A))</f>
        <v/>
      </c>
      <c r="V506" s="126" t="str">
        <f aca="false">IF(T506="","", IF(T506&gt;10,1,""))</f>
        <v/>
      </c>
      <c r="W506" s="191" t="e">
        <f aca="false">xlookup(S506,Q:Q,Q:Q)</f>
        <v>#NAME?</v>
      </c>
    </row>
    <row r="507" customFormat="false" ht="15.75" hidden="false" customHeight="true" outlineLevel="0" collapsed="false">
      <c r="A507" s="126"/>
      <c r="B507" s="126"/>
      <c r="C507" s="126"/>
      <c r="G507" s="214"/>
      <c r="H507" s="123"/>
      <c r="I507" s="214" t="str">
        <f aca="false">IF(F507&lt;&gt;"",xlookup(F507,M:M,M:M,"not guildie"),"")</f>
        <v/>
      </c>
      <c r="J507" s="214" t="str">
        <f aca="false">IF(F507&lt;&gt;"", xlookup(F507,O:O,O:O,"not on DKP"),"")</f>
        <v/>
      </c>
      <c r="K507" s="185" t="str">
        <f aca="false">IF(F507="","", xlookup("*"&amp;F507&amp;"*",S:S,S:S,"",2))</f>
        <v/>
      </c>
      <c r="M507" s="144" t="s">
        <v>954</v>
      </c>
      <c r="N507" s="187" t="e">
        <f aca="false" t="array" ref="N507:N507">IF(M507="","", xlookup(M507,'Guild ID Registrar'!B:B,'Guild ID Registrar'!A:A,"noID"))</f>
        <v>#NAME?</v>
      </c>
      <c r="O507" s="139" t="e">
        <f aca="false">xlookup(M507,F:F,F:F,"",2)</f>
        <v>#NAME?</v>
      </c>
      <c r="P507" s="138" t="str">
        <f aca="false">IF(SUMIF(F:F,M507,H:H)=0,"",SUMIF(F:F,M507,H:H))</f>
        <v/>
      </c>
      <c r="Q507" s="189" t="e">
        <f aca="false">IF(M507="","", xlookup("*"&amp;M507&amp;"*",S:S,S:S,"",2))</f>
        <v>#NAME?</v>
      </c>
      <c r="S507" s="140" t="str">
        <f aca="false">IF('DKP Sep 25'!A504&lt;&gt;"",'DKP Sep 25'!A504,"")</f>
        <v/>
      </c>
      <c r="T507" s="145" t="str">
        <f aca="false">IF(S507="","",IF(SUMIF(Q:Q,S507,P:P)=0,"",SUMIF(Q:Q,S507,P:P)))</f>
        <v/>
      </c>
      <c r="U507" s="190" t="str">
        <f aca="false" t="array" ref="U507:U507">IF(S507="","", xlookup(S507,'DKP Sep 25'!A:A,'DKP Sep 25'!A:A))</f>
        <v/>
      </c>
      <c r="V507" s="126" t="str">
        <f aca="false">IF(T507="","", IF(T507&gt;10,1,""))</f>
        <v/>
      </c>
      <c r="W507" s="191" t="e">
        <f aca="false">xlookup(S507,Q:Q,Q:Q)</f>
        <v>#NAME?</v>
      </c>
    </row>
    <row r="508" customFormat="false" ht="15.75" hidden="false" customHeight="true" outlineLevel="0" collapsed="false">
      <c r="A508" s="126"/>
      <c r="B508" s="126"/>
      <c r="C508" s="126"/>
      <c r="G508" s="214"/>
      <c r="H508" s="123"/>
      <c r="I508" s="214" t="str">
        <f aca="false">IF(F508&lt;&gt;"",xlookup(F508,M:M,M:M,"not guildie"),"")</f>
        <v/>
      </c>
      <c r="J508" s="214" t="str">
        <f aca="false">IF(F508&lt;&gt;"", xlookup(F508,O:O,O:O,"not on DKP"),"")</f>
        <v/>
      </c>
      <c r="K508" s="185" t="str">
        <f aca="false">IF(F508="","", xlookup("*"&amp;F508&amp;"*",S:S,S:S,"",2))</f>
        <v/>
      </c>
      <c r="M508" s="144" t="s">
        <v>955</v>
      </c>
      <c r="N508" s="187" t="e">
        <f aca="false" t="array" ref="N508:N508">IF(M508="","", xlookup(M508,'Guild ID Registrar'!B:B,'Guild ID Registrar'!A:A,"noID"))</f>
        <v>#NAME?</v>
      </c>
      <c r="O508" s="139" t="e">
        <f aca="false">xlookup(M508,F:F,F:F,"",2)</f>
        <v>#NAME?</v>
      </c>
      <c r="P508" s="138" t="str">
        <f aca="false">IF(SUMIF(F:F,M508,H:H)=0,"",SUMIF(F:F,M508,H:H))</f>
        <v/>
      </c>
      <c r="Q508" s="189" t="e">
        <f aca="false">IF(M508="","", xlookup("*"&amp;M508&amp;"*",S:S,S:S,"",2))</f>
        <v>#NAME?</v>
      </c>
      <c r="S508" s="140" t="str">
        <f aca="false">IF('DKP Sep 25'!A505&lt;&gt;"",'DKP Sep 25'!A505,"")</f>
        <v/>
      </c>
      <c r="T508" s="145" t="str">
        <f aca="false">IF(S508="","",IF(SUMIF(Q:Q,S508,P:P)=0,"",SUMIF(Q:Q,S508,P:P)))</f>
        <v/>
      </c>
      <c r="U508" s="190" t="str">
        <f aca="false" t="array" ref="U508:U508">IF(S508="","", xlookup(S508,'DKP Sep 25'!A:A,'DKP Sep 25'!A:A))</f>
        <v/>
      </c>
      <c r="V508" s="126" t="str">
        <f aca="false">IF(T508="","", IF(T508&gt;10,1,""))</f>
        <v/>
      </c>
      <c r="W508" s="191" t="e">
        <f aca="false">xlookup(S508,Q:Q,Q:Q)</f>
        <v>#NAME?</v>
      </c>
    </row>
    <row r="509" customFormat="false" ht="15.75" hidden="false" customHeight="true" outlineLevel="0" collapsed="false">
      <c r="A509" s="126"/>
      <c r="B509" s="126"/>
      <c r="C509" s="126"/>
      <c r="G509" s="214"/>
      <c r="H509" s="123"/>
      <c r="I509" s="214" t="str">
        <f aca="false">IF(F509&lt;&gt;"",xlookup(F509,M:M,M:M,"not guildie"),"")</f>
        <v/>
      </c>
      <c r="J509" s="214" t="str">
        <f aca="false">IF(F509&lt;&gt;"", xlookup(F509,O:O,O:O,"not on DKP"),"")</f>
        <v/>
      </c>
      <c r="K509" s="185" t="str">
        <f aca="false">IF(F509="","", xlookup("*"&amp;F509&amp;"*",S:S,S:S,"",2))</f>
        <v/>
      </c>
      <c r="M509" s="144" t="s">
        <v>956</v>
      </c>
      <c r="N509" s="187" t="e">
        <f aca="false" t="array" ref="N509:N509">IF(M509="","", xlookup(M509,'Guild ID Registrar'!B:B,'Guild ID Registrar'!A:A,"noID"))</f>
        <v>#NAME?</v>
      </c>
      <c r="O509" s="139" t="e">
        <f aca="false">xlookup(M509,F:F,F:F,"",2)</f>
        <v>#NAME?</v>
      </c>
      <c r="P509" s="138" t="str">
        <f aca="false">IF(SUMIF(F:F,M509,H:H)=0,"",SUMIF(F:F,M509,H:H))</f>
        <v/>
      </c>
      <c r="Q509" s="189" t="e">
        <f aca="false">IF(M509="","", xlookup("*"&amp;M509&amp;"*",S:S,S:S,"",2))</f>
        <v>#NAME?</v>
      </c>
      <c r="S509" s="140" t="str">
        <f aca="false">IF('DKP Sep 25'!A506&lt;&gt;"",'DKP Sep 25'!A506,"")</f>
        <v/>
      </c>
      <c r="T509" s="145" t="str">
        <f aca="false">IF(S509="","",IF(SUMIF(Q:Q,S509,P:P)=0,"",SUMIF(Q:Q,S509,P:P)))</f>
        <v/>
      </c>
      <c r="U509" s="190" t="str">
        <f aca="false" t="array" ref="U509:U509">IF(S509="","", xlookup(S509,'DKP Sep 25'!A:A,'DKP Sep 25'!A:A))</f>
        <v/>
      </c>
      <c r="V509" s="126" t="str">
        <f aca="false">IF(T509="","", IF(T509&gt;10,1,""))</f>
        <v/>
      </c>
      <c r="W509" s="191" t="e">
        <f aca="false">xlookup(S509,Q:Q,Q:Q)</f>
        <v>#NAME?</v>
      </c>
    </row>
    <row r="510" customFormat="false" ht="15.75" hidden="false" customHeight="true" outlineLevel="0" collapsed="false">
      <c r="A510" s="126"/>
      <c r="B510" s="126"/>
      <c r="C510" s="126"/>
      <c r="G510" s="214"/>
      <c r="H510" s="123"/>
      <c r="I510" s="214" t="str">
        <f aca="false">IF(F510&lt;&gt;"",xlookup(F510,M:M,M:M,"not guildie"),"")</f>
        <v/>
      </c>
      <c r="J510" s="214" t="str">
        <f aca="false">IF(F510&lt;&gt;"", xlookup(F510,O:O,O:O,"not on DKP"),"")</f>
        <v/>
      </c>
      <c r="K510" s="185" t="str">
        <f aca="false">IF(F510="","", xlookup("*"&amp;F510&amp;"*",S:S,S:S,"",2))</f>
        <v/>
      </c>
      <c r="M510" s="144" t="s">
        <v>398</v>
      </c>
      <c r="N510" s="187" t="e">
        <f aca="false" t="array" ref="N510:N510">IF(M510="","", xlookup(M510,'Guild ID Registrar'!B:B,'Guild ID Registrar'!A:A,"noID"))</f>
        <v>#NAME?</v>
      </c>
      <c r="O510" s="139" t="e">
        <f aca="false">xlookup(M510,F:F,F:F,"",2)</f>
        <v>#NAME?</v>
      </c>
      <c r="P510" s="138" t="str">
        <f aca="false">IF(SUMIF(F:F,M510,H:H)=0,"",SUMIF(F:F,M510,H:H))</f>
        <v/>
      </c>
      <c r="Q510" s="189" t="e">
        <f aca="false">IF(M510="","", xlookup("*"&amp;M510&amp;"*",S:S,S:S,"",2))</f>
        <v>#NAME?</v>
      </c>
      <c r="S510" s="140" t="str">
        <f aca="false">IF('DKP Sep 25'!A507&lt;&gt;"",'DKP Sep 25'!A507,"")</f>
        <v/>
      </c>
      <c r="T510" s="145" t="str">
        <f aca="false">IF(S510="","",IF(SUMIF(Q:Q,S510,P:P)=0,"",SUMIF(Q:Q,S510,P:P)))</f>
        <v/>
      </c>
      <c r="U510" s="190" t="str">
        <f aca="false" t="array" ref="U510:U510">IF(S510="","", xlookup(S510,'DKP Sep 25'!A:A,'DKP Sep 25'!A:A))</f>
        <v/>
      </c>
      <c r="V510" s="126" t="str">
        <f aca="false">IF(T510="","", IF(T510&gt;10,1,""))</f>
        <v/>
      </c>
      <c r="W510" s="191" t="e">
        <f aca="false">xlookup(S510,Q:Q,Q:Q)</f>
        <v>#NAME?</v>
      </c>
    </row>
    <row r="511" customFormat="false" ht="15.75" hidden="false" customHeight="true" outlineLevel="0" collapsed="false">
      <c r="A511" s="126"/>
      <c r="B511" s="126"/>
      <c r="C511" s="126"/>
      <c r="G511" s="214"/>
      <c r="H511" s="123"/>
      <c r="I511" s="214" t="str">
        <f aca="false">IF(F511&lt;&gt;"",xlookup(F511,M:M,M:M,"not guildie"),"")</f>
        <v/>
      </c>
      <c r="J511" s="214" t="str">
        <f aca="false">IF(F511&lt;&gt;"", xlookup(F511,O:O,O:O,"not on DKP"),"")</f>
        <v/>
      </c>
      <c r="K511" s="185" t="str">
        <f aca="false">IF(F511="","", xlookup("*"&amp;F511&amp;"*",S:S,S:S,"",2))</f>
        <v/>
      </c>
      <c r="M511" s="144" t="s">
        <v>957</v>
      </c>
      <c r="N511" s="187" t="e">
        <f aca="false" t="array" ref="N511:N511">IF(M511="","", xlookup(M511,'Guild ID Registrar'!B:B,'Guild ID Registrar'!A:A,"noID"))</f>
        <v>#NAME?</v>
      </c>
      <c r="O511" s="139" t="e">
        <f aca="false">xlookup(M511,F:F,F:F,"",2)</f>
        <v>#NAME?</v>
      </c>
      <c r="P511" s="138" t="str">
        <f aca="false">IF(SUMIF(F:F,M511,H:H)=0,"",SUMIF(F:F,M511,H:H))</f>
        <v/>
      </c>
      <c r="Q511" s="189" t="e">
        <f aca="false">IF(M511="","", xlookup("*"&amp;M511&amp;"*",S:S,S:S,"",2))</f>
        <v>#NAME?</v>
      </c>
      <c r="S511" s="140" t="str">
        <f aca="false">IF('DKP Sep 25'!A508&lt;&gt;"",'DKP Sep 25'!A508,"")</f>
        <v/>
      </c>
      <c r="T511" s="145" t="str">
        <f aca="false">IF(S511="","",IF(SUMIF(Q:Q,S511,P:P)=0,"",SUMIF(Q:Q,S511,P:P)))</f>
        <v/>
      </c>
      <c r="U511" s="190" t="str">
        <f aca="false" t="array" ref="U511:U511">IF(S511="","", xlookup(S511,'DKP Sep 25'!A:A,'DKP Sep 25'!A:A))</f>
        <v/>
      </c>
      <c r="V511" s="126" t="str">
        <f aca="false">IF(T511="","", IF(T511&gt;10,1,""))</f>
        <v/>
      </c>
      <c r="W511" s="191" t="e">
        <f aca="false">xlookup(S511,Q:Q,Q:Q)</f>
        <v>#NAME?</v>
      </c>
    </row>
    <row r="512" customFormat="false" ht="15.75" hidden="false" customHeight="true" outlineLevel="0" collapsed="false">
      <c r="A512" s="126"/>
      <c r="B512" s="126"/>
      <c r="C512" s="126"/>
      <c r="G512" s="214"/>
      <c r="H512" s="123"/>
      <c r="I512" s="214" t="str">
        <f aca="false">IF(F512&lt;&gt;"",xlookup(F512,M:M,M:M,"not guildie"),"")</f>
        <v/>
      </c>
      <c r="J512" s="214" t="str">
        <f aca="false">IF(F512&lt;&gt;"", xlookup(F512,O:O,O:O,"not on DKP"),"")</f>
        <v/>
      </c>
      <c r="K512" s="185" t="str">
        <f aca="false">IF(F512="","", xlookup("*"&amp;F512&amp;"*",S:S,S:S,"",2))</f>
        <v/>
      </c>
      <c r="M512" s="144" t="s">
        <v>958</v>
      </c>
      <c r="N512" s="187" t="e">
        <f aca="false" t="array" ref="N512:N512">IF(M512="","", xlookup(M512,'Guild ID Registrar'!B:B,'Guild ID Registrar'!A:A,"noID"))</f>
        <v>#NAME?</v>
      </c>
      <c r="O512" s="139" t="e">
        <f aca="false">xlookup(M512,F:F,F:F,"",2)</f>
        <v>#NAME?</v>
      </c>
      <c r="P512" s="138" t="str">
        <f aca="false">IF(SUMIF(F:F,M512,H:H)=0,"",SUMIF(F:F,M512,H:H))</f>
        <v/>
      </c>
      <c r="Q512" s="189" t="e">
        <f aca="false">IF(M512="","", xlookup("*"&amp;M512&amp;"*",S:S,S:S,"",2))</f>
        <v>#NAME?</v>
      </c>
      <c r="S512" s="140" t="str">
        <f aca="false">IF('DKP Sep 25'!A509&lt;&gt;"",'DKP Sep 25'!A509,"")</f>
        <v/>
      </c>
      <c r="T512" s="145" t="str">
        <f aca="false">IF(S512="","",IF(SUMIF(Q:Q,S512,P:P)=0,"",SUMIF(Q:Q,S512,P:P)))</f>
        <v/>
      </c>
      <c r="U512" s="190" t="str">
        <f aca="false" t="array" ref="U512:U512">IF(S512="","", xlookup(S512,'DKP Sep 25'!A:A,'DKP Sep 25'!A:A))</f>
        <v/>
      </c>
      <c r="V512" s="126" t="str">
        <f aca="false">IF(T512="","", IF(T512&gt;10,1,""))</f>
        <v/>
      </c>
      <c r="W512" s="191" t="e">
        <f aca="false">xlookup(S512,Q:Q,Q:Q)</f>
        <v>#NAME?</v>
      </c>
    </row>
    <row r="513" customFormat="false" ht="15.75" hidden="false" customHeight="true" outlineLevel="0" collapsed="false">
      <c r="A513" s="126"/>
      <c r="B513" s="126"/>
      <c r="C513" s="126"/>
      <c r="G513" s="214"/>
      <c r="H513" s="123"/>
      <c r="I513" s="214" t="str">
        <f aca="false">IF(F513&lt;&gt;"",xlookup(F513,M:M,M:M,"not guildie"),"")</f>
        <v/>
      </c>
      <c r="J513" s="214" t="str">
        <f aca="false">IF(F513&lt;&gt;"", xlookup(F513,O:O,O:O,"not on DKP"),"")</f>
        <v/>
      </c>
      <c r="K513" s="185" t="str">
        <f aca="false">IF(F513="","", xlookup("*"&amp;F513&amp;"*",S:S,S:S,"",2))</f>
        <v/>
      </c>
      <c r="M513" s="144" t="s">
        <v>959</v>
      </c>
      <c r="N513" s="187" t="e">
        <f aca="false" t="array" ref="N513:N513">IF(M513="","", xlookup(M513,'Guild ID Registrar'!B:B,'Guild ID Registrar'!A:A,"noID"))</f>
        <v>#NAME?</v>
      </c>
      <c r="O513" s="139" t="e">
        <f aca="false">xlookup(M513,F:F,F:F,"",2)</f>
        <v>#NAME?</v>
      </c>
      <c r="P513" s="138" t="str">
        <f aca="false">IF(SUMIF(F:F,M513,H:H)=0,"",SUMIF(F:F,M513,H:H))</f>
        <v/>
      </c>
      <c r="Q513" s="189" t="e">
        <f aca="false">IF(M513="","", xlookup("*"&amp;M513&amp;"*",S:S,S:S,"",2))</f>
        <v>#NAME?</v>
      </c>
      <c r="S513" s="140" t="str">
        <f aca="false">IF('DKP Sep 25'!A510&lt;&gt;"",'DKP Sep 25'!A510,"")</f>
        <v/>
      </c>
      <c r="T513" s="145" t="str">
        <f aca="false">IF(S513="","",IF(SUMIF(Q:Q,S513,P:P)=0,"",SUMIF(Q:Q,S513,P:P)))</f>
        <v/>
      </c>
      <c r="U513" s="190" t="str">
        <f aca="false" t="array" ref="U513:U513">IF(S513="","", xlookup(S513,'DKP Sep 25'!A:A,'DKP Sep 25'!A:A))</f>
        <v/>
      </c>
      <c r="V513" s="126" t="str">
        <f aca="false">IF(T513="","", IF(T513&gt;10,1,""))</f>
        <v/>
      </c>
      <c r="W513" s="191" t="e">
        <f aca="false">xlookup(S513,Q:Q,Q:Q)</f>
        <v>#NAME?</v>
      </c>
    </row>
    <row r="514" customFormat="false" ht="15.75" hidden="false" customHeight="true" outlineLevel="0" collapsed="false">
      <c r="A514" s="126"/>
      <c r="B514" s="126"/>
      <c r="C514" s="126"/>
      <c r="G514" s="214"/>
      <c r="H514" s="123"/>
      <c r="I514" s="214" t="str">
        <f aca="false">IF(F514&lt;&gt;"",xlookup(F514,M:M,M:M,"not guildie"),"")</f>
        <v/>
      </c>
      <c r="J514" s="214" t="str">
        <f aca="false">IF(F514&lt;&gt;"", xlookup(F514,O:O,O:O,"not on DKP"),"")</f>
        <v/>
      </c>
      <c r="K514" s="185" t="str">
        <f aca="false">IF(F514="","", xlookup("*"&amp;F514&amp;"*",S:S,S:S,"",2))</f>
        <v/>
      </c>
      <c r="M514" s="144" t="s">
        <v>260</v>
      </c>
      <c r="N514" s="187" t="e">
        <f aca="false" t="array" ref="N514:N514">IF(M514="","", xlookup(M514,'Guild ID Registrar'!B:B,'Guild ID Registrar'!A:A,"noID"))</f>
        <v>#NAME?</v>
      </c>
      <c r="O514" s="139" t="e">
        <f aca="false">xlookup(M514,F:F,F:F,"",2)</f>
        <v>#NAME?</v>
      </c>
      <c r="P514" s="138" t="str">
        <f aca="false">IF(SUMIF(F:F,M514,H:H)=0,"",SUMIF(F:F,M514,H:H))</f>
        <v/>
      </c>
      <c r="Q514" s="207" t="e">
        <f aca="false">IF(M514="","", xlookup("*"&amp;M514&amp;"*",S:S,S:S,"",2))</f>
        <v>#NAME?</v>
      </c>
      <c r="S514" s="140" t="str">
        <f aca="false">IF('DKP Sep 25'!A511&lt;&gt;"",'DKP Sep 25'!A511,"")</f>
        <v/>
      </c>
      <c r="T514" s="145" t="str">
        <f aca="false">IF(S514="","",IF(SUMIF(Q:Q,S514,P:P)=0,"",SUMIF(Q:Q,S514,P:P)))</f>
        <v/>
      </c>
      <c r="U514" s="190" t="str">
        <f aca="false" t="array" ref="U514:U514">IF(S514="","", xlookup(S514,'DKP Sep 25'!A:A,'DKP Sep 25'!A:A))</f>
        <v/>
      </c>
      <c r="V514" s="126" t="str">
        <f aca="false">IF(T514="","", IF(T514&gt;10,1,""))</f>
        <v/>
      </c>
      <c r="W514" s="191" t="e">
        <f aca="false">xlookup(S514,Q:Q,Q:Q)</f>
        <v>#NAME?</v>
      </c>
    </row>
    <row r="515" customFormat="false" ht="15.75" hidden="false" customHeight="true" outlineLevel="0" collapsed="false">
      <c r="A515" s="126"/>
      <c r="B515" s="126"/>
      <c r="C515" s="126"/>
      <c r="G515" s="214"/>
      <c r="H515" s="123"/>
      <c r="I515" s="214" t="str">
        <f aca="false">IF(F515&lt;&gt;"",xlookup(F515,M:M,M:M,"not guildie"),"")</f>
        <v/>
      </c>
      <c r="J515" s="214" t="str">
        <f aca="false">IF(F515&lt;&gt;"", xlookup(F515,O:O,O:O,"not on DKP"),"")</f>
        <v/>
      </c>
      <c r="K515" s="185" t="str">
        <f aca="false">IF(F515="","", xlookup("*"&amp;F515&amp;"*",S:S,S:S,"",2))</f>
        <v/>
      </c>
      <c r="M515" s="144" t="s">
        <v>960</v>
      </c>
      <c r="N515" s="187" t="e">
        <f aca="false" t="array" ref="N515:N515">IF(M515="","", xlookup(M515,'Guild ID Registrar'!B:B,'Guild ID Registrar'!A:A,"noID"))</f>
        <v>#NAME?</v>
      </c>
      <c r="O515" s="139" t="e">
        <f aca="false">xlookup(M515,F:F,F:F,"",2)</f>
        <v>#NAME?</v>
      </c>
      <c r="P515" s="138" t="str">
        <f aca="false">IF(SUMIF(F:F,M515,H:H)=0,"",SUMIF(F:F,M515,H:H))</f>
        <v/>
      </c>
      <c r="Q515" s="189" t="e">
        <f aca="false">IF(M515="","", xlookup("*"&amp;M515&amp;"*",S:S,S:S,"",2))</f>
        <v>#NAME?</v>
      </c>
      <c r="S515" s="140" t="str">
        <f aca="false">IF('DKP Sep 25'!A512&lt;&gt;"",'DKP Sep 25'!A512,"")</f>
        <v/>
      </c>
      <c r="T515" s="145" t="str">
        <f aca="false">IF(S515="","",IF(SUMIF(Q:Q,S515,P:P)=0,"",SUMIF(Q:Q,S515,P:P)))</f>
        <v/>
      </c>
      <c r="U515" s="190" t="str">
        <f aca="false" t="array" ref="U515:U515">IF(S515="","", xlookup(S515,'DKP Sep 25'!A:A,'DKP Sep 25'!A:A))</f>
        <v/>
      </c>
      <c r="V515" s="126" t="str">
        <f aca="false">IF(T515="","", IF(T515&gt;10,1,""))</f>
        <v/>
      </c>
      <c r="W515" s="191" t="e">
        <f aca="false">xlookup(S515,Q:Q,Q:Q)</f>
        <v>#NAME?</v>
      </c>
    </row>
    <row r="516" customFormat="false" ht="15.75" hidden="false" customHeight="true" outlineLevel="0" collapsed="false">
      <c r="A516" s="126"/>
      <c r="B516" s="126"/>
      <c r="C516" s="126"/>
      <c r="G516" s="214"/>
      <c r="H516" s="123"/>
      <c r="I516" s="214" t="str">
        <f aca="false">IF(F516&lt;&gt;"",xlookup(F516,M:M,M:M,"not guildie"),"")</f>
        <v/>
      </c>
      <c r="J516" s="214" t="str">
        <f aca="false">IF(F516&lt;&gt;"", xlookup(F516,O:O,O:O,"not on DKP"),"")</f>
        <v/>
      </c>
      <c r="K516" s="185" t="str">
        <f aca="false">IF(F516="","", xlookup("*"&amp;F516&amp;"*",S:S,S:S,"",2))</f>
        <v/>
      </c>
      <c r="M516" s="144" t="s">
        <v>121</v>
      </c>
      <c r="N516" s="187" t="e">
        <f aca="false" t="array" ref="N516:N516">IF(M516="","", xlookup(M516,'Guild ID Registrar'!B:B,'Guild ID Registrar'!A:A,"noID"))</f>
        <v>#NAME?</v>
      </c>
      <c r="O516" s="139" t="e">
        <f aca="false">xlookup(M516,F:F,F:F,"",2)</f>
        <v>#NAME?</v>
      </c>
      <c r="P516" s="138" t="str">
        <f aca="false">IF(SUMIF(F:F,M516,H:H)=0,"",SUMIF(F:F,M516,H:H))</f>
        <v/>
      </c>
      <c r="Q516" s="189" t="e">
        <f aca="false">IF(M516="","", xlookup("*"&amp;M516&amp;"*",S:S,S:S,"",2))</f>
        <v>#NAME?</v>
      </c>
      <c r="S516" s="140" t="str">
        <f aca="false">IF('DKP Sep 25'!A513&lt;&gt;"",'DKP Sep 25'!A513,"")</f>
        <v/>
      </c>
      <c r="T516" s="145" t="str">
        <f aca="false">IF(S516="","",IF(SUMIF(Q:Q,S516,P:P)=0,"",SUMIF(Q:Q,S516,P:P)))</f>
        <v/>
      </c>
      <c r="U516" s="190" t="str">
        <f aca="false" t="array" ref="U516:U516">IF(S516="","", xlookup(S516,'DKP Sep 25'!A:A,'DKP Sep 25'!A:A))</f>
        <v/>
      </c>
      <c r="V516" s="126" t="str">
        <f aca="false">IF(T516="","", IF(T516&gt;10,1,""))</f>
        <v/>
      </c>
      <c r="W516" s="191" t="e">
        <f aca="false">xlookup(S516,Q:Q,Q:Q)</f>
        <v>#NAME?</v>
      </c>
    </row>
    <row r="517" customFormat="false" ht="15.75" hidden="false" customHeight="true" outlineLevel="0" collapsed="false">
      <c r="A517" s="126"/>
      <c r="B517" s="126"/>
      <c r="C517" s="126"/>
      <c r="G517" s="214"/>
      <c r="H517" s="123"/>
      <c r="I517" s="214" t="str">
        <f aca="false">IF(F517&lt;&gt;"",xlookup(F517,M:M,M:M,"not guildie"),"")</f>
        <v/>
      </c>
      <c r="J517" s="214" t="str">
        <f aca="false">IF(F517&lt;&gt;"", xlookup(F517,O:O,O:O,"not on DKP"),"")</f>
        <v/>
      </c>
      <c r="K517" s="185" t="str">
        <f aca="false">IF(F517="","", xlookup("*"&amp;F517&amp;"*",S:S,S:S,"",2))</f>
        <v/>
      </c>
      <c r="M517" s="144" t="s">
        <v>388</v>
      </c>
      <c r="N517" s="187" t="e">
        <f aca="false" t="array" ref="N517:N517">IF(M517="","", xlookup(M517,'Guild ID Registrar'!B:B,'Guild ID Registrar'!A:A,"noID"))</f>
        <v>#NAME?</v>
      </c>
      <c r="O517" s="139" t="e">
        <f aca="false">xlookup(M517,F:F,F:F,"",2)</f>
        <v>#NAME?</v>
      </c>
      <c r="P517" s="138" t="str">
        <f aca="false">IF(SUMIF(F:F,M517,H:H)=0,"",SUMIF(F:F,M517,H:H))</f>
        <v/>
      </c>
      <c r="Q517" s="189" t="e">
        <f aca="false">IF(M517="","", xlookup("*"&amp;M517&amp;"*",S:S,S:S,"",2))</f>
        <v>#NAME?</v>
      </c>
      <c r="S517" s="140" t="str">
        <f aca="false">IF('DKP Sep 25'!A514&lt;&gt;"",'DKP Sep 25'!A514,"")</f>
        <v/>
      </c>
      <c r="T517" s="145" t="str">
        <f aca="false">IF(S517="","",IF(SUMIF(Q:Q,S517,P:P)=0,"",SUMIF(Q:Q,S517,P:P)))</f>
        <v/>
      </c>
      <c r="U517" s="190" t="str">
        <f aca="false" t="array" ref="U517:U517">IF(S517="","", xlookup(S517,'DKP Sep 25'!A:A,'DKP Sep 25'!A:A))</f>
        <v/>
      </c>
      <c r="V517" s="126" t="str">
        <f aca="false">IF(T517="","", IF(T517&gt;10,1,""))</f>
        <v/>
      </c>
      <c r="W517" s="191" t="e">
        <f aca="false">xlookup(S517,Q:Q,Q:Q)</f>
        <v>#NAME?</v>
      </c>
    </row>
    <row r="518" customFormat="false" ht="15.75" hidden="false" customHeight="true" outlineLevel="0" collapsed="false">
      <c r="A518" s="126"/>
      <c r="B518" s="126"/>
      <c r="C518" s="126"/>
      <c r="G518" s="214"/>
      <c r="H518" s="123"/>
      <c r="I518" s="214" t="str">
        <f aca="false">IF(F518&lt;&gt;"",xlookup(F518,M:M,M:M,"not guildie"),"")</f>
        <v/>
      </c>
      <c r="J518" s="214" t="str">
        <f aca="false">IF(F518&lt;&gt;"", xlookup(F518,O:O,O:O,"not on DKP"),"")</f>
        <v/>
      </c>
      <c r="K518" s="185" t="str">
        <f aca="false">IF(F518="","", xlookup("*"&amp;F518&amp;"*",S:S,S:S,"",2))</f>
        <v/>
      </c>
      <c r="M518" s="144" t="s">
        <v>473</v>
      </c>
      <c r="N518" s="187" t="e">
        <f aca="false" t="array" ref="N518:N518">IF(M518="","", xlookup(M518,'Guild ID Registrar'!B:B,'Guild ID Registrar'!A:A,"noID"))</f>
        <v>#NAME?</v>
      </c>
      <c r="O518" s="139" t="e">
        <f aca="false">xlookup(M518,F:F,F:F,"",2)</f>
        <v>#NAME?</v>
      </c>
      <c r="P518" s="138" t="str">
        <f aca="false">IF(SUMIF(F:F,M518,H:H)=0,"",SUMIF(F:F,M518,H:H))</f>
        <v/>
      </c>
      <c r="Q518" s="189" t="e">
        <f aca="false">IF(M518="","", xlookup("*"&amp;M518&amp;"*",S:S,S:S,"",2))</f>
        <v>#NAME?</v>
      </c>
      <c r="S518" s="140" t="str">
        <f aca="false">IF('DKP Sep 25'!A515&lt;&gt;"",'DKP Sep 25'!A515,"")</f>
        <v/>
      </c>
      <c r="T518" s="145" t="str">
        <f aca="false">IF(S518="","",IF(SUMIF(Q:Q,S518,P:P)=0,"",SUMIF(Q:Q,S518,P:P)))</f>
        <v/>
      </c>
      <c r="U518" s="190" t="str">
        <f aca="false" t="array" ref="U518:U518">IF(S518="","", xlookup(S518,'DKP Sep 25'!A:A,'DKP Sep 25'!A:A))</f>
        <v/>
      </c>
      <c r="V518" s="126" t="str">
        <f aca="false">IF(T518="","", IF(T518&gt;10,1,""))</f>
        <v/>
      </c>
      <c r="W518" s="191" t="e">
        <f aca="false">xlookup(S518,Q:Q,Q:Q)</f>
        <v>#NAME?</v>
      </c>
    </row>
    <row r="519" customFormat="false" ht="15.75" hidden="false" customHeight="true" outlineLevel="0" collapsed="false">
      <c r="A519" s="126"/>
      <c r="B519" s="126"/>
      <c r="C519" s="126"/>
      <c r="G519" s="214"/>
      <c r="H519" s="123"/>
      <c r="I519" s="214" t="str">
        <f aca="false">IF(F519&lt;&gt;"",xlookup(F519,M:M,M:M,"not guildie"),"")</f>
        <v/>
      </c>
      <c r="J519" s="214" t="str">
        <f aca="false">IF(F519&lt;&gt;"", xlookup(F519,O:O,O:O,"not on DKP"),"")</f>
        <v/>
      </c>
      <c r="K519" s="185" t="str">
        <f aca="false">IF(F519="","", xlookup("*"&amp;F519&amp;"*",S:S,S:S,"",2))</f>
        <v/>
      </c>
      <c r="M519" s="144" t="s">
        <v>961</v>
      </c>
      <c r="N519" s="187" t="e">
        <f aca="false" t="array" ref="N519:N519">IF(M519="","", xlookup(M519,'Guild ID Registrar'!B:B,'Guild ID Registrar'!A:A,"noID"))</f>
        <v>#NAME?</v>
      </c>
      <c r="O519" s="139" t="e">
        <f aca="false">xlookup(M519,F:F,F:F,"",2)</f>
        <v>#NAME?</v>
      </c>
      <c r="P519" s="138" t="str">
        <f aca="false">IF(SUMIF(F:F,M519,H:H)=0,"",SUMIF(F:F,M519,H:H))</f>
        <v/>
      </c>
      <c r="Q519" s="189" t="e">
        <f aca="false">IF(M519="","", xlookup("*"&amp;M519&amp;"*",S:S,S:S,"",2))</f>
        <v>#NAME?</v>
      </c>
      <c r="S519" s="140" t="str">
        <f aca="false">IF('DKP Sep 25'!A516&lt;&gt;"",'DKP Sep 25'!A516,"")</f>
        <v/>
      </c>
      <c r="T519" s="145" t="str">
        <f aca="false">IF(S519="","",IF(SUMIF(Q:Q,S519,P:P)=0,"",SUMIF(Q:Q,S519,P:P)))</f>
        <v/>
      </c>
      <c r="U519" s="190" t="str">
        <f aca="false" t="array" ref="U519:U519">IF(S519="","", xlookup(S519,'DKP Sep 25'!A:A,'DKP Sep 25'!A:A))</f>
        <v/>
      </c>
      <c r="V519" s="126" t="str">
        <f aca="false">IF(T519="","", IF(T519&gt;10,1,""))</f>
        <v/>
      </c>
      <c r="W519" s="191" t="e">
        <f aca="false">xlookup(S519,Q:Q,Q:Q)</f>
        <v>#NAME?</v>
      </c>
    </row>
    <row r="520" customFormat="false" ht="15.75" hidden="false" customHeight="true" outlineLevel="0" collapsed="false">
      <c r="A520" s="126"/>
      <c r="B520" s="126"/>
      <c r="C520" s="126"/>
      <c r="G520" s="214"/>
      <c r="H520" s="123"/>
      <c r="I520" s="214" t="str">
        <f aca="false">IF(F520&lt;&gt;"",xlookup(F520,M:M,M:M,"not guildie"),"")</f>
        <v/>
      </c>
      <c r="J520" s="214" t="str">
        <f aca="false">IF(F520&lt;&gt;"", xlookup(F520,O:O,O:O,"not on DKP"),"")</f>
        <v/>
      </c>
      <c r="K520" s="185" t="str">
        <f aca="false">IF(F520="","", xlookup("*"&amp;F520&amp;"*",S:S,S:S,"",2))</f>
        <v/>
      </c>
      <c r="M520" s="144" t="s">
        <v>962</v>
      </c>
      <c r="N520" s="187" t="e">
        <f aca="false" t="array" ref="N520:N520">IF(M520="","", xlookup(M520,'Guild ID Registrar'!B:B,'Guild ID Registrar'!A:A,"noID"))</f>
        <v>#NAME?</v>
      </c>
      <c r="O520" s="139" t="e">
        <f aca="false">xlookup(M520,F:F,F:F,"",2)</f>
        <v>#NAME?</v>
      </c>
      <c r="P520" s="138" t="str">
        <f aca="false">IF(SUMIF(F:F,M520,H:H)=0,"",SUMIF(F:F,M520,H:H))</f>
        <v/>
      </c>
      <c r="Q520" s="189" t="e">
        <f aca="false">IF(M520="","", xlookup("*"&amp;M520&amp;"*",S:S,S:S,"",2))</f>
        <v>#NAME?</v>
      </c>
      <c r="S520" s="140" t="str">
        <f aca="false">IF('DKP Sep 25'!A517&lt;&gt;"",'DKP Sep 25'!A517,"")</f>
        <v/>
      </c>
      <c r="T520" s="145" t="str">
        <f aca="false">IF(S520="","",IF(SUMIF(Q:Q,S520,P:P)=0,"",SUMIF(Q:Q,S520,P:P)))</f>
        <v/>
      </c>
      <c r="U520" s="190" t="str">
        <f aca="false" t="array" ref="U520:U520">IF(S520="","", xlookup(S520,'DKP Sep 25'!A:A,'DKP Sep 25'!A:A))</f>
        <v/>
      </c>
      <c r="V520" s="126" t="str">
        <f aca="false">IF(T520="","", IF(T520&gt;10,1,""))</f>
        <v/>
      </c>
      <c r="W520" s="191" t="e">
        <f aca="false">xlookup(S520,Q:Q,Q:Q)</f>
        <v>#NAME?</v>
      </c>
    </row>
    <row r="521" customFormat="false" ht="15.75" hidden="false" customHeight="true" outlineLevel="0" collapsed="false">
      <c r="A521" s="126"/>
      <c r="B521" s="126"/>
      <c r="C521" s="126"/>
      <c r="G521" s="214"/>
      <c r="H521" s="123"/>
      <c r="I521" s="214" t="str">
        <f aca="false">IF(F521&lt;&gt;"",xlookup(F521,M:M,M:M,"not guildie"),"")</f>
        <v/>
      </c>
      <c r="J521" s="214" t="str">
        <f aca="false">IF(F521&lt;&gt;"", xlookup(F521,O:O,O:O,"not on DKP"),"")</f>
        <v/>
      </c>
      <c r="K521" s="185" t="str">
        <f aca="false">IF(F521="","", xlookup("*"&amp;F521&amp;"*",S:S,S:S,"",2))</f>
        <v/>
      </c>
      <c r="M521" s="144" t="s">
        <v>963</v>
      </c>
      <c r="N521" s="187" t="e">
        <f aca="false" t="array" ref="N521:N521">IF(M521="","", xlookup(M521,'Guild ID Registrar'!B:B,'Guild ID Registrar'!A:A,"noID"))</f>
        <v>#NAME?</v>
      </c>
      <c r="O521" s="139" t="e">
        <f aca="false">xlookup(M521,F:F,F:F,"",2)</f>
        <v>#NAME?</v>
      </c>
      <c r="P521" s="138" t="str">
        <f aca="false">IF(SUMIF(F:F,M521,H:H)=0,"",SUMIF(F:F,M521,H:H))</f>
        <v/>
      </c>
      <c r="Q521" s="189" t="e">
        <f aca="false">IF(M521="","", xlookup("*"&amp;M521&amp;"*",S:S,S:S,"",2))</f>
        <v>#NAME?</v>
      </c>
      <c r="S521" s="140" t="str">
        <f aca="false">IF('DKP Sep 25'!A518&lt;&gt;"",'DKP Sep 25'!A518,"")</f>
        <v/>
      </c>
      <c r="T521" s="145" t="str">
        <f aca="false">IF(S521="","",IF(SUMIF(Q:Q,S521,P:P)=0,"",SUMIF(Q:Q,S521,P:P)))</f>
        <v/>
      </c>
      <c r="U521" s="190" t="str">
        <f aca="false" t="array" ref="U521:U521">IF(S521="","", xlookup(S521,'DKP Sep 25'!A:A,'DKP Sep 25'!A:A))</f>
        <v/>
      </c>
      <c r="V521" s="126" t="str">
        <f aca="false">IF(T521="","", IF(T521&gt;10,1,""))</f>
        <v/>
      </c>
      <c r="W521" s="191" t="e">
        <f aca="false">xlookup(S521,Q:Q,Q:Q)</f>
        <v>#NAME?</v>
      </c>
    </row>
    <row r="522" customFormat="false" ht="15.75" hidden="false" customHeight="true" outlineLevel="0" collapsed="false">
      <c r="A522" s="126"/>
      <c r="B522" s="126"/>
      <c r="C522" s="126"/>
      <c r="G522" s="214"/>
      <c r="H522" s="123"/>
      <c r="I522" s="214" t="str">
        <f aca="false">IF(F522&lt;&gt;"",xlookup(F522,M:M,M:M,"not guildie"),"")</f>
        <v/>
      </c>
      <c r="J522" s="214" t="str">
        <f aca="false">IF(F522&lt;&gt;"", xlookup(F522,O:O,O:O,"not on DKP"),"")</f>
        <v/>
      </c>
      <c r="K522" s="185" t="str">
        <f aca="false">IF(F522="","", xlookup("*"&amp;F522&amp;"*",S:S,S:S,"",2))</f>
        <v/>
      </c>
      <c r="M522" s="144" t="s">
        <v>964</v>
      </c>
      <c r="N522" s="187" t="e">
        <f aca="false" t="array" ref="N522:N522">IF(M522="","", xlookup(M522,'Guild ID Registrar'!B:B,'Guild ID Registrar'!A:A,"noID"))</f>
        <v>#NAME?</v>
      </c>
      <c r="O522" s="139" t="e">
        <f aca="false">xlookup(M522,F:F,F:F,"",2)</f>
        <v>#NAME?</v>
      </c>
      <c r="P522" s="138" t="str">
        <f aca="false">IF(SUMIF(F:F,M522,H:H)=0,"",SUMIF(F:F,M522,H:H))</f>
        <v/>
      </c>
      <c r="Q522" s="189" t="e">
        <f aca="false">IF(M522="","", xlookup("*"&amp;M522&amp;"*",S:S,S:S,"",2))</f>
        <v>#NAME?</v>
      </c>
      <c r="S522" s="140" t="str">
        <f aca="false">IF('DKP Sep 25'!A519&lt;&gt;"",'DKP Sep 25'!A519,"")</f>
        <v/>
      </c>
      <c r="T522" s="145" t="str">
        <f aca="false">IF(S522="","",IF(SUMIF(Q:Q,S522,P:P)=0,"",SUMIF(Q:Q,S522,P:P)))</f>
        <v/>
      </c>
      <c r="U522" s="190" t="str">
        <f aca="false" t="array" ref="U522:U522">IF(S522="","", xlookup(S522,'DKP Sep 25'!A:A,'DKP Sep 25'!A:A))</f>
        <v/>
      </c>
      <c r="V522" s="126" t="str">
        <f aca="false">IF(T522="","", IF(T522&gt;10,1,""))</f>
        <v/>
      </c>
      <c r="W522" s="191" t="e">
        <f aca="false">xlookup(S522,Q:Q,Q:Q)</f>
        <v>#NAME?</v>
      </c>
    </row>
    <row r="523" customFormat="false" ht="15.75" hidden="false" customHeight="true" outlineLevel="0" collapsed="false">
      <c r="A523" s="126"/>
      <c r="B523" s="126"/>
      <c r="C523" s="126"/>
      <c r="G523" s="214"/>
      <c r="H523" s="123"/>
      <c r="I523" s="214" t="str">
        <f aca="false">IF(F523&lt;&gt;"",xlookup(F523,M:M,M:M,"not guildie"),"")</f>
        <v/>
      </c>
      <c r="J523" s="214" t="str">
        <f aca="false">IF(F523&lt;&gt;"", xlookup(F523,O:O,O:O,"not on DKP"),"")</f>
        <v/>
      </c>
      <c r="K523" s="185" t="str">
        <f aca="false">IF(F523="","", xlookup("*"&amp;F523&amp;"*",S:S,S:S,"",2))</f>
        <v/>
      </c>
      <c r="M523" s="144" t="s">
        <v>965</v>
      </c>
      <c r="N523" s="187" t="e">
        <f aca="false" t="array" ref="N523:N523">IF(M523="","", xlookup(M523,'Guild ID Registrar'!B:B,'Guild ID Registrar'!A:A,"noID"))</f>
        <v>#NAME?</v>
      </c>
      <c r="O523" s="139" t="e">
        <f aca="false">xlookup(M523,F:F,F:F,"",2)</f>
        <v>#NAME?</v>
      </c>
      <c r="P523" s="138" t="str">
        <f aca="false">IF(SUMIF(F:F,M523,H:H)=0,"",SUMIF(F:F,M523,H:H))</f>
        <v/>
      </c>
      <c r="Q523" s="189" t="e">
        <f aca="false">IF(M523="","", xlookup("*"&amp;M523&amp;"*",S:S,S:S,"",2))</f>
        <v>#NAME?</v>
      </c>
      <c r="S523" s="140" t="str">
        <f aca="false">IF('DKP Sep 25'!A520&lt;&gt;"",'DKP Sep 25'!A520,"")</f>
        <v/>
      </c>
      <c r="T523" s="145" t="str">
        <f aca="false">IF(S523="","",IF(SUMIF(Q:Q,S523,P:P)=0,"",SUMIF(Q:Q,S523,P:P)))</f>
        <v/>
      </c>
      <c r="U523" s="190" t="str">
        <f aca="false" t="array" ref="U523:U523">IF(S523="","", xlookup(S523,'DKP Sep 25'!A:A,'DKP Sep 25'!A:A))</f>
        <v/>
      </c>
      <c r="V523" s="126" t="str">
        <f aca="false">IF(T523="","", IF(T523&gt;10,1,""))</f>
        <v/>
      </c>
      <c r="W523" s="191" t="e">
        <f aca="false">xlookup(S523,Q:Q,Q:Q)</f>
        <v>#NAME?</v>
      </c>
    </row>
    <row r="524" customFormat="false" ht="15.75" hidden="false" customHeight="true" outlineLevel="0" collapsed="false">
      <c r="A524" s="126"/>
      <c r="B524" s="126"/>
      <c r="C524" s="126"/>
      <c r="G524" s="214"/>
      <c r="H524" s="123"/>
      <c r="I524" s="214" t="str">
        <f aca="false">IF(F524&lt;&gt;"",xlookup(F524,M:M,M:M,"not guildie"),"")</f>
        <v/>
      </c>
      <c r="J524" s="214" t="str">
        <f aca="false">IF(F524&lt;&gt;"", xlookup(F524,O:O,O:O,"not on DKP"),"")</f>
        <v/>
      </c>
      <c r="K524" s="185" t="str">
        <f aca="false">IF(F524="","", xlookup("*"&amp;F524&amp;"*",S:S,S:S,"",2))</f>
        <v/>
      </c>
      <c r="M524" s="144" t="s">
        <v>966</v>
      </c>
      <c r="N524" s="187" t="e">
        <f aca="false" t="array" ref="N524:N524">IF(M524="","", xlookup(M524,'Guild ID Registrar'!B:B,'Guild ID Registrar'!A:A,"noID"))</f>
        <v>#NAME?</v>
      </c>
      <c r="O524" s="139" t="e">
        <f aca="false">xlookup(M524,F:F,F:F,"",2)</f>
        <v>#NAME?</v>
      </c>
      <c r="P524" s="138" t="str">
        <f aca="false">IF(SUMIF(F:F,M524,H:H)=0,"",SUMIF(F:F,M524,H:H))</f>
        <v/>
      </c>
      <c r="Q524" s="189" t="e">
        <f aca="false">IF(M524="","", xlookup("*"&amp;M524&amp;"*",S:S,S:S,"",2))</f>
        <v>#NAME?</v>
      </c>
      <c r="S524" s="140" t="str">
        <f aca="false">IF('DKP Sep 25'!A521&lt;&gt;"",'DKP Sep 25'!A521,"")</f>
        <v/>
      </c>
      <c r="T524" s="145" t="str">
        <f aca="false">IF(S524="","",IF(SUMIF(Q:Q,S524,P:P)=0,"",SUMIF(Q:Q,S524,P:P)))</f>
        <v/>
      </c>
      <c r="U524" s="190" t="str">
        <f aca="false" t="array" ref="U524:U524">IF(S524="","", xlookup(S524,'DKP Sep 25'!A:A,'DKP Sep 25'!A:A))</f>
        <v/>
      </c>
      <c r="V524" s="126" t="str">
        <f aca="false">IF(T524="","", IF(T524&gt;10,1,""))</f>
        <v/>
      </c>
      <c r="W524" s="191" t="e">
        <f aca="false">xlookup(S524,Q:Q,Q:Q)</f>
        <v>#NAME?</v>
      </c>
    </row>
    <row r="525" customFormat="false" ht="15.75" hidden="false" customHeight="true" outlineLevel="0" collapsed="false">
      <c r="A525" s="126"/>
      <c r="B525" s="126"/>
      <c r="C525" s="126"/>
      <c r="G525" s="214"/>
      <c r="H525" s="123"/>
      <c r="I525" s="214" t="str">
        <f aca="false">IF(F525&lt;&gt;"",xlookup(F525,M:M,M:M,"not guildie"),"")</f>
        <v/>
      </c>
      <c r="J525" s="214" t="str">
        <f aca="false">IF(F525&lt;&gt;"", xlookup(F525,O:O,O:O,"not on DKP"),"")</f>
        <v/>
      </c>
      <c r="K525" s="185" t="str">
        <f aca="false">IF(F525="","", xlookup("*"&amp;F525&amp;"*",S:S,S:S,"",2))</f>
        <v/>
      </c>
      <c r="M525" s="144" t="s">
        <v>231</v>
      </c>
      <c r="N525" s="187" t="e">
        <f aca="false" t="array" ref="N525:N525">IF(M525="","", xlookup(M525,'Guild ID Registrar'!B:B,'Guild ID Registrar'!A:A,"noID"))</f>
        <v>#NAME?</v>
      </c>
      <c r="O525" s="139" t="e">
        <f aca="false">xlookup(M525,F:F,F:F,"",2)</f>
        <v>#NAME?</v>
      </c>
      <c r="P525" s="138" t="str">
        <f aca="false">IF(SUMIF(F:F,M525,H:H)=0,"",SUMIF(F:F,M525,H:H))</f>
        <v/>
      </c>
      <c r="Q525" s="189" t="e">
        <f aca="false">IF(M525="","", xlookup("*"&amp;M525&amp;"*",S:S,S:S,"",2))</f>
        <v>#NAME?</v>
      </c>
      <c r="S525" s="140" t="str">
        <f aca="false">IF('DKP Sep 25'!A522&lt;&gt;"",'DKP Sep 25'!A522,"")</f>
        <v/>
      </c>
      <c r="T525" s="145" t="str">
        <f aca="false">IF(S525="","",IF(SUMIF(Q:Q,S525,P:P)=0,"",SUMIF(Q:Q,S525,P:P)))</f>
        <v/>
      </c>
      <c r="U525" s="190" t="str">
        <f aca="false" t="array" ref="U525:U525">IF(S525="","", xlookup(S525,'DKP Sep 25'!A:A,'DKP Sep 25'!A:A))</f>
        <v/>
      </c>
      <c r="V525" s="126" t="str">
        <f aca="false">IF(T525="","", IF(T525&gt;10,1,""))</f>
        <v/>
      </c>
      <c r="W525" s="191" t="e">
        <f aca="false">xlookup(S525,Q:Q,Q:Q)</f>
        <v>#NAME?</v>
      </c>
    </row>
    <row r="526" customFormat="false" ht="15.75" hidden="false" customHeight="true" outlineLevel="0" collapsed="false">
      <c r="A526" s="126"/>
      <c r="B526" s="126"/>
      <c r="C526" s="126"/>
      <c r="G526" s="214"/>
      <c r="H526" s="123"/>
      <c r="I526" s="214" t="str">
        <f aca="false">IF(F526&lt;&gt;"",xlookup(F526,M:M,M:M,"not guildie"),"")</f>
        <v/>
      </c>
      <c r="J526" s="214" t="str">
        <f aca="false">IF(F526&lt;&gt;"", xlookup(F526,O:O,O:O,"not on DKP"),"")</f>
        <v/>
      </c>
      <c r="K526" s="185" t="str">
        <f aca="false">IF(F526="","", xlookup("*"&amp;F526&amp;"*",S:S,S:S,"",2))</f>
        <v/>
      </c>
      <c r="M526" s="144" t="s">
        <v>232</v>
      </c>
      <c r="N526" s="187" t="e">
        <f aca="false" t="array" ref="N526:N526">IF(M526="","", xlookup(M526,'Guild ID Registrar'!B:B,'Guild ID Registrar'!A:A,"noID"))</f>
        <v>#NAME?</v>
      </c>
      <c r="O526" s="139" t="e">
        <f aca="false">xlookup(M526,F:F,F:F,"",2)</f>
        <v>#NAME?</v>
      </c>
      <c r="P526" s="138" t="str">
        <f aca="false">IF(SUMIF(F:F,M526,H:H)=0,"",SUMIF(F:F,M526,H:H))</f>
        <v/>
      </c>
      <c r="Q526" s="189" t="e">
        <f aca="false">IF(M526="","", xlookup("*"&amp;M526&amp;"*",S:S,S:S,"",2))</f>
        <v>#NAME?</v>
      </c>
      <c r="S526" s="140" t="str">
        <f aca="false">IF('DKP Sep 25'!A523&lt;&gt;"",'DKP Sep 25'!A523,"")</f>
        <v/>
      </c>
      <c r="T526" s="145" t="str">
        <f aca="false">IF(S526="","",IF(SUMIF(Q:Q,S526,P:P)=0,"",SUMIF(Q:Q,S526,P:P)))</f>
        <v/>
      </c>
      <c r="U526" s="190" t="str">
        <f aca="false" t="array" ref="U526:U526">IF(S526="","", xlookup(S526,'DKP Sep 25'!A:A,'DKP Sep 25'!A:A))</f>
        <v/>
      </c>
      <c r="V526" s="126" t="str">
        <f aca="false">IF(T526="","", IF(T526&gt;10,1,""))</f>
        <v/>
      </c>
      <c r="W526" s="191" t="e">
        <f aca="false">xlookup(S526,Q:Q,Q:Q)</f>
        <v>#NAME?</v>
      </c>
    </row>
    <row r="527" customFormat="false" ht="15.75" hidden="false" customHeight="true" outlineLevel="0" collapsed="false">
      <c r="A527" s="126"/>
      <c r="B527" s="126"/>
      <c r="C527" s="126"/>
      <c r="G527" s="214"/>
      <c r="H527" s="123"/>
      <c r="I527" s="214" t="str">
        <f aca="false">IF(F527&lt;&gt;"",xlookup(F527,M:M,M:M,"not guildie"),"")</f>
        <v/>
      </c>
      <c r="J527" s="214" t="str">
        <f aca="false">IF(F527&lt;&gt;"", xlookup(F527,O:O,O:O,"not on DKP"),"")</f>
        <v/>
      </c>
      <c r="K527" s="185" t="str">
        <f aca="false">IF(F527="","", xlookup("*"&amp;F527&amp;"*",S:S,S:S,"",2))</f>
        <v/>
      </c>
      <c r="M527" s="144" t="s">
        <v>967</v>
      </c>
      <c r="N527" s="187" t="e">
        <f aca="false" t="array" ref="N527:N527">IF(M527="","", xlookup(M527,'Guild ID Registrar'!B:B,'Guild ID Registrar'!A:A,"noID"))</f>
        <v>#NAME?</v>
      </c>
      <c r="O527" s="139" t="e">
        <f aca="false">xlookup(M527,F:F,F:F,"",2)</f>
        <v>#NAME?</v>
      </c>
      <c r="P527" s="138" t="str">
        <f aca="false">IF(SUMIF(F:F,M527,H:H)=0,"",SUMIF(F:F,M527,H:H))</f>
        <v/>
      </c>
      <c r="Q527" s="189" t="e">
        <f aca="false">IF(M527="","", xlookup("*"&amp;M527&amp;"*",S:S,S:S,"",2))</f>
        <v>#NAME?</v>
      </c>
      <c r="S527" s="140" t="str">
        <f aca="false">IF('DKP Sep 25'!A524&lt;&gt;"",'DKP Sep 25'!A524,"")</f>
        <v/>
      </c>
      <c r="T527" s="145" t="str">
        <f aca="false">IF(S527="","",IF(SUMIF(Q:Q,S527,P:P)=0,"",SUMIF(Q:Q,S527,P:P)))</f>
        <v/>
      </c>
      <c r="U527" s="190" t="str">
        <f aca="false" t="array" ref="U527:U527">IF(S527="","", xlookup(S527,'DKP Sep 25'!A:A,'DKP Sep 25'!A:A))</f>
        <v/>
      </c>
      <c r="V527" s="126" t="str">
        <f aca="false">IF(T527="","", IF(T527&gt;10,1,""))</f>
        <v/>
      </c>
      <c r="W527" s="191" t="e">
        <f aca="false">xlookup(S527,Q:Q,Q:Q)</f>
        <v>#NAME?</v>
      </c>
    </row>
    <row r="528" customFormat="false" ht="15.75" hidden="false" customHeight="true" outlineLevel="0" collapsed="false">
      <c r="A528" s="126"/>
      <c r="B528" s="126"/>
      <c r="C528" s="126"/>
      <c r="G528" s="214"/>
      <c r="H528" s="123"/>
      <c r="I528" s="214" t="str">
        <f aca="false">IF(F528&lt;&gt;"",xlookup(F528,M:M,M:M,"not guildie"),"")</f>
        <v/>
      </c>
      <c r="J528" s="214" t="str">
        <f aca="false">IF(F528&lt;&gt;"", xlookup(F528,O:O,O:O,"not on DKP"),"")</f>
        <v/>
      </c>
      <c r="K528" s="185" t="str">
        <f aca="false">IF(F528="","", xlookup("*"&amp;F528&amp;"*",S:S,S:S,"",2))</f>
        <v/>
      </c>
      <c r="M528" s="144" t="s">
        <v>968</v>
      </c>
      <c r="N528" s="187" t="e">
        <f aca="false" t="array" ref="N528:N528">IF(M528="","", xlookup(M528,'Guild ID Registrar'!B:B,'Guild ID Registrar'!A:A,"noID"))</f>
        <v>#NAME?</v>
      </c>
      <c r="O528" s="139" t="e">
        <f aca="false">xlookup(M528,F:F,F:F,"",2)</f>
        <v>#NAME?</v>
      </c>
      <c r="P528" s="138" t="str">
        <f aca="false">IF(SUMIF(F:F,M528,H:H)=0,"",SUMIF(F:F,M528,H:H))</f>
        <v/>
      </c>
      <c r="Q528" s="207" t="e">
        <f aca="false">IF(M528="","", xlookup("*"&amp;M528&amp;"*",S:S,S:S,"",2))</f>
        <v>#NAME?</v>
      </c>
      <c r="S528" s="140" t="str">
        <f aca="false">IF('DKP Sep 25'!A525&lt;&gt;"",'DKP Sep 25'!A525,"")</f>
        <v/>
      </c>
      <c r="T528" s="145" t="str">
        <f aca="false">IF(S528="","",IF(SUMIF(Q:Q,S528,P:P)=0,"",SUMIF(Q:Q,S528,P:P)))</f>
        <v/>
      </c>
      <c r="U528" s="190" t="str">
        <f aca="false" t="array" ref="U528:U528">IF(S528="","", xlookup(S528,'DKP Sep 25'!A:A,'DKP Sep 25'!A:A))</f>
        <v/>
      </c>
      <c r="V528" s="126" t="str">
        <f aca="false">IF(T528="","", IF(T528&gt;10,1,""))</f>
        <v/>
      </c>
      <c r="W528" s="191" t="e">
        <f aca="false">xlookup(S528,Q:Q,Q:Q)</f>
        <v>#NAME?</v>
      </c>
    </row>
    <row r="529" customFormat="false" ht="15.75" hidden="false" customHeight="true" outlineLevel="0" collapsed="false">
      <c r="A529" s="126"/>
      <c r="B529" s="126"/>
      <c r="C529" s="126"/>
      <c r="G529" s="214"/>
      <c r="H529" s="123"/>
      <c r="I529" s="214" t="str">
        <f aca="false">IF(F529&lt;&gt;"",xlookup(F529,M:M,M:M,"not guildie"),"")</f>
        <v/>
      </c>
      <c r="J529" s="214" t="str">
        <f aca="false">IF(F529&lt;&gt;"", xlookup(F529,O:O,O:O,"not on DKP"),"")</f>
        <v/>
      </c>
      <c r="K529" s="185" t="str">
        <f aca="false">IF(F529="","", xlookup("*"&amp;F529&amp;"*",S:S,S:S,"",2))</f>
        <v/>
      </c>
      <c r="M529" s="144" t="s">
        <v>347</v>
      </c>
      <c r="N529" s="187" t="e">
        <f aca="false" t="array" ref="N529:N529">IF(M529="","", xlookup(M529,'Guild ID Registrar'!B:B,'Guild ID Registrar'!A:A,"noID"))</f>
        <v>#NAME?</v>
      </c>
      <c r="O529" s="139" t="e">
        <f aca="false">xlookup(M529,F:F,F:F,"",2)</f>
        <v>#NAME?</v>
      </c>
      <c r="P529" s="138" t="str">
        <f aca="false">IF(SUMIF(F:F,M529,H:H)=0,"",SUMIF(F:F,M529,H:H))</f>
        <v/>
      </c>
      <c r="Q529" s="189" t="e">
        <f aca="false">IF(M529="","", xlookup("*"&amp;M529&amp;"*",S:S,S:S,"",2))</f>
        <v>#NAME?</v>
      </c>
      <c r="S529" s="140" t="str">
        <f aca="false">IF('DKP Sep 25'!A526&lt;&gt;"",'DKP Sep 25'!A526,"")</f>
        <v/>
      </c>
      <c r="T529" s="145" t="str">
        <f aca="false">IF(S529="","",IF(SUMIF(Q:Q,S529,P:P)=0,"",SUMIF(Q:Q,S529,P:P)))</f>
        <v/>
      </c>
      <c r="U529" s="190" t="str">
        <f aca="false" t="array" ref="U529:U529">IF(S529="","", xlookup(S529,'DKP Sep 25'!A:A,'DKP Sep 25'!A:A))</f>
        <v/>
      </c>
      <c r="V529" s="126" t="str">
        <f aca="false">IF(T529="","", IF(T529&gt;10,1,""))</f>
        <v/>
      </c>
      <c r="W529" s="191" t="e">
        <f aca="false">xlookup(S529,Q:Q,Q:Q)</f>
        <v>#NAME?</v>
      </c>
    </row>
    <row r="530" customFormat="false" ht="15.75" hidden="false" customHeight="true" outlineLevel="0" collapsed="false">
      <c r="A530" s="126"/>
      <c r="B530" s="126"/>
      <c r="C530" s="126"/>
      <c r="G530" s="214"/>
      <c r="H530" s="123"/>
      <c r="I530" s="214" t="str">
        <f aca="false">IF(F530&lt;&gt;"",xlookup(F530,M:M,M:M,"not guildie"),"")</f>
        <v/>
      </c>
      <c r="J530" s="214" t="str">
        <f aca="false">IF(F530&lt;&gt;"", xlookup(F530,O:O,O:O,"not on DKP"),"")</f>
        <v/>
      </c>
      <c r="K530" s="185" t="str">
        <f aca="false">IF(F530="","", xlookup("*"&amp;F530&amp;"*",S:S,S:S,"",2))</f>
        <v/>
      </c>
      <c r="M530" s="144" t="s">
        <v>969</v>
      </c>
      <c r="N530" s="187" t="e">
        <f aca="false" t="array" ref="N530:N530">IF(M530="","", xlookup(M530,'Guild ID Registrar'!B:B,'Guild ID Registrar'!A:A,"noID"))</f>
        <v>#NAME?</v>
      </c>
      <c r="O530" s="139" t="e">
        <f aca="false">xlookup(M530,F:F,F:F,"",2)</f>
        <v>#NAME?</v>
      </c>
      <c r="P530" s="138" t="str">
        <f aca="false">IF(SUMIF(F:F,M530,H:H)=0,"",SUMIF(F:F,M530,H:H))</f>
        <v/>
      </c>
      <c r="Q530" s="189" t="e">
        <f aca="false">IF(M530="","", xlookup("*"&amp;M530&amp;"*",S:S,S:S,"",2))</f>
        <v>#NAME?</v>
      </c>
      <c r="S530" s="140" t="str">
        <f aca="false">IF('DKP Sep 25'!A527&lt;&gt;"",'DKP Sep 25'!A527,"")</f>
        <v/>
      </c>
      <c r="T530" s="145" t="str">
        <f aca="false">IF(S530="","",IF(SUMIF(Q:Q,S530,P:P)=0,"",SUMIF(Q:Q,S530,P:P)))</f>
        <v/>
      </c>
      <c r="U530" s="190" t="str">
        <f aca="false" t="array" ref="U530:U530">IF(S530="","", xlookup(S530,'DKP Sep 25'!A:A,'DKP Sep 25'!A:A))</f>
        <v/>
      </c>
      <c r="V530" s="126" t="str">
        <f aca="false">IF(T530="","", IF(T530&gt;10,1,""))</f>
        <v/>
      </c>
      <c r="W530" s="191" t="e">
        <f aca="false">xlookup(S530,Q:Q,Q:Q)</f>
        <v>#NAME?</v>
      </c>
    </row>
    <row r="531" customFormat="false" ht="15.75" hidden="false" customHeight="true" outlineLevel="0" collapsed="false">
      <c r="A531" s="126"/>
      <c r="B531" s="126"/>
      <c r="C531" s="126"/>
      <c r="G531" s="214"/>
      <c r="H531" s="123"/>
      <c r="I531" s="214" t="str">
        <f aca="false">IF(F531&lt;&gt;"",xlookup(F531,M:M,M:M,"not guildie"),"")</f>
        <v/>
      </c>
      <c r="J531" s="214" t="str">
        <f aca="false">IF(F531&lt;&gt;"", xlookup(F531,O:O,O:O,"not on DKP"),"")</f>
        <v/>
      </c>
      <c r="K531" s="185" t="str">
        <f aca="false">IF(F531="","", xlookup("*"&amp;F531&amp;"*",S:S,S:S,"",2))</f>
        <v/>
      </c>
      <c r="M531" s="144" t="s">
        <v>259</v>
      </c>
      <c r="N531" s="187" t="e">
        <f aca="false" t="array" ref="N531:N531">IF(M531="","", xlookup(M531,'Guild ID Registrar'!B:B,'Guild ID Registrar'!A:A,"noID"))</f>
        <v>#NAME?</v>
      </c>
      <c r="O531" s="139" t="e">
        <f aca="false">xlookup(M531,F:F,F:F,"",2)</f>
        <v>#NAME?</v>
      </c>
      <c r="P531" s="138" t="str">
        <f aca="false">IF(SUMIF(F:F,M531,H:H)=0,"",SUMIF(F:F,M531,H:H))</f>
        <v/>
      </c>
      <c r="Q531" s="207" t="e">
        <f aca="false">IF(M531="","", xlookup("*"&amp;M531&amp;"*",S:S,S:S,"",2))</f>
        <v>#NAME?</v>
      </c>
      <c r="S531" s="140" t="str">
        <f aca="false">IF('DKP Sep 25'!A528&lt;&gt;"",'DKP Sep 25'!A528,"")</f>
        <v/>
      </c>
      <c r="T531" s="145" t="str">
        <f aca="false">IF(S531="","",IF(SUMIF(Q:Q,S531,P:P)=0,"",SUMIF(Q:Q,S531,P:P)))</f>
        <v/>
      </c>
      <c r="U531" s="190" t="str">
        <f aca="false" t="array" ref="U531:U531">IF(S531="","", xlookup(S531,'DKP Sep 25'!A:A,'DKP Sep 25'!A:A))</f>
        <v/>
      </c>
      <c r="V531" s="126" t="str">
        <f aca="false">IF(T531="","", IF(T531&gt;10,1,""))</f>
        <v/>
      </c>
      <c r="W531" s="191" t="e">
        <f aca="false">xlookup(S531,Q:Q,Q:Q)</f>
        <v>#NAME?</v>
      </c>
    </row>
    <row r="532" customFormat="false" ht="15.75" hidden="false" customHeight="true" outlineLevel="0" collapsed="false">
      <c r="A532" s="126"/>
      <c r="B532" s="126"/>
      <c r="C532" s="126"/>
      <c r="G532" s="214"/>
      <c r="H532" s="123"/>
      <c r="I532" s="214" t="str">
        <f aca="false">IF(F532&lt;&gt;"",xlookup(F532,M:M,M:M,"not guildie"),"")</f>
        <v/>
      </c>
      <c r="J532" s="214" t="str">
        <f aca="false">IF(F532&lt;&gt;"", xlookup(F532,O:O,O:O,"not on DKP"),"")</f>
        <v/>
      </c>
      <c r="K532" s="185" t="str">
        <f aca="false">IF(F532="","", xlookup("*"&amp;F532&amp;"*",S:S,S:S,"",2))</f>
        <v/>
      </c>
      <c r="M532" s="144" t="s">
        <v>970</v>
      </c>
      <c r="N532" s="187" t="e">
        <f aca="false" t="array" ref="N532:N532">IF(M532="","", xlookup(M532,'Guild ID Registrar'!B:B,'Guild ID Registrar'!A:A,"noID"))</f>
        <v>#NAME?</v>
      </c>
      <c r="O532" s="139" t="e">
        <f aca="false">xlookup(M532,F:F,F:F,"",2)</f>
        <v>#NAME?</v>
      </c>
      <c r="P532" s="138" t="str">
        <f aca="false">IF(SUMIF(F:F,M532,H:H)=0,"",SUMIF(F:F,M532,H:H))</f>
        <v/>
      </c>
      <c r="Q532" s="189" t="e">
        <f aca="false">IF(M532="","", xlookup("*"&amp;M532&amp;"*",S:S,S:S,"",2))</f>
        <v>#NAME?</v>
      </c>
      <c r="S532" s="140" t="str">
        <f aca="false">IF('DKP Sep 25'!A529&lt;&gt;"",'DKP Sep 25'!A529,"")</f>
        <v/>
      </c>
      <c r="T532" s="145" t="str">
        <f aca="false">IF(S532="","",IF(SUMIF(Q:Q,S532,P:P)=0,"",SUMIF(Q:Q,S532,P:P)))</f>
        <v/>
      </c>
      <c r="U532" s="190" t="str">
        <f aca="false" t="array" ref="U532:U532">IF(S532="","", xlookup(S532,'DKP Sep 25'!A:A,'DKP Sep 25'!A:A))</f>
        <v/>
      </c>
      <c r="V532" s="126" t="str">
        <f aca="false">IF(T532="","", IF(T532&gt;10,1,""))</f>
        <v/>
      </c>
      <c r="W532" s="191" t="e">
        <f aca="false">xlookup(S532,Q:Q,Q:Q)</f>
        <v>#NAME?</v>
      </c>
    </row>
    <row r="533" customFormat="false" ht="15.75" hidden="false" customHeight="true" outlineLevel="0" collapsed="false">
      <c r="A533" s="126"/>
      <c r="B533" s="126"/>
      <c r="C533" s="126"/>
      <c r="G533" s="214"/>
      <c r="H533" s="123"/>
      <c r="I533" s="214" t="str">
        <f aca="false">IF(F533&lt;&gt;"",xlookup(F533,M:M,M:M,"not guildie"),"")</f>
        <v/>
      </c>
      <c r="J533" s="214" t="str">
        <f aca="false">IF(F533&lt;&gt;"", xlookup(F533,O:O,O:O,"not on DKP"),"")</f>
        <v/>
      </c>
      <c r="K533" s="185" t="str">
        <f aca="false">IF(F533="","", xlookup("*"&amp;F533&amp;"*",S:S,S:S,"",2))</f>
        <v/>
      </c>
      <c r="M533" s="144" t="s">
        <v>971</v>
      </c>
      <c r="N533" s="187" t="e">
        <f aca="false" t="array" ref="N533:N533">IF(M533="","", xlookup(M533,'Guild ID Registrar'!B:B,'Guild ID Registrar'!A:A,"noID"))</f>
        <v>#NAME?</v>
      </c>
      <c r="O533" s="139" t="e">
        <f aca="false">xlookup(M533,F:F,F:F,"",2)</f>
        <v>#NAME?</v>
      </c>
      <c r="P533" s="138" t="str">
        <f aca="false">IF(SUMIF(F:F,M533,H:H)=0,"",SUMIF(F:F,M533,H:H))</f>
        <v/>
      </c>
      <c r="Q533" s="189" t="e">
        <f aca="false">IF(M533="","", xlookup("*"&amp;M533&amp;"*",S:S,S:S,"",2))</f>
        <v>#NAME?</v>
      </c>
      <c r="S533" s="140" t="str">
        <f aca="false">IF('DKP Sep 25'!A530&lt;&gt;"",'DKP Sep 25'!A530,"")</f>
        <v/>
      </c>
      <c r="T533" s="145" t="str">
        <f aca="false">IF(S533="","",IF(SUMIF(Q:Q,S533,P:P)=0,"",SUMIF(Q:Q,S533,P:P)))</f>
        <v/>
      </c>
      <c r="U533" s="190" t="str">
        <f aca="false" t="array" ref="U533:U533">IF(S533="","", xlookup(S533,'DKP Sep 25'!A:A,'DKP Sep 25'!A:A))</f>
        <v/>
      </c>
      <c r="V533" s="126" t="str">
        <f aca="false">IF(T533="","", IF(T533&gt;10,1,""))</f>
        <v/>
      </c>
      <c r="W533" s="191" t="e">
        <f aca="false">xlookup(S533,Q:Q,Q:Q)</f>
        <v>#NAME?</v>
      </c>
    </row>
    <row r="534" customFormat="false" ht="15.75" hidden="false" customHeight="true" outlineLevel="0" collapsed="false">
      <c r="A534" s="126"/>
      <c r="B534" s="126"/>
      <c r="C534" s="126"/>
      <c r="G534" s="214"/>
      <c r="H534" s="123"/>
      <c r="I534" s="214" t="str">
        <f aca="false">IF(F534&lt;&gt;"",xlookup(F534,M:M,M:M,"not guildie"),"")</f>
        <v/>
      </c>
      <c r="J534" s="214" t="str">
        <f aca="false">IF(F534&lt;&gt;"", xlookup(F534,O:O,O:O,"not on DKP"),"")</f>
        <v/>
      </c>
      <c r="K534" s="185" t="str">
        <f aca="false">IF(F534="","", xlookup("*"&amp;F534&amp;"*",S:S,S:S,"",2))</f>
        <v/>
      </c>
      <c r="M534" s="144" t="s">
        <v>972</v>
      </c>
      <c r="N534" s="187" t="e">
        <f aca="false" t="array" ref="N534:N534">IF(M534="","", xlookup(M534,'Guild ID Registrar'!B:B,'Guild ID Registrar'!A:A,"noID"))</f>
        <v>#NAME?</v>
      </c>
      <c r="O534" s="139" t="e">
        <f aca="false">xlookup(M534,F:F,F:F,"",2)</f>
        <v>#NAME?</v>
      </c>
      <c r="P534" s="138" t="n">
        <f aca="false">IF(SUMIF(F:F,M534,H:H)=0,"",SUMIF(F:F,M534,H:H))</f>
        <v>7</v>
      </c>
      <c r="Q534" s="189" t="e">
        <f aca="false">IF(M534="","", xlookup("*"&amp;M534&amp;"*",S:S,S:S,"",2))</f>
        <v>#NAME?</v>
      </c>
      <c r="S534" s="140" t="str">
        <f aca="false">IF('DKP Sep 25'!A531&lt;&gt;"",'DKP Sep 25'!A531,"")</f>
        <v/>
      </c>
      <c r="T534" s="145" t="str">
        <f aca="false">IF(S534="","",IF(SUMIF(Q:Q,S534,P:P)=0,"",SUMIF(Q:Q,S534,P:P)))</f>
        <v/>
      </c>
      <c r="U534" s="190" t="str">
        <f aca="false" t="array" ref="U534:U534">IF(S534="","", xlookup(S534,'DKP Sep 25'!A:A,'DKP Sep 25'!A:A))</f>
        <v/>
      </c>
      <c r="V534" s="126" t="str">
        <f aca="false">IF(T534="","", IF(T534&gt;10,1,""))</f>
        <v/>
      </c>
      <c r="W534" s="191" t="e">
        <f aca="false">xlookup(S534,Q:Q,Q:Q)</f>
        <v>#NAME?</v>
      </c>
    </row>
    <row r="535" customFormat="false" ht="15.75" hidden="false" customHeight="true" outlineLevel="0" collapsed="false">
      <c r="A535" s="126"/>
      <c r="B535" s="126"/>
      <c r="C535" s="126"/>
      <c r="G535" s="214"/>
      <c r="H535" s="123"/>
      <c r="I535" s="214" t="str">
        <f aca="false">IF(F535&lt;&gt;"",xlookup(F535,M:M,M:M,"not guildie"),"")</f>
        <v/>
      </c>
      <c r="J535" s="214" t="str">
        <f aca="false">IF(F535&lt;&gt;"", xlookup(F535,O:O,O:O,"not on DKP"),"")</f>
        <v/>
      </c>
      <c r="K535" s="185" t="str">
        <f aca="false">IF(F535="","", xlookup("*"&amp;F535&amp;"*",S:S,S:S,"",2))</f>
        <v/>
      </c>
      <c r="M535" s="144" t="s">
        <v>973</v>
      </c>
      <c r="N535" s="187" t="e">
        <f aca="false" t="array" ref="N535:N535">IF(M535="","", xlookup(M535,'Guild ID Registrar'!B:B,'Guild ID Registrar'!A:A,"noID"))</f>
        <v>#NAME?</v>
      </c>
      <c r="O535" s="139" t="e">
        <f aca="false">xlookup(M535,F:F,F:F,"",2)</f>
        <v>#NAME?</v>
      </c>
      <c r="P535" s="138" t="str">
        <f aca="false">IF(SUMIF(F:F,M535,H:H)=0,"",SUMIF(F:F,M535,H:H))</f>
        <v/>
      </c>
      <c r="Q535" s="189" t="e">
        <f aca="false">IF(M535="","", xlookup("*"&amp;M535&amp;"*",S:S,S:S,"",2))</f>
        <v>#NAME?</v>
      </c>
      <c r="S535" s="140" t="str">
        <f aca="false">IF('DKP Sep 25'!A532&lt;&gt;"",'DKP Sep 25'!A532,"")</f>
        <v/>
      </c>
      <c r="T535" s="145" t="str">
        <f aca="false">IF(S535="","",IF(SUMIF(Q:Q,S535,P:P)=0,"",SUMIF(Q:Q,S535,P:P)))</f>
        <v/>
      </c>
      <c r="U535" s="190" t="str">
        <f aca="false" t="array" ref="U535:U535">IF(S535="","", xlookup(S535,'DKP Sep 25'!A:A,'DKP Sep 25'!A:A))</f>
        <v/>
      </c>
      <c r="V535" s="126" t="str">
        <f aca="false">IF(T535="","", IF(T535&gt;10,1,""))</f>
        <v/>
      </c>
      <c r="W535" s="191" t="e">
        <f aca="false">xlookup(S535,Q:Q,Q:Q)</f>
        <v>#NAME?</v>
      </c>
    </row>
    <row r="536" customFormat="false" ht="15.75" hidden="false" customHeight="true" outlineLevel="0" collapsed="false">
      <c r="A536" s="126"/>
      <c r="B536" s="126"/>
      <c r="C536" s="126"/>
      <c r="G536" s="214"/>
      <c r="H536" s="123"/>
      <c r="I536" s="214" t="str">
        <f aca="false">IF(F536&lt;&gt;"",xlookup(F536,M:M,M:M,"not guildie"),"")</f>
        <v/>
      </c>
      <c r="J536" s="214" t="str">
        <f aca="false">IF(F536&lt;&gt;"", xlookup(F536,O:O,O:O,"not on DKP"),"")</f>
        <v/>
      </c>
      <c r="K536" s="185" t="str">
        <f aca="false">IF(F536="","", xlookup("*"&amp;F536&amp;"*",S:S,S:S,"",2))</f>
        <v/>
      </c>
      <c r="M536" s="144" t="s">
        <v>974</v>
      </c>
      <c r="N536" s="187" t="e">
        <f aca="false" t="array" ref="N536:N536">IF(M536="","", xlookup(M536,'Guild ID Registrar'!B:B,'Guild ID Registrar'!A:A,"noID"))</f>
        <v>#NAME?</v>
      </c>
      <c r="O536" s="139" t="e">
        <f aca="false">xlookup(M536,F:F,F:F,"",2)</f>
        <v>#NAME?</v>
      </c>
      <c r="P536" s="138" t="str">
        <f aca="false">IF(SUMIF(F:F,M536,H:H)=0,"",SUMIF(F:F,M536,H:H))</f>
        <v/>
      </c>
      <c r="Q536" s="189" t="e">
        <f aca="false">IF(M536="","", xlookup("*"&amp;M536&amp;"*",S:S,S:S,"",2))</f>
        <v>#NAME?</v>
      </c>
      <c r="S536" s="140" t="str">
        <f aca="false">IF('DKP Sep 25'!A533&lt;&gt;"",'DKP Sep 25'!A533,"")</f>
        <v/>
      </c>
      <c r="T536" s="145" t="str">
        <f aca="false">IF(S536="","",IF(SUMIF(Q:Q,S536,P:P)=0,"",SUMIF(Q:Q,S536,P:P)))</f>
        <v/>
      </c>
      <c r="U536" s="190" t="str">
        <f aca="false" t="array" ref="U536:U536">IF(S536="","", xlookup(S536,'DKP Sep 25'!A:A,'DKP Sep 25'!A:A))</f>
        <v/>
      </c>
      <c r="V536" s="126" t="str">
        <f aca="false">IF(T536="","", IF(T536&gt;10,1,""))</f>
        <v/>
      </c>
      <c r="W536" s="191" t="e">
        <f aca="false">xlookup(S536,Q:Q,Q:Q)</f>
        <v>#NAME?</v>
      </c>
    </row>
    <row r="537" customFormat="false" ht="15.75" hidden="false" customHeight="true" outlineLevel="0" collapsed="false">
      <c r="A537" s="126"/>
      <c r="B537" s="126"/>
      <c r="C537" s="126"/>
      <c r="G537" s="214"/>
      <c r="H537" s="123"/>
      <c r="I537" s="214" t="str">
        <f aca="false">IF(F537&lt;&gt;"",xlookup(F537,M:M,M:M,"not guildie"),"")</f>
        <v/>
      </c>
      <c r="J537" s="214" t="str">
        <f aca="false">IF(F537&lt;&gt;"", xlookup(F537,O:O,O:O,"not on DKP"),"")</f>
        <v/>
      </c>
      <c r="K537" s="185" t="str">
        <f aca="false">IF(F537="","", xlookup("*"&amp;F537&amp;"*",S:S,S:S,"",2))</f>
        <v/>
      </c>
      <c r="M537" s="144" t="s">
        <v>975</v>
      </c>
      <c r="N537" s="187" t="e">
        <f aca="false" t="array" ref="N537:N537">IF(M537="","", xlookup(M537,'Guild ID Registrar'!B:B,'Guild ID Registrar'!A:A,"noID"))</f>
        <v>#NAME?</v>
      </c>
      <c r="O537" s="139" t="e">
        <f aca="false">xlookup(M537,F:F,F:F,"",2)</f>
        <v>#NAME?</v>
      </c>
      <c r="P537" s="138" t="str">
        <f aca="false">IF(SUMIF(F:F,M537,H:H)=0,"",SUMIF(F:F,M537,H:H))</f>
        <v/>
      </c>
      <c r="Q537" s="189" t="e">
        <f aca="false">IF(M537="","", xlookup("*"&amp;M537&amp;"*",S:S,S:S,"",2))</f>
        <v>#NAME?</v>
      </c>
      <c r="R537" s="215"/>
      <c r="S537" s="140" t="str">
        <f aca="false">IF('DKP Sep 25'!A534&lt;&gt;"",'DKP Sep 25'!A534,"")</f>
        <v/>
      </c>
      <c r="T537" s="145" t="str">
        <f aca="false">IF(S537="","",IF(SUMIF(Q:Q,S537,P:P)=0,"",SUMIF(Q:Q,S537,P:P)))</f>
        <v/>
      </c>
      <c r="U537" s="190" t="str">
        <f aca="false" t="array" ref="U537:U537">IF(S537="","", xlookup(S537,'DKP Sep 25'!A:A,'DKP Sep 25'!A:A))</f>
        <v/>
      </c>
      <c r="V537" s="126" t="str">
        <f aca="false">IF(T537="","", IF(T537&gt;10,1,""))</f>
        <v/>
      </c>
      <c r="W537" s="191" t="e">
        <f aca="false">xlookup(S537,Q:Q,Q:Q)</f>
        <v>#NAME?</v>
      </c>
    </row>
    <row r="538" customFormat="false" ht="15.75" hidden="false" customHeight="true" outlineLevel="0" collapsed="false">
      <c r="A538" s="126"/>
      <c r="B538" s="126"/>
      <c r="C538" s="126"/>
      <c r="G538" s="214"/>
      <c r="H538" s="123"/>
      <c r="I538" s="214" t="str">
        <f aca="false">IF(F538&lt;&gt;"",xlookup(F538,M:M,M:M,"not guildie"),"")</f>
        <v/>
      </c>
      <c r="J538" s="214" t="str">
        <f aca="false">IF(F538&lt;&gt;"", xlookup(F538,O:O,O:O,"not on DKP"),"")</f>
        <v/>
      </c>
      <c r="K538" s="185" t="str">
        <f aca="false">IF(F538="","", xlookup("*"&amp;F538&amp;"*",S:S,S:S,"",2))</f>
        <v/>
      </c>
      <c r="M538" s="144" t="s">
        <v>976</v>
      </c>
      <c r="N538" s="187" t="e">
        <f aca="false" t="array" ref="N538:N538">IF(M538="","", xlookup(M538,'Guild ID Registrar'!B:B,'Guild ID Registrar'!A:A,"noID"))</f>
        <v>#NAME?</v>
      </c>
      <c r="O538" s="139" t="e">
        <f aca="false">xlookup(M538,F:F,F:F,"",2)</f>
        <v>#NAME?</v>
      </c>
      <c r="P538" s="138" t="str">
        <f aca="false">IF(SUMIF(F:F,M538,H:H)=0,"",SUMIF(F:F,M538,H:H))</f>
        <v/>
      </c>
      <c r="Q538" s="189" t="e">
        <f aca="false">IF(M538="","", xlookup("*"&amp;M538&amp;"*",S:S,S:S,"",2))</f>
        <v>#NAME?</v>
      </c>
      <c r="S538" s="140" t="str">
        <f aca="false">IF('DKP Sep 25'!A535&lt;&gt;"",'DKP Sep 25'!A535,"")</f>
        <v/>
      </c>
      <c r="T538" s="145" t="str">
        <f aca="false">IF(S538="","",IF(SUMIF(Q:Q,S538,P:P)=0,"",SUMIF(Q:Q,S538,P:P)))</f>
        <v/>
      </c>
      <c r="U538" s="190" t="str">
        <f aca="false" t="array" ref="U538:U538">IF(S538="","", xlookup(S538,'DKP Sep 25'!A:A,'DKP Sep 25'!A:A))</f>
        <v/>
      </c>
      <c r="V538" s="126" t="str">
        <f aca="false">IF(T538="","", IF(T538&gt;10,1,""))</f>
        <v/>
      </c>
      <c r="W538" s="191" t="e">
        <f aca="false">xlookup(S538,Q:Q,Q:Q)</f>
        <v>#NAME?</v>
      </c>
    </row>
    <row r="539" customFormat="false" ht="15.75" hidden="false" customHeight="true" outlineLevel="0" collapsed="false">
      <c r="A539" s="126"/>
      <c r="B539" s="126"/>
      <c r="C539" s="126"/>
      <c r="G539" s="214"/>
      <c r="H539" s="123"/>
      <c r="I539" s="214" t="str">
        <f aca="false">IF(F539&lt;&gt;"",xlookup(F539,M:M,M:M,"not guildie"),"")</f>
        <v/>
      </c>
      <c r="J539" s="214" t="str">
        <f aca="false">IF(F539&lt;&gt;"", xlookup(F539,O:O,O:O,"not on DKP"),"")</f>
        <v/>
      </c>
      <c r="K539" s="185" t="str">
        <f aca="false">IF(F539="","", xlookup("*"&amp;F539&amp;"*",S:S,S:S,"",2))</f>
        <v/>
      </c>
      <c r="M539" s="144" t="s">
        <v>977</v>
      </c>
      <c r="N539" s="187" t="e">
        <f aca="false" t="array" ref="N539:N539">IF(M539="","", xlookup(M539,'Guild ID Registrar'!B:B,'Guild ID Registrar'!A:A,"noID"))</f>
        <v>#NAME?</v>
      </c>
      <c r="O539" s="139" t="e">
        <f aca="false">xlookup(M539,F:F,F:F,"",2)</f>
        <v>#NAME?</v>
      </c>
      <c r="P539" s="138" t="str">
        <f aca="false">IF(SUMIF(F:F,M539,H:H)=0,"",SUMIF(F:F,M539,H:H))</f>
        <v/>
      </c>
      <c r="Q539" s="207" t="e">
        <f aca="false">IF(M539="","", xlookup("*"&amp;M539&amp;"*",S:S,S:S,"",2))</f>
        <v>#NAME?</v>
      </c>
      <c r="S539" s="140" t="str">
        <f aca="false">IF('DKP Sep 25'!A536&lt;&gt;"",'DKP Sep 25'!A536,"")</f>
        <v/>
      </c>
      <c r="T539" s="145" t="str">
        <f aca="false">IF(S539="","",IF(SUMIF(Q:Q,S539,P:P)=0,"",SUMIF(Q:Q,S539,P:P)))</f>
        <v/>
      </c>
      <c r="U539" s="190" t="str">
        <f aca="false" t="array" ref="U539:U539">IF(S539="","", xlookup(S539,'DKP Sep 25'!A:A,'DKP Sep 25'!A:A))</f>
        <v/>
      </c>
      <c r="V539" s="126" t="str">
        <f aca="false">IF(T539="","", IF(T539&gt;10,1,""))</f>
        <v/>
      </c>
      <c r="W539" s="191" t="e">
        <f aca="false">xlookup(S539,Q:Q,Q:Q)</f>
        <v>#NAME?</v>
      </c>
    </row>
    <row r="540" customFormat="false" ht="15.75" hidden="false" customHeight="true" outlineLevel="0" collapsed="false">
      <c r="A540" s="126"/>
      <c r="B540" s="126"/>
      <c r="C540" s="126"/>
      <c r="G540" s="214"/>
      <c r="H540" s="123"/>
      <c r="I540" s="214" t="str">
        <f aca="false">IF(F540&lt;&gt;"",xlookup(F540,M:M,M:M,"not guildie"),"")</f>
        <v/>
      </c>
      <c r="J540" s="214" t="str">
        <f aca="false">IF(F540&lt;&gt;"", xlookup(F540,O:O,O:O,"not on DKP"),"")</f>
        <v/>
      </c>
      <c r="K540" s="185" t="str">
        <f aca="false">IF(F540="","", xlookup("*"&amp;F540&amp;"*",S:S,S:S,"",2))</f>
        <v/>
      </c>
      <c r="M540" s="144" t="s">
        <v>978</v>
      </c>
      <c r="N540" s="187" t="e">
        <f aca="false" t="array" ref="N540:N540">IF(M540="","", xlookup(M540,'Guild ID Registrar'!B:B,'Guild ID Registrar'!A:A,"noID"))</f>
        <v>#NAME?</v>
      </c>
      <c r="O540" s="139" t="e">
        <f aca="false">xlookup(M540,F:F,F:F,"",2)</f>
        <v>#NAME?</v>
      </c>
      <c r="P540" s="138" t="str">
        <f aca="false">IF(SUMIF(F:F,M540,H:H)=0,"",SUMIF(F:F,M540,H:H))</f>
        <v/>
      </c>
      <c r="Q540" s="189" t="e">
        <f aca="false">IF(M540="","", xlookup("*"&amp;M540&amp;"*",S:S,S:S,"",2))</f>
        <v>#NAME?</v>
      </c>
      <c r="S540" s="140" t="str">
        <f aca="false">IF('DKP Sep 25'!A537&lt;&gt;"",'DKP Sep 25'!A537,"")</f>
        <v/>
      </c>
      <c r="T540" s="145" t="str">
        <f aca="false">IF(S540="","",IF(SUMIF(Q:Q,S540,P:P)=0,"",SUMIF(Q:Q,S540,P:P)))</f>
        <v/>
      </c>
      <c r="U540" s="190" t="str">
        <f aca="false" t="array" ref="U540:U540">IF(S540="","", xlookup(S540,'DKP Sep 25'!A:A,'DKP Sep 25'!A:A))</f>
        <v/>
      </c>
      <c r="V540" s="126" t="str">
        <f aca="false">IF(T540="","", IF(T540&gt;10,1,""))</f>
        <v/>
      </c>
      <c r="W540" s="191" t="e">
        <f aca="false">xlookup(S540,Q:Q,Q:Q)</f>
        <v>#NAME?</v>
      </c>
    </row>
    <row r="541" customFormat="false" ht="15.75" hidden="false" customHeight="true" outlineLevel="0" collapsed="false">
      <c r="A541" s="126"/>
      <c r="B541" s="126"/>
      <c r="C541" s="126"/>
      <c r="G541" s="214"/>
      <c r="H541" s="123"/>
      <c r="I541" s="214" t="str">
        <f aca="false">IF(F541&lt;&gt;"",xlookup(F541,M:M,M:M,"not guildie"),"")</f>
        <v/>
      </c>
      <c r="J541" s="214" t="str">
        <f aca="false">IF(F541&lt;&gt;"", xlookup(F541,O:O,O:O,"not on DKP"),"")</f>
        <v/>
      </c>
      <c r="K541" s="185" t="str">
        <f aca="false">IF(F541="","", xlookup("*"&amp;F541&amp;"*",S:S,S:S,"",2))</f>
        <v/>
      </c>
      <c r="M541" s="144" t="s">
        <v>979</v>
      </c>
      <c r="N541" s="187" t="e">
        <f aca="false" t="array" ref="N541:N541">IF(M541="","", xlookup(M541,'Guild ID Registrar'!B:B,'Guild ID Registrar'!A:A,"noID"))</f>
        <v>#NAME?</v>
      </c>
      <c r="O541" s="139" t="e">
        <f aca="false">xlookup(M541,F:F,F:F,"",2)</f>
        <v>#NAME?</v>
      </c>
      <c r="P541" s="138" t="n">
        <f aca="false">IF(SUMIF(F:F,M541,H:H)=0,"",SUMIF(F:F,M541,H:H))</f>
        <v>4</v>
      </c>
      <c r="Q541" s="189" t="e">
        <f aca="false">IF(M541="","", xlookup("*"&amp;M541&amp;"*",S:S,S:S,"",2))</f>
        <v>#NAME?</v>
      </c>
      <c r="S541" s="140" t="str">
        <f aca="false">IF('DKP Sep 25'!A538&lt;&gt;"",'DKP Sep 25'!A538,"")</f>
        <v/>
      </c>
      <c r="T541" s="145" t="str">
        <f aca="false">IF(S541="","",IF(SUMIF(Q:Q,S541,P:P)=0,"",SUMIF(Q:Q,S541,P:P)))</f>
        <v/>
      </c>
      <c r="U541" s="190" t="str">
        <f aca="false" t="array" ref="U541:U541">IF(S541="","", xlookup(S541,'DKP Sep 25'!A:A,'DKP Sep 25'!A:A))</f>
        <v/>
      </c>
      <c r="V541" s="126" t="str">
        <f aca="false">IF(T541="","", IF(T541&gt;10,1,""))</f>
        <v/>
      </c>
      <c r="W541" s="191" t="e">
        <f aca="false">xlookup(S541,Q:Q,Q:Q)</f>
        <v>#NAME?</v>
      </c>
    </row>
    <row r="542" customFormat="false" ht="15.75" hidden="false" customHeight="true" outlineLevel="0" collapsed="false">
      <c r="A542" s="126"/>
      <c r="B542" s="126"/>
      <c r="C542" s="126"/>
      <c r="G542" s="214"/>
      <c r="H542" s="123"/>
      <c r="I542" s="214" t="str">
        <f aca="false">IF(F542&lt;&gt;"",xlookup(F542,M:M,M:M,"not guildie"),"")</f>
        <v/>
      </c>
      <c r="J542" s="214" t="str">
        <f aca="false">IF(F542&lt;&gt;"", xlookup(F542,O:O,O:O,"not on DKP"),"")</f>
        <v/>
      </c>
      <c r="K542" s="185" t="str">
        <f aca="false">IF(F542="","", xlookup("*"&amp;F542&amp;"*",S:S,S:S,"",2))</f>
        <v/>
      </c>
      <c r="M542" s="144" t="s">
        <v>980</v>
      </c>
      <c r="N542" s="187" t="e">
        <f aca="false" t="array" ref="N542:N542">IF(M542="","", xlookup(M542,'Guild ID Registrar'!B:B,'Guild ID Registrar'!A:A,"noID"))</f>
        <v>#NAME?</v>
      </c>
      <c r="O542" s="139" t="e">
        <f aca="false">xlookup(M542,F:F,F:F,"",2)</f>
        <v>#NAME?</v>
      </c>
      <c r="P542" s="138" t="n">
        <f aca="false">IF(SUMIF(F:F,M542,H:H)=0,"",SUMIF(F:F,M542,H:H))</f>
        <v>3</v>
      </c>
      <c r="Q542" s="189" t="e">
        <f aca="false">IF(M542="","", xlookup("*"&amp;M542&amp;"*",S:S,S:S,"",2))</f>
        <v>#NAME?</v>
      </c>
      <c r="R542" s="215"/>
      <c r="S542" s="140" t="str">
        <f aca="false">IF('DKP Sep 25'!A539&lt;&gt;"",'DKP Sep 25'!A539,"")</f>
        <v/>
      </c>
      <c r="T542" s="145" t="str">
        <f aca="false">IF(S542="","",IF(SUMIF(Q:Q,S542,P:P)=0,"",SUMIF(Q:Q,S542,P:P)))</f>
        <v/>
      </c>
      <c r="U542" s="190" t="str">
        <f aca="false" t="array" ref="U542:U542">IF(S542="","", xlookup(S542,'DKP Sep 25'!A:A,'DKP Sep 25'!A:A))</f>
        <v/>
      </c>
      <c r="V542" s="126" t="str">
        <f aca="false">IF(T542="","", IF(T542&gt;10,1,""))</f>
        <v/>
      </c>
      <c r="W542" s="191" t="e">
        <f aca="false">xlookup(S542,Q:Q,Q:Q)</f>
        <v>#NAME?</v>
      </c>
    </row>
    <row r="543" customFormat="false" ht="15.75" hidden="false" customHeight="true" outlineLevel="0" collapsed="false">
      <c r="A543" s="126"/>
      <c r="B543" s="126"/>
      <c r="C543" s="126"/>
      <c r="G543" s="214"/>
      <c r="H543" s="123"/>
      <c r="I543" s="214" t="str">
        <f aca="false">IF(F543&lt;&gt;"",xlookup(F543,M:M,M:M,"not guildie"),"")</f>
        <v/>
      </c>
      <c r="J543" s="214" t="str">
        <f aca="false">IF(F543&lt;&gt;"", xlookup(F543,O:O,O:O,"not on DKP"),"")</f>
        <v/>
      </c>
      <c r="K543" s="185" t="str">
        <f aca="false">IF(F543="","", xlookup("*"&amp;F543&amp;"*",S:S,S:S,"",2))</f>
        <v/>
      </c>
      <c r="M543" s="144" t="s">
        <v>981</v>
      </c>
      <c r="N543" s="187" t="e">
        <f aca="false" t="array" ref="N543:N543">IF(M543="","", xlookup(M543,'Guild ID Registrar'!B:B,'Guild ID Registrar'!A:A,"noID"))</f>
        <v>#NAME?</v>
      </c>
      <c r="O543" s="139" t="e">
        <f aca="false">xlookup(M543,F:F,F:F,"",2)</f>
        <v>#NAME?</v>
      </c>
      <c r="P543" s="138" t="n">
        <f aca="false">IF(SUMIF(F:F,M543,H:H)=0,"",SUMIF(F:F,M543,H:H))</f>
        <v>7</v>
      </c>
      <c r="Q543" s="189" t="e">
        <f aca="false">IF(M543="","", xlookup("*"&amp;M543&amp;"*",S:S,S:S,"",2))</f>
        <v>#NAME?</v>
      </c>
      <c r="S543" s="140" t="str">
        <f aca="false">IF('DKP Sep 25'!A540&lt;&gt;"",'DKP Sep 25'!A540,"")</f>
        <v/>
      </c>
      <c r="T543" s="145" t="str">
        <f aca="false">IF(S543="","",IF(SUMIF(Q:Q,S543,P:P)=0,"",SUMIF(Q:Q,S543,P:P)))</f>
        <v/>
      </c>
      <c r="U543" s="190" t="str">
        <f aca="false" t="array" ref="U543:U543">IF(S543="","", xlookup(S543,'DKP Sep 25'!A:A,'DKP Sep 25'!A:A))</f>
        <v/>
      </c>
      <c r="V543" s="126" t="str">
        <f aca="false">IF(T543="","", IF(T543&gt;10,1,""))</f>
        <v/>
      </c>
      <c r="W543" s="191" t="e">
        <f aca="false">xlookup(S543,Q:Q,Q:Q)</f>
        <v>#NAME?</v>
      </c>
    </row>
    <row r="544" customFormat="false" ht="15.75" hidden="false" customHeight="true" outlineLevel="0" collapsed="false">
      <c r="A544" s="126"/>
      <c r="B544" s="126"/>
      <c r="C544" s="126"/>
      <c r="G544" s="214"/>
      <c r="H544" s="123"/>
      <c r="I544" s="214" t="str">
        <f aca="false">IF(F544&lt;&gt;"",xlookup(F544,M:M,M:M,"not guildie"),"")</f>
        <v/>
      </c>
      <c r="J544" s="214" t="str">
        <f aca="false">IF(F544&lt;&gt;"", xlookup(F544,O:O,O:O,"not on DKP"),"")</f>
        <v/>
      </c>
      <c r="K544" s="185" t="str">
        <f aca="false">IF(F544="","", xlookup("*"&amp;F544&amp;"*",S:S,S:S,"",2))</f>
        <v/>
      </c>
      <c r="M544" s="144" t="s">
        <v>982</v>
      </c>
      <c r="N544" s="187" t="e">
        <f aca="false" t="array" ref="N544:N544">IF(M544="","", xlookup(M544,'Guild ID Registrar'!B:B,'Guild ID Registrar'!A:A,"noID"))</f>
        <v>#NAME?</v>
      </c>
      <c r="O544" s="139" t="e">
        <f aca="false">xlookup(M544,F:F,F:F,"",2)</f>
        <v>#NAME?</v>
      </c>
      <c r="P544" s="138" t="str">
        <f aca="false">IF(SUMIF(F:F,M544,H:H)=0,"",SUMIF(F:F,M544,H:H))</f>
        <v/>
      </c>
      <c r="Q544" s="189" t="e">
        <f aca="false">IF(M544="","", xlookup("*"&amp;M544&amp;"*",S:S,S:S,"",2))</f>
        <v>#NAME?</v>
      </c>
      <c r="S544" s="140" t="str">
        <f aca="false">IF('DKP Sep 25'!A541&lt;&gt;"",'DKP Sep 25'!A541,"")</f>
        <v/>
      </c>
      <c r="T544" s="145" t="str">
        <f aca="false">IF(S544="","",IF(SUMIF(Q:Q,S544,P:P)=0,"",SUMIF(Q:Q,S544,P:P)))</f>
        <v/>
      </c>
      <c r="U544" s="190" t="str">
        <f aca="false" t="array" ref="U544:U544">IF(S544="","", xlookup(S544,'DKP Sep 25'!A:A,'DKP Sep 25'!A:A))</f>
        <v/>
      </c>
      <c r="V544" s="126" t="str">
        <f aca="false">IF(T544="","", IF(T544&gt;10,1,""))</f>
        <v/>
      </c>
      <c r="W544" s="191" t="e">
        <f aca="false">xlookup(S544,Q:Q,Q:Q)</f>
        <v>#NAME?</v>
      </c>
    </row>
    <row r="545" customFormat="false" ht="15.75" hidden="false" customHeight="true" outlineLevel="0" collapsed="false">
      <c r="A545" s="126"/>
      <c r="B545" s="126"/>
      <c r="C545" s="126"/>
      <c r="G545" s="214"/>
      <c r="H545" s="123"/>
      <c r="I545" s="214" t="str">
        <f aca="false">IF(F545&lt;&gt;"",xlookup(F545,M:M,M:M,"not guildie"),"")</f>
        <v/>
      </c>
      <c r="J545" s="214" t="str">
        <f aca="false">IF(F545&lt;&gt;"", xlookup(F545,O:O,O:O,"not on DKP"),"")</f>
        <v/>
      </c>
      <c r="K545" s="185" t="str">
        <f aca="false">IF(F545="","", xlookup("*"&amp;F545&amp;"*",S:S,S:S,"",2))</f>
        <v/>
      </c>
      <c r="M545" s="144" t="s">
        <v>983</v>
      </c>
      <c r="N545" s="187" t="e">
        <f aca="false" t="array" ref="N545:N545">IF(M545="","", xlookup(M545,'Guild ID Registrar'!B:B,'Guild ID Registrar'!A:A,"noID"))</f>
        <v>#NAME?</v>
      </c>
      <c r="O545" s="139" t="e">
        <f aca="false">xlookup(M545,F:F,F:F,"",2)</f>
        <v>#NAME?</v>
      </c>
      <c r="P545" s="138" t="str">
        <f aca="false">IF(SUMIF(F:F,M545,H:H)=0,"",SUMIF(F:F,M545,H:H))</f>
        <v/>
      </c>
      <c r="Q545" s="189" t="e">
        <f aca="false">IF(M545="","", xlookup("*"&amp;M545&amp;"*",S:S,S:S,"",2))</f>
        <v>#NAME?</v>
      </c>
      <c r="S545" s="140" t="str">
        <f aca="false">IF('DKP Sep 25'!A542&lt;&gt;"",'DKP Sep 25'!A542,"")</f>
        <v/>
      </c>
      <c r="T545" s="145" t="str">
        <f aca="false">IF(S545="","",IF(SUMIF(Q:Q,S545,P:P)=0,"",SUMIF(Q:Q,S545,P:P)))</f>
        <v/>
      </c>
      <c r="U545" s="190" t="str">
        <f aca="false" t="array" ref="U545:U545">IF(S545="","", xlookup(S545,'DKP Sep 25'!A:A,'DKP Sep 25'!A:A))</f>
        <v/>
      </c>
      <c r="V545" s="126" t="str">
        <f aca="false">IF(T545="","", IF(T545&gt;10,1,""))</f>
        <v/>
      </c>
      <c r="W545" s="191" t="e">
        <f aca="false">xlookup(S545,Q:Q,Q:Q)</f>
        <v>#NAME?</v>
      </c>
    </row>
    <row r="546" customFormat="false" ht="15.75" hidden="false" customHeight="true" outlineLevel="0" collapsed="false">
      <c r="A546" s="126"/>
      <c r="B546" s="126"/>
      <c r="C546" s="126"/>
      <c r="G546" s="214"/>
      <c r="H546" s="123"/>
      <c r="I546" s="214" t="str">
        <f aca="false">IF(F546&lt;&gt;"",xlookup(F546,M:M,M:M,"not guildie"),"")</f>
        <v/>
      </c>
      <c r="J546" s="214" t="str">
        <f aca="false">IF(F546&lt;&gt;"", xlookup(F546,O:O,O:O,"not on DKP"),"")</f>
        <v/>
      </c>
      <c r="K546" s="185" t="str">
        <f aca="false">IF(F546="","", xlookup("*"&amp;F546&amp;"*",S:S,S:S,"",2))</f>
        <v/>
      </c>
      <c r="M546" s="144" t="s">
        <v>237</v>
      </c>
      <c r="N546" s="187" t="e">
        <f aca="false" t="array" ref="N546:N546">IF(M546="","", xlookup(M546,'Guild ID Registrar'!B:B,'Guild ID Registrar'!A:A,"noID"))</f>
        <v>#NAME?</v>
      </c>
      <c r="O546" s="139" t="e">
        <f aca="false">xlookup(M546,F:F,F:F,"",2)</f>
        <v>#NAME?</v>
      </c>
      <c r="P546" s="138" t="str">
        <f aca="false">IF(SUMIF(F:F,M546,H:H)=0,"",SUMIF(F:F,M546,H:H))</f>
        <v/>
      </c>
      <c r="Q546" s="189" t="e">
        <f aca="false">IF(M546="","", xlookup("*"&amp;M546&amp;"*",S:S,S:S,"",2))</f>
        <v>#NAME?</v>
      </c>
      <c r="S546" s="140" t="str">
        <f aca="false">IF('DKP Sep 25'!A543&lt;&gt;"",'DKP Sep 25'!A543,"")</f>
        <v/>
      </c>
      <c r="T546" s="145" t="str">
        <f aca="false">IF(S546="","",IF(SUMIF(Q:Q,S546,P:P)=0,"",SUMIF(Q:Q,S546,P:P)))</f>
        <v/>
      </c>
      <c r="U546" s="190" t="str">
        <f aca="false" t="array" ref="U546:U546">IF(S546="","", xlookup(S546,'DKP Sep 25'!A:A,'DKP Sep 25'!A:A))</f>
        <v/>
      </c>
      <c r="V546" s="126" t="str">
        <f aca="false">IF(T546="","", IF(T546&gt;10,1,""))</f>
        <v/>
      </c>
      <c r="W546" s="191" t="e">
        <f aca="false">xlookup(S546,Q:Q,Q:Q)</f>
        <v>#NAME?</v>
      </c>
    </row>
    <row r="547" customFormat="false" ht="15.75" hidden="false" customHeight="true" outlineLevel="0" collapsed="false">
      <c r="A547" s="126"/>
      <c r="B547" s="126"/>
      <c r="C547" s="126"/>
      <c r="G547" s="214"/>
      <c r="H547" s="123"/>
      <c r="I547" s="214" t="str">
        <f aca="false">IF(F547&lt;&gt;"",xlookup(F547,M:M,M:M,"not guildie"),"")</f>
        <v/>
      </c>
      <c r="J547" s="214" t="str">
        <f aca="false">IF(F547&lt;&gt;"", xlookup(F547,O:O,O:O,"not on DKP"),"")</f>
        <v/>
      </c>
      <c r="K547" s="185" t="str">
        <f aca="false">IF(F547="","", xlookup("*"&amp;F547&amp;"*",S:S,S:S,"",2))</f>
        <v/>
      </c>
      <c r="M547" s="144" t="s">
        <v>165</v>
      </c>
      <c r="N547" s="187" t="e">
        <f aca="false" t="array" ref="N547:N547">IF(M547="","", xlookup(M547,'Guild ID Registrar'!B:B,'Guild ID Registrar'!A:A,"noID"))</f>
        <v>#NAME?</v>
      </c>
      <c r="O547" s="139" t="e">
        <f aca="false">xlookup(M547,F:F,F:F,"",2)</f>
        <v>#NAME?</v>
      </c>
      <c r="P547" s="138" t="str">
        <f aca="false">IF(SUMIF(F:F,M547,H:H)=0,"",SUMIF(F:F,M547,H:H))</f>
        <v/>
      </c>
      <c r="Q547" s="189" t="e">
        <f aca="false">IF(M547="","", xlookup("*"&amp;M547&amp;"*",S:S,S:S,"",2))</f>
        <v>#NAME?</v>
      </c>
      <c r="S547" s="140" t="str">
        <f aca="false">IF('DKP Sep 25'!A544&lt;&gt;"",'DKP Sep 25'!A544,"")</f>
        <v/>
      </c>
      <c r="T547" s="145" t="str">
        <f aca="false">IF(S547="","",IF(SUMIF(Q:Q,S547,P:P)=0,"",SUMIF(Q:Q,S547,P:P)))</f>
        <v/>
      </c>
      <c r="U547" s="190" t="str">
        <f aca="false" t="array" ref="U547:U547">IF(S547="","", xlookup(S547,'DKP Sep 25'!A:A,'DKP Sep 25'!A:A))</f>
        <v/>
      </c>
      <c r="V547" s="126" t="str">
        <f aca="false">IF(T547="","", IF(T547&gt;10,1,""))</f>
        <v/>
      </c>
      <c r="W547" s="191" t="e">
        <f aca="false">xlookup(S547,Q:Q,Q:Q)</f>
        <v>#NAME?</v>
      </c>
    </row>
    <row r="548" customFormat="false" ht="15.75" hidden="false" customHeight="true" outlineLevel="0" collapsed="false">
      <c r="A548" s="126"/>
      <c r="B548" s="126"/>
      <c r="C548" s="126"/>
      <c r="G548" s="214"/>
      <c r="H548" s="123"/>
      <c r="I548" s="214" t="str">
        <f aca="false">IF(F548&lt;&gt;"",xlookup(F548,M:M,M:M,"not guildie"),"")</f>
        <v/>
      </c>
      <c r="J548" s="214" t="str">
        <f aca="false">IF(F548&lt;&gt;"", xlookup(F548,O:O,O:O,"not on DKP"),"")</f>
        <v/>
      </c>
      <c r="K548" s="185" t="str">
        <f aca="false">IF(F548="","", xlookup("*"&amp;F548&amp;"*",S:S,S:S,"",2))</f>
        <v/>
      </c>
      <c r="M548" s="144" t="s">
        <v>984</v>
      </c>
      <c r="N548" s="187" t="e">
        <f aca="false" t="array" ref="N548:N548">IF(M548="","", xlookup(M548,'Guild ID Registrar'!B:B,'Guild ID Registrar'!A:A,"noID"))</f>
        <v>#NAME?</v>
      </c>
      <c r="O548" s="139" t="e">
        <f aca="false">xlookup(M548,F:F,F:F,"",2)</f>
        <v>#NAME?</v>
      </c>
      <c r="P548" s="138" t="str">
        <f aca="false">IF(SUMIF(F:F,M548,H:H)=0,"",SUMIF(F:F,M548,H:H))</f>
        <v/>
      </c>
      <c r="Q548" s="189" t="e">
        <f aca="false">IF(M548="","", xlookup("*"&amp;M548&amp;"*",S:S,S:S,"",2))</f>
        <v>#NAME?</v>
      </c>
      <c r="S548" s="140" t="str">
        <f aca="false">IF('DKP Sep 25'!A545&lt;&gt;"",'DKP Sep 25'!A545,"")</f>
        <v/>
      </c>
      <c r="T548" s="145" t="str">
        <f aca="false">IF(S548="","",IF(SUMIF(Q:Q,S548,P:P)=0,"",SUMIF(Q:Q,S548,P:P)))</f>
        <v/>
      </c>
      <c r="U548" s="190" t="str">
        <f aca="false" t="array" ref="U548:U548">IF(S548="","", xlookup(S548,'DKP Sep 25'!A:A,'DKP Sep 25'!A:A))</f>
        <v/>
      </c>
      <c r="V548" s="126" t="str">
        <f aca="false">IF(T548="","", IF(T548&gt;10,1,""))</f>
        <v/>
      </c>
      <c r="W548" s="191" t="e">
        <f aca="false">xlookup(S548,Q:Q,Q:Q)</f>
        <v>#NAME?</v>
      </c>
    </row>
    <row r="549" customFormat="false" ht="15.75" hidden="false" customHeight="true" outlineLevel="0" collapsed="false">
      <c r="A549" s="126"/>
      <c r="B549" s="126"/>
      <c r="C549" s="126"/>
      <c r="G549" s="214"/>
      <c r="H549" s="123"/>
      <c r="I549" s="214" t="str">
        <f aca="false">IF(F549&lt;&gt;"",xlookup(F549,M:M,M:M,"not guildie"),"")</f>
        <v/>
      </c>
      <c r="J549" s="214" t="str">
        <f aca="false">IF(F549&lt;&gt;"", xlookup(F549,O:O,O:O,"not on DKP"),"")</f>
        <v/>
      </c>
      <c r="K549" s="185" t="str">
        <f aca="false">IF(F549="","", xlookup("*"&amp;F549&amp;"*",S:S,S:S,"",2))</f>
        <v/>
      </c>
      <c r="M549" s="144" t="s">
        <v>985</v>
      </c>
      <c r="N549" s="187" t="e">
        <f aca="false" t="array" ref="N549:N549">IF(M549="","", xlookup(M549,'Guild ID Registrar'!B:B,'Guild ID Registrar'!A:A,"noID"))</f>
        <v>#NAME?</v>
      </c>
      <c r="O549" s="139" t="e">
        <f aca="false">xlookup(M549,F:F,F:F,"",2)</f>
        <v>#NAME?</v>
      </c>
      <c r="P549" s="138" t="str">
        <f aca="false">IF(SUMIF(F:F,M549,H:H)=0,"",SUMIF(F:F,M549,H:H))</f>
        <v/>
      </c>
      <c r="Q549" s="189" t="e">
        <f aca="false">IF(M549="","", xlookup("*"&amp;M549&amp;"*",S:S,S:S,"",2))</f>
        <v>#NAME?</v>
      </c>
      <c r="S549" s="140" t="str">
        <f aca="false">IF('DKP Sep 25'!A546&lt;&gt;"",'DKP Sep 25'!A546,"")</f>
        <v/>
      </c>
      <c r="T549" s="145" t="str">
        <f aca="false">IF(S549="","",IF(SUMIF(Q:Q,S549,P:P)=0,"",SUMIF(Q:Q,S549,P:P)))</f>
        <v/>
      </c>
      <c r="U549" s="190" t="str">
        <f aca="false" t="array" ref="U549:U549">IF(S549="","", xlookup(S549,'DKP Sep 25'!A:A,'DKP Sep 25'!A:A))</f>
        <v/>
      </c>
      <c r="V549" s="126" t="str">
        <f aca="false">IF(T549="","", IF(T549&gt;10,1,""))</f>
        <v/>
      </c>
      <c r="W549" s="191" t="e">
        <f aca="false">xlookup(S549,Q:Q,Q:Q)</f>
        <v>#NAME?</v>
      </c>
    </row>
    <row r="550" customFormat="false" ht="15.75" hidden="false" customHeight="true" outlineLevel="0" collapsed="false">
      <c r="A550" s="126"/>
      <c r="B550" s="126"/>
      <c r="C550" s="126"/>
      <c r="G550" s="214"/>
      <c r="H550" s="123"/>
      <c r="I550" s="214" t="str">
        <f aca="false">IF(F550&lt;&gt;"",xlookup(F550,M:M,M:M,"not guildie"),"")</f>
        <v/>
      </c>
      <c r="J550" s="214" t="str">
        <f aca="false">IF(F550&lt;&gt;"", xlookup(F550,O:O,O:O,"not on DKP"),"")</f>
        <v/>
      </c>
      <c r="K550" s="185" t="str">
        <f aca="false">IF(F550="","", xlookup("*"&amp;F550&amp;"*",S:S,S:S,"",2))</f>
        <v/>
      </c>
      <c r="M550" s="144" t="s">
        <v>373</v>
      </c>
      <c r="N550" s="187" t="e">
        <f aca="false" t="array" ref="N550:N550">IF(M550="","", xlookup(M550,'Guild ID Registrar'!B:B,'Guild ID Registrar'!A:A,"noID"))</f>
        <v>#NAME?</v>
      </c>
      <c r="O550" s="139" t="e">
        <f aca="false">xlookup(M550,F:F,F:F,"",2)</f>
        <v>#NAME?</v>
      </c>
      <c r="P550" s="138" t="str">
        <f aca="false">IF(SUMIF(F:F,M550,H:H)=0,"",SUMIF(F:F,M550,H:H))</f>
        <v/>
      </c>
      <c r="Q550" s="189" t="e">
        <f aca="false">IF(M550="","", xlookup("*"&amp;M550&amp;"*",S:S,S:S,"",2))</f>
        <v>#NAME?</v>
      </c>
      <c r="S550" s="140" t="str">
        <f aca="false">IF('DKP Sep 25'!A547&lt;&gt;"",'DKP Sep 25'!A547,"")</f>
        <v/>
      </c>
      <c r="T550" s="145" t="str">
        <f aca="false">IF(S550="","",IF(SUMIF(Q:Q,S550,P:P)=0,"",SUMIF(Q:Q,S550,P:P)))</f>
        <v/>
      </c>
      <c r="U550" s="190" t="str">
        <f aca="false" t="array" ref="U550:U550">IF(S550="","", xlookup(S550,'DKP Sep 25'!A:A,'DKP Sep 25'!A:A))</f>
        <v/>
      </c>
      <c r="V550" s="126" t="str">
        <f aca="false">IF(T550="","", IF(T550&gt;10,1,""))</f>
        <v/>
      </c>
      <c r="W550" s="191" t="e">
        <f aca="false">xlookup(S550,Q:Q,Q:Q)</f>
        <v>#NAME?</v>
      </c>
    </row>
    <row r="551" customFormat="false" ht="15.75" hidden="false" customHeight="true" outlineLevel="0" collapsed="false">
      <c r="A551" s="126"/>
      <c r="B551" s="126"/>
      <c r="C551" s="126"/>
      <c r="G551" s="214"/>
      <c r="H551" s="123"/>
      <c r="I551" s="214" t="str">
        <f aca="false">IF(F551&lt;&gt;"",xlookup(F551,M:M,M:M,"not guildie"),"")</f>
        <v/>
      </c>
      <c r="J551" s="214" t="str">
        <f aca="false">IF(F551&lt;&gt;"", xlookup(F551,O:O,O:O,"not on DKP"),"")</f>
        <v/>
      </c>
      <c r="K551" s="185" t="str">
        <f aca="false">IF(F551="","", xlookup("*"&amp;F551&amp;"*",S:S,S:S,"",2))</f>
        <v/>
      </c>
      <c r="M551" s="144" t="s">
        <v>986</v>
      </c>
      <c r="N551" s="187" t="e">
        <f aca="false" t="array" ref="N551:N551">IF(M551="","", xlookup(M551,'Guild ID Registrar'!B:B,'Guild ID Registrar'!A:A,"noID"))</f>
        <v>#NAME?</v>
      </c>
      <c r="O551" s="139" t="e">
        <f aca="false">xlookup(M551,F:F,F:F,"",2)</f>
        <v>#NAME?</v>
      </c>
      <c r="P551" s="138" t="str">
        <f aca="false">IF(SUMIF(F:F,M551,H:H)=0,"",SUMIF(F:F,M551,H:H))</f>
        <v/>
      </c>
      <c r="Q551" s="189" t="e">
        <f aca="false">IF(M551="","", xlookup("*"&amp;M551&amp;"*",S:S,S:S,"",2))</f>
        <v>#NAME?</v>
      </c>
      <c r="R551" s="215"/>
      <c r="S551" s="140" t="str">
        <f aca="false">IF('DKP Sep 25'!A548&lt;&gt;"",'DKP Sep 25'!A548,"")</f>
        <v/>
      </c>
      <c r="T551" s="145" t="str">
        <f aca="false">IF(S551="","",IF(SUMIF(Q:Q,S551,P:P)=0,"",SUMIF(Q:Q,S551,P:P)))</f>
        <v/>
      </c>
      <c r="U551" s="190" t="str">
        <f aca="false" t="array" ref="U551:U551">IF(S551="","", xlookup(S551,'DKP Sep 25'!A:A,'DKP Sep 25'!A:A))</f>
        <v/>
      </c>
      <c r="V551" s="126" t="str">
        <f aca="false">IF(T551="","", IF(T551&gt;10,1,""))</f>
        <v/>
      </c>
      <c r="W551" s="191" t="e">
        <f aca="false">xlookup(S551,Q:Q,Q:Q)</f>
        <v>#NAME?</v>
      </c>
    </row>
    <row r="552" customFormat="false" ht="15.75" hidden="false" customHeight="true" outlineLevel="0" collapsed="false">
      <c r="A552" s="126"/>
      <c r="B552" s="126"/>
      <c r="C552" s="126"/>
      <c r="G552" s="214"/>
      <c r="H552" s="123"/>
      <c r="I552" s="214" t="str">
        <f aca="false">IF(F552&lt;&gt;"",xlookup(F552,M:M,M:M,"not guildie"),"")</f>
        <v/>
      </c>
      <c r="J552" s="214" t="str">
        <f aca="false">IF(F552&lt;&gt;"", xlookup(F552,O:O,O:O,"not on DKP"),"")</f>
        <v/>
      </c>
      <c r="K552" s="185" t="str">
        <f aca="false">IF(F552="","", xlookup("*"&amp;F552&amp;"*",S:S,S:S,"",2))</f>
        <v/>
      </c>
      <c r="M552" s="144" t="s">
        <v>987</v>
      </c>
      <c r="N552" s="187" t="e">
        <f aca="false" t="array" ref="N552:N552">IF(M552="","", xlookup(M552,'Guild ID Registrar'!B:B,'Guild ID Registrar'!A:A,"noID"))</f>
        <v>#NAME?</v>
      </c>
      <c r="O552" s="139" t="e">
        <f aca="false">xlookup(M552,F:F,F:F,"",2)</f>
        <v>#NAME?</v>
      </c>
      <c r="P552" s="138" t="str">
        <f aca="false">IF(SUMIF(F:F,M552,H:H)=0,"",SUMIF(F:F,M552,H:H))</f>
        <v/>
      </c>
      <c r="Q552" s="189" t="e">
        <f aca="false">IF(M552="","", xlookup("*"&amp;M552&amp;"*",S:S,S:S,"",2))</f>
        <v>#NAME?</v>
      </c>
      <c r="R552" s="215"/>
      <c r="S552" s="140" t="str">
        <f aca="false">IF('DKP Sep 25'!A549&lt;&gt;"",'DKP Sep 25'!A549,"")</f>
        <v/>
      </c>
      <c r="T552" s="145" t="str">
        <f aca="false">IF(S552="","",IF(SUMIF(Q:Q,S552,P:P)=0,"",SUMIF(Q:Q,S552,P:P)))</f>
        <v/>
      </c>
      <c r="U552" s="190" t="str">
        <f aca="false" t="array" ref="U552:U552">IF(S552="","", xlookup(S552,'DKP Sep 25'!A:A,'DKP Sep 25'!A:A))</f>
        <v/>
      </c>
      <c r="V552" s="126" t="str">
        <f aca="false">IF(T552="","", IF(T552&gt;10,1,""))</f>
        <v/>
      </c>
      <c r="W552" s="191" t="e">
        <f aca="false">xlookup(S552,Q:Q,Q:Q)</f>
        <v>#NAME?</v>
      </c>
    </row>
    <row r="553" customFormat="false" ht="15.75" hidden="false" customHeight="true" outlineLevel="0" collapsed="false">
      <c r="A553" s="126"/>
      <c r="B553" s="126"/>
      <c r="C553" s="126"/>
      <c r="G553" s="214"/>
      <c r="H553" s="123"/>
      <c r="I553" s="214" t="str">
        <f aca="false">IF(F553&lt;&gt;"",xlookup(F553,M:M,M:M,"not guildie"),"")</f>
        <v/>
      </c>
      <c r="J553" s="214" t="str">
        <f aca="false">IF(F553&lt;&gt;"", xlookup(F553,O:O,O:O,"not on DKP"),"")</f>
        <v/>
      </c>
      <c r="K553" s="185" t="str">
        <f aca="false">IF(F553="","", xlookup("*"&amp;F553&amp;"*",S:S,S:S,"",2))</f>
        <v/>
      </c>
      <c r="M553" s="144" t="s">
        <v>988</v>
      </c>
      <c r="N553" s="187" t="e">
        <f aca="false" t="array" ref="N553:N553">IF(M553="","", xlookup(M553,'Guild ID Registrar'!B:B,'Guild ID Registrar'!A:A,"noID"))</f>
        <v>#NAME?</v>
      </c>
      <c r="O553" s="139" t="e">
        <f aca="false">xlookup(M553,F:F,F:F,"",2)</f>
        <v>#NAME?</v>
      </c>
      <c r="P553" s="138" t="str">
        <f aca="false">IF(SUMIF(F:F,M553,H:H)=0,"",SUMIF(F:F,M553,H:H))</f>
        <v/>
      </c>
      <c r="Q553" s="189" t="e">
        <f aca="false">IF(M553="","", xlookup("*"&amp;M553&amp;"*",S:S,S:S,"",2))</f>
        <v>#NAME?</v>
      </c>
      <c r="S553" s="140" t="str">
        <f aca="false">IF('DKP Sep 25'!A550&lt;&gt;"",'DKP Sep 25'!A550,"")</f>
        <v/>
      </c>
      <c r="T553" s="145" t="str">
        <f aca="false">IF(S553="","",IF(SUMIF(Q:Q,S553,P:P)=0,"",SUMIF(Q:Q,S553,P:P)))</f>
        <v/>
      </c>
      <c r="U553" s="190" t="str">
        <f aca="false" t="array" ref="U553:U553">IF(S553="","", xlookup(S553,'DKP Sep 25'!A:A,'DKP Sep 25'!A:A))</f>
        <v/>
      </c>
      <c r="V553" s="126" t="str">
        <f aca="false">IF(T553="","", IF(T553&gt;10,1,""))</f>
        <v/>
      </c>
      <c r="W553" s="191" t="e">
        <f aca="false">xlookup(S553,Q:Q,Q:Q)</f>
        <v>#NAME?</v>
      </c>
    </row>
    <row r="554" customFormat="false" ht="15.75" hidden="false" customHeight="true" outlineLevel="0" collapsed="false">
      <c r="A554" s="126"/>
      <c r="B554" s="126"/>
      <c r="C554" s="126"/>
      <c r="G554" s="214"/>
      <c r="H554" s="123"/>
      <c r="I554" s="214" t="str">
        <f aca="false">IF(F554&lt;&gt;"",xlookup(F554,M:M,M:M,"not guildie"),"")</f>
        <v/>
      </c>
      <c r="J554" s="214" t="str">
        <f aca="false">IF(F554&lt;&gt;"", xlookup(F554,O:O,O:O,"not on DKP"),"")</f>
        <v/>
      </c>
      <c r="K554" s="185" t="str">
        <f aca="false">IF(F554="","", xlookup("*"&amp;F554&amp;"*",S:S,S:S,"",2))</f>
        <v/>
      </c>
      <c r="M554" s="144" t="s">
        <v>989</v>
      </c>
      <c r="N554" s="187" t="e">
        <f aca="false" t="array" ref="N554:N554">IF(M554="","", xlookup(M554,'Guild ID Registrar'!B:B,'Guild ID Registrar'!A:A,"noID"))</f>
        <v>#NAME?</v>
      </c>
      <c r="O554" s="139" t="e">
        <f aca="false">xlookup(M554,F:F,F:F,"",2)</f>
        <v>#NAME?</v>
      </c>
      <c r="P554" s="138" t="str">
        <f aca="false">IF(SUMIF(F:F,M554,H:H)=0,"",SUMIF(F:F,M554,H:H))</f>
        <v/>
      </c>
      <c r="Q554" s="189" t="e">
        <f aca="false">IF(M554="","", xlookup("*"&amp;M554&amp;"*",S:S,S:S,"",2))</f>
        <v>#NAME?</v>
      </c>
      <c r="S554" s="140" t="str">
        <f aca="false">IF('DKP Sep 25'!A551&lt;&gt;"",'DKP Sep 25'!A551,"")</f>
        <v/>
      </c>
      <c r="T554" s="145" t="str">
        <f aca="false">IF(S554="","",IF(SUMIF(Q:Q,S554,P:P)=0,"",SUMIF(Q:Q,S554,P:P)))</f>
        <v/>
      </c>
      <c r="U554" s="190" t="str">
        <f aca="false" t="array" ref="U554:U554">IF(S554="","", xlookup(S554,'DKP Sep 25'!A:A,'DKP Sep 25'!A:A))</f>
        <v/>
      </c>
      <c r="V554" s="126" t="str">
        <f aca="false">IF(T554="","", IF(T554&gt;10,1,""))</f>
        <v/>
      </c>
      <c r="W554" s="191" t="e">
        <f aca="false">xlookup(S554,Q:Q,Q:Q)</f>
        <v>#NAME?</v>
      </c>
    </row>
    <row r="555" customFormat="false" ht="15.75" hidden="false" customHeight="true" outlineLevel="0" collapsed="false">
      <c r="A555" s="126"/>
      <c r="B555" s="126"/>
      <c r="C555" s="126"/>
      <c r="G555" s="214"/>
      <c r="H555" s="123"/>
      <c r="I555" s="214" t="str">
        <f aca="false">IF(F555&lt;&gt;"",xlookup(F555,M:M,M:M,"not guildie"),"")</f>
        <v/>
      </c>
      <c r="J555" s="214" t="str">
        <f aca="false">IF(F555&lt;&gt;"", xlookup(F555,O:O,O:O,"not on DKP"),"")</f>
        <v/>
      </c>
      <c r="K555" s="185" t="str">
        <f aca="false">IF(F555="","", xlookup("*"&amp;F555&amp;"*",S:S,S:S,"",2))</f>
        <v/>
      </c>
      <c r="M555" s="144" t="s">
        <v>472</v>
      </c>
      <c r="N555" s="187" t="e">
        <f aca="false" t="array" ref="N555:N555">IF(M555="","", xlookup(M555,'Guild ID Registrar'!B:B,'Guild ID Registrar'!A:A,"noID"))</f>
        <v>#NAME?</v>
      </c>
      <c r="O555" s="139" t="e">
        <f aca="false">xlookup(M555,F:F,F:F,"",2)</f>
        <v>#NAME?</v>
      </c>
      <c r="P555" s="138" t="str">
        <f aca="false">IF(SUMIF(F:F,M555,H:H)=0,"",SUMIF(F:F,M555,H:H))</f>
        <v/>
      </c>
      <c r="Q555" s="207" t="e">
        <f aca="false">IF(M555="","", xlookup("*"&amp;M555&amp;"*",S:S,S:S,"",2))</f>
        <v>#NAME?</v>
      </c>
      <c r="S555" s="140" t="str">
        <f aca="false">IF('DKP Sep 25'!A552&lt;&gt;"",'DKP Sep 25'!A552,"")</f>
        <v/>
      </c>
      <c r="T555" s="145" t="str">
        <f aca="false">IF(S555="","",IF(SUMIF(Q:Q,S555,P:P)=0,"",SUMIF(Q:Q,S555,P:P)))</f>
        <v/>
      </c>
      <c r="U555" s="190" t="str">
        <f aca="false" t="array" ref="U555:U555">IF(S555="","", xlookup(S555,'DKP Sep 25'!A:A,'DKP Sep 25'!A:A))</f>
        <v/>
      </c>
      <c r="V555" s="126" t="str">
        <f aca="false">IF(T555="","", IF(T555&gt;10,1,""))</f>
        <v/>
      </c>
      <c r="W555" s="191" t="e">
        <f aca="false">xlookup(S555,Q:Q,Q:Q)</f>
        <v>#NAME?</v>
      </c>
    </row>
    <row r="556" customFormat="false" ht="15.75" hidden="false" customHeight="true" outlineLevel="0" collapsed="false">
      <c r="A556" s="126"/>
      <c r="B556" s="126"/>
      <c r="C556" s="126"/>
      <c r="G556" s="214"/>
      <c r="H556" s="123"/>
      <c r="I556" s="214" t="str">
        <f aca="false">IF(F556&lt;&gt;"",xlookup(F556,M:M,M:M,"not guildie"),"")</f>
        <v/>
      </c>
      <c r="J556" s="214" t="str">
        <f aca="false">IF(F556&lt;&gt;"", xlookup(F556,O:O,O:O,"not on DKP"),"")</f>
        <v/>
      </c>
      <c r="K556" s="185" t="str">
        <f aca="false">IF(F556="","", xlookup("*"&amp;F556&amp;"*",S:S,S:S,"",2))</f>
        <v/>
      </c>
      <c r="M556" s="144" t="s">
        <v>990</v>
      </c>
      <c r="N556" s="187" t="e">
        <f aca="false" t="array" ref="N556:N556">IF(M556="","", xlookup(M556,'Guild ID Registrar'!B:B,'Guild ID Registrar'!A:A,"noID"))</f>
        <v>#NAME?</v>
      </c>
      <c r="O556" s="139" t="e">
        <f aca="false">xlookup(M556,F:F,F:F,"",2)</f>
        <v>#NAME?</v>
      </c>
      <c r="P556" s="138" t="str">
        <f aca="false">IF(SUMIF(F:F,M556,H:H)=0,"",SUMIF(F:F,M556,H:H))</f>
        <v/>
      </c>
      <c r="Q556" s="189" t="e">
        <f aca="false">IF(M556="","", xlookup("*"&amp;M556&amp;"*",S:S,S:S,"",2))</f>
        <v>#NAME?</v>
      </c>
      <c r="S556" s="140" t="str">
        <f aca="false">IF('DKP Sep 25'!A553&lt;&gt;"",'DKP Sep 25'!A553,"")</f>
        <v/>
      </c>
      <c r="T556" s="145" t="str">
        <f aca="false">IF(S556="","",IF(SUMIF(Q:Q,S556,P:P)=0,"",SUMIF(Q:Q,S556,P:P)))</f>
        <v/>
      </c>
      <c r="U556" s="190" t="str">
        <f aca="false" t="array" ref="U556:U556">IF(S556="","", xlookup(S556,'DKP Sep 25'!A:A,'DKP Sep 25'!A:A))</f>
        <v/>
      </c>
      <c r="V556" s="126" t="str">
        <f aca="false">IF(T556="","", IF(T556&gt;10,1,""))</f>
        <v/>
      </c>
      <c r="W556" s="191" t="e">
        <f aca="false">xlookup(S556,Q:Q,Q:Q)</f>
        <v>#NAME?</v>
      </c>
    </row>
    <row r="557" customFormat="false" ht="15.75" hidden="false" customHeight="true" outlineLevel="0" collapsed="false">
      <c r="A557" s="126"/>
      <c r="B557" s="126"/>
      <c r="C557" s="126"/>
      <c r="G557" s="214"/>
      <c r="H557" s="123"/>
      <c r="I557" s="214" t="str">
        <f aca="false">IF(F557&lt;&gt;"",xlookup(F557,M:M,M:M,"not guildie"),"")</f>
        <v/>
      </c>
      <c r="J557" s="214" t="str">
        <f aca="false">IF(F557&lt;&gt;"", xlookup(F557,O:O,O:O,"not on DKP"),"")</f>
        <v/>
      </c>
      <c r="K557" s="185" t="str">
        <f aca="false">IF(F557="","", xlookup("*"&amp;F557&amp;"*",S:S,S:S,"",2))</f>
        <v/>
      </c>
      <c r="M557" s="144" t="s">
        <v>991</v>
      </c>
      <c r="N557" s="187" t="e">
        <f aca="false" t="array" ref="N557:N557">IF(M557="","", xlookup(M557,'Guild ID Registrar'!B:B,'Guild ID Registrar'!A:A,"noID"))</f>
        <v>#NAME?</v>
      </c>
      <c r="O557" s="139" t="e">
        <f aca="false">xlookup(M557,F:F,F:F,"",2)</f>
        <v>#NAME?</v>
      </c>
      <c r="P557" s="138" t="str">
        <f aca="false">IF(SUMIF(F:F,M557,H:H)=0,"",SUMIF(F:F,M557,H:H))</f>
        <v/>
      </c>
      <c r="Q557" s="189" t="e">
        <f aca="false">IF(M557="","", xlookup("*"&amp;M557&amp;"*",S:S,S:S,"",2))</f>
        <v>#NAME?</v>
      </c>
      <c r="S557" s="140" t="str">
        <f aca="false">IF('DKP Sep 25'!A554&lt;&gt;"",'DKP Sep 25'!A554,"")</f>
        <v/>
      </c>
      <c r="T557" s="145" t="str">
        <f aca="false">IF(S557="","",IF(SUMIF(Q:Q,S557,P:P)=0,"",SUMIF(Q:Q,S557,P:P)))</f>
        <v/>
      </c>
      <c r="U557" s="190" t="str">
        <f aca="false" t="array" ref="U557:U557">IF(S557="","", xlookup(S557,'DKP Sep 25'!A:A,'DKP Sep 25'!A:A))</f>
        <v/>
      </c>
      <c r="V557" s="126" t="str">
        <f aca="false">IF(T557="","", IF(T557&gt;10,1,""))</f>
        <v/>
      </c>
      <c r="W557" s="191" t="e">
        <f aca="false">xlookup(S557,Q:Q,Q:Q)</f>
        <v>#NAME?</v>
      </c>
    </row>
    <row r="558" customFormat="false" ht="15.75" hidden="false" customHeight="true" outlineLevel="0" collapsed="false">
      <c r="A558" s="126"/>
      <c r="B558" s="126"/>
      <c r="C558" s="126"/>
      <c r="G558" s="214"/>
      <c r="H558" s="123"/>
      <c r="I558" s="214" t="str">
        <f aca="false">IF(F558&lt;&gt;"",xlookup(F558,M:M,M:M,"not guildie"),"")</f>
        <v/>
      </c>
      <c r="J558" s="214" t="str">
        <f aca="false">IF(F558&lt;&gt;"", xlookup(F558,O:O,O:O,"not on DKP"),"")</f>
        <v/>
      </c>
      <c r="K558" s="185" t="str">
        <f aca="false">IF(F558="","", xlookup("*"&amp;F558&amp;"*",S:S,S:S,"",2))</f>
        <v/>
      </c>
      <c r="M558" s="144" t="s">
        <v>432</v>
      </c>
      <c r="N558" s="187" t="e">
        <f aca="false" t="array" ref="N558:N558">IF(M558="","", xlookup(M558,'Guild ID Registrar'!B:B,'Guild ID Registrar'!A:A,"noID"))</f>
        <v>#NAME?</v>
      </c>
      <c r="O558" s="139" t="e">
        <f aca="false">xlookup(M558,F:F,F:F,"",2)</f>
        <v>#NAME?</v>
      </c>
      <c r="P558" s="138" t="str">
        <f aca="false">IF(SUMIF(F:F,M558,H:H)=0,"",SUMIF(F:F,M558,H:H))</f>
        <v/>
      </c>
      <c r="Q558" s="189" t="e">
        <f aca="false">IF(M558="","", xlookup("*"&amp;M558&amp;"*",S:S,S:S,"",2))</f>
        <v>#NAME?</v>
      </c>
      <c r="S558" s="140" t="str">
        <f aca="false">IF('DKP Sep 25'!A555&lt;&gt;"",'DKP Sep 25'!A555,"")</f>
        <v/>
      </c>
      <c r="T558" s="145" t="str">
        <f aca="false">IF(S558="","",IF(SUMIF(Q:Q,S558,P:P)=0,"",SUMIF(Q:Q,S558,P:P)))</f>
        <v/>
      </c>
      <c r="U558" s="190" t="str">
        <f aca="false" t="array" ref="U558:U558">IF(S558="","", xlookup(S558,'DKP Sep 25'!A:A,'DKP Sep 25'!A:A))</f>
        <v/>
      </c>
      <c r="V558" s="126" t="str">
        <f aca="false">IF(T558="","", IF(T558&gt;10,1,""))</f>
        <v/>
      </c>
      <c r="W558" s="191" t="e">
        <f aca="false">xlookup(S558,Q:Q,Q:Q)</f>
        <v>#NAME?</v>
      </c>
    </row>
    <row r="559" customFormat="false" ht="15.75" hidden="false" customHeight="true" outlineLevel="0" collapsed="false">
      <c r="A559" s="126"/>
      <c r="B559" s="126"/>
      <c r="C559" s="126"/>
      <c r="G559" s="214"/>
      <c r="H559" s="123"/>
      <c r="I559" s="214" t="str">
        <f aca="false">IF(F559&lt;&gt;"",xlookup(F559,M:M,M:M,"not guildie"),"")</f>
        <v/>
      </c>
      <c r="J559" s="214" t="str">
        <f aca="false">IF(F559&lt;&gt;"", xlookup(F559,O:O,O:O,"not on DKP"),"")</f>
        <v/>
      </c>
      <c r="K559" s="185" t="str">
        <f aca="false">IF(F559="","", xlookup("*"&amp;F559&amp;"*",S:S,S:S,"",2))</f>
        <v/>
      </c>
      <c r="M559" s="144" t="s">
        <v>992</v>
      </c>
      <c r="N559" s="187" t="e">
        <f aca="false" t="array" ref="N559:N559">IF(M559="","", xlookup(M559,'Guild ID Registrar'!B:B,'Guild ID Registrar'!A:A,"noID"))</f>
        <v>#NAME?</v>
      </c>
      <c r="O559" s="139" t="e">
        <f aca="false">xlookup(M559,F:F,F:F,"",2)</f>
        <v>#NAME?</v>
      </c>
      <c r="P559" s="138" t="str">
        <f aca="false">IF(SUMIF(F:F,M559,H:H)=0,"",SUMIF(F:F,M559,H:H))</f>
        <v/>
      </c>
      <c r="Q559" s="189" t="e">
        <f aca="false">IF(M559="","", xlookup("*"&amp;M559&amp;"*",S:S,S:S,"",2))</f>
        <v>#NAME?</v>
      </c>
      <c r="S559" s="140" t="str">
        <f aca="false">IF('DKP Sep 25'!A556&lt;&gt;"",'DKP Sep 25'!A556,"")</f>
        <v/>
      </c>
      <c r="T559" s="145" t="str">
        <f aca="false">IF(S559="","",IF(SUMIF(Q:Q,S559,P:P)=0,"",SUMIF(Q:Q,S559,P:P)))</f>
        <v/>
      </c>
      <c r="U559" s="190" t="str">
        <f aca="false" t="array" ref="U559:U559">IF(S559="","", xlookup(S559,'DKP Sep 25'!A:A,'DKP Sep 25'!A:A))</f>
        <v/>
      </c>
      <c r="V559" s="126" t="str">
        <f aca="false">IF(T559="","", IF(T559&gt;10,1,""))</f>
        <v/>
      </c>
      <c r="W559" s="191" t="e">
        <f aca="false">xlookup(S559,Q:Q,Q:Q)</f>
        <v>#NAME?</v>
      </c>
    </row>
    <row r="560" customFormat="false" ht="15.75" hidden="false" customHeight="true" outlineLevel="0" collapsed="false">
      <c r="A560" s="126"/>
      <c r="B560" s="126"/>
      <c r="C560" s="126"/>
      <c r="G560" s="214"/>
      <c r="H560" s="123"/>
      <c r="I560" s="214" t="str">
        <f aca="false">IF(F560&lt;&gt;"",xlookup(F560,M:M,M:M,"not guildie"),"")</f>
        <v/>
      </c>
      <c r="J560" s="214" t="str">
        <f aca="false">IF(F560&lt;&gt;"", xlookup(F560,O:O,O:O,"not on DKP"),"")</f>
        <v/>
      </c>
      <c r="K560" s="185" t="str">
        <f aca="false">IF(F560="","", xlookup("*"&amp;F560&amp;"*",S:S,S:S,"",2))</f>
        <v/>
      </c>
      <c r="M560" s="144" t="s">
        <v>241</v>
      </c>
      <c r="N560" s="187" t="e">
        <f aca="false" t="array" ref="N560:N560">IF(M560="","", xlookup(M560,'Guild ID Registrar'!B:B,'Guild ID Registrar'!A:A,"noID"))</f>
        <v>#NAME?</v>
      </c>
      <c r="O560" s="139" t="e">
        <f aca="false">xlookup(M560,F:F,F:F,"",2)</f>
        <v>#NAME?</v>
      </c>
      <c r="P560" s="138" t="str">
        <f aca="false">IF(SUMIF(F:F,M560,H:H)=0,"",SUMIF(F:F,M560,H:H))</f>
        <v/>
      </c>
      <c r="Q560" s="189" t="e">
        <f aca="false">IF(M560="","", xlookup("*"&amp;M560&amp;"*",S:S,S:S,"",2))</f>
        <v>#NAME?</v>
      </c>
      <c r="S560" s="140" t="str">
        <f aca="false">IF('DKP Sep 25'!A557&lt;&gt;"",'DKP Sep 25'!A557,"")</f>
        <v/>
      </c>
      <c r="T560" s="145" t="str">
        <f aca="false">IF(S560="","",IF(SUMIF(Q:Q,S560,P:P)=0,"",SUMIF(Q:Q,S560,P:P)))</f>
        <v/>
      </c>
      <c r="U560" s="190" t="str">
        <f aca="false" t="array" ref="U560:U560">IF(S560="","", xlookup(S560,'DKP Sep 25'!A:A,'DKP Sep 25'!A:A))</f>
        <v/>
      </c>
      <c r="V560" s="126" t="str">
        <f aca="false">IF(T560="","", IF(T560&gt;10,1,""))</f>
        <v/>
      </c>
      <c r="W560" s="191" t="e">
        <f aca="false">xlookup(S560,Q:Q,Q:Q)</f>
        <v>#NAME?</v>
      </c>
    </row>
    <row r="561" customFormat="false" ht="15.75" hidden="false" customHeight="true" outlineLevel="0" collapsed="false">
      <c r="A561" s="126"/>
      <c r="B561" s="126"/>
      <c r="C561" s="126"/>
      <c r="G561" s="214"/>
      <c r="H561" s="123"/>
      <c r="I561" s="214" t="str">
        <f aca="false">IF(F561&lt;&gt;"",xlookup(F561,M:M,M:M,"not guildie"),"")</f>
        <v/>
      </c>
      <c r="J561" s="214" t="str">
        <f aca="false">IF(F561&lt;&gt;"", xlookup(F561,O:O,O:O,"not on DKP"),"")</f>
        <v/>
      </c>
      <c r="K561" s="185" t="str">
        <f aca="false">IF(F561="","", xlookup("*"&amp;F561&amp;"*",S:S,S:S,"",2))</f>
        <v/>
      </c>
      <c r="M561" s="144" t="s">
        <v>993</v>
      </c>
      <c r="N561" s="187" t="e">
        <f aca="false" t="array" ref="N561:N561">IF(M561="","", xlookup(M561,'Guild ID Registrar'!B:B,'Guild ID Registrar'!A:A,"noID"))</f>
        <v>#NAME?</v>
      </c>
      <c r="O561" s="139" t="e">
        <f aca="false">xlookup(M561,F:F,F:F,"",2)</f>
        <v>#NAME?</v>
      </c>
      <c r="P561" s="138" t="str">
        <f aca="false">IF(SUMIF(F:F,M561,H:H)=0,"",SUMIF(F:F,M561,H:H))</f>
        <v/>
      </c>
      <c r="Q561" s="189" t="e">
        <f aca="false">IF(M561="","", xlookup("*"&amp;M561&amp;"*",S:S,S:S,"",2))</f>
        <v>#NAME?</v>
      </c>
      <c r="S561" s="140" t="str">
        <f aca="false">IF('DKP Sep 25'!A558&lt;&gt;"",'DKP Sep 25'!A558,"")</f>
        <v/>
      </c>
      <c r="T561" s="145" t="str">
        <f aca="false">IF(S561="","",IF(SUMIF(Q:Q,S561,P:P)=0,"",SUMIF(Q:Q,S561,P:P)))</f>
        <v/>
      </c>
      <c r="U561" s="190" t="str">
        <f aca="false" t="array" ref="U561:U561">IF(S561="","", xlookup(S561,'DKP Sep 25'!A:A,'DKP Sep 25'!A:A))</f>
        <v/>
      </c>
      <c r="V561" s="126" t="str">
        <f aca="false">IF(T561="","", IF(T561&gt;10,1,""))</f>
        <v/>
      </c>
      <c r="W561" s="191" t="e">
        <f aca="false">xlookup(S561,Q:Q,Q:Q)</f>
        <v>#NAME?</v>
      </c>
    </row>
    <row r="562" customFormat="false" ht="15.75" hidden="false" customHeight="true" outlineLevel="0" collapsed="false">
      <c r="A562" s="126"/>
      <c r="B562" s="126"/>
      <c r="C562" s="126"/>
      <c r="G562" s="214"/>
      <c r="H562" s="123"/>
      <c r="I562" s="214" t="str">
        <f aca="false">IF(F562&lt;&gt;"",xlookup(F562,M:M,M:M,"not guildie"),"")</f>
        <v/>
      </c>
      <c r="J562" s="214" t="str">
        <f aca="false">IF(F562&lt;&gt;"", xlookup(F562,O:O,O:O,"not on DKP"),"")</f>
        <v/>
      </c>
      <c r="K562" s="185" t="str">
        <f aca="false">IF(F562="","", xlookup("*"&amp;F562&amp;"*",S:S,S:S,"",2))</f>
        <v/>
      </c>
      <c r="M562" s="144" t="s">
        <v>994</v>
      </c>
      <c r="N562" s="187" t="e">
        <f aca="false" t="array" ref="N562:N562">IF(M562="","", xlookup(M562,'Guild ID Registrar'!B:B,'Guild ID Registrar'!A:A,"noID"))</f>
        <v>#NAME?</v>
      </c>
      <c r="O562" s="139" t="e">
        <f aca="false">xlookup(M562,F:F,F:F,"",2)</f>
        <v>#NAME?</v>
      </c>
      <c r="P562" s="138" t="n">
        <f aca="false">IF(SUMIF(F:F,M562,H:H)=0,"",SUMIF(F:F,M562,H:H))</f>
        <v>7</v>
      </c>
      <c r="Q562" s="189" t="e">
        <f aca="false">IF(M562="","", xlookup("*"&amp;M562&amp;"*",S:S,S:S,"",2))</f>
        <v>#NAME?</v>
      </c>
      <c r="S562" s="140" t="str">
        <f aca="false">IF('DKP Sep 25'!A559&lt;&gt;"",'DKP Sep 25'!A559,"")</f>
        <v/>
      </c>
      <c r="T562" s="145" t="str">
        <f aca="false">IF(S562="","",IF(SUMIF(Q:Q,S562,P:P)=0,"",SUMIF(Q:Q,S562,P:P)))</f>
        <v/>
      </c>
      <c r="U562" s="190" t="str">
        <f aca="false" t="array" ref="U562:U562">IF(S562="","", xlookup(S562,'DKP Sep 25'!A:A,'DKP Sep 25'!A:A))</f>
        <v/>
      </c>
      <c r="V562" s="126" t="str">
        <f aca="false">IF(T562="","", IF(T562&gt;10,1,""))</f>
        <v/>
      </c>
      <c r="W562" s="191" t="e">
        <f aca="false">xlookup(S562,Q:Q,Q:Q)</f>
        <v>#NAME?</v>
      </c>
    </row>
    <row r="563" customFormat="false" ht="15.75" hidden="false" customHeight="true" outlineLevel="0" collapsed="false">
      <c r="A563" s="126"/>
      <c r="B563" s="126"/>
      <c r="C563" s="126"/>
      <c r="G563" s="214"/>
      <c r="H563" s="123"/>
      <c r="I563" s="214" t="str">
        <f aca="false">IF(F563&lt;&gt;"",xlookup(F563,M:M,M:M,"not guildie"),"")</f>
        <v/>
      </c>
      <c r="J563" s="214" t="str">
        <f aca="false">IF(F563&lt;&gt;"", xlookup(F563,O:O,O:O,"not on DKP"),"")</f>
        <v/>
      </c>
      <c r="K563" s="185" t="str">
        <f aca="false">IF(F563="","", xlookup("*"&amp;F563&amp;"*",S:S,S:S,"",2))</f>
        <v/>
      </c>
      <c r="M563" s="144" t="s">
        <v>995</v>
      </c>
      <c r="N563" s="187" t="e">
        <f aca="false" t="array" ref="N563:N563">IF(M563="","", xlookup(M563,'Guild ID Registrar'!B:B,'Guild ID Registrar'!A:A,"noID"))</f>
        <v>#NAME?</v>
      </c>
      <c r="O563" s="139" t="e">
        <f aca="false">xlookup(M563,F:F,F:F,"",2)</f>
        <v>#NAME?</v>
      </c>
      <c r="P563" s="138" t="str">
        <f aca="false">IF(SUMIF(F:F,M563,H:H)=0,"",SUMIF(F:F,M563,H:H))</f>
        <v/>
      </c>
      <c r="Q563" s="189" t="e">
        <f aca="false">IF(M563="","", xlookup("*"&amp;M563&amp;"*",S:S,S:S,"",2))</f>
        <v>#NAME?</v>
      </c>
      <c r="S563" s="140" t="str">
        <f aca="false">IF('DKP Sep 25'!A560&lt;&gt;"",'DKP Sep 25'!A560,"")</f>
        <v/>
      </c>
      <c r="T563" s="145" t="str">
        <f aca="false">IF(S563="","",IF(SUMIF(Q:Q,S563,P:P)=0,"",SUMIF(Q:Q,S563,P:P)))</f>
        <v/>
      </c>
      <c r="U563" s="190" t="str">
        <f aca="false" t="array" ref="U563:U563">IF(S563="","", xlookup(S563,'DKP Sep 25'!A:A,'DKP Sep 25'!A:A))</f>
        <v/>
      </c>
      <c r="V563" s="126" t="str">
        <f aca="false">IF(T563="","", IF(T563&gt;10,1,""))</f>
        <v/>
      </c>
      <c r="W563" s="191" t="e">
        <f aca="false">xlookup(S563,Q:Q,Q:Q)</f>
        <v>#NAME?</v>
      </c>
    </row>
    <row r="564" customFormat="false" ht="15.75" hidden="false" customHeight="true" outlineLevel="0" collapsed="false">
      <c r="A564" s="126"/>
      <c r="B564" s="126"/>
      <c r="C564" s="126"/>
      <c r="G564" s="214"/>
      <c r="H564" s="123"/>
      <c r="I564" s="214" t="str">
        <f aca="false">IF(F564&lt;&gt;"",xlookup(F564,M:M,M:M,"not guildie"),"")</f>
        <v/>
      </c>
      <c r="J564" s="214" t="str">
        <f aca="false">IF(F564&lt;&gt;"", xlookup(F564,O:O,O:O,"not on DKP"),"")</f>
        <v/>
      </c>
      <c r="K564" s="185" t="str">
        <f aca="false">IF(F564="","", xlookup("*"&amp;F564&amp;"*",S:S,S:S,"",2))</f>
        <v/>
      </c>
      <c r="M564" s="144" t="s">
        <v>996</v>
      </c>
      <c r="N564" s="187" t="e">
        <f aca="false" t="array" ref="N564:N564">IF(M564="","", xlookup(M564,'Guild ID Registrar'!B:B,'Guild ID Registrar'!A:A,"noID"))</f>
        <v>#NAME?</v>
      </c>
      <c r="O564" s="139" t="e">
        <f aca="false">xlookup(M564,F:F,F:F,"",2)</f>
        <v>#NAME?</v>
      </c>
      <c r="P564" s="138" t="str">
        <f aca="false">IF(SUMIF(F:F,M564,H:H)=0,"",SUMIF(F:F,M564,H:H))</f>
        <v/>
      </c>
      <c r="Q564" s="189" t="e">
        <f aca="false">IF(M564="","", xlookup("*"&amp;M564&amp;"*",S:S,S:S,"",2))</f>
        <v>#NAME?</v>
      </c>
      <c r="S564" s="140" t="str">
        <f aca="false">IF('DKP Sep 25'!A561&lt;&gt;"",'DKP Sep 25'!A561,"")</f>
        <v/>
      </c>
      <c r="T564" s="145" t="str">
        <f aca="false">IF(S564="","",IF(SUMIF(Q:Q,S564,P:P)=0,"",SUMIF(Q:Q,S564,P:P)))</f>
        <v/>
      </c>
      <c r="U564" s="190" t="str">
        <f aca="false" t="array" ref="U564:U564">IF(S564="","", xlookup(S564,'DKP Sep 25'!A:A,'DKP Sep 25'!A:A))</f>
        <v/>
      </c>
      <c r="V564" s="126" t="str">
        <f aca="false">IF(T564="","", IF(T564&gt;10,1,""))</f>
        <v/>
      </c>
      <c r="W564" s="191" t="e">
        <f aca="false">xlookup(S564,Q:Q,Q:Q)</f>
        <v>#NAME?</v>
      </c>
    </row>
    <row r="565" customFormat="false" ht="15.75" hidden="false" customHeight="true" outlineLevel="0" collapsed="false">
      <c r="A565" s="126"/>
      <c r="B565" s="126"/>
      <c r="C565" s="126"/>
      <c r="G565" s="214"/>
      <c r="H565" s="123"/>
      <c r="I565" s="214" t="str">
        <f aca="false">IF(F565&lt;&gt;"",xlookup(F565,M:M,M:M,"not guildie"),"")</f>
        <v/>
      </c>
      <c r="J565" s="214" t="str">
        <f aca="false">IF(F565&lt;&gt;"", xlookup(F565,O:O,O:O,"not on DKP"),"")</f>
        <v/>
      </c>
      <c r="K565" s="185" t="str">
        <f aca="false">IF(F565="","", xlookup("*"&amp;F565&amp;"*",S:S,S:S,"",2))</f>
        <v/>
      </c>
      <c r="M565" s="144" t="s">
        <v>997</v>
      </c>
      <c r="N565" s="187" t="e">
        <f aca="false" t="array" ref="N565:N565">IF(M565="","", xlookup(M565,'Guild ID Registrar'!B:B,'Guild ID Registrar'!A:A,"noID"))</f>
        <v>#NAME?</v>
      </c>
      <c r="O565" s="139" t="e">
        <f aca="false">xlookup(M565,F:F,F:F,"",2)</f>
        <v>#NAME?</v>
      </c>
      <c r="P565" s="138" t="str">
        <f aca="false">IF(SUMIF(F:F,M565,H:H)=0,"",SUMIF(F:F,M565,H:H))</f>
        <v/>
      </c>
      <c r="Q565" s="189" t="e">
        <f aca="false">IF(M565="","", xlookup("*"&amp;M565&amp;"*",S:S,S:S,"",2))</f>
        <v>#NAME?</v>
      </c>
      <c r="S565" s="140" t="str">
        <f aca="false">IF('DKP Sep 25'!A562&lt;&gt;"",'DKP Sep 25'!A562,"")</f>
        <v/>
      </c>
      <c r="T565" s="145" t="str">
        <f aca="false">IF(S565="","",IF(SUMIF(Q:Q,S565,P:P)=0,"",SUMIF(Q:Q,S565,P:P)))</f>
        <v/>
      </c>
      <c r="U565" s="190" t="str">
        <f aca="false" t="array" ref="U565:U565">IF(S565="","", xlookup(S565,'DKP Sep 25'!A:A,'DKP Sep 25'!A:A))</f>
        <v/>
      </c>
      <c r="V565" s="126" t="str">
        <f aca="false">IF(T565="","", IF(T565&gt;10,1,""))</f>
        <v/>
      </c>
      <c r="W565" s="191" t="e">
        <f aca="false">xlookup(S565,Q:Q,Q:Q)</f>
        <v>#NAME?</v>
      </c>
    </row>
    <row r="566" customFormat="false" ht="15.75" hidden="false" customHeight="true" outlineLevel="0" collapsed="false">
      <c r="A566" s="126"/>
      <c r="B566" s="126"/>
      <c r="C566" s="126"/>
      <c r="G566" s="214"/>
      <c r="H566" s="123"/>
      <c r="I566" s="214" t="str">
        <f aca="false">IF(F566&lt;&gt;"",xlookup(F566,M:M,M:M,"not guildie"),"")</f>
        <v/>
      </c>
      <c r="J566" s="214" t="str">
        <f aca="false">IF(F566&lt;&gt;"", xlookup(F566,O:O,O:O,"not on DKP"),"")</f>
        <v/>
      </c>
      <c r="K566" s="185" t="str">
        <f aca="false">IF(F566="","", xlookup("*"&amp;F566&amp;"*",S:S,S:S,"",2))</f>
        <v/>
      </c>
      <c r="M566" s="144" t="s">
        <v>998</v>
      </c>
      <c r="N566" s="187" t="e">
        <f aca="false" t="array" ref="N566:N566">IF(M566="","", xlookup(M566,'Guild ID Registrar'!B:B,'Guild ID Registrar'!A:A,"noID"))</f>
        <v>#NAME?</v>
      </c>
      <c r="O566" s="139" t="e">
        <f aca="false">xlookup(M566,F:F,F:F,"",2)</f>
        <v>#NAME?</v>
      </c>
      <c r="P566" s="138" t="str">
        <f aca="false">IF(SUMIF(F:F,M566,H:H)=0,"",SUMIF(F:F,M566,H:H))</f>
        <v/>
      </c>
      <c r="Q566" s="189" t="e">
        <f aca="false">IF(M566="","", xlookup("*"&amp;M566&amp;"*",S:S,S:S,"",2))</f>
        <v>#NAME?</v>
      </c>
      <c r="S566" s="140" t="str">
        <f aca="false">IF('DKP Sep 25'!A563&lt;&gt;"",'DKP Sep 25'!A563,"")</f>
        <v/>
      </c>
      <c r="T566" s="145" t="str">
        <f aca="false">IF(S566="","",IF(SUMIF(Q:Q,S566,P:P)=0,"",SUMIF(Q:Q,S566,P:P)))</f>
        <v/>
      </c>
      <c r="U566" s="190" t="str">
        <f aca="false" t="array" ref="U566:U566">IF(S566="","", xlookup(S566,'DKP Sep 25'!A:A,'DKP Sep 25'!A:A))</f>
        <v/>
      </c>
      <c r="V566" s="126" t="str">
        <f aca="false">IF(T566="","", IF(T566&gt;10,1,""))</f>
        <v/>
      </c>
      <c r="W566" s="191" t="e">
        <f aca="false">xlookup(S566,Q:Q,Q:Q)</f>
        <v>#NAME?</v>
      </c>
    </row>
    <row r="567" customFormat="false" ht="15.75" hidden="false" customHeight="true" outlineLevel="0" collapsed="false">
      <c r="A567" s="126"/>
      <c r="B567" s="126"/>
      <c r="C567" s="126"/>
      <c r="G567" s="214"/>
      <c r="H567" s="123"/>
      <c r="I567" s="214" t="str">
        <f aca="false">IF(F567&lt;&gt;"",xlookup(F567,M:M,M:M,"not guildie"),"")</f>
        <v/>
      </c>
      <c r="J567" s="214" t="str">
        <f aca="false">IF(F567&lt;&gt;"", xlookup(F567,O:O,O:O,"not on DKP"),"")</f>
        <v/>
      </c>
      <c r="K567" s="185" t="str">
        <f aca="false">IF(F567="","", xlookup("*"&amp;F567&amp;"*",S:S,S:S,"",2))</f>
        <v/>
      </c>
      <c r="M567" s="144" t="s">
        <v>999</v>
      </c>
      <c r="N567" s="187" t="e">
        <f aca="false" t="array" ref="N567:N567">IF(M567="","", xlookup(M567,'Guild ID Registrar'!B:B,'Guild ID Registrar'!A:A,"noID"))</f>
        <v>#NAME?</v>
      </c>
      <c r="O567" s="139" t="e">
        <f aca="false">xlookup(M567,F:F,F:F,"",2)</f>
        <v>#NAME?</v>
      </c>
      <c r="P567" s="138" t="str">
        <f aca="false">IF(SUMIF(F:F,M567,H:H)=0,"",SUMIF(F:F,M567,H:H))</f>
        <v/>
      </c>
      <c r="Q567" s="189" t="e">
        <f aca="false">IF(M567="","", xlookup("*"&amp;M567&amp;"*",S:S,S:S,"",2))</f>
        <v>#NAME?</v>
      </c>
      <c r="S567" s="140" t="str">
        <f aca="false">IF('DKP Sep 25'!A564&lt;&gt;"",'DKP Sep 25'!A564,"")</f>
        <v/>
      </c>
      <c r="T567" s="145" t="str">
        <f aca="false">IF(S567="","",IF(SUMIF(Q:Q,S567,P:P)=0,"",SUMIF(Q:Q,S567,P:P)))</f>
        <v/>
      </c>
      <c r="U567" s="190" t="str">
        <f aca="false" t="array" ref="U567:U567">IF(S567="","", xlookup(S567,'DKP Sep 25'!A:A,'DKP Sep 25'!A:A))</f>
        <v/>
      </c>
      <c r="V567" s="126" t="str">
        <f aca="false">IF(T567="","", IF(T567&gt;10,1,""))</f>
        <v/>
      </c>
      <c r="W567" s="191" t="e">
        <f aca="false">xlookup(S567,Q:Q,Q:Q)</f>
        <v>#NAME?</v>
      </c>
    </row>
    <row r="568" customFormat="false" ht="15.75" hidden="false" customHeight="true" outlineLevel="0" collapsed="false">
      <c r="A568" s="126"/>
      <c r="B568" s="126"/>
      <c r="C568" s="126"/>
      <c r="G568" s="214"/>
      <c r="H568" s="123"/>
      <c r="I568" s="214" t="str">
        <f aca="false">IF(F568&lt;&gt;"",xlookup(F568,M:M,M:M,"not guildie"),"")</f>
        <v/>
      </c>
      <c r="J568" s="214" t="str">
        <f aca="false">IF(F568&lt;&gt;"", xlookup(F568,O:O,O:O,"not on DKP"),"")</f>
        <v/>
      </c>
      <c r="K568" s="185" t="str">
        <f aca="false">IF(F568="","", xlookup("*"&amp;F568&amp;"*",S:S,S:S,"",2))</f>
        <v/>
      </c>
      <c r="M568" s="144" t="s">
        <v>244</v>
      </c>
      <c r="N568" s="187" t="e">
        <f aca="false" t="array" ref="N568:N568">IF(M568="","", xlookup(M568,'Guild ID Registrar'!B:B,'Guild ID Registrar'!A:A,"noID"))</f>
        <v>#NAME?</v>
      </c>
      <c r="O568" s="139" t="e">
        <f aca="false">xlookup(M568,F:F,F:F,"",2)</f>
        <v>#NAME?</v>
      </c>
      <c r="P568" s="138" t="str">
        <f aca="false">IF(SUMIF(F:F,M568,H:H)=0,"",SUMIF(F:F,M568,H:H))</f>
        <v/>
      </c>
      <c r="Q568" s="189" t="e">
        <f aca="false">IF(M568="","", xlookup("*"&amp;M568&amp;"*",S:S,S:S,"",2))</f>
        <v>#NAME?</v>
      </c>
      <c r="S568" s="140" t="str">
        <f aca="false">IF('DKP Sep 25'!A565&lt;&gt;"",'DKP Sep 25'!A565,"")</f>
        <v/>
      </c>
      <c r="T568" s="145" t="str">
        <f aca="false">IF(S568="","",IF(SUMIF(Q:Q,S568,P:P)=0,"",SUMIF(Q:Q,S568,P:P)))</f>
        <v/>
      </c>
      <c r="U568" s="190" t="str">
        <f aca="false" t="array" ref="U568:U568">IF(S568="","", xlookup(S568,'DKP Sep 25'!A:A,'DKP Sep 25'!A:A))</f>
        <v/>
      </c>
      <c r="V568" s="126" t="str">
        <f aca="false">IF(T568="","", IF(T568&gt;10,1,""))</f>
        <v/>
      </c>
      <c r="W568" s="191" t="e">
        <f aca="false">xlookup(S568,Q:Q,Q:Q)</f>
        <v>#NAME?</v>
      </c>
    </row>
    <row r="569" customFormat="false" ht="15.75" hidden="false" customHeight="true" outlineLevel="0" collapsed="false">
      <c r="A569" s="126"/>
      <c r="B569" s="126"/>
      <c r="C569" s="126"/>
      <c r="G569" s="214"/>
      <c r="H569" s="123"/>
      <c r="I569" s="214" t="str">
        <f aca="false">IF(F569&lt;&gt;"",xlookup(F569,M:M,M:M,"not guildie"),"")</f>
        <v/>
      </c>
      <c r="J569" s="214" t="str">
        <f aca="false">IF(F569&lt;&gt;"", xlookup(F569,O:O,O:O,"not on DKP"),"")</f>
        <v/>
      </c>
      <c r="K569" s="185" t="str">
        <f aca="false">IF(F569="","", xlookup("*"&amp;F569&amp;"*",S:S,S:S,"",2))</f>
        <v/>
      </c>
      <c r="M569" s="144" t="s">
        <v>1000</v>
      </c>
      <c r="N569" s="187" t="e">
        <f aca="false" t="array" ref="N569:N569">IF(M569="","", xlookup(M569,'Guild ID Registrar'!B:B,'Guild ID Registrar'!A:A,"noID"))</f>
        <v>#NAME?</v>
      </c>
      <c r="O569" s="139" t="e">
        <f aca="false">xlookup(M569,F:F,F:F,"",2)</f>
        <v>#NAME?</v>
      </c>
      <c r="P569" s="138" t="str">
        <f aca="false">IF(SUMIF(F:F,M569,H:H)=0,"",SUMIF(F:F,M569,H:H))</f>
        <v/>
      </c>
      <c r="Q569" s="189" t="e">
        <f aca="false">IF(M569="","", xlookup("*"&amp;M569&amp;"*",S:S,S:S,"",2))</f>
        <v>#NAME?</v>
      </c>
      <c r="S569" s="140" t="str">
        <f aca="false">IF('DKP Sep 25'!A566&lt;&gt;"",'DKP Sep 25'!A566,"")</f>
        <v/>
      </c>
      <c r="T569" s="145" t="str">
        <f aca="false">IF(S569="","",IF(SUMIF(Q:Q,S569,P:P)=0,"",SUMIF(Q:Q,S569,P:P)))</f>
        <v/>
      </c>
      <c r="U569" s="190" t="str">
        <f aca="false" t="array" ref="U569:U569">IF(S569="","", xlookup(S569,'DKP Sep 25'!A:A,'DKP Sep 25'!A:A))</f>
        <v/>
      </c>
      <c r="V569" s="126" t="str">
        <f aca="false">IF(T569="","", IF(T569&gt;10,1,""))</f>
        <v/>
      </c>
      <c r="W569" s="191" t="e">
        <f aca="false">xlookup(S569,Q:Q,Q:Q)</f>
        <v>#NAME?</v>
      </c>
    </row>
    <row r="570" customFormat="false" ht="15.75" hidden="false" customHeight="true" outlineLevel="0" collapsed="false">
      <c r="A570" s="126"/>
      <c r="B570" s="126"/>
      <c r="C570" s="126"/>
      <c r="G570" s="214"/>
      <c r="H570" s="123"/>
      <c r="I570" s="214" t="str">
        <f aca="false">IF(F570&lt;&gt;"",xlookup(F570,M:M,M:M,"not guildie"),"")</f>
        <v/>
      </c>
      <c r="J570" s="214" t="str">
        <f aca="false">IF(F570&lt;&gt;"", xlookup(F570,O:O,O:O,"not on DKP"),"")</f>
        <v/>
      </c>
      <c r="K570" s="185" t="str">
        <f aca="false">IF(F570="","", xlookup("*"&amp;F570&amp;"*",S:S,S:S,"",2))</f>
        <v/>
      </c>
      <c r="M570" s="144" t="s">
        <v>248</v>
      </c>
      <c r="N570" s="187" t="e">
        <f aca="false" t="array" ref="N570:N570">IF(M570="","", xlookup(M570,'Guild ID Registrar'!B:B,'Guild ID Registrar'!A:A,"noID"))</f>
        <v>#NAME?</v>
      </c>
      <c r="O570" s="139" t="e">
        <f aca="false">xlookup(M570,F:F,F:F,"",2)</f>
        <v>#NAME?</v>
      </c>
      <c r="P570" s="138" t="str">
        <f aca="false">IF(SUMIF(F:F,M570,H:H)=0,"",SUMIF(F:F,M570,H:H))</f>
        <v/>
      </c>
      <c r="Q570" s="189" t="e">
        <f aca="false">IF(M570="","", xlookup("*"&amp;M570&amp;"*",S:S,S:S,"",2))</f>
        <v>#NAME?</v>
      </c>
      <c r="S570" s="140" t="str">
        <f aca="false">IF('DKP Sep 25'!A567&lt;&gt;"",'DKP Sep 25'!A567,"")</f>
        <v/>
      </c>
      <c r="T570" s="145" t="str">
        <f aca="false">IF(S570="","",IF(SUMIF(Q:Q,S570,P:P)=0,"",SUMIF(Q:Q,S570,P:P)))</f>
        <v/>
      </c>
      <c r="U570" s="190" t="str">
        <f aca="false" t="array" ref="U570:U570">IF(S570="","", xlookup(S570,'DKP Sep 25'!A:A,'DKP Sep 25'!A:A))</f>
        <v/>
      </c>
      <c r="V570" s="126" t="str">
        <f aca="false">IF(T570="","", IF(T570&gt;10,1,""))</f>
        <v/>
      </c>
      <c r="W570" s="191" t="e">
        <f aca="false">xlookup(S570,Q:Q,Q:Q)</f>
        <v>#NAME?</v>
      </c>
    </row>
    <row r="571" customFormat="false" ht="15.75" hidden="false" customHeight="true" outlineLevel="0" collapsed="false">
      <c r="A571" s="126"/>
      <c r="B571" s="126"/>
      <c r="C571" s="126"/>
      <c r="G571" s="214"/>
      <c r="H571" s="123"/>
      <c r="I571" s="214" t="str">
        <f aca="false">IF(F571&lt;&gt;"",xlookup(F571,M:M,M:M,"not guildie"),"")</f>
        <v/>
      </c>
      <c r="J571" s="214" t="str">
        <f aca="false">IF(F571&lt;&gt;"", xlookup(F571,O:O,O:O,"not on DKP"),"")</f>
        <v/>
      </c>
      <c r="K571" s="185" t="str">
        <f aca="false">IF(F571="","", xlookup("*"&amp;F571&amp;"*",S:S,S:S,"",2))</f>
        <v/>
      </c>
      <c r="M571" s="144" t="s">
        <v>455</v>
      </c>
      <c r="N571" s="187" t="e">
        <f aca="false" t="array" ref="N571:N571">IF(M571="","", xlookup(M571,'Guild ID Registrar'!B:B,'Guild ID Registrar'!A:A,"noID"))</f>
        <v>#NAME?</v>
      </c>
      <c r="O571" s="139" t="e">
        <f aca="false">xlookup(M571,F:F,F:F,"",2)</f>
        <v>#NAME?</v>
      </c>
      <c r="P571" s="138" t="n">
        <f aca="false">IF(SUMIF(F:F,M571,H:H)=0,"",SUMIF(F:F,M571,H:H))</f>
        <v>7</v>
      </c>
      <c r="Q571" s="207" t="e">
        <f aca="false">IF(M571="","", xlookup("*"&amp;M571&amp;"*",S:S,S:S,"",2))</f>
        <v>#NAME?</v>
      </c>
      <c r="S571" s="140" t="str">
        <f aca="false">IF('DKP Sep 25'!A568&lt;&gt;"",'DKP Sep 25'!A568,"")</f>
        <v/>
      </c>
      <c r="T571" s="145" t="str">
        <f aca="false">IF(S571="","",IF(SUMIF(Q:Q,S571,P:P)=0,"",SUMIF(Q:Q,S571,P:P)))</f>
        <v/>
      </c>
      <c r="U571" s="190" t="str">
        <f aca="false" t="array" ref="U571:U571">IF(S571="","", xlookup(S571,'DKP Sep 25'!A:A,'DKP Sep 25'!A:A))</f>
        <v/>
      </c>
      <c r="V571" s="126" t="str">
        <f aca="false">IF(T571="","", IF(T571&gt;10,1,""))</f>
        <v/>
      </c>
      <c r="W571" s="191" t="e">
        <f aca="false">xlookup(S571,Q:Q,Q:Q)</f>
        <v>#NAME?</v>
      </c>
    </row>
    <row r="572" customFormat="false" ht="15.75" hidden="false" customHeight="true" outlineLevel="0" collapsed="false">
      <c r="A572" s="126"/>
      <c r="B572" s="126"/>
      <c r="C572" s="126"/>
      <c r="G572" s="214"/>
      <c r="H572" s="123"/>
      <c r="I572" s="214" t="str">
        <f aca="false">IF(F572&lt;&gt;"",xlookup(F572,M:M,M:M,"not guildie"),"")</f>
        <v/>
      </c>
      <c r="J572" s="214" t="str">
        <f aca="false">IF(F572&lt;&gt;"", xlookup(F572,O:O,O:O,"not on DKP"),"")</f>
        <v/>
      </c>
      <c r="K572" s="185" t="str">
        <f aca="false">IF(F572="","", xlookup("*"&amp;F572&amp;"*",S:S,S:S,"",2))</f>
        <v/>
      </c>
      <c r="M572" s="144" t="s">
        <v>1001</v>
      </c>
      <c r="N572" s="187" t="e">
        <f aca="false" t="array" ref="N572:N572">IF(M572="","", xlookup(M572,'Guild ID Registrar'!B:B,'Guild ID Registrar'!A:A,"noID"))</f>
        <v>#NAME?</v>
      </c>
      <c r="O572" s="139" t="e">
        <f aca="false">xlookup(M572,F:F,F:F,"",2)</f>
        <v>#NAME?</v>
      </c>
      <c r="P572" s="138" t="str">
        <f aca="false">IF(SUMIF(F:F,M572,H:H)=0,"",SUMIF(F:F,M572,H:H))</f>
        <v/>
      </c>
      <c r="Q572" s="189" t="e">
        <f aca="false">IF(M572="","", xlookup("*"&amp;M572&amp;"*",S:S,S:S,"",2))</f>
        <v>#NAME?</v>
      </c>
      <c r="S572" s="140" t="str">
        <f aca="false">IF('DKP Sep 25'!A569&lt;&gt;"",'DKP Sep 25'!A569,"")</f>
        <v/>
      </c>
      <c r="T572" s="145" t="str">
        <f aca="false">IF(S572="","",IF(SUMIF(Q:Q,S572,P:P)=0,"",SUMIF(Q:Q,S572,P:P)))</f>
        <v/>
      </c>
      <c r="U572" s="190" t="str">
        <f aca="false" t="array" ref="U572:U572">IF(S572="","", xlookup(S572,'DKP Sep 25'!A:A,'DKP Sep 25'!A:A))</f>
        <v/>
      </c>
      <c r="V572" s="126" t="str">
        <f aca="false">IF(T572="","", IF(T572&gt;10,1,""))</f>
        <v/>
      </c>
      <c r="W572" s="191" t="e">
        <f aca="false">xlookup(S572,Q:Q,Q:Q)</f>
        <v>#NAME?</v>
      </c>
    </row>
    <row r="573" customFormat="false" ht="15.75" hidden="false" customHeight="true" outlineLevel="0" collapsed="false">
      <c r="A573" s="126"/>
      <c r="B573" s="126"/>
      <c r="C573" s="126"/>
      <c r="G573" s="214"/>
      <c r="H573" s="123"/>
      <c r="I573" s="214" t="str">
        <f aca="false">IF(F573&lt;&gt;"",xlookup(F573,M:M,M:M,"not guildie"),"")</f>
        <v/>
      </c>
      <c r="J573" s="214" t="str">
        <f aca="false">IF(F573&lt;&gt;"", xlookup(F573,O:O,O:O,"not on DKP"),"")</f>
        <v/>
      </c>
      <c r="K573" s="185" t="str">
        <f aca="false">IF(F573="","", xlookup("*"&amp;F573&amp;"*",S:S,S:S,"",2))</f>
        <v/>
      </c>
      <c r="M573" s="144" t="s">
        <v>1002</v>
      </c>
      <c r="N573" s="187" t="e">
        <f aca="false" t="array" ref="N573:N573">IF(M573="","", xlookup(M573,'Guild ID Registrar'!B:B,'Guild ID Registrar'!A:A,"noID"))</f>
        <v>#NAME?</v>
      </c>
      <c r="O573" s="139" t="e">
        <f aca="false">xlookup(M573,F:F,F:F,"",2)</f>
        <v>#NAME?</v>
      </c>
      <c r="P573" s="138" t="str">
        <f aca="false">IF(SUMIF(F:F,M573,H:H)=0,"",SUMIF(F:F,M573,H:H))</f>
        <v/>
      </c>
      <c r="Q573" s="189" t="e">
        <f aca="false">IF(M573="","", xlookup("*"&amp;M573&amp;"*",S:S,S:S,"",2))</f>
        <v>#NAME?</v>
      </c>
      <c r="S573" s="140" t="str">
        <f aca="false">IF('DKP Sep 25'!A570&lt;&gt;"",'DKP Sep 25'!A570,"")</f>
        <v/>
      </c>
      <c r="T573" s="145" t="str">
        <f aca="false">IF(S573="","",IF(SUMIF(Q:Q,S573,P:P)=0,"",SUMIF(Q:Q,S573,P:P)))</f>
        <v/>
      </c>
      <c r="U573" s="190" t="str">
        <f aca="false" t="array" ref="U573:U573">IF(S573="","", xlookup(S573,'DKP Sep 25'!A:A,'DKP Sep 25'!A:A))</f>
        <v/>
      </c>
      <c r="V573" s="126" t="str">
        <f aca="false">IF(T573="","", IF(T573&gt;10,1,""))</f>
        <v/>
      </c>
      <c r="W573" s="191" t="e">
        <f aca="false">xlookup(S573,Q:Q,Q:Q)</f>
        <v>#NAME?</v>
      </c>
    </row>
    <row r="574" customFormat="false" ht="15.75" hidden="false" customHeight="true" outlineLevel="0" collapsed="false">
      <c r="A574" s="126"/>
      <c r="B574" s="126"/>
      <c r="C574" s="126"/>
      <c r="G574" s="214"/>
      <c r="H574" s="123"/>
      <c r="I574" s="214" t="str">
        <f aca="false">IF(F574&lt;&gt;"",xlookup(F574,M:M,M:M,"not guildie"),"")</f>
        <v/>
      </c>
      <c r="J574" s="214" t="str">
        <f aca="false">IF(F574&lt;&gt;"", xlookup(F574,O:O,O:O,"not on DKP"),"")</f>
        <v/>
      </c>
      <c r="K574" s="185" t="str">
        <f aca="false">IF(F574="","", xlookup("*"&amp;F574&amp;"*",S:S,S:S,"",2))</f>
        <v/>
      </c>
      <c r="M574" s="144" t="s">
        <v>1003</v>
      </c>
      <c r="N574" s="187" t="e">
        <f aca="false" t="array" ref="N574:N574">IF(M574="","", xlookup(M574,'Guild ID Registrar'!B:B,'Guild ID Registrar'!A:A,"noID"))</f>
        <v>#NAME?</v>
      </c>
      <c r="O574" s="139" t="e">
        <f aca="false">xlookup(M574,F:F,F:F,"",2)</f>
        <v>#NAME?</v>
      </c>
      <c r="P574" s="138" t="str">
        <f aca="false">IF(SUMIF(F:F,M574,H:H)=0,"",SUMIF(F:F,M574,H:H))</f>
        <v/>
      </c>
      <c r="Q574" s="189" t="e">
        <f aca="false">IF(M574="","", xlookup("*"&amp;M574&amp;"*",S:S,S:S,"",2))</f>
        <v>#NAME?</v>
      </c>
      <c r="S574" s="140" t="str">
        <f aca="false">IF('DKP Sep 25'!A571&lt;&gt;"",'DKP Sep 25'!A571,"")</f>
        <v/>
      </c>
      <c r="T574" s="145" t="str">
        <f aca="false">IF(S574="","",IF(SUMIF(Q:Q,S574,P:P)=0,"",SUMIF(Q:Q,S574,P:P)))</f>
        <v/>
      </c>
      <c r="U574" s="190" t="str">
        <f aca="false" t="array" ref="U574:U574">IF(S574="","", xlookup(S574,'DKP Sep 25'!A:A,'DKP Sep 25'!A:A))</f>
        <v/>
      </c>
      <c r="V574" s="126" t="str">
        <f aca="false">IF(T574="","", IF(T574&gt;10,1,""))</f>
        <v/>
      </c>
      <c r="W574" s="191" t="e">
        <f aca="false">xlookup(S574,Q:Q,Q:Q)</f>
        <v>#NAME?</v>
      </c>
    </row>
    <row r="575" customFormat="false" ht="15.75" hidden="false" customHeight="true" outlineLevel="0" collapsed="false">
      <c r="A575" s="126"/>
      <c r="B575" s="126"/>
      <c r="C575" s="126"/>
      <c r="G575" s="214"/>
      <c r="H575" s="123"/>
      <c r="I575" s="214" t="str">
        <f aca="false">IF(F575&lt;&gt;"",xlookup(F575,M:M,M:M,"not guildie"),"")</f>
        <v/>
      </c>
      <c r="J575" s="214" t="str">
        <f aca="false">IF(F575&lt;&gt;"", xlookup(F575,O:O,O:O,"not on DKP"),"")</f>
        <v/>
      </c>
      <c r="K575" s="185" t="str">
        <f aca="false">IF(F575="","", xlookup("*"&amp;F575&amp;"*",S:S,S:S,"",2))</f>
        <v/>
      </c>
      <c r="M575" s="144" t="s">
        <v>1004</v>
      </c>
      <c r="N575" s="187" t="e">
        <f aca="false" t="array" ref="N575:N575">IF(M575="","", xlookup(M575,'Guild ID Registrar'!B:B,'Guild ID Registrar'!A:A,"noID"))</f>
        <v>#NAME?</v>
      </c>
      <c r="O575" s="139" t="e">
        <f aca="false">xlookup(M575,F:F,F:F,"",2)</f>
        <v>#NAME?</v>
      </c>
      <c r="P575" s="138" t="str">
        <f aca="false">IF(SUMIF(F:F,M575,H:H)=0,"",SUMIF(F:F,M575,H:H))</f>
        <v/>
      </c>
      <c r="Q575" s="189" t="e">
        <f aca="false">IF(M575="","", xlookup("*"&amp;M575&amp;"*",S:S,S:S,"",2))</f>
        <v>#NAME?</v>
      </c>
      <c r="S575" s="140" t="str">
        <f aca="false">IF('DKP Sep 25'!A572&lt;&gt;"",'DKP Sep 25'!A572,"")</f>
        <v/>
      </c>
      <c r="T575" s="145" t="str">
        <f aca="false">IF(S575="","",IF(SUMIF(Q:Q,S575,P:P)=0,"",SUMIF(Q:Q,S575,P:P)))</f>
        <v/>
      </c>
      <c r="U575" s="190" t="str">
        <f aca="false" t="array" ref="U575:U575">IF(S575="","", xlookup(S575,'DKP Sep 25'!A:A,'DKP Sep 25'!A:A))</f>
        <v/>
      </c>
      <c r="V575" s="126" t="str">
        <f aca="false">IF(T575="","", IF(T575&gt;10,1,""))</f>
        <v/>
      </c>
      <c r="W575" s="191" t="e">
        <f aca="false">xlookup(S575,Q:Q,Q:Q)</f>
        <v>#NAME?</v>
      </c>
    </row>
    <row r="576" customFormat="false" ht="15.75" hidden="false" customHeight="true" outlineLevel="0" collapsed="false">
      <c r="A576" s="126"/>
      <c r="B576" s="126"/>
      <c r="C576" s="126"/>
      <c r="G576" s="214"/>
      <c r="H576" s="123"/>
      <c r="I576" s="214" t="str">
        <f aca="false">IF(F576&lt;&gt;"",xlookup(F576,M:M,M:M,"not guildie"),"")</f>
        <v/>
      </c>
      <c r="J576" s="214" t="str">
        <f aca="false">IF(F576&lt;&gt;"", xlookup(F576,O:O,O:O,"not on DKP"),"")</f>
        <v/>
      </c>
      <c r="K576" s="185" t="str">
        <f aca="false">IF(F576="","", xlookup("*"&amp;F576&amp;"*",S:S,S:S,"",2))</f>
        <v/>
      </c>
      <c r="M576" s="144" t="s">
        <v>1005</v>
      </c>
      <c r="N576" s="187" t="e">
        <f aca="false" t="array" ref="N576:N576">IF(M576="","", xlookup(M576,'Guild ID Registrar'!B:B,'Guild ID Registrar'!A:A,"noID"))</f>
        <v>#NAME?</v>
      </c>
      <c r="O576" s="139" t="e">
        <f aca="false">xlookup(M576,F:F,F:F,"",2)</f>
        <v>#NAME?</v>
      </c>
      <c r="P576" s="138" t="str">
        <f aca="false">IF(SUMIF(F:F,M576,H:H)=0,"",SUMIF(F:F,M576,H:H))</f>
        <v/>
      </c>
      <c r="Q576" s="189" t="e">
        <f aca="false">IF(M576="","", xlookup("*"&amp;M576&amp;"*",S:S,S:S,"",2))</f>
        <v>#NAME?</v>
      </c>
      <c r="S576" s="140" t="str">
        <f aca="false">IF('DKP Sep 25'!A573&lt;&gt;"",'DKP Sep 25'!A573,"")</f>
        <v/>
      </c>
      <c r="T576" s="145" t="str">
        <f aca="false">IF(S576="","",IF(SUMIF(Q:Q,S576,P:P)=0,"",SUMIF(Q:Q,S576,P:P)))</f>
        <v/>
      </c>
      <c r="U576" s="190" t="str">
        <f aca="false" t="array" ref="U576:U576">IF(S576="","", xlookup(S576,'DKP Sep 25'!A:A,'DKP Sep 25'!A:A))</f>
        <v/>
      </c>
      <c r="V576" s="126" t="str">
        <f aca="false">IF(T576="","", IF(T576&gt;10,1,""))</f>
        <v/>
      </c>
      <c r="W576" s="191" t="e">
        <f aca="false">xlookup(S576,Q:Q,Q:Q)</f>
        <v>#NAME?</v>
      </c>
    </row>
    <row r="577" customFormat="false" ht="15.75" hidden="false" customHeight="true" outlineLevel="0" collapsed="false">
      <c r="A577" s="126"/>
      <c r="B577" s="126"/>
      <c r="C577" s="126"/>
      <c r="G577" s="214"/>
      <c r="H577" s="123"/>
      <c r="I577" s="214" t="str">
        <f aca="false">IF(F577&lt;&gt;"",xlookup(F577,M:M,M:M,"not guildie"),"")</f>
        <v/>
      </c>
      <c r="J577" s="214" t="str">
        <f aca="false">IF(F577&lt;&gt;"", xlookup(F577,O:O,O:O,"not on DKP"),"")</f>
        <v/>
      </c>
      <c r="K577" s="185" t="str">
        <f aca="false">IF(F577="","", xlookup("*"&amp;F577&amp;"*",S:S,S:S,"",2))</f>
        <v/>
      </c>
      <c r="M577" s="144" t="s">
        <v>1006</v>
      </c>
      <c r="N577" s="187" t="e">
        <f aca="false" t="array" ref="N577:N577">IF(M577="","", xlookup(M577,'Guild ID Registrar'!B:B,'Guild ID Registrar'!A:A,"noID"))</f>
        <v>#NAME?</v>
      </c>
      <c r="O577" s="139" t="e">
        <f aca="false">xlookup(M577,F:F,F:F,"",2)</f>
        <v>#NAME?</v>
      </c>
      <c r="P577" s="138" t="str">
        <f aca="false">IF(SUMIF(F:F,M577,H:H)=0,"",SUMIF(F:F,M577,H:H))</f>
        <v/>
      </c>
      <c r="Q577" s="189" t="e">
        <f aca="false">IF(M577="","", xlookup("*"&amp;M577&amp;"*",S:S,S:S,"",2))</f>
        <v>#NAME?</v>
      </c>
      <c r="S577" s="140" t="str">
        <f aca="false">IF('DKP Sep 25'!A574&lt;&gt;"",'DKP Sep 25'!A574,"")</f>
        <v/>
      </c>
      <c r="T577" s="145" t="str">
        <f aca="false">IF(S577="","",IF(SUMIF(Q:Q,S577,P:P)=0,"",SUMIF(Q:Q,S577,P:P)))</f>
        <v/>
      </c>
      <c r="U577" s="190" t="str">
        <f aca="false" t="array" ref="U577:U577">IF(S577="","", xlookup(S577,'DKP Sep 25'!A:A,'DKP Sep 25'!A:A))</f>
        <v/>
      </c>
      <c r="V577" s="126" t="str">
        <f aca="false">IF(T577="","", IF(T577&gt;10,1,""))</f>
        <v/>
      </c>
      <c r="W577" s="191" t="e">
        <f aca="false">xlookup(S577,Q:Q,Q:Q)</f>
        <v>#NAME?</v>
      </c>
    </row>
    <row r="578" customFormat="false" ht="15.75" hidden="false" customHeight="true" outlineLevel="0" collapsed="false">
      <c r="A578" s="126"/>
      <c r="B578" s="126"/>
      <c r="C578" s="126"/>
      <c r="G578" s="214"/>
      <c r="H578" s="123"/>
      <c r="I578" s="214" t="str">
        <f aca="false">IF(F578&lt;&gt;"",xlookup(F578,M:M,M:M,"not guildie"),"")</f>
        <v/>
      </c>
      <c r="J578" s="214" t="str">
        <f aca="false">IF(F578&lt;&gt;"", xlookup(F578,O:O,O:O,"not on DKP"),"")</f>
        <v/>
      </c>
      <c r="K578" s="185" t="str">
        <f aca="false">IF(F578="","", xlookup("*"&amp;F578&amp;"*",S:S,S:S,"",2))</f>
        <v/>
      </c>
      <c r="M578" s="144" t="s">
        <v>1007</v>
      </c>
      <c r="N578" s="187" t="e">
        <f aca="false" t="array" ref="N578:N578">IF(M578="","", xlookup(M578,'Guild ID Registrar'!B:B,'Guild ID Registrar'!A:A,"noID"))</f>
        <v>#NAME?</v>
      </c>
      <c r="O578" s="139" t="e">
        <f aca="false">xlookup(M578,F:F,F:F,"",2)</f>
        <v>#NAME?</v>
      </c>
      <c r="P578" s="138" t="str">
        <f aca="false">IF(SUMIF(F:F,M578,H:H)=0,"",SUMIF(F:F,M578,H:H))</f>
        <v/>
      </c>
      <c r="Q578" s="189" t="e">
        <f aca="false">IF(M578="","", xlookup("*"&amp;M578&amp;"*",S:S,S:S,"",2))</f>
        <v>#NAME?</v>
      </c>
      <c r="S578" s="140" t="str">
        <f aca="false">IF('DKP Sep 25'!A575&lt;&gt;"",'DKP Sep 25'!A575,"")</f>
        <v/>
      </c>
      <c r="T578" s="145" t="str">
        <f aca="false">IF(S578="","",IF(SUMIF(Q:Q,S578,P:P)=0,"",SUMIF(Q:Q,S578,P:P)))</f>
        <v/>
      </c>
      <c r="U578" s="190" t="str">
        <f aca="false" t="array" ref="U578:U578">IF(S578="","", xlookup(S578,'DKP Sep 25'!A:A,'DKP Sep 25'!A:A))</f>
        <v/>
      </c>
      <c r="V578" s="126" t="str">
        <f aca="false">IF(T578="","", IF(T578&gt;10,1,""))</f>
        <v/>
      </c>
      <c r="W578" s="191" t="e">
        <f aca="false">xlookup(S578,Q:Q,Q:Q)</f>
        <v>#NAME?</v>
      </c>
    </row>
    <row r="579" customFormat="false" ht="15.75" hidden="false" customHeight="true" outlineLevel="0" collapsed="false">
      <c r="A579" s="126"/>
      <c r="B579" s="126"/>
      <c r="C579" s="126"/>
      <c r="G579" s="214"/>
      <c r="H579" s="123"/>
      <c r="I579" s="214" t="str">
        <f aca="false">IF(F579&lt;&gt;"",xlookup(F579,M:M,M:M,"not guildie"),"")</f>
        <v/>
      </c>
      <c r="J579" s="214" t="str">
        <f aca="false">IF(F579&lt;&gt;"", xlookup(F579,O:O,O:O,"not on DKP"),"")</f>
        <v/>
      </c>
      <c r="K579" s="185" t="str">
        <f aca="false">IF(F579="","", xlookup("*"&amp;F579&amp;"*",S:S,S:S,"",2))</f>
        <v/>
      </c>
      <c r="M579" s="144" t="s">
        <v>1008</v>
      </c>
      <c r="N579" s="187" t="e">
        <f aca="false" t="array" ref="N579:N579">IF(M579="","", xlookup(M579,'Guild ID Registrar'!B:B,'Guild ID Registrar'!A:A,"noID"))</f>
        <v>#NAME?</v>
      </c>
      <c r="O579" s="139" t="e">
        <f aca="false">xlookup(M579,F:F,F:F,"",2)</f>
        <v>#NAME?</v>
      </c>
      <c r="P579" s="138" t="str">
        <f aca="false">IF(SUMIF(F:F,M579,H:H)=0,"",SUMIF(F:F,M579,H:H))</f>
        <v/>
      </c>
      <c r="Q579" s="189" t="e">
        <f aca="false">IF(M579="","", xlookup("*"&amp;M579&amp;"*",S:S,S:S,"",2))</f>
        <v>#NAME?</v>
      </c>
      <c r="S579" s="140" t="str">
        <f aca="false">IF('DKP Sep 25'!A576&lt;&gt;"",'DKP Sep 25'!A576,"")</f>
        <v/>
      </c>
      <c r="T579" s="145" t="str">
        <f aca="false">IF(S579="","",IF(SUMIF(Q:Q,S579,P:P)=0,"",SUMIF(Q:Q,S579,P:P)))</f>
        <v/>
      </c>
      <c r="U579" s="190" t="str">
        <f aca="false" t="array" ref="U579:U579">IF(S579="","", xlookup(S579,'DKP Sep 25'!A:A,'DKP Sep 25'!A:A))</f>
        <v/>
      </c>
      <c r="V579" s="126" t="str">
        <f aca="false">IF(T579="","", IF(T579&gt;10,1,""))</f>
        <v/>
      </c>
      <c r="W579" s="191" t="e">
        <f aca="false">xlookup(S579,Q:Q,Q:Q)</f>
        <v>#NAME?</v>
      </c>
    </row>
    <row r="580" customFormat="false" ht="15.75" hidden="false" customHeight="true" outlineLevel="0" collapsed="false">
      <c r="A580" s="126"/>
      <c r="B580" s="126"/>
      <c r="C580" s="126"/>
      <c r="G580" s="214"/>
      <c r="H580" s="123"/>
      <c r="I580" s="214" t="str">
        <f aca="false">IF(F580&lt;&gt;"",xlookup(F580,M:M,M:M,"not guildie"),"")</f>
        <v/>
      </c>
      <c r="J580" s="214" t="str">
        <f aca="false">IF(F580&lt;&gt;"", xlookup(F580,O:O,O:O,"not on DKP"),"")</f>
        <v/>
      </c>
      <c r="K580" s="185" t="str">
        <f aca="false">IF(F580="","", xlookup("*"&amp;F580&amp;"*",S:S,S:S,"",2))</f>
        <v/>
      </c>
      <c r="M580" s="144" t="s">
        <v>1009</v>
      </c>
      <c r="N580" s="187" t="e">
        <f aca="false" t="array" ref="N580:N580">IF(M580="","", xlookup(M580,'Guild ID Registrar'!B:B,'Guild ID Registrar'!A:A,"noID"))</f>
        <v>#NAME?</v>
      </c>
      <c r="O580" s="139" t="e">
        <f aca="false">xlookup(M580,F:F,F:F,"",2)</f>
        <v>#NAME?</v>
      </c>
      <c r="P580" s="138" t="str">
        <f aca="false">IF(SUMIF(F:F,M580,H:H)=0,"",SUMIF(F:F,M580,H:H))</f>
        <v/>
      </c>
      <c r="Q580" s="189" t="e">
        <f aca="false">IF(M580="","", xlookup("*"&amp;M580&amp;"*",S:S,S:S,"",2))</f>
        <v>#NAME?</v>
      </c>
      <c r="S580" s="140" t="str">
        <f aca="false">IF('DKP Sep 25'!A577&lt;&gt;"",'DKP Sep 25'!A577,"")</f>
        <v/>
      </c>
      <c r="T580" s="145" t="str">
        <f aca="false">IF(S580="","",IF(SUMIF(Q:Q,S580,P:P)=0,"",SUMIF(Q:Q,S580,P:P)))</f>
        <v/>
      </c>
      <c r="U580" s="190" t="str">
        <f aca="false" t="array" ref="U580:U580">IF(S580="","", xlookup(S580,'DKP Sep 25'!A:A,'DKP Sep 25'!A:A))</f>
        <v/>
      </c>
      <c r="V580" s="126" t="str">
        <f aca="false">IF(T580="","", IF(T580&gt;10,1,""))</f>
        <v/>
      </c>
      <c r="W580" s="191" t="e">
        <f aca="false">xlookup(S580,Q:Q,Q:Q)</f>
        <v>#NAME?</v>
      </c>
    </row>
    <row r="581" customFormat="false" ht="15.75" hidden="false" customHeight="true" outlineLevel="0" collapsed="false">
      <c r="A581" s="126"/>
      <c r="B581" s="126"/>
      <c r="C581" s="126"/>
      <c r="G581" s="214"/>
      <c r="H581" s="123"/>
      <c r="I581" s="214" t="str">
        <f aca="false">IF(F581&lt;&gt;"",xlookup(F581,M:M,M:M,"not guildie"),"")</f>
        <v/>
      </c>
      <c r="J581" s="214" t="str">
        <f aca="false">IF(F581&lt;&gt;"", xlookup(F581,O:O,O:O,"not on DKP"),"")</f>
        <v/>
      </c>
      <c r="K581" s="185" t="str">
        <f aca="false">IF(F581="","", xlookup("*"&amp;F581&amp;"*",S:S,S:S,"",2))</f>
        <v/>
      </c>
      <c r="M581" s="144" t="s">
        <v>1010</v>
      </c>
      <c r="N581" s="187" t="e">
        <f aca="false" t="array" ref="N581:N581">IF(M581="","", xlookup(M581,'Guild ID Registrar'!B:B,'Guild ID Registrar'!A:A,"noID"))</f>
        <v>#NAME?</v>
      </c>
      <c r="O581" s="139" t="e">
        <f aca="false">xlookup(M581,F:F,F:F,"",2)</f>
        <v>#NAME?</v>
      </c>
      <c r="P581" s="138" t="str">
        <f aca="false">IF(SUMIF(F:F,M581,H:H)=0,"",SUMIF(F:F,M581,H:H))</f>
        <v/>
      </c>
      <c r="Q581" s="189" t="e">
        <f aca="false">IF(M581="","", xlookup("*"&amp;M581&amp;"*",S:S,S:S,"",2))</f>
        <v>#NAME?</v>
      </c>
      <c r="S581" s="140" t="str">
        <f aca="false">IF('DKP Sep 25'!A578&lt;&gt;"",'DKP Sep 25'!A578,"")</f>
        <v/>
      </c>
      <c r="T581" s="145" t="str">
        <f aca="false">IF(S581="","",IF(SUMIF(Q:Q,S581,P:P)=0,"",SUMIF(Q:Q,S581,P:P)))</f>
        <v/>
      </c>
      <c r="U581" s="190" t="str">
        <f aca="false" t="array" ref="U581:U581">IF(S581="","", xlookup(S581,'DKP Sep 25'!A:A,'DKP Sep 25'!A:A))</f>
        <v/>
      </c>
      <c r="V581" s="126" t="str">
        <f aca="false">IF(T581="","", IF(T581&gt;10,1,""))</f>
        <v/>
      </c>
      <c r="W581" s="191" t="e">
        <f aca="false">xlookup(S581,Q:Q,Q:Q)</f>
        <v>#NAME?</v>
      </c>
    </row>
    <row r="582" customFormat="false" ht="15.75" hidden="false" customHeight="true" outlineLevel="0" collapsed="false">
      <c r="A582" s="126"/>
      <c r="B582" s="126"/>
      <c r="C582" s="126"/>
      <c r="G582" s="214"/>
      <c r="H582" s="123"/>
      <c r="I582" s="214" t="str">
        <f aca="false">IF(F582&lt;&gt;"",xlookup(F582,M:M,M:M,"not guildie"),"")</f>
        <v/>
      </c>
      <c r="J582" s="214" t="str">
        <f aca="false">IF(F582&lt;&gt;"", xlookup(F582,O:O,O:O,"not on DKP"),"")</f>
        <v/>
      </c>
      <c r="K582" s="185" t="str">
        <f aca="false">IF(F582="","", xlookup("*"&amp;F582&amp;"*",S:S,S:S,"",2))</f>
        <v/>
      </c>
      <c r="M582" s="144" t="s">
        <v>1011</v>
      </c>
      <c r="N582" s="187" t="e">
        <f aca="false" t="array" ref="N582:N582">IF(M582="","", xlookup(M582,'Guild ID Registrar'!B:B,'Guild ID Registrar'!A:A,"noID"))</f>
        <v>#NAME?</v>
      </c>
      <c r="O582" s="139" t="e">
        <f aca="false">xlookup(M582,F:F,F:F,"",2)</f>
        <v>#NAME?</v>
      </c>
      <c r="P582" s="138" t="str">
        <f aca="false">IF(SUMIF(F:F,M582,H:H)=0,"",SUMIF(F:F,M582,H:H))</f>
        <v/>
      </c>
      <c r="Q582" s="189" t="e">
        <f aca="false">IF(M582="","", xlookup("*"&amp;M582&amp;"*",S:S,S:S,"",2))</f>
        <v>#NAME?</v>
      </c>
      <c r="S582" s="140" t="str">
        <f aca="false">IF('DKP Sep 25'!A579&lt;&gt;"",'DKP Sep 25'!A579,"")</f>
        <v/>
      </c>
      <c r="T582" s="145" t="str">
        <f aca="false">IF(S582="","",IF(SUMIF(Q:Q,S582,P:P)=0,"",SUMIF(Q:Q,S582,P:P)))</f>
        <v/>
      </c>
      <c r="U582" s="190" t="str">
        <f aca="false" t="array" ref="U582:U582">IF(S582="","", xlookup(S582,'DKP Sep 25'!A:A,'DKP Sep 25'!A:A))</f>
        <v/>
      </c>
      <c r="V582" s="126" t="str">
        <f aca="false">IF(T582="","", IF(T582&gt;10,1,""))</f>
        <v/>
      </c>
      <c r="W582" s="191" t="e">
        <f aca="false">xlookup(S582,Q:Q,Q:Q)</f>
        <v>#NAME?</v>
      </c>
    </row>
    <row r="583" customFormat="false" ht="15.75" hidden="false" customHeight="true" outlineLevel="0" collapsed="false">
      <c r="A583" s="126"/>
      <c r="B583" s="126"/>
      <c r="C583" s="126"/>
      <c r="G583" s="214"/>
      <c r="H583" s="123"/>
      <c r="I583" s="214" t="str">
        <f aca="false">IF(F583&lt;&gt;"",xlookup(F583,M:M,M:M,"not guildie"),"")</f>
        <v/>
      </c>
      <c r="J583" s="214" t="str">
        <f aca="false">IF(F583&lt;&gt;"", xlookup(F583,O:O,O:O,"not on DKP"),"")</f>
        <v/>
      </c>
      <c r="K583" s="185" t="str">
        <f aca="false">IF(F583="","", xlookup("*"&amp;F583&amp;"*",S:S,S:S,"",2))</f>
        <v/>
      </c>
      <c r="M583" s="3" t="s">
        <v>425</v>
      </c>
      <c r="N583" s="187" t="e">
        <f aca="false" t="array" ref="N583:N583">IF(M583="","", xlookup(M583,'Guild ID Registrar'!B:B,'Guild ID Registrar'!A:A,"noID"))</f>
        <v>#NAME?</v>
      </c>
      <c r="O583" s="139" t="e">
        <f aca="false">xlookup(M583,F:F,F:F,"",2)</f>
        <v>#NAME?</v>
      </c>
      <c r="P583" s="138" t="n">
        <f aca="false">IF(SUMIF(F:F,M583,H:H)=0,"",SUMIF(F:F,M583,H:H))</f>
        <v>5</v>
      </c>
      <c r="Q583" s="207" t="e">
        <f aca="false">IF(M583="","", xlookup("*"&amp;M583&amp;"*",S:S,S:S,"",2))</f>
        <v>#NAME?</v>
      </c>
      <c r="S583" s="140" t="str">
        <f aca="false">IF('DKP Sep 25'!A580&lt;&gt;"",'DKP Sep 25'!A580,"")</f>
        <v/>
      </c>
      <c r="T583" s="145" t="str">
        <f aca="false">IF(S583="","",IF(SUMIF(Q:Q,S583,P:P)=0,"",SUMIF(Q:Q,S583,P:P)))</f>
        <v/>
      </c>
      <c r="U583" s="190" t="str">
        <f aca="false" t="array" ref="U583:U583">IF(S583="","", xlookup(S583,'DKP Sep 25'!A:A,'DKP Sep 25'!A:A))</f>
        <v/>
      </c>
      <c r="V583" s="126" t="str">
        <f aca="false">IF(T583="","", IF(T583&gt;10,1,""))</f>
        <v/>
      </c>
      <c r="W583" s="191" t="e">
        <f aca="false">xlookup(S583,Q:Q,Q:Q)</f>
        <v>#NAME?</v>
      </c>
    </row>
    <row r="584" customFormat="false" ht="15.75" hidden="false" customHeight="true" outlineLevel="0" collapsed="false">
      <c r="A584" s="126"/>
      <c r="B584" s="126"/>
      <c r="C584" s="126"/>
      <c r="G584" s="214"/>
      <c r="H584" s="123"/>
      <c r="I584" s="214" t="str">
        <f aca="false">IF(F584&lt;&gt;"",xlookup(F584,M:M,M:M,"not guildie"),"")</f>
        <v/>
      </c>
      <c r="J584" s="214" t="str">
        <f aca="false">IF(F584&lt;&gt;"", xlookup(F584,O:O,O:O,"not on DKP"),"")</f>
        <v/>
      </c>
      <c r="K584" s="185" t="str">
        <f aca="false">IF(F584="","", xlookup("*"&amp;F584&amp;"*",S:S,S:S,"",2))</f>
        <v/>
      </c>
      <c r="M584" s="3" t="s">
        <v>1012</v>
      </c>
      <c r="N584" s="187" t="e">
        <f aca="false" t="array" ref="N584:N584">IF(M584="","", xlookup(M584,'Guild ID Registrar'!B:B,'Guild ID Registrar'!A:A,"noID"))</f>
        <v>#NAME?</v>
      </c>
      <c r="O584" s="139" t="e">
        <f aca="false">xlookup(M584,F:F,F:F,"",2)</f>
        <v>#NAME?</v>
      </c>
      <c r="P584" s="138" t="str">
        <f aca="false">IF(SUMIF(F:F,M584,H:H)=0,"",SUMIF(F:F,M584,H:H))</f>
        <v/>
      </c>
      <c r="Q584" s="189" t="e">
        <f aca="false">IF(M584="","", xlookup("*"&amp;M584&amp;"*",S:S,S:S,"",2))</f>
        <v>#NAME?</v>
      </c>
      <c r="S584" s="140" t="str">
        <f aca="false">IF('DKP Sep 25'!A581&lt;&gt;"",'DKP Sep 25'!A581,"")</f>
        <v/>
      </c>
      <c r="T584" s="145" t="str">
        <f aca="false">IF(S584="","",IF(SUMIF(Q:Q,S584,P:P)=0,"",SUMIF(Q:Q,S584,P:P)))</f>
        <v/>
      </c>
      <c r="U584" s="190" t="str">
        <f aca="false" t="array" ref="U584:U584">IF(S584="","", xlookup(S584,'DKP Sep 25'!A:A,'DKP Sep 25'!A:A))</f>
        <v/>
      </c>
      <c r="V584" s="126" t="str">
        <f aca="false">IF(T584="","", IF(T584&gt;10,1,""))</f>
        <v/>
      </c>
      <c r="W584" s="191" t="e">
        <f aca="false">xlookup(S584,Q:Q,Q:Q)</f>
        <v>#NAME?</v>
      </c>
    </row>
    <row r="585" customFormat="false" ht="15.75" hidden="false" customHeight="true" outlineLevel="0" collapsed="false">
      <c r="A585" s="126"/>
      <c r="B585" s="126"/>
      <c r="C585" s="126"/>
      <c r="G585" s="214"/>
      <c r="H585" s="123"/>
      <c r="I585" s="214" t="str">
        <f aca="false">IF(F585&lt;&gt;"",xlookup(F585,M:M,M:M,"not guildie"),"")</f>
        <v/>
      </c>
      <c r="J585" s="214" t="str">
        <f aca="false">IF(F585&lt;&gt;"", xlookup(F585,O:O,O:O,"not on DKP"),"")</f>
        <v/>
      </c>
      <c r="K585" s="185" t="str">
        <f aca="false">IF(F585="","", xlookup("*"&amp;F585&amp;"*",S:S,S:S,"",2))</f>
        <v/>
      </c>
      <c r="M585" s="3" t="s">
        <v>1013</v>
      </c>
      <c r="N585" s="187" t="e">
        <f aca="false" t="array" ref="N585:N585">IF(M585="","", xlookup(M585,'Guild ID Registrar'!B:B,'Guild ID Registrar'!A:A,"noID"))</f>
        <v>#NAME?</v>
      </c>
      <c r="O585" s="139" t="e">
        <f aca="false">xlookup(M585,F:F,F:F,"",2)</f>
        <v>#NAME?</v>
      </c>
      <c r="P585" s="138" t="str">
        <f aca="false">IF(SUMIF(F:F,M585,H:H)=0,"",SUMIF(F:F,M585,H:H))</f>
        <v/>
      </c>
      <c r="Q585" s="189" t="e">
        <f aca="false">IF(M585="","", xlookup("*"&amp;M585&amp;"*",S:S,S:S,"",2))</f>
        <v>#NAME?</v>
      </c>
      <c r="S585" s="140" t="str">
        <f aca="false">IF('DKP Sep 25'!A582&lt;&gt;"",'DKP Sep 25'!A582,"")</f>
        <v/>
      </c>
      <c r="T585" s="145" t="str">
        <f aca="false">IF(S585="","",IF(SUMIF(Q:Q,S585,P:P)=0,"",SUMIF(Q:Q,S585,P:P)))</f>
        <v/>
      </c>
      <c r="U585" s="190" t="str">
        <f aca="false" t="array" ref="U585:U585">IF(S585="","", xlookup(S585,'DKP Sep 25'!A:A,'DKP Sep 25'!A:A))</f>
        <v/>
      </c>
      <c r="V585" s="126" t="str">
        <f aca="false">IF(T585="","", IF(T585&gt;10,1,""))</f>
        <v/>
      </c>
      <c r="W585" s="191" t="e">
        <f aca="false">xlookup(S585,Q:Q,Q:Q)</f>
        <v>#NAME?</v>
      </c>
    </row>
    <row r="586" customFormat="false" ht="15.75" hidden="false" customHeight="true" outlineLevel="0" collapsed="false">
      <c r="A586" s="126"/>
      <c r="B586" s="126"/>
      <c r="C586" s="126"/>
      <c r="G586" s="214"/>
      <c r="H586" s="123"/>
      <c r="I586" s="214" t="str">
        <f aca="false">IF(F586&lt;&gt;"",xlookup(F586,M:M,M:M,"not guildie"),"")</f>
        <v/>
      </c>
      <c r="J586" s="214" t="str">
        <f aca="false">IF(F586&lt;&gt;"", xlookup(F586,O:O,O:O,"not on DKP"),"")</f>
        <v/>
      </c>
      <c r="K586" s="185" t="str">
        <f aca="false">IF(F586="","", xlookup("*"&amp;F586&amp;"*",S:S,S:S,"",2))</f>
        <v/>
      </c>
      <c r="M586" s="3" t="s">
        <v>1014</v>
      </c>
      <c r="N586" s="187" t="e">
        <f aca="false" t="array" ref="N586:N586">IF(M586="","", xlookup(M586,'Guild ID Registrar'!B:B,'Guild ID Registrar'!A:A,"noID"))</f>
        <v>#NAME?</v>
      </c>
      <c r="O586" s="139" t="e">
        <f aca="false">xlookup(M586,F:F,F:F,"",2)</f>
        <v>#NAME?</v>
      </c>
      <c r="P586" s="138" t="n">
        <f aca="false">IF(SUMIF(F:F,M586,H:H)=0,"",SUMIF(F:F,M586,H:H))</f>
        <v>7</v>
      </c>
      <c r="Q586" s="189" t="e">
        <f aca="false">IF(M586="","", xlookup("*"&amp;M586&amp;"*",S:S,S:S,"",2))</f>
        <v>#NAME?</v>
      </c>
      <c r="S586" s="140" t="str">
        <f aca="false">IF('DKP Sep 25'!A583&lt;&gt;"",'DKP Sep 25'!A583,"")</f>
        <v/>
      </c>
      <c r="T586" s="145" t="str">
        <f aca="false">IF(S586="","",IF(SUMIF(Q:Q,S586,P:P)=0,"",SUMIF(Q:Q,S586,P:P)))</f>
        <v/>
      </c>
      <c r="U586" s="190" t="str">
        <f aca="false" t="array" ref="U586:U586">IF(S586="","", xlookup(S586,'DKP Sep 25'!A:A,'DKP Sep 25'!A:A))</f>
        <v/>
      </c>
      <c r="V586" s="126" t="str">
        <f aca="false">IF(T586="","", IF(T586&gt;10,1,""))</f>
        <v/>
      </c>
      <c r="W586" s="191" t="e">
        <f aca="false">xlookup(S586,Q:Q,Q:Q)</f>
        <v>#NAME?</v>
      </c>
    </row>
    <row r="587" customFormat="false" ht="15.75" hidden="false" customHeight="true" outlineLevel="0" collapsed="false">
      <c r="A587" s="126"/>
      <c r="B587" s="126"/>
      <c r="C587" s="126"/>
      <c r="G587" s="214"/>
      <c r="H587" s="123"/>
      <c r="I587" s="214" t="str">
        <f aca="false">IF(F587&lt;&gt;"",xlookup(F587,M:M,M:M,"not guildie"),"")</f>
        <v/>
      </c>
      <c r="J587" s="214" t="str">
        <f aca="false">IF(F587&lt;&gt;"", xlookup(F587,O:O,O:O,"not on DKP"),"")</f>
        <v/>
      </c>
      <c r="K587" s="185" t="str">
        <f aca="false">IF(F587="","", xlookup("*"&amp;F587&amp;"*",S:S,S:S,"",2))</f>
        <v/>
      </c>
      <c r="M587" s="3" t="s">
        <v>1015</v>
      </c>
      <c r="N587" s="187" t="e">
        <f aca="false" t="array" ref="N587:N587">IF(M587="","", xlookup(M587,'Guild ID Registrar'!B:B,'Guild ID Registrar'!A:A,"noID"))</f>
        <v>#NAME?</v>
      </c>
      <c r="O587" s="139" t="e">
        <f aca="false">xlookup(M587,F:F,F:F,"",2)</f>
        <v>#NAME?</v>
      </c>
      <c r="P587" s="138" t="str">
        <f aca="false">IF(SUMIF(F:F,M587,H:H)=0,"",SUMIF(F:F,M587,H:H))</f>
        <v/>
      </c>
      <c r="Q587" s="189" t="e">
        <f aca="false">IF(M587="","", xlookup("*"&amp;M587&amp;"*",S:S,S:S,"",2))</f>
        <v>#NAME?</v>
      </c>
      <c r="S587" s="140" t="str">
        <f aca="false">IF('DKP Sep 25'!A584&lt;&gt;"",'DKP Sep 25'!A584,"")</f>
        <v/>
      </c>
      <c r="T587" s="145" t="str">
        <f aca="false">IF(S587="","",IF(SUMIF(Q:Q,S587,P:P)=0,"",SUMIF(Q:Q,S587,P:P)))</f>
        <v/>
      </c>
      <c r="U587" s="190" t="str">
        <f aca="false" t="array" ref="U587:U587">IF(S587="","", xlookup(S587,'DKP Sep 25'!A:A,'DKP Sep 25'!A:A))</f>
        <v/>
      </c>
      <c r="V587" s="126" t="str">
        <f aca="false">IF(T587="","", IF(T587&gt;10,1,""))</f>
        <v/>
      </c>
      <c r="W587" s="191" t="e">
        <f aca="false">xlookup(S587,Q:Q,Q:Q)</f>
        <v>#NAME?</v>
      </c>
    </row>
    <row r="588" customFormat="false" ht="15.75" hidden="false" customHeight="true" outlineLevel="0" collapsed="false">
      <c r="A588" s="126"/>
      <c r="B588" s="126"/>
      <c r="C588" s="126"/>
      <c r="G588" s="214"/>
      <c r="H588" s="123"/>
      <c r="I588" s="214" t="str">
        <f aca="false">IF(F588&lt;&gt;"",xlookup(F588,M:M,M:M,"not guildie"),"")</f>
        <v/>
      </c>
      <c r="J588" s="214" t="str">
        <f aca="false">IF(F588&lt;&gt;"", xlookup(F588,O:O,O:O,"not on DKP"),"")</f>
        <v/>
      </c>
      <c r="K588" s="185" t="str">
        <f aca="false">IF(F588="","", xlookup("*"&amp;F588&amp;"*",S:S,S:S,"",2))</f>
        <v/>
      </c>
      <c r="M588" s="3" t="s">
        <v>256</v>
      </c>
      <c r="N588" s="187" t="e">
        <f aca="false" t="array" ref="N588:N588">IF(M588="","", xlookup(M588,'Guild ID Registrar'!B:B,'Guild ID Registrar'!A:A,"noID"))</f>
        <v>#NAME?</v>
      </c>
      <c r="O588" s="139" t="e">
        <f aca="false">xlookup(M588,F:F,F:F,"",2)</f>
        <v>#NAME?</v>
      </c>
      <c r="P588" s="138" t="n">
        <f aca="false">IF(SUMIF(F:F,M588,H:H)=0,"",SUMIF(F:F,M588,H:H))</f>
        <v>5</v>
      </c>
      <c r="Q588" s="189" t="e">
        <f aca="false">IF(M588="","", xlookup("*"&amp;M588&amp;"*",S:S,S:S,"",2))</f>
        <v>#NAME?</v>
      </c>
      <c r="S588" s="140" t="str">
        <f aca="false">IF('DKP Sep 25'!A585&lt;&gt;"",'DKP Sep 25'!A585,"")</f>
        <v/>
      </c>
      <c r="T588" s="145" t="str">
        <f aca="false">IF(S588="","",IF(SUMIF(Q:Q,S588,P:P)=0,"",SUMIF(Q:Q,S588,P:P)))</f>
        <v/>
      </c>
      <c r="U588" s="190" t="str">
        <f aca="false" t="array" ref="U588:U588">IF(S588="","", xlookup(S588,'DKP Sep 25'!A:A,'DKP Sep 25'!A:A))</f>
        <v/>
      </c>
      <c r="V588" s="126" t="str">
        <f aca="false">IF(T588="","", IF(T588&gt;10,1,""))</f>
        <v/>
      </c>
      <c r="W588" s="191" t="e">
        <f aca="false">xlookup(S588,Q:Q,Q:Q)</f>
        <v>#NAME?</v>
      </c>
    </row>
    <row r="589" customFormat="false" ht="15.75" hidden="false" customHeight="true" outlineLevel="0" collapsed="false">
      <c r="A589" s="126"/>
      <c r="B589" s="126"/>
      <c r="C589" s="126"/>
      <c r="G589" s="214"/>
      <c r="H589" s="123"/>
      <c r="I589" s="214" t="str">
        <f aca="false">IF(F589&lt;&gt;"",xlookup(F589,M:M,M:M,"not guildie"),"")</f>
        <v/>
      </c>
      <c r="J589" s="214" t="str">
        <f aca="false">IF(F589&lt;&gt;"", xlookup(F589,O:O,O:O,"not on DKP"),"")</f>
        <v/>
      </c>
      <c r="K589" s="185" t="str">
        <f aca="false">IF(F589="","", xlookup("*"&amp;F589&amp;"*",S:S,S:S,"",2))</f>
        <v/>
      </c>
      <c r="M589" s="3" t="s">
        <v>1016</v>
      </c>
      <c r="N589" s="187" t="e">
        <f aca="false" t="array" ref="N589:N589">IF(M589="","", xlookup(M589,'Guild ID Registrar'!B:B,'Guild ID Registrar'!A:A,"noID"))</f>
        <v>#NAME?</v>
      </c>
      <c r="O589" s="139" t="e">
        <f aca="false">xlookup(M589,F:F,F:F,"",2)</f>
        <v>#NAME?</v>
      </c>
      <c r="P589" s="138" t="str">
        <f aca="false">IF(SUMIF(F:F,M589,H:H)=0,"",SUMIF(F:F,M589,H:H))</f>
        <v/>
      </c>
      <c r="Q589" s="189" t="e">
        <f aca="false">IF(M589="","", xlookup("*"&amp;M589&amp;"*",S:S,S:S,"",2))</f>
        <v>#NAME?</v>
      </c>
      <c r="S589" s="140" t="str">
        <f aca="false">IF('DKP Sep 25'!A586&lt;&gt;"",'DKP Sep 25'!A586,"")</f>
        <v/>
      </c>
      <c r="T589" s="145" t="str">
        <f aca="false">IF(S589="","",IF(SUMIF(Q:Q,S589,P:P)=0,"",SUMIF(Q:Q,S589,P:P)))</f>
        <v/>
      </c>
      <c r="U589" s="190" t="str">
        <f aca="false" t="array" ref="U589:U589">IF(S589="","", xlookup(S589,'DKP Sep 25'!A:A,'DKP Sep 25'!A:A))</f>
        <v/>
      </c>
      <c r="V589" s="126" t="str">
        <f aca="false">IF(T589="","", IF(T589&gt;10,1,""))</f>
        <v/>
      </c>
      <c r="W589" s="191" t="e">
        <f aca="false">xlookup(S589,Q:Q,Q:Q)</f>
        <v>#NAME?</v>
      </c>
    </row>
    <row r="590" customFormat="false" ht="15.75" hidden="false" customHeight="true" outlineLevel="0" collapsed="false">
      <c r="A590" s="126"/>
      <c r="B590" s="126"/>
      <c r="C590" s="126"/>
      <c r="G590" s="214"/>
      <c r="H590" s="123"/>
      <c r="I590" s="214" t="str">
        <f aca="false">IF(F590&lt;&gt;"",xlookup(F590,M:M,M:M,"not guildie"),"")</f>
        <v/>
      </c>
      <c r="J590" s="214" t="str">
        <f aca="false">IF(F590&lt;&gt;"", xlookup(F590,O:O,O:O,"not on DKP"),"")</f>
        <v/>
      </c>
      <c r="K590" s="185" t="str">
        <f aca="false">IF(F590="","", xlookup("*"&amp;F590&amp;"*",S:S,S:S,"",2))</f>
        <v/>
      </c>
      <c r="M590" s="3" t="s">
        <v>258</v>
      </c>
      <c r="N590" s="187" t="e">
        <f aca="false" t="array" ref="N590:N590">IF(M590="","", xlookup(M590,'Guild ID Registrar'!B:B,'Guild ID Registrar'!A:A,"noID"))</f>
        <v>#NAME?</v>
      </c>
      <c r="O590" s="139" t="e">
        <f aca="false">xlookup(M590,F:F,F:F,"",2)</f>
        <v>#NAME?</v>
      </c>
      <c r="P590" s="138" t="str">
        <f aca="false">IF(SUMIF(F:F,M590,H:H)=0,"",SUMIF(F:F,M590,H:H))</f>
        <v/>
      </c>
      <c r="Q590" s="207" t="e">
        <f aca="false">IF(M590="","", xlookup("*"&amp;M590&amp;"*",S:S,S:S,"",2))</f>
        <v>#NAME?</v>
      </c>
      <c r="S590" s="140" t="str">
        <f aca="false">IF('DKP Sep 25'!A587&lt;&gt;"",'DKP Sep 25'!A587,"")</f>
        <v/>
      </c>
      <c r="T590" s="145" t="str">
        <f aca="false">IF(S590="","",IF(SUMIF(Q:Q,S590,P:P)=0,"",SUMIF(Q:Q,S590,P:P)))</f>
        <v/>
      </c>
      <c r="U590" s="190" t="str">
        <f aca="false" t="array" ref="U590:U590">IF(S590="","", xlookup(S590,'DKP Sep 25'!A:A,'DKP Sep 25'!A:A))</f>
        <v/>
      </c>
      <c r="V590" s="126" t="str">
        <f aca="false">IF(T590="","", IF(T590&gt;10,1,""))</f>
        <v/>
      </c>
      <c r="W590" s="191" t="e">
        <f aca="false">xlookup(S590,Q:Q,Q:Q)</f>
        <v>#NAME?</v>
      </c>
    </row>
    <row r="591" customFormat="false" ht="15.75" hidden="false" customHeight="true" outlineLevel="0" collapsed="false">
      <c r="A591" s="126"/>
      <c r="B591" s="126"/>
      <c r="C591" s="126"/>
      <c r="G591" s="214"/>
      <c r="H591" s="123"/>
      <c r="I591" s="214" t="str">
        <f aca="false">IF(F591&lt;&gt;"",xlookup(F591,M:M,M:M,"not guildie"),"")</f>
        <v/>
      </c>
      <c r="J591" s="214" t="str">
        <f aca="false">IF(F591&lt;&gt;"", xlookup(F591,O:O,O:O,"not on DKP"),"")</f>
        <v/>
      </c>
      <c r="K591" s="185" t="str">
        <f aca="false">IF(F591="","", xlookup("*"&amp;F591&amp;"*",S:S,S:S,"",2))</f>
        <v/>
      </c>
      <c r="M591" s="3" t="s">
        <v>1017</v>
      </c>
      <c r="N591" s="187" t="e">
        <f aca="false" t="array" ref="N591:N591">IF(M591="","", xlookup(M591,'Guild ID Registrar'!B:B,'Guild ID Registrar'!A:A,"noID"))</f>
        <v>#NAME?</v>
      </c>
      <c r="O591" s="139" t="e">
        <f aca="false">xlookup(M591,F:F,F:F,"",2)</f>
        <v>#NAME?</v>
      </c>
      <c r="P591" s="138" t="str">
        <f aca="false">IF(SUMIF(F:F,M591,H:H)=0,"",SUMIF(F:F,M591,H:H))</f>
        <v/>
      </c>
      <c r="Q591" s="189" t="e">
        <f aca="false">IF(M591="","", xlookup("*"&amp;M591&amp;"*",S:S,S:S,"",2))</f>
        <v>#NAME?</v>
      </c>
      <c r="S591" s="140" t="str">
        <f aca="false">IF('DKP Sep 25'!A588&lt;&gt;"",'DKP Sep 25'!A588,"")</f>
        <v/>
      </c>
      <c r="T591" s="145" t="str">
        <f aca="false">IF(S591="","",IF(SUMIF(Q:Q,S591,P:P)=0,"",SUMIF(Q:Q,S591,P:P)))</f>
        <v/>
      </c>
      <c r="U591" s="190" t="str">
        <f aca="false" t="array" ref="U591:U591">IF(S591="","", xlookup(S591,'DKP Sep 25'!A:A,'DKP Sep 25'!A:A))</f>
        <v/>
      </c>
      <c r="V591" s="126" t="str">
        <f aca="false">IF(T591="","", IF(T591&gt;10,1,""))</f>
        <v/>
      </c>
      <c r="W591" s="191" t="e">
        <f aca="false">xlookup(S591,Q:Q,Q:Q)</f>
        <v>#NAME?</v>
      </c>
    </row>
    <row r="592" customFormat="false" ht="15.75" hidden="false" customHeight="true" outlineLevel="0" collapsed="false">
      <c r="A592" s="126"/>
      <c r="B592" s="126"/>
      <c r="C592" s="126"/>
      <c r="G592" s="214"/>
      <c r="H592" s="123"/>
      <c r="I592" s="214" t="str">
        <f aca="false">IF(F592&lt;&gt;"",xlookup(F592,M:M,M:M,"not guildie"),"")</f>
        <v/>
      </c>
      <c r="J592" s="214" t="str">
        <f aca="false">IF(F592&lt;&gt;"", xlookup(F592,O:O,O:O,"not on DKP"),"")</f>
        <v/>
      </c>
      <c r="K592" s="185" t="str">
        <f aca="false">IF(F592="","", xlookup("*"&amp;F592&amp;"*",S:S,S:S,"",2))</f>
        <v/>
      </c>
      <c r="M592" s="3" t="s">
        <v>1018</v>
      </c>
      <c r="N592" s="187" t="e">
        <f aca="false" t="array" ref="N592:N592">IF(M592="","", xlookup(M592,'Guild ID Registrar'!B:B,'Guild ID Registrar'!A:A,"noID"))</f>
        <v>#NAME?</v>
      </c>
      <c r="O592" s="139" t="e">
        <f aca="false">xlookup(M592,F:F,F:F,"",2)</f>
        <v>#NAME?</v>
      </c>
      <c r="P592" s="138" t="str">
        <f aca="false">IF(SUMIF(F:F,M592,H:H)=0,"",SUMIF(F:F,M592,H:H))</f>
        <v/>
      </c>
      <c r="Q592" s="189" t="e">
        <f aca="false">IF(M592="","", xlookup("*"&amp;M592&amp;"*",S:S,S:S,"",2))</f>
        <v>#NAME?</v>
      </c>
      <c r="S592" s="140" t="str">
        <f aca="false">IF('DKP Sep 25'!A589&lt;&gt;"",'DKP Sep 25'!A589,"")</f>
        <v/>
      </c>
      <c r="T592" s="145" t="str">
        <f aca="false">IF(S592="","",IF(SUMIF(Q:Q,S592,P:P)=0,"",SUMIF(Q:Q,S592,P:P)))</f>
        <v/>
      </c>
      <c r="U592" s="190" t="str">
        <f aca="false" t="array" ref="U592:U592">IF(S592="","", xlookup(S592,'DKP Sep 25'!A:A,'DKP Sep 25'!A:A))</f>
        <v/>
      </c>
      <c r="V592" s="126" t="str">
        <f aca="false">IF(T592="","", IF(T592&gt;10,1,""))</f>
        <v/>
      </c>
      <c r="W592" s="191" t="e">
        <f aca="false">xlookup(S592,Q:Q,Q:Q)</f>
        <v>#NAME?</v>
      </c>
    </row>
    <row r="593" customFormat="false" ht="15.75" hidden="false" customHeight="true" outlineLevel="0" collapsed="false">
      <c r="A593" s="126"/>
      <c r="B593" s="126"/>
      <c r="C593" s="126"/>
      <c r="G593" s="214"/>
      <c r="H593" s="123"/>
      <c r="I593" s="214" t="str">
        <f aca="false">IF(F593&lt;&gt;"",xlookup(F593,M:M,M:M,"not guildie"),"")</f>
        <v/>
      </c>
      <c r="J593" s="214" t="str">
        <f aca="false">IF(F593&lt;&gt;"", xlookup(F593,O:O,O:O,"not on DKP"),"")</f>
        <v/>
      </c>
      <c r="K593" s="185" t="str">
        <f aca="false">IF(F593="","", xlookup("*"&amp;F593&amp;"*",S:S,S:S,"",2))</f>
        <v/>
      </c>
      <c r="M593" s="3" t="s">
        <v>1019</v>
      </c>
      <c r="N593" s="187" t="e">
        <f aca="false" t="array" ref="N593:N593">IF(M593="","", xlookup(M593,'Guild ID Registrar'!B:B,'Guild ID Registrar'!A:A,"noID"))</f>
        <v>#NAME?</v>
      </c>
      <c r="O593" s="139" t="e">
        <f aca="false">xlookup(M593,F:F,F:F,"",2)</f>
        <v>#NAME?</v>
      </c>
      <c r="P593" s="138" t="str">
        <f aca="false">IF(SUMIF(F:F,M593,H:H)=0,"",SUMIF(F:F,M593,H:H))</f>
        <v/>
      </c>
      <c r="Q593" s="189" t="e">
        <f aca="false">IF(M593="","", xlookup("*"&amp;M593&amp;"*",S:S,S:S,"",2))</f>
        <v>#NAME?</v>
      </c>
      <c r="S593" s="140" t="str">
        <f aca="false">IF('DKP Sep 25'!A590&lt;&gt;"",'DKP Sep 25'!A590,"")</f>
        <v/>
      </c>
      <c r="T593" s="145" t="str">
        <f aca="false">IF(S593="","",IF(SUMIF(Q:Q,S593,P:P)=0,"",SUMIF(Q:Q,S593,P:P)))</f>
        <v/>
      </c>
      <c r="U593" s="190" t="str">
        <f aca="false" t="array" ref="U593:U593">IF(S593="","", xlookup(S593,'DKP Sep 25'!A:A,'DKP Sep 25'!A:A))</f>
        <v/>
      </c>
      <c r="V593" s="126" t="str">
        <f aca="false">IF(T593="","", IF(T593&gt;10,1,""))</f>
        <v/>
      </c>
      <c r="W593" s="191" t="e">
        <f aca="false">xlookup(S593,Q:Q,Q:Q)</f>
        <v>#NAME?</v>
      </c>
    </row>
    <row r="594" customFormat="false" ht="15.75" hidden="false" customHeight="true" outlineLevel="0" collapsed="false">
      <c r="A594" s="126"/>
      <c r="B594" s="126"/>
      <c r="C594" s="126"/>
      <c r="G594" s="214"/>
      <c r="H594" s="123"/>
      <c r="I594" s="214" t="str">
        <f aca="false">IF(F594&lt;&gt;"",xlookup(F594,M:M,M:M,"not guildie"),"")</f>
        <v/>
      </c>
      <c r="J594" s="214" t="str">
        <f aca="false">IF(F594&lt;&gt;"", xlookup(F594,O:O,O:O,"not on DKP"),"")</f>
        <v/>
      </c>
      <c r="K594" s="185" t="str">
        <f aca="false">IF(F594="","", xlookup("*"&amp;F594&amp;"*",S:S,S:S,"",2))</f>
        <v/>
      </c>
      <c r="M594" s="3" t="s">
        <v>262</v>
      </c>
      <c r="N594" s="187" t="e">
        <f aca="false" t="array" ref="N594:N594">IF(M594="","", xlookup(M594,'Guild ID Registrar'!B:B,'Guild ID Registrar'!A:A,"noID"))</f>
        <v>#NAME?</v>
      </c>
      <c r="O594" s="139" t="e">
        <f aca="false">xlookup(M594,F:F,F:F,"",2)</f>
        <v>#NAME?</v>
      </c>
      <c r="P594" s="138" t="str">
        <f aca="false">IF(SUMIF(F:F,M594,H:H)=0,"",SUMIF(F:F,M594,H:H))</f>
        <v/>
      </c>
      <c r="Q594" s="189" t="e">
        <f aca="false">IF(M594="","", xlookup("*"&amp;M594&amp;"*",S:S,S:S,"",2))</f>
        <v>#NAME?</v>
      </c>
      <c r="S594" s="140" t="str">
        <f aca="false">IF('DKP Sep 25'!A591&lt;&gt;"",'DKP Sep 25'!A591,"")</f>
        <v/>
      </c>
      <c r="T594" s="145" t="str">
        <f aca="false">IF(S594="","",IF(SUMIF(Q:Q,S594,P:P)=0,"",SUMIF(Q:Q,S594,P:P)))</f>
        <v/>
      </c>
      <c r="U594" s="190" t="str">
        <f aca="false" t="array" ref="U594:U594">IF(S594="","", xlookup(S594,'DKP Sep 25'!A:A,'DKP Sep 25'!A:A))</f>
        <v/>
      </c>
      <c r="V594" s="126" t="str">
        <f aca="false">IF(T594="","", IF(T594&gt;10,1,""))</f>
        <v/>
      </c>
      <c r="W594" s="191" t="e">
        <f aca="false">xlookup(S594,Q:Q,Q:Q)</f>
        <v>#NAME?</v>
      </c>
    </row>
    <row r="595" customFormat="false" ht="15.75" hidden="false" customHeight="true" outlineLevel="0" collapsed="false">
      <c r="A595" s="126"/>
      <c r="B595" s="126"/>
      <c r="C595" s="126"/>
      <c r="G595" s="214"/>
      <c r="H595" s="123"/>
      <c r="I595" s="214" t="str">
        <f aca="false">IF(F595&lt;&gt;"",xlookup(F595,M:M,M:M,"not guildie"),"")</f>
        <v/>
      </c>
      <c r="J595" s="214" t="str">
        <f aca="false">IF(F595&lt;&gt;"", xlookup(F595,O:O,O:O,"not on DKP"),"")</f>
        <v/>
      </c>
      <c r="K595" s="185" t="str">
        <f aca="false">IF(F595="","", xlookup("*"&amp;F595&amp;"*",S:S,S:S,"",2))</f>
        <v/>
      </c>
      <c r="M595" s="3" t="s">
        <v>1020</v>
      </c>
      <c r="N595" s="187" t="e">
        <f aca="false" t="array" ref="N595:N595">IF(M595="","", xlookup(M595,'Guild ID Registrar'!B:B,'Guild ID Registrar'!A:A,"noID"))</f>
        <v>#NAME?</v>
      </c>
      <c r="O595" s="139" t="e">
        <f aca="false">xlookup(M595,F:F,F:F,"",2)</f>
        <v>#NAME?</v>
      </c>
      <c r="P595" s="138" t="str">
        <f aca="false">IF(SUMIF(F:F,M595,H:H)=0,"",SUMIF(F:F,M595,H:H))</f>
        <v/>
      </c>
      <c r="Q595" s="189" t="e">
        <f aca="false">IF(M595="","", xlookup("*"&amp;M595&amp;"*",S:S,S:S,"",2))</f>
        <v>#NAME?</v>
      </c>
      <c r="S595" s="140" t="str">
        <f aca="false">IF('DKP Sep 25'!A592&lt;&gt;"",'DKP Sep 25'!A592,"")</f>
        <v/>
      </c>
      <c r="T595" s="145" t="str">
        <f aca="false">IF(S595="","",IF(SUMIF(Q:Q,S595,P:P)=0,"",SUMIF(Q:Q,S595,P:P)))</f>
        <v/>
      </c>
      <c r="U595" s="190" t="str">
        <f aca="false" t="array" ref="U595:U595">IF(S595="","", xlookup(S595,'DKP Sep 25'!A:A,'DKP Sep 25'!A:A))</f>
        <v/>
      </c>
      <c r="V595" s="126" t="str">
        <f aca="false">IF(T595="","", IF(T595&gt;10,1,""))</f>
        <v/>
      </c>
      <c r="W595" s="191" t="e">
        <f aca="false">xlookup(S595,Q:Q,Q:Q)</f>
        <v>#NAME?</v>
      </c>
    </row>
    <row r="596" customFormat="false" ht="15.75" hidden="false" customHeight="true" outlineLevel="0" collapsed="false">
      <c r="A596" s="126"/>
      <c r="B596" s="126"/>
      <c r="C596" s="126"/>
      <c r="G596" s="214"/>
      <c r="H596" s="123"/>
      <c r="I596" s="214" t="str">
        <f aca="false">IF(F596&lt;&gt;"",xlookup(F596,M:M,M:M,"not guildie"),"")</f>
        <v/>
      </c>
      <c r="J596" s="214" t="str">
        <f aca="false">IF(F596&lt;&gt;"", xlookup(F596,O:O,O:O,"not on DKP"),"")</f>
        <v/>
      </c>
      <c r="K596" s="185" t="str">
        <f aca="false">IF(F596="","", xlookup("*"&amp;F596&amp;"*",S:S,S:S,"",2))</f>
        <v/>
      </c>
      <c r="M596" s="3" t="s">
        <v>1021</v>
      </c>
      <c r="N596" s="187" t="e">
        <f aca="false" t="array" ref="N596:N596">IF(M596="","", xlookup(M596,'Guild ID Registrar'!B:B,'Guild ID Registrar'!A:A,"noID"))</f>
        <v>#NAME?</v>
      </c>
      <c r="O596" s="139" t="e">
        <f aca="false">xlookup(M596,F:F,F:F,"",2)</f>
        <v>#NAME?</v>
      </c>
      <c r="P596" s="138" t="str">
        <f aca="false">IF(SUMIF(F:F,M596,H:H)=0,"",SUMIF(F:F,M596,H:H))</f>
        <v/>
      </c>
      <c r="Q596" s="189" t="e">
        <f aca="false">IF(M596="","", xlookup("*"&amp;M596&amp;"*",S:S,S:S,"",2))</f>
        <v>#NAME?</v>
      </c>
      <c r="S596" s="140" t="str">
        <f aca="false">IF('DKP Sep 25'!A593&lt;&gt;"",'DKP Sep 25'!A593,"")</f>
        <v/>
      </c>
      <c r="T596" s="145" t="str">
        <f aca="false">IF(S596="","",IF(SUMIF(Q:Q,S596,P:P)=0,"",SUMIF(Q:Q,S596,P:P)))</f>
        <v/>
      </c>
      <c r="U596" s="190" t="str">
        <f aca="false" t="array" ref="U596:U596">IF(S596="","", xlookup(S596,'DKP Sep 25'!A:A,'DKP Sep 25'!A:A))</f>
        <v/>
      </c>
      <c r="V596" s="126" t="str">
        <f aca="false">IF(T596="","", IF(T596&gt;10,1,""))</f>
        <v/>
      </c>
      <c r="W596" s="191" t="e">
        <f aca="false">xlookup(S596,Q:Q,Q:Q)</f>
        <v>#NAME?</v>
      </c>
    </row>
    <row r="597" customFormat="false" ht="15.75" hidden="false" customHeight="true" outlineLevel="0" collapsed="false">
      <c r="A597" s="126"/>
      <c r="B597" s="126"/>
      <c r="C597" s="126"/>
      <c r="G597" s="214"/>
      <c r="H597" s="123"/>
      <c r="I597" s="214" t="str">
        <f aca="false">IF(F597&lt;&gt;"",xlookup(F597,M:M,M:M,"not guildie"),"")</f>
        <v/>
      </c>
      <c r="J597" s="214" t="str">
        <f aca="false">IF(F597&lt;&gt;"", xlookup(F597,O:O,O:O,"not on DKP"),"")</f>
        <v/>
      </c>
      <c r="K597" s="185" t="str">
        <f aca="false">IF(F597="","", xlookup("*"&amp;F597&amp;"*",S:S,S:S,"",2))</f>
        <v/>
      </c>
      <c r="M597" s="3" t="s">
        <v>1022</v>
      </c>
      <c r="N597" s="187" t="e">
        <f aca="false" t="array" ref="N597:N597">IF(M597="","", xlookup(M597,'Guild ID Registrar'!B:B,'Guild ID Registrar'!A:A,"noID"))</f>
        <v>#NAME?</v>
      </c>
      <c r="O597" s="139" t="e">
        <f aca="false">xlookup(M597,F:F,F:F,"",2)</f>
        <v>#NAME?</v>
      </c>
      <c r="P597" s="138" t="str">
        <f aca="false">IF(SUMIF(F:F,M597,H:H)=0,"",SUMIF(F:F,M597,H:H))</f>
        <v/>
      </c>
      <c r="Q597" s="189" t="e">
        <f aca="false">IF(M597="","", xlookup("*"&amp;M597&amp;"*",S:S,S:S,"",2))</f>
        <v>#NAME?</v>
      </c>
      <c r="S597" s="140" t="str">
        <f aca="false">IF('DKP Sep 25'!A594&lt;&gt;"",'DKP Sep 25'!A594,"")</f>
        <v/>
      </c>
      <c r="T597" s="145" t="str">
        <f aca="false">IF(S597="","",IF(SUMIF(Q:Q,S597,P:P)=0,"",SUMIF(Q:Q,S597,P:P)))</f>
        <v/>
      </c>
      <c r="U597" s="190" t="str">
        <f aca="false" t="array" ref="U597:U597">IF(S597="","", xlookup(S597,'DKP Sep 25'!A:A,'DKP Sep 25'!A:A))</f>
        <v/>
      </c>
      <c r="V597" s="126" t="str">
        <f aca="false">IF(T597="","", IF(T597&gt;10,1,""))</f>
        <v/>
      </c>
      <c r="W597" s="191" t="e">
        <f aca="false">xlookup(S597,Q:Q,Q:Q)</f>
        <v>#NAME?</v>
      </c>
    </row>
    <row r="598" customFormat="false" ht="15.75" hidden="false" customHeight="true" outlineLevel="0" collapsed="false">
      <c r="A598" s="126"/>
      <c r="B598" s="126"/>
      <c r="C598" s="126"/>
      <c r="G598" s="214"/>
      <c r="H598" s="123"/>
      <c r="I598" s="214" t="str">
        <f aca="false">IF(F598&lt;&gt;"",xlookup(F598,M:M,M:M,"not guildie"),"")</f>
        <v/>
      </c>
      <c r="J598" s="214" t="str">
        <f aca="false">IF(F598&lt;&gt;"", xlookup(F598,O:O,O:O,"not on DKP"),"")</f>
        <v/>
      </c>
      <c r="K598" s="185" t="str">
        <f aca="false">IF(F598="","", xlookup("*"&amp;F598&amp;"*",S:S,S:S,"",2))</f>
        <v/>
      </c>
      <c r="M598" s="3" t="s">
        <v>1023</v>
      </c>
      <c r="N598" s="187" t="e">
        <f aca="false" t="array" ref="N598:N598">IF(M598="","", xlookup(M598,'Guild ID Registrar'!B:B,'Guild ID Registrar'!A:A,"noID"))</f>
        <v>#NAME?</v>
      </c>
      <c r="O598" s="139" t="e">
        <f aca="false">xlookup(M598,F:F,F:F,"",2)</f>
        <v>#NAME?</v>
      </c>
      <c r="P598" s="138" t="str">
        <f aca="false">IF(SUMIF(F:F,M598,H:H)=0,"",SUMIF(F:F,M598,H:H))</f>
        <v/>
      </c>
      <c r="Q598" s="189" t="e">
        <f aca="false">IF(M598="","", xlookup("*"&amp;M598&amp;"*",S:S,S:S,"",2))</f>
        <v>#NAME?</v>
      </c>
      <c r="S598" s="140" t="str">
        <f aca="false">IF('DKP Sep 25'!A595&lt;&gt;"",'DKP Sep 25'!A595,"")</f>
        <v/>
      </c>
      <c r="T598" s="145" t="str">
        <f aca="false">IF(S598="","",IF(SUMIF(Q:Q,S598,P:P)=0,"",SUMIF(Q:Q,S598,P:P)))</f>
        <v/>
      </c>
      <c r="U598" s="190" t="str">
        <f aca="false" t="array" ref="U598:U598">IF(S598="","", xlookup(S598,'DKP Sep 25'!A:A,'DKP Sep 25'!A:A))</f>
        <v/>
      </c>
      <c r="V598" s="126" t="str">
        <f aca="false">IF(T598="","", IF(T598&gt;10,1,""))</f>
        <v/>
      </c>
      <c r="W598" s="191" t="e">
        <f aca="false">xlookup(S598,Q:Q,Q:Q)</f>
        <v>#NAME?</v>
      </c>
    </row>
    <row r="599" customFormat="false" ht="15.75" hidden="false" customHeight="true" outlineLevel="0" collapsed="false">
      <c r="A599" s="126"/>
      <c r="B599" s="126"/>
      <c r="C599" s="126"/>
      <c r="G599" s="214"/>
      <c r="H599" s="123"/>
      <c r="I599" s="214" t="str">
        <f aca="false">IF(F599&lt;&gt;"",xlookup(F599,M:M,M:M,"not guildie"),"")</f>
        <v/>
      </c>
      <c r="J599" s="214" t="str">
        <f aca="false">IF(F599&lt;&gt;"", xlookup(F599,O:O,O:O,"not on DKP"),"")</f>
        <v/>
      </c>
      <c r="K599" s="185" t="str">
        <f aca="false">IF(F599="","", xlookup("*"&amp;F599&amp;"*",S:S,S:S,"",2))</f>
        <v/>
      </c>
      <c r="M599" s="3" t="s">
        <v>1024</v>
      </c>
      <c r="N599" s="187" t="e">
        <f aca="false" t="array" ref="N599:N599">IF(M599="","", xlookup(M599,'Guild ID Registrar'!B:B,'Guild ID Registrar'!A:A,"noID"))</f>
        <v>#NAME?</v>
      </c>
      <c r="O599" s="139" t="e">
        <f aca="false">xlookup(M599,F:F,F:F,"",2)</f>
        <v>#NAME?</v>
      </c>
      <c r="P599" s="138" t="str">
        <f aca="false">IF(SUMIF(F:F,M599,H:H)=0,"",SUMIF(F:F,M599,H:H))</f>
        <v/>
      </c>
      <c r="Q599" s="189" t="e">
        <f aca="false">IF(M599="","", xlookup("*"&amp;M599&amp;"*",S:S,S:S,"",2))</f>
        <v>#NAME?</v>
      </c>
      <c r="S599" s="140" t="str">
        <f aca="false">IF('DKP Sep 25'!A596&lt;&gt;"",'DKP Sep 25'!A596,"")</f>
        <v/>
      </c>
      <c r="T599" s="145" t="str">
        <f aca="false">IF(S599="","",IF(SUMIF(Q:Q,S599,P:P)=0,"",SUMIF(Q:Q,S599,P:P)))</f>
        <v/>
      </c>
      <c r="U599" s="190" t="str">
        <f aca="false" t="array" ref="U599:U599">IF(S599="","", xlookup(S599,'DKP Sep 25'!A:A,'DKP Sep 25'!A:A))</f>
        <v/>
      </c>
      <c r="V599" s="126" t="str">
        <f aca="false">IF(T599="","", IF(T599&gt;10,1,""))</f>
        <v/>
      </c>
      <c r="W599" s="191" t="e">
        <f aca="false">xlookup(S599,Q:Q,Q:Q)</f>
        <v>#NAME?</v>
      </c>
    </row>
    <row r="600" customFormat="false" ht="15.75" hidden="false" customHeight="true" outlineLevel="0" collapsed="false">
      <c r="A600" s="126"/>
      <c r="B600" s="126"/>
      <c r="C600" s="126"/>
      <c r="G600" s="214"/>
      <c r="H600" s="123"/>
      <c r="I600" s="214" t="str">
        <f aca="false">IF(F600&lt;&gt;"",xlookup(F600,M:M,M:M,"not guildie"),"")</f>
        <v/>
      </c>
      <c r="J600" s="214" t="str">
        <f aca="false">IF(F600&lt;&gt;"", xlookup(F600,O:O,O:O,"not on DKP"),"")</f>
        <v/>
      </c>
      <c r="K600" s="185" t="str">
        <f aca="false">IF(F600="","", xlookup("*"&amp;F600&amp;"*",S:S,S:S,"",2))</f>
        <v/>
      </c>
      <c r="N600" s="187" t="str">
        <f aca="false" t="array" ref="N600:N600">IF(M600="","", xlookup(M600,'Guild ID Registrar'!B:B,'Guild ID Registrar'!A:A,"noID"))</f>
        <v/>
      </c>
      <c r="O600" s="139" t="e">
        <f aca="false">xlookup(M600,F:F,F:F,"",2)</f>
        <v>#NAME?</v>
      </c>
      <c r="P600" s="138" t="str">
        <f aca="false">IF(SUMIF(F:F,M600,H:H)=0,"",SUMIF(F:F,M600,H:H))</f>
        <v/>
      </c>
      <c r="Q600" s="189" t="str">
        <f aca="false">IF(M600="","", xlookup("*"&amp;M600&amp;"*",S:S,S:S,"",2))</f>
        <v/>
      </c>
      <c r="S600" s="140" t="str">
        <f aca="false">IF('DKP Sep 25'!A597&lt;&gt;"",'DKP Sep 25'!A597,"")</f>
        <v/>
      </c>
      <c r="T600" s="145" t="str">
        <f aca="false">IF(S600="","",IF(SUMIF(Q:Q,S600,P:P)=0,"",SUMIF(Q:Q,S600,P:P)))</f>
        <v/>
      </c>
      <c r="U600" s="190" t="str">
        <f aca="false" t="array" ref="U600:U600">IF(S600="","", xlookup(S600,'DKP Sep 25'!A:A,'DKP Sep 25'!A:A))</f>
        <v/>
      </c>
      <c r="V600" s="126" t="str">
        <f aca="false">IF(T600="","", IF(T600&gt;10,1,""))</f>
        <v/>
      </c>
      <c r="W600" s="191" t="e">
        <f aca="false">xlookup(S600,Q:Q,Q:Q)</f>
        <v>#NAME?</v>
      </c>
    </row>
    <row r="601" customFormat="false" ht="15.75" hidden="false" customHeight="true" outlineLevel="0" collapsed="false">
      <c r="A601" s="126"/>
      <c r="B601" s="126"/>
      <c r="C601" s="126"/>
      <c r="G601" s="214"/>
      <c r="H601" s="123"/>
      <c r="I601" s="214" t="str">
        <f aca="false">IF(F601&lt;&gt;"",xlookup(F601,M:M,M:M,"not guildie"),"")</f>
        <v/>
      </c>
      <c r="J601" s="214" t="str">
        <f aca="false">IF(F601&lt;&gt;"", xlookup(F601,O:O,O:O,"not on DKP"),"")</f>
        <v/>
      </c>
      <c r="K601" s="185" t="str">
        <f aca="false">IF(F601="","", xlookup("*"&amp;F601&amp;"*",S:S,S:S,"",2))</f>
        <v/>
      </c>
      <c r="N601" s="187" t="str">
        <f aca="false" t="array" ref="N601:N601">IF(M601="","", xlookup(M601,'Guild ID Registrar'!B:B,'Guild ID Registrar'!A:A,"noID"))</f>
        <v/>
      </c>
      <c r="O601" s="139" t="e">
        <f aca="false">xlookup(M601,F:F,F:F,"",2)</f>
        <v>#NAME?</v>
      </c>
      <c r="P601" s="138" t="str">
        <f aca="false">IF(SUMIF(F:F,M601,H:H)=0,"",SUMIF(F:F,M601,H:H))</f>
        <v/>
      </c>
      <c r="Q601" s="189" t="str">
        <f aca="false">IF(M601="","", xlookup("*"&amp;M601&amp;"*",S:S,S:S,"",2))</f>
        <v/>
      </c>
      <c r="S601" s="140" t="str">
        <f aca="false">IF('DKP Sep 25'!A598&lt;&gt;"",'DKP Sep 25'!A598,"")</f>
        <v/>
      </c>
      <c r="T601" s="145" t="str">
        <f aca="false">IF(S601="","",IF(SUMIF(Q:Q,S601,P:P)=0,"",SUMIF(Q:Q,S601,P:P)))</f>
        <v/>
      </c>
      <c r="U601" s="190" t="str">
        <f aca="false" t="array" ref="U601:U601">IF(S601="","", xlookup(S601,'DKP Sep 25'!A:A,'DKP Sep 25'!A:A))</f>
        <v/>
      </c>
      <c r="V601" s="126" t="str">
        <f aca="false">IF(T601="","", IF(T601&gt;10,1,""))</f>
        <v/>
      </c>
      <c r="W601" s="191" t="e">
        <f aca="false">xlookup(S601,Q:Q,Q:Q)</f>
        <v>#NAME?</v>
      </c>
    </row>
    <row r="602" customFormat="false" ht="15.75" hidden="false" customHeight="true" outlineLevel="0" collapsed="false">
      <c r="A602" s="126"/>
      <c r="B602" s="126"/>
      <c r="C602" s="126"/>
      <c r="G602" s="214"/>
      <c r="H602" s="123"/>
      <c r="I602" s="214" t="str">
        <f aca="false">IF(F602&lt;&gt;"",xlookup(F602,M:M,M:M,"not guildie"),"")</f>
        <v/>
      </c>
      <c r="J602" s="214" t="str">
        <f aca="false">IF(F602&lt;&gt;"", xlookup(F602,O:O,O:O,"not on DKP"),"")</f>
        <v/>
      </c>
      <c r="K602" s="185" t="str">
        <f aca="false">IF(F602="","", xlookup("*"&amp;F602&amp;"*",S:S,S:S,"",2))</f>
        <v/>
      </c>
      <c r="N602" s="187" t="str">
        <f aca="false" t="array" ref="N602:N602">IF(M602="","", xlookup(M602,'Guild ID Registrar'!B:B,'Guild ID Registrar'!A:A,"noID"))</f>
        <v/>
      </c>
      <c r="O602" s="139" t="e">
        <f aca="false">xlookup(M602,F:F,F:F,"",2)</f>
        <v>#NAME?</v>
      </c>
      <c r="P602" s="138" t="str">
        <f aca="false">IF(SUMIF(F:F,M602,H:H)=0,"",SUMIF(F:F,M602,H:H))</f>
        <v/>
      </c>
      <c r="Q602" s="189" t="str">
        <f aca="false">IF(M602="","", xlookup("*"&amp;M602&amp;"*",S:S,S:S,"",2))</f>
        <v/>
      </c>
      <c r="S602" s="140" t="str">
        <f aca="false">IF('DKP Sep 25'!A599&lt;&gt;"",'DKP Sep 25'!A599,"")</f>
        <v/>
      </c>
      <c r="T602" s="145" t="str">
        <f aca="false">IF(S602="","",IF(SUMIF(Q:Q,S602,P:P)=0,"",SUMIF(Q:Q,S602,P:P)))</f>
        <v/>
      </c>
      <c r="U602" s="190" t="str">
        <f aca="false" t="array" ref="U602:U602">IF(S602="","", xlookup(S602,'DKP Sep 25'!A:A,'DKP Sep 25'!A:A))</f>
        <v/>
      </c>
      <c r="V602" s="126" t="str">
        <f aca="false">IF(T602="","", IF(T602&gt;10,1,""))</f>
        <v/>
      </c>
      <c r="W602" s="191" t="e">
        <f aca="false">xlookup(S602,Q:Q,Q:Q)</f>
        <v>#NAME?</v>
      </c>
    </row>
    <row r="603" customFormat="false" ht="15.75" hidden="false" customHeight="true" outlineLevel="0" collapsed="false">
      <c r="A603" s="126"/>
      <c r="B603" s="126"/>
      <c r="C603" s="126"/>
      <c r="G603" s="214"/>
      <c r="H603" s="123"/>
      <c r="I603" s="214" t="str">
        <f aca="false">IF(F603&lt;&gt;"",xlookup(F603,M:M,M:M,"not guildie"),"")</f>
        <v/>
      </c>
      <c r="J603" s="214" t="str">
        <f aca="false">IF(F603&lt;&gt;"", xlookup(F603,O:O,O:O,"not on DKP"),"")</f>
        <v/>
      </c>
      <c r="K603" s="185" t="str">
        <f aca="false">IF(F603="","", xlookup("*"&amp;F603&amp;"*",S:S,S:S,"",2))</f>
        <v/>
      </c>
      <c r="N603" s="187" t="str">
        <f aca="false" t="array" ref="N603:N603">IF(M603="","", xlookup(M603,'Guild ID Registrar'!B:B,'Guild ID Registrar'!A:A,"noID"))</f>
        <v/>
      </c>
      <c r="O603" s="139" t="e">
        <f aca="false">xlookup(M603,F:F,F:F,"",2)</f>
        <v>#NAME?</v>
      </c>
      <c r="P603" s="138" t="str">
        <f aca="false">IF(SUMIF(F:F,M603,H:H)=0,"",SUMIF(F:F,M603,H:H))</f>
        <v/>
      </c>
      <c r="Q603" s="189" t="str">
        <f aca="false">IF(M603="","", xlookup("*"&amp;M603&amp;"*",S:S,S:S,"",2))</f>
        <v/>
      </c>
      <c r="S603" s="140" t="str">
        <f aca="false">IF('DKP Sep 25'!A600&lt;&gt;"",'DKP Sep 25'!A600,"")</f>
        <v/>
      </c>
      <c r="T603" s="145" t="str">
        <f aca="false">IF(S603="","",IF(SUMIF(Q:Q,S603,P:P)=0,"",SUMIF(Q:Q,S603,P:P)))</f>
        <v/>
      </c>
      <c r="U603" s="190" t="str">
        <f aca="false" t="array" ref="U603:U603">IF(S603="","", xlookup(S603,'DKP Sep 25'!A:A,'DKP Sep 25'!A:A))</f>
        <v/>
      </c>
      <c r="V603" s="126" t="str">
        <f aca="false">IF(T603="","", IF(T603&gt;10,1,""))</f>
        <v/>
      </c>
      <c r="W603" s="191" t="e">
        <f aca="false">xlookup(S603,Q:Q,Q:Q)</f>
        <v>#NAME?</v>
      </c>
    </row>
    <row r="604" customFormat="false" ht="15.75" hidden="false" customHeight="true" outlineLevel="0" collapsed="false">
      <c r="A604" s="126"/>
      <c r="B604" s="126"/>
      <c r="C604" s="126"/>
      <c r="G604" s="214"/>
      <c r="H604" s="123"/>
      <c r="I604" s="214" t="str">
        <f aca="false">IF(F604&lt;&gt;"",xlookup(F604,M:M,M:M,"not guildie"),"")</f>
        <v/>
      </c>
      <c r="J604" s="214" t="str">
        <f aca="false">IF(F604&lt;&gt;"", xlookup(F604,O:O,O:O,"not on DKP"),"")</f>
        <v/>
      </c>
      <c r="K604" s="185" t="str">
        <f aca="false">IF(F604="","", xlookup("*"&amp;F604&amp;"*",S:S,S:S,"",2))</f>
        <v/>
      </c>
      <c r="N604" s="187" t="str">
        <f aca="false" t="array" ref="N604:N604">IF(M604="","", xlookup(M604,'Guild ID Registrar'!B:B,'Guild ID Registrar'!A:A,"noID"))</f>
        <v/>
      </c>
      <c r="O604" s="139" t="e">
        <f aca="false">xlookup(M604,F:F,F:F,"",2)</f>
        <v>#NAME?</v>
      </c>
      <c r="P604" s="138" t="str">
        <f aca="false">IF(SUMIF(F:F,M604,H:H)=0,"",SUMIF(F:F,M604,H:H))</f>
        <v/>
      </c>
      <c r="Q604" s="189" t="str">
        <f aca="false">IF(M604="","", xlookup("*"&amp;M604&amp;"*",S:S,S:S,"",2))</f>
        <v/>
      </c>
      <c r="S604" s="140" t="str">
        <f aca="false">IF('DKP Sep 25'!A601&lt;&gt;"",'DKP Sep 25'!A601,"")</f>
        <v/>
      </c>
      <c r="T604" s="145" t="str">
        <f aca="false">IF(S604="","",IF(SUMIF(Q:Q,S604,P:P)=0,"",SUMIF(Q:Q,S604,P:P)))</f>
        <v/>
      </c>
      <c r="U604" s="190" t="str">
        <f aca="false" t="array" ref="U604:U604">IF(S604="","", xlookup(S604,'DKP Sep 25'!A:A,'DKP Sep 25'!A:A))</f>
        <v/>
      </c>
      <c r="V604" s="126" t="str">
        <f aca="false">IF(T604="","", IF(T604&gt;10,1,""))</f>
        <v/>
      </c>
      <c r="W604" s="191" t="e">
        <f aca="false">xlookup(S604,Q:Q,Q:Q)</f>
        <v>#NAME?</v>
      </c>
    </row>
    <row r="605" customFormat="false" ht="15.75" hidden="false" customHeight="true" outlineLevel="0" collapsed="false">
      <c r="A605" s="126"/>
      <c r="B605" s="126"/>
      <c r="C605" s="126"/>
      <c r="G605" s="214"/>
      <c r="H605" s="123"/>
      <c r="I605" s="214" t="str">
        <f aca="false">IF(F605&lt;&gt;"",xlookup(F605,M:M,M:M,"not guildie"),"")</f>
        <v/>
      </c>
      <c r="J605" s="214" t="str">
        <f aca="false">IF(F605&lt;&gt;"", xlookup(F605,O:O,O:O,"not on DKP"),"")</f>
        <v/>
      </c>
      <c r="K605" s="185" t="str">
        <f aca="false">IF(F605="","", xlookup("*"&amp;F605&amp;"*",S:S,S:S,"",2))</f>
        <v/>
      </c>
      <c r="N605" s="187" t="str">
        <f aca="false" t="array" ref="N605:N605">IF(M605="","", xlookup(M605,'Guild ID Registrar'!B:B,'Guild ID Registrar'!A:A,"noID"))</f>
        <v/>
      </c>
      <c r="O605" s="139" t="e">
        <f aca="false">xlookup(M605,F:F,F:F,"",2)</f>
        <v>#NAME?</v>
      </c>
      <c r="P605" s="138" t="str">
        <f aca="false">IF(SUMIF(F:F,M605,H:H)=0,"",SUMIF(F:F,M605,H:H))</f>
        <v/>
      </c>
      <c r="Q605" s="189" t="str">
        <f aca="false">IF(M605="","", xlookup("*"&amp;M605&amp;"*",S:S,S:S,"",2))</f>
        <v/>
      </c>
      <c r="S605" s="140" t="str">
        <f aca="false">IF('DKP Sep 25'!A602&lt;&gt;"",'DKP Sep 25'!A602,"")</f>
        <v/>
      </c>
      <c r="T605" s="145" t="str">
        <f aca="false">IF(S605="","",IF(SUMIF(Q:Q,S605,P:P)=0,"",SUMIF(Q:Q,S605,P:P)))</f>
        <v/>
      </c>
      <c r="U605" s="190" t="str">
        <f aca="false" t="array" ref="U605:U605">IF(S605="","", xlookup(S605,'DKP Sep 25'!A:A,'DKP Sep 25'!A:A))</f>
        <v/>
      </c>
      <c r="V605" s="126" t="str">
        <f aca="false">IF(T605="","", IF(T605&gt;10,1,""))</f>
        <v/>
      </c>
      <c r="W605" s="191" t="e">
        <f aca="false">xlookup(S605,Q:Q,Q:Q)</f>
        <v>#NAME?</v>
      </c>
    </row>
    <row r="606" customFormat="false" ht="15.75" hidden="false" customHeight="true" outlineLevel="0" collapsed="false">
      <c r="A606" s="126"/>
      <c r="B606" s="126"/>
      <c r="C606" s="126"/>
      <c r="G606" s="214"/>
      <c r="H606" s="123"/>
      <c r="I606" s="214" t="str">
        <f aca="false">IF(F606&lt;&gt;"",xlookup(F606,M:M,M:M,"not guildie"),"")</f>
        <v/>
      </c>
      <c r="J606" s="214" t="str">
        <f aca="false">IF(F606&lt;&gt;"", xlookup(F606,O:O,O:O,"not on DKP"),"")</f>
        <v/>
      </c>
      <c r="K606" s="185" t="str">
        <f aca="false">IF(F606="","", xlookup("*"&amp;F606&amp;"*",S:S,S:S,"",2))</f>
        <v/>
      </c>
      <c r="N606" s="187" t="str">
        <f aca="false" t="array" ref="N606:N606">IF(M606="","", xlookup(M606,'Guild ID Registrar'!B:B,'Guild ID Registrar'!A:A,"noID"))</f>
        <v/>
      </c>
      <c r="O606" s="139" t="e">
        <f aca="false">xlookup(M606,F:F,F:F,"",2)</f>
        <v>#NAME?</v>
      </c>
      <c r="P606" s="138" t="str">
        <f aca="false">IF(SUMIF(F:F,M606,H:H)=0,"",SUMIF(F:F,M606,H:H))</f>
        <v/>
      </c>
      <c r="Q606" s="189" t="str">
        <f aca="false">IF(M606="","", xlookup("*"&amp;M606&amp;"*",S:S,S:S,"",2))</f>
        <v/>
      </c>
      <c r="S606" s="140" t="str">
        <f aca="false">IF('DKP Sep 25'!A603&lt;&gt;"",'DKP Sep 25'!A603,"")</f>
        <v/>
      </c>
      <c r="T606" s="145" t="str">
        <f aca="false">IF(S606="","",IF(SUMIF(Q:Q,S606,P:P)=0,"",SUMIF(Q:Q,S606,P:P)))</f>
        <v/>
      </c>
      <c r="U606" s="190" t="str">
        <f aca="false" t="array" ref="U606:U606">IF(S606="","", xlookup(S606,'DKP Sep 25'!A:A,'DKP Sep 25'!A:A))</f>
        <v/>
      </c>
      <c r="V606" s="126" t="str">
        <f aca="false">IF(T606="","", IF(T606&gt;10,1,""))</f>
        <v/>
      </c>
      <c r="W606" s="191" t="e">
        <f aca="false">xlookup(S606,Q:Q,Q:Q)</f>
        <v>#NAME?</v>
      </c>
    </row>
    <row r="607" customFormat="false" ht="15.75" hidden="false" customHeight="true" outlineLevel="0" collapsed="false">
      <c r="A607" s="126"/>
      <c r="B607" s="126"/>
      <c r="C607" s="126"/>
      <c r="G607" s="214"/>
      <c r="H607" s="123"/>
      <c r="I607" s="214" t="str">
        <f aca="false">IF(F607&lt;&gt;"",xlookup(F607,M:M,M:M,"not guildie"),"")</f>
        <v/>
      </c>
      <c r="J607" s="214" t="str">
        <f aca="false">IF(F607&lt;&gt;"", xlookup(F607,O:O,O:O,"not on DKP"),"")</f>
        <v/>
      </c>
      <c r="K607" s="185" t="str">
        <f aca="false">IF(F607="","", xlookup("*"&amp;F607&amp;"*",S:S,S:S,"",2))</f>
        <v/>
      </c>
      <c r="N607" s="187" t="str">
        <f aca="false" t="array" ref="N607:N607">IF(M607="","", xlookup(M607,'Guild ID Registrar'!B:B,'Guild ID Registrar'!A:A,"noID"))</f>
        <v/>
      </c>
      <c r="O607" s="139" t="e">
        <f aca="false">xlookup(M607,F:F,F:F,"",2)</f>
        <v>#NAME?</v>
      </c>
      <c r="P607" s="138" t="str">
        <f aca="false">IF(SUMIF(F:F,M607,H:H)=0,"",SUMIF(F:F,M607,H:H))</f>
        <v/>
      </c>
      <c r="Q607" s="189" t="str">
        <f aca="false">IF(M607="","", xlookup("*"&amp;M607&amp;"*",S:S,S:S,"",2))</f>
        <v/>
      </c>
      <c r="S607" s="140" t="str">
        <f aca="false">IF('DKP Sep 25'!A604&lt;&gt;"",'DKP Sep 25'!A604,"")</f>
        <v/>
      </c>
      <c r="T607" s="145" t="str">
        <f aca="false">IF(S607="","",IF(SUMIF(Q:Q,S607,P:P)=0,"",SUMIF(Q:Q,S607,P:P)))</f>
        <v/>
      </c>
      <c r="U607" s="190" t="str">
        <f aca="false" t="array" ref="U607:U607">IF(S607="","", xlookup(S607,'DKP Sep 25'!A:A,'DKP Sep 25'!A:A))</f>
        <v/>
      </c>
      <c r="V607" s="126" t="str">
        <f aca="false">IF(T607="","", IF(T607&gt;10,1,""))</f>
        <v/>
      </c>
      <c r="W607" s="191" t="e">
        <f aca="false">xlookup(S607,Q:Q,Q:Q)</f>
        <v>#NAME?</v>
      </c>
    </row>
    <row r="608" customFormat="false" ht="15.75" hidden="false" customHeight="true" outlineLevel="0" collapsed="false">
      <c r="A608" s="126"/>
      <c r="B608" s="126"/>
      <c r="C608" s="126"/>
      <c r="G608" s="214"/>
      <c r="H608" s="123"/>
      <c r="I608" s="214" t="str">
        <f aca="false">IF(F608&lt;&gt;"",xlookup(F608,M:M,M:M,"not guildie"),"")</f>
        <v/>
      </c>
      <c r="J608" s="214" t="str">
        <f aca="false">IF(F608&lt;&gt;"", xlookup(F608,O:O,O:O,"not on DKP"),"")</f>
        <v/>
      </c>
      <c r="K608" s="185" t="str">
        <f aca="false">IF(F608="","", xlookup("*"&amp;F608&amp;"*",S:S,S:S,"",2))</f>
        <v/>
      </c>
      <c r="N608" s="187" t="str">
        <f aca="false" t="array" ref="N608:N608">IF(M608="","", xlookup(M608,'Guild ID Registrar'!B:B,'Guild ID Registrar'!A:A,"noID"))</f>
        <v/>
      </c>
      <c r="O608" s="139" t="e">
        <f aca="false">xlookup(M608,F:F,F:F,"",2)</f>
        <v>#NAME?</v>
      </c>
      <c r="P608" s="138" t="str">
        <f aca="false">IF(SUMIF(F:F,M608,H:H)=0,"",SUMIF(F:F,M608,H:H))</f>
        <v/>
      </c>
      <c r="Q608" s="189" t="str">
        <f aca="false">IF(M608="","", xlookup("*"&amp;M608&amp;"*",S:S,S:S,"",2))</f>
        <v/>
      </c>
      <c r="S608" s="140" t="str">
        <f aca="false">IF('DKP Sep 25'!A605&lt;&gt;"",'DKP Sep 25'!A605,"")</f>
        <v/>
      </c>
      <c r="T608" s="145" t="str">
        <f aca="false">IF(S608="","",IF(SUMIF(Q:Q,S608,P:P)=0,"",SUMIF(Q:Q,S608,P:P)))</f>
        <v/>
      </c>
      <c r="U608" s="190" t="str">
        <f aca="false" t="array" ref="U608:U608">IF(S608="","", xlookup(S608,'DKP Sep 25'!A:A,'DKP Sep 25'!A:A))</f>
        <v/>
      </c>
      <c r="V608" s="126" t="str">
        <f aca="false">IF(T608="","", IF(T608&gt;10,1,""))</f>
        <v/>
      </c>
      <c r="W608" s="191" t="e">
        <f aca="false">xlookup(S608,Q:Q,Q:Q)</f>
        <v>#NAME?</v>
      </c>
    </row>
    <row r="609" customFormat="false" ht="15.75" hidden="false" customHeight="true" outlineLevel="0" collapsed="false">
      <c r="A609" s="126"/>
      <c r="B609" s="126"/>
      <c r="C609" s="126"/>
      <c r="G609" s="214"/>
      <c r="H609" s="123"/>
      <c r="I609" s="214" t="str">
        <f aca="false">IF(F609&lt;&gt;"",xlookup(F609,M:M,M:M,"not guildie"),"")</f>
        <v/>
      </c>
      <c r="J609" s="214" t="str">
        <f aca="false">IF(F609&lt;&gt;"", xlookup(F609,O:O,O:O,"not on DKP"),"")</f>
        <v/>
      </c>
      <c r="K609" s="185" t="str">
        <f aca="false">IF(F609="","", xlookup("*"&amp;F609&amp;"*",S:S,S:S,"",2))</f>
        <v/>
      </c>
      <c r="N609" s="187" t="str">
        <f aca="false" t="array" ref="N609:N609">IF(M609="","", xlookup(M609,'Guild ID Registrar'!B:B,'Guild ID Registrar'!A:A,"noID"))</f>
        <v/>
      </c>
      <c r="O609" s="139" t="e">
        <f aca="false">xlookup(M609,F:F,F:F,"",2)</f>
        <v>#NAME?</v>
      </c>
      <c r="P609" s="138" t="str">
        <f aca="false">IF(SUMIF(F:F,M609,H:H)=0,"",SUMIF(F:F,M609,H:H))</f>
        <v/>
      </c>
      <c r="Q609" s="189" t="str">
        <f aca="false">IF(M609="","", xlookup("*"&amp;M609&amp;"*",S:S,S:S,"",2))</f>
        <v/>
      </c>
      <c r="S609" s="140" t="str">
        <f aca="false">IF('DKP Sep 25'!A606&lt;&gt;"",'DKP Sep 25'!A606,"")</f>
        <v/>
      </c>
      <c r="T609" s="145" t="str">
        <f aca="false">IF(S609="","",IF(SUMIF(Q:Q,S609,P:P)=0,"",SUMIF(Q:Q,S609,P:P)))</f>
        <v/>
      </c>
      <c r="U609" s="190" t="str">
        <f aca="false" t="array" ref="U609:U609">IF(S609="","", xlookup(S609,'DKP Sep 25'!A:A,'DKP Sep 25'!A:A))</f>
        <v/>
      </c>
      <c r="V609" s="126" t="str">
        <f aca="false">IF(T609="","", IF(T609&gt;10,1,""))</f>
        <v/>
      </c>
      <c r="W609" s="191" t="e">
        <f aca="false">xlookup(S609,Q:Q,Q:Q)</f>
        <v>#NAME?</v>
      </c>
    </row>
    <row r="610" customFormat="false" ht="15.75" hidden="false" customHeight="true" outlineLevel="0" collapsed="false">
      <c r="A610" s="126"/>
      <c r="B610" s="126"/>
      <c r="C610" s="126"/>
      <c r="G610" s="214"/>
      <c r="H610" s="123"/>
      <c r="I610" s="214" t="str">
        <f aca="false">IF(F610&lt;&gt;"",xlookup(F610,M:M,M:M,"not guildie"),"")</f>
        <v/>
      </c>
      <c r="J610" s="214" t="str">
        <f aca="false">IF(F610&lt;&gt;"", xlookup(F610,O:O,O:O,"not on DKP"),"")</f>
        <v/>
      </c>
      <c r="K610" s="185" t="str">
        <f aca="false">IF(F610="","", xlookup("*"&amp;F610&amp;"*",S:S,S:S,"",2))</f>
        <v/>
      </c>
      <c r="N610" s="187" t="str">
        <f aca="false" t="array" ref="N610:N610">IF(M610="","", xlookup(M610,'Guild ID Registrar'!B:B,'Guild ID Registrar'!A:A,"noID"))</f>
        <v/>
      </c>
      <c r="O610" s="139" t="e">
        <f aca="false">xlookup(M610,F:F,F:F,"",2)</f>
        <v>#NAME?</v>
      </c>
      <c r="P610" s="138" t="str">
        <f aca="false">IF(SUMIF(F:F,M610,H:H)=0,"",SUMIF(F:F,M610,H:H))</f>
        <v/>
      </c>
      <c r="Q610" s="189" t="str">
        <f aca="false">IF(M610="","", xlookup("*"&amp;M610&amp;"*",S:S,S:S,"",2))</f>
        <v/>
      </c>
      <c r="S610" s="140" t="str">
        <f aca="false">IF('DKP Sep 25'!A607&lt;&gt;"",'DKP Sep 25'!A607,"")</f>
        <v/>
      </c>
      <c r="T610" s="145" t="str">
        <f aca="false">IF(S610="","",IF(SUMIF(Q:Q,S610,P:P)=0,"",SUMIF(Q:Q,S610,P:P)))</f>
        <v/>
      </c>
      <c r="U610" s="190" t="str">
        <f aca="false" t="array" ref="U610:U610">IF(S610="","", xlookup(S610,'DKP Sep 25'!A:A,'DKP Sep 25'!A:A))</f>
        <v/>
      </c>
      <c r="V610" s="126" t="str">
        <f aca="false">IF(T610="","", IF(T610&gt;10,1,""))</f>
        <v/>
      </c>
      <c r="W610" s="191" t="e">
        <f aca="false">xlookup(S610,Q:Q,Q:Q)</f>
        <v>#NAME?</v>
      </c>
    </row>
    <row r="611" customFormat="false" ht="15.75" hidden="false" customHeight="true" outlineLevel="0" collapsed="false">
      <c r="A611" s="126"/>
      <c r="B611" s="126"/>
      <c r="C611" s="126"/>
      <c r="G611" s="214"/>
      <c r="H611" s="123"/>
      <c r="I611" s="214" t="str">
        <f aca="false">IF(F611&lt;&gt;"",xlookup(F611,M:M,M:M,"not guildie"),"")</f>
        <v/>
      </c>
      <c r="J611" s="214" t="str">
        <f aca="false">IF(F611&lt;&gt;"", xlookup(F611,O:O,O:O,"not on DKP"),"")</f>
        <v/>
      </c>
      <c r="K611" s="185" t="str">
        <f aca="false">IF(F611="","", xlookup("*"&amp;F611&amp;"*",S:S,S:S,"",2))</f>
        <v/>
      </c>
      <c r="N611" s="187" t="str">
        <f aca="false" t="array" ref="N611:N611">IF(M611="","", xlookup(M611,'Guild ID Registrar'!B:B,'Guild ID Registrar'!A:A,"noID"))</f>
        <v/>
      </c>
      <c r="O611" s="139" t="e">
        <f aca="false">xlookup(M611,F:F,F:F,"",2)</f>
        <v>#NAME?</v>
      </c>
      <c r="P611" s="138" t="str">
        <f aca="false">IF(SUMIF(F:F,M611,H:H)=0,"",SUMIF(F:F,M611,H:H))</f>
        <v/>
      </c>
      <c r="Q611" s="189" t="str">
        <f aca="false">IF(M611="","", xlookup("*"&amp;M611&amp;"*",S:S,S:S,"",2))</f>
        <v/>
      </c>
      <c r="S611" s="140" t="str">
        <f aca="false">IF('DKP Sep 25'!A608&lt;&gt;"",'DKP Sep 25'!A608,"")</f>
        <v/>
      </c>
      <c r="T611" s="145" t="str">
        <f aca="false">IF(S611="","",IF(SUMIF(Q:Q,S611,P:P)=0,"",SUMIF(Q:Q,S611,P:P)))</f>
        <v/>
      </c>
      <c r="U611" s="190" t="str">
        <f aca="false" t="array" ref="U611:U611">IF(S611="","", xlookup(S611,'DKP Sep 25'!A:A,'DKP Sep 25'!A:A))</f>
        <v/>
      </c>
      <c r="V611" s="126" t="str">
        <f aca="false">IF(T611="","", IF(T611&gt;10,1,""))</f>
        <v/>
      </c>
      <c r="W611" s="191" t="e">
        <f aca="false">xlookup(S611,Q:Q,Q:Q)</f>
        <v>#NAME?</v>
      </c>
    </row>
    <row r="612" customFormat="false" ht="15.75" hidden="false" customHeight="true" outlineLevel="0" collapsed="false">
      <c r="A612" s="126"/>
      <c r="B612" s="126"/>
      <c r="C612" s="126"/>
      <c r="G612" s="214"/>
      <c r="H612" s="123"/>
      <c r="I612" s="214" t="str">
        <f aca="false">IF(F612&lt;&gt;"",xlookup(F612,M:M,M:M,"not guildie"),"")</f>
        <v/>
      </c>
      <c r="J612" s="214" t="str">
        <f aca="false">IF(F612&lt;&gt;"", xlookup(F612,O:O,O:O,"not on DKP"),"")</f>
        <v/>
      </c>
      <c r="K612" s="185" t="str">
        <f aca="false">IF(F612="","", xlookup("*"&amp;F612&amp;"*",S:S,S:S,"",2))</f>
        <v/>
      </c>
      <c r="N612" s="187" t="str">
        <f aca="false" t="array" ref="N612:N612">IF(M612="","", xlookup(M612,'Guild ID Registrar'!B:B,'Guild ID Registrar'!A:A,"noID"))</f>
        <v/>
      </c>
      <c r="O612" s="139" t="e">
        <f aca="false">xlookup(M612,F:F,F:F,"",2)</f>
        <v>#NAME?</v>
      </c>
      <c r="P612" s="138" t="str">
        <f aca="false">IF(SUMIF(F:F,M612,H:H)=0,"",SUMIF(F:F,M612,H:H))</f>
        <v/>
      </c>
      <c r="Q612" s="189" t="str">
        <f aca="false">IF(M612="","", xlookup("*"&amp;M612&amp;"*",S:S,S:S,"",2))</f>
        <v/>
      </c>
      <c r="S612" s="140" t="str">
        <f aca="false">IF('DKP Sep 25'!A609&lt;&gt;"",'DKP Sep 25'!A609,"")</f>
        <v/>
      </c>
      <c r="T612" s="145" t="str">
        <f aca="false">IF(S612="","",IF(SUMIF(Q:Q,S612,P:P)=0,"",SUMIF(Q:Q,S612,P:P)))</f>
        <v/>
      </c>
      <c r="U612" s="190" t="str">
        <f aca="false" t="array" ref="U612:U612">IF(S612="","", xlookup(S612,'DKP Sep 25'!A:A,'DKP Sep 25'!A:A))</f>
        <v/>
      </c>
      <c r="V612" s="126" t="str">
        <f aca="false">IF(T612="","", IF(T612&gt;10,1,""))</f>
        <v/>
      </c>
      <c r="W612" s="191" t="e">
        <f aca="false">xlookup(S612,Q:Q,Q:Q)</f>
        <v>#NAME?</v>
      </c>
    </row>
    <row r="613" customFormat="false" ht="15.75" hidden="false" customHeight="true" outlineLevel="0" collapsed="false">
      <c r="A613" s="126"/>
      <c r="B613" s="126"/>
      <c r="C613" s="126"/>
      <c r="G613" s="214"/>
      <c r="H613" s="123"/>
      <c r="I613" s="214" t="str">
        <f aca="false">IF(F613&lt;&gt;"",xlookup(F613,M:M,M:M,"not guildie"),"")</f>
        <v/>
      </c>
      <c r="J613" s="214" t="str">
        <f aca="false">IF(F613&lt;&gt;"", xlookup(F613,O:O,O:O,"not on DKP"),"")</f>
        <v/>
      </c>
      <c r="K613" s="185" t="str">
        <f aca="false">IF(F613="","", xlookup("*"&amp;F613&amp;"*",S:S,S:S,"",2))</f>
        <v/>
      </c>
      <c r="N613" s="187" t="str">
        <f aca="false" t="array" ref="N613:N613">IF(M613="","", xlookup(M613,'Guild ID Registrar'!B:B,'Guild ID Registrar'!A:A,"noID"))</f>
        <v/>
      </c>
      <c r="O613" s="139" t="e">
        <f aca="false">xlookup(M613,F:F,F:F,"",2)</f>
        <v>#NAME?</v>
      </c>
      <c r="P613" s="138" t="str">
        <f aca="false">IF(SUMIF(F:F,M613,H:H)=0,"",SUMIF(F:F,M613,H:H))</f>
        <v/>
      </c>
      <c r="Q613" s="189" t="str">
        <f aca="false">IF(M613="","", xlookup("*"&amp;M613&amp;"*",S:S,S:S,"",2))</f>
        <v/>
      </c>
      <c r="S613" s="140" t="str">
        <f aca="false">IF('DKP Sep 25'!A610&lt;&gt;"",'DKP Sep 25'!A610,"")</f>
        <v/>
      </c>
      <c r="T613" s="145" t="str">
        <f aca="false">IF(S613="","",IF(SUMIF(Q:Q,S613,P:P)=0,"",SUMIF(Q:Q,S613,P:P)))</f>
        <v/>
      </c>
      <c r="U613" s="190" t="str">
        <f aca="false" t="array" ref="U613:U613">IF(S613="","", xlookup(S613,'DKP Sep 25'!A:A,'DKP Sep 25'!A:A))</f>
        <v/>
      </c>
      <c r="V613" s="126" t="str">
        <f aca="false">IF(T613="","", IF(T613&gt;10,1,""))</f>
        <v/>
      </c>
      <c r="W613" s="191" t="e">
        <f aca="false">xlookup(S613,Q:Q,Q:Q)</f>
        <v>#NAME?</v>
      </c>
    </row>
    <row r="614" customFormat="false" ht="15.75" hidden="false" customHeight="true" outlineLevel="0" collapsed="false">
      <c r="A614" s="126"/>
      <c r="B614" s="126"/>
      <c r="C614" s="126"/>
      <c r="G614" s="214"/>
      <c r="H614" s="123"/>
      <c r="I614" s="214" t="str">
        <f aca="false">IF(F614&lt;&gt;"",xlookup(F614,M:M,M:M,"not guildie"),"")</f>
        <v/>
      </c>
      <c r="J614" s="214" t="str">
        <f aca="false">IF(F614&lt;&gt;"", xlookup(F614,O:O,O:O,"not on DKP"),"")</f>
        <v/>
      </c>
      <c r="K614" s="185" t="str">
        <f aca="false">IF(F614="","", xlookup("*"&amp;F614&amp;"*",S:S,S:S,"",2))</f>
        <v/>
      </c>
      <c r="N614" s="187" t="str">
        <f aca="false" t="array" ref="N614:N614">IF(M614="","", xlookup(M614,'Guild ID Registrar'!B:B,'Guild ID Registrar'!A:A,"noID"))</f>
        <v/>
      </c>
      <c r="O614" s="139" t="e">
        <f aca="false">xlookup(M614,F:F,F:F,"",2)</f>
        <v>#NAME?</v>
      </c>
      <c r="P614" s="138" t="str">
        <f aca="false">IF(SUMIF(F:F,M614,H:H)=0,"",SUMIF(F:F,M614,H:H))</f>
        <v/>
      </c>
      <c r="Q614" s="189" t="str">
        <f aca="false">IF(M614="","", xlookup("*"&amp;M614&amp;"*",S:S,S:S,"",2))</f>
        <v/>
      </c>
      <c r="S614" s="140" t="str">
        <f aca="false">IF('DKP Sep 25'!A611&lt;&gt;"",'DKP Sep 25'!A611,"")</f>
        <v/>
      </c>
      <c r="T614" s="145" t="str">
        <f aca="false">IF(S614="","",IF(SUMIF(Q:Q,S614,P:P)=0,"",SUMIF(Q:Q,S614,P:P)))</f>
        <v/>
      </c>
      <c r="U614" s="190" t="str">
        <f aca="false" t="array" ref="U614:U614">IF(S614="","", xlookup(S614,'DKP Sep 25'!A:A,'DKP Sep 25'!A:A))</f>
        <v/>
      </c>
      <c r="V614" s="126" t="str">
        <f aca="false">IF(T614="","", IF(T614&gt;10,1,""))</f>
        <v/>
      </c>
      <c r="W614" s="191" t="e">
        <f aca="false">xlookup(S614,Q:Q,Q:Q)</f>
        <v>#NAME?</v>
      </c>
    </row>
    <row r="615" customFormat="false" ht="15.75" hidden="false" customHeight="true" outlineLevel="0" collapsed="false">
      <c r="A615" s="126"/>
      <c r="B615" s="126"/>
      <c r="C615" s="126"/>
      <c r="G615" s="214"/>
      <c r="H615" s="123"/>
      <c r="I615" s="214" t="str">
        <f aca="false">IF(F615&lt;&gt;"",xlookup(F615,M:M,M:M,"not guildie"),"")</f>
        <v/>
      </c>
      <c r="J615" s="214" t="str">
        <f aca="false">IF(F615&lt;&gt;"", xlookup(F615,O:O,O:O,"not on DKP"),"")</f>
        <v/>
      </c>
      <c r="K615" s="185" t="str">
        <f aca="false">IF(F615="","", xlookup("*"&amp;F615&amp;"*",S:S,S:S,"",2))</f>
        <v/>
      </c>
      <c r="N615" s="187" t="str">
        <f aca="false" t="array" ref="N615:N615">IF(M615="","", xlookup(M615,'Guild ID Registrar'!B:B,'Guild ID Registrar'!A:A,"noID"))</f>
        <v/>
      </c>
      <c r="O615" s="139" t="e">
        <f aca="false">xlookup(M615,F:F,F:F,"",2)</f>
        <v>#NAME?</v>
      </c>
      <c r="P615" s="138" t="str">
        <f aca="false">IF(SUMIF(F:F,M615,H:H)=0,"",SUMIF(F:F,M615,H:H))</f>
        <v/>
      </c>
      <c r="Q615" s="189" t="str">
        <f aca="false">IF(M615="","", xlookup("*"&amp;M615&amp;"*",S:S,S:S,"",2))</f>
        <v/>
      </c>
      <c r="S615" s="140" t="str">
        <f aca="false">IF('DKP Sep 25'!A612&lt;&gt;"",'DKP Sep 25'!A612,"")</f>
        <v/>
      </c>
      <c r="T615" s="145" t="str">
        <f aca="false">IF(S615="","",IF(SUMIF(Q:Q,S615,P:P)=0,"",SUMIF(Q:Q,S615,P:P)))</f>
        <v/>
      </c>
      <c r="U615" s="190" t="str">
        <f aca="false" t="array" ref="U615:U615">IF(S615="","", xlookup(S615,'DKP Sep 25'!A:A,'DKP Sep 25'!A:A))</f>
        <v/>
      </c>
      <c r="V615" s="126" t="str">
        <f aca="false">IF(T615="","", IF(T615&gt;10,1,""))</f>
        <v/>
      </c>
      <c r="W615" s="191" t="e">
        <f aca="false">xlookup(S615,Q:Q,Q:Q)</f>
        <v>#NAME?</v>
      </c>
    </row>
    <row r="616" customFormat="false" ht="15.75" hidden="false" customHeight="true" outlineLevel="0" collapsed="false">
      <c r="A616" s="126"/>
      <c r="B616" s="126"/>
      <c r="C616" s="126"/>
      <c r="G616" s="214"/>
      <c r="H616" s="123"/>
      <c r="I616" s="214" t="str">
        <f aca="false">IF(F616&lt;&gt;"",xlookup(F616,M:M,M:M,"not guildie"),"")</f>
        <v/>
      </c>
      <c r="J616" s="214" t="str">
        <f aca="false">IF(F616&lt;&gt;"", xlookup(F616,O:O,O:O,"not on DKP"),"")</f>
        <v/>
      </c>
      <c r="K616" s="185" t="str">
        <f aca="false">IF(F616="","", xlookup("*"&amp;F616&amp;"*",S:S,S:S,"",2))</f>
        <v/>
      </c>
      <c r="N616" s="187" t="str">
        <f aca="false" t="array" ref="N616:N616">IF(M616="","", xlookup(M616,'Guild ID Registrar'!B:B,'Guild ID Registrar'!A:A,"noID"))</f>
        <v/>
      </c>
      <c r="O616" s="139" t="e">
        <f aca="false">xlookup(M616,F:F,F:F,"",2)</f>
        <v>#NAME?</v>
      </c>
      <c r="P616" s="138" t="str">
        <f aca="false">IF(SUMIF(F:F,M616,H:H)=0,"",SUMIF(F:F,M616,H:H))</f>
        <v/>
      </c>
      <c r="Q616" s="189" t="str">
        <f aca="false">IF(M616="","", xlookup("*"&amp;M616&amp;"*",S:S,S:S,"",2))</f>
        <v/>
      </c>
      <c r="S616" s="140" t="str">
        <f aca="false">IF('DKP Sep 25'!A613&lt;&gt;"",'DKP Sep 25'!A613,"")</f>
        <v/>
      </c>
      <c r="T616" s="145" t="str">
        <f aca="false">IF(S616="","",IF(SUMIF(Q:Q,S616,P:P)=0,"",SUMIF(Q:Q,S616,P:P)))</f>
        <v/>
      </c>
      <c r="U616" s="190" t="str">
        <f aca="false" t="array" ref="U616:U616">IF(S616="","", xlookup(S616,'DKP Sep 25'!A:A,'DKP Sep 25'!A:A))</f>
        <v/>
      </c>
      <c r="V616" s="126" t="str">
        <f aca="false">IF(T616="","", IF(T616&gt;10,1,""))</f>
        <v/>
      </c>
      <c r="W616" s="191" t="e">
        <f aca="false">xlookup(S616,Q:Q,Q:Q)</f>
        <v>#NAME?</v>
      </c>
    </row>
    <row r="617" customFormat="false" ht="15.75" hidden="false" customHeight="true" outlineLevel="0" collapsed="false">
      <c r="A617" s="126"/>
      <c r="B617" s="126"/>
      <c r="C617" s="126"/>
      <c r="G617" s="214"/>
      <c r="H617" s="123"/>
      <c r="I617" s="214" t="str">
        <f aca="false">IF(F617&lt;&gt;"",xlookup(F617,M:M,M:M,"not guildie"),"")</f>
        <v/>
      </c>
      <c r="J617" s="214" t="str">
        <f aca="false">IF(F617&lt;&gt;"", xlookup(F617,O:O,O:O,"not on DKP"),"")</f>
        <v/>
      </c>
      <c r="K617" s="185" t="str">
        <f aca="false">IF(F617="","", xlookup("*"&amp;F617&amp;"*",S:S,S:S,"",2))</f>
        <v/>
      </c>
      <c r="N617" s="187" t="str">
        <f aca="false" t="array" ref="N617:N617">IF(M617="","", xlookup(M617,'Guild ID Registrar'!B:B,'Guild ID Registrar'!A:A,"noID"))</f>
        <v/>
      </c>
      <c r="O617" s="139" t="e">
        <f aca="false">xlookup(M617,F:F,F:F,"",2)</f>
        <v>#NAME?</v>
      </c>
      <c r="P617" s="138" t="str">
        <f aca="false">IF(SUMIF(F:F,M617,H:H)=0,"",SUMIF(F:F,M617,H:H))</f>
        <v/>
      </c>
      <c r="Q617" s="189" t="str">
        <f aca="false">IF(M617="","", xlookup("*"&amp;M617&amp;"*",S:S,S:S,"",2))</f>
        <v/>
      </c>
      <c r="S617" s="140" t="str">
        <f aca="false">IF('DKP Sep 25'!A614&lt;&gt;"",'DKP Sep 25'!A614,"")</f>
        <v/>
      </c>
      <c r="T617" s="145" t="str">
        <f aca="false">IF(S617="","",IF(SUMIF(Q:Q,S617,P:P)=0,"",SUMIF(Q:Q,S617,P:P)))</f>
        <v/>
      </c>
      <c r="U617" s="190" t="str">
        <f aca="false" t="array" ref="U617:U617">IF(S617="","", xlookup(S617,'DKP Sep 25'!A:A,'DKP Sep 25'!A:A))</f>
        <v/>
      </c>
      <c r="V617" s="126" t="str">
        <f aca="false">IF(T617="","", IF(T617&gt;10,1,""))</f>
        <v/>
      </c>
      <c r="W617" s="191" t="e">
        <f aca="false">xlookup(S617,Q:Q,Q:Q)</f>
        <v>#NAME?</v>
      </c>
    </row>
    <row r="618" customFormat="false" ht="15.75" hidden="false" customHeight="true" outlineLevel="0" collapsed="false">
      <c r="A618" s="126"/>
      <c r="B618" s="126"/>
      <c r="C618" s="126"/>
      <c r="G618" s="214"/>
      <c r="H618" s="123"/>
      <c r="I618" s="214" t="str">
        <f aca="false">IF(F618&lt;&gt;"",xlookup(F618,M:M,M:M,"not guildie"),"")</f>
        <v/>
      </c>
      <c r="J618" s="214" t="str">
        <f aca="false">IF(F618&lt;&gt;"", xlookup(F618,O:O,O:O,"not on DKP"),"")</f>
        <v/>
      </c>
      <c r="K618" s="185" t="str">
        <f aca="false">IF(F618="","", xlookup("*"&amp;F618&amp;"*",S:S,S:S,"",2))</f>
        <v/>
      </c>
      <c r="N618" s="187" t="str">
        <f aca="false" t="array" ref="N618:N618">IF(M618="","", xlookup(M618,'Guild ID Registrar'!B:B,'Guild ID Registrar'!A:A,"noID"))</f>
        <v/>
      </c>
      <c r="O618" s="139" t="e">
        <f aca="false">xlookup(M618,F:F,F:F,"",2)</f>
        <v>#NAME?</v>
      </c>
      <c r="P618" s="138" t="str">
        <f aca="false">IF(SUMIF(F:F,M618,H:H)=0,"",SUMIF(F:F,M618,H:H))</f>
        <v/>
      </c>
      <c r="Q618" s="189" t="str">
        <f aca="false">IF(M618="","", xlookup("*"&amp;M618&amp;"*",S:S,S:S,"",2))</f>
        <v/>
      </c>
      <c r="S618" s="140" t="str">
        <f aca="false">IF('DKP Sep 25'!A615&lt;&gt;"",'DKP Sep 25'!A615,"")</f>
        <v/>
      </c>
      <c r="T618" s="145" t="str">
        <f aca="false">IF(S618="","",IF(SUMIF(Q:Q,S618,P:P)=0,"",SUMIF(Q:Q,S618,P:P)))</f>
        <v/>
      </c>
      <c r="U618" s="190" t="str">
        <f aca="false" t="array" ref="U618:U618">IF(S618="","", xlookup(S618,'DKP Sep 25'!A:A,'DKP Sep 25'!A:A))</f>
        <v/>
      </c>
      <c r="V618" s="126" t="str">
        <f aca="false">IF(T618="","", IF(T618&gt;10,1,""))</f>
        <v/>
      </c>
      <c r="W618" s="191" t="e">
        <f aca="false">xlookup(S618,Q:Q,Q:Q)</f>
        <v>#NAME?</v>
      </c>
    </row>
    <row r="619" customFormat="false" ht="15.75" hidden="false" customHeight="true" outlineLevel="0" collapsed="false">
      <c r="A619" s="126"/>
      <c r="B619" s="126"/>
      <c r="C619" s="126"/>
      <c r="G619" s="214"/>
      <c r="H619" s="123"/>
      <c r="I619" s="214" t="str">
        <f aca="false">IF(F619&lt;&gt;"",xlookup(F619,M:M,M:M,"not guildie"),"")</f>
        <v/>
      </c>
      <c r="J619" s="214" t="str">
        <f aca="false">IF(F619&lt;&gt;"", xlookup(F619,O:O,O:O,"not on DKP"),"")</f>
        <v/>
      </c>
      <c r="K619" s="185" t="str">
        <f aca="false">IF(F619="","", xlookup("*"&amp;F619&amp;"*",S:S,S:S,"",2))</f>
        <v/>
      </c>
      <c r="N619" s="187" t="str">
        <f aca="false" t="array" ref="N619:N619">IF(M619="","", xlookup(M619,'Guild ID Registrar'!B:B,'Guild ID Registrar'!A:A,"noID"))</f>
        <v/>
      </c>
      <c r="O619" s="139" t="e">
        <f aca="false">xlookup(M619,F:F,F:F,"",2)</f>
        <v>#NAME?</v>
      </c>
      <c r="P619" s="138" t="str">
        <f aca="false">IF(SUMIF(F:F,M619,H:H)=0,"",SUMIF(F:F,M619,H:H))</f>
        <v/>
      </c>
      <c r="Q619" s="189" t="str">
        <f aca="false">IF(M619="","", xlookup("*"&amp;M619&amp;"*",S:S,S:S,"",2))</f>
        <v/>
      </c>
      <c r="S619" s="140" t="str">
        <f aca="false">IF('DKP Sep 25'!A616&lt;&gt;"",'DKP Sep 25'!A616,"")</f>
        <v/>
      </c>
      <c r="T619" s="145" t="str">
        <f aca="false">IF(S619="","",IF(SUMIF(Q:Q,S619,P:P)=0,"",SUMIF(Q:Q,S619,P:P)))</f>
        <v/>
      </c>
      <c r="U619" s="190" t="str">
        <f aca="false" t="array" ref="U619:U619">IF(S619="","", xlookup(S619,'DKP Sep 25'!A:A,'DKP Sep 25'!A:A))</f>
        <v/>
      </c>
      <c r="V619" s="126" t="str">
        <f aca="false">IF(T619="","", IF(T619&gt;10,1,""))</f>
        <v/>
      </c>
      <c r="W619" s="191" t="e">
        <f aca="false">xlookup(S619,Q:Q,Q:Q)</f>
        <v>#NAME?</v>
      </c>
    </row>
    <row r="620" customFormat="false" ht="15.75" hidden="false" customHeight="true" outlineLevel="0" collapsed="false">
      <c r="A620" s="126"/>
      <c r="B620" s="126"/>
      <c r="C620" s="126"/>
      <c r="G620" s="214"/>
      <c r="H620" s="123"/>
      <c r="I620" s="214" t="str">
        <f aca="false">IF(F620&lt;&gt;"",xlookup(F620,M:M,M:M,"not guildie"),"")</f>
        <v/>
      </c>
      <c r="J620" s="214" t="str">
        <f aca="false">IF(F620&lt;&gt;"", xlookup(F620,O:O,O:O,"not on DKP"),"")</f>
        <v/>
      </c>
      <c r="K620" s="185" t="str">
        <f aca="false">IF(F620="","", xlookup("*"&amp;F620&amp;"*",S:S,S:S,"",2))</f>
        <v/>
      </c>
      <c r="N620" s="187" t="str">
        <f aca="false" t="array" ref="N620:N620">IF(M620="","", xlookup(M620,'Guild ID Registrar'!B:B,'Guild ID Registrar'!A:A,"noID"))</f>
        <v/>
      </c>
      <c r="O620" s="139" t="e">
        <f aca="false">xlookup(M620,F:F,F:F,"",2)</f>
        <v>#NAME?</v>
      </c>
      <c r="P620" s="138" t="str">
        <f aca="false">IF(SUMIF(F:F,M620,H:H)=0,"",SUMIF(F:F,M620,H:H))</f>
        <v/>
      </c>
      <c r="Q620" s="189" t="str">
        <f aca="false">IF(M620="","", xlookup("*"&amp;M620&amp;"*",S:S,S:S,"",2))</f>
        <v/>
      </c>
      <c r="S620" s="140" t="str">
        <f aca="false">IF('DKP Sep 25'!A617&lt;&gt;"",'DKP Sep 25'!A617,"")</f>
        <v/>
      </c>
      <c r="T620" s="145" t="str">
        <f aca="false">IF(S620="","",IF(SUMIF(Q:Q,S620,P:P)=0,"",SUMIF(Q:Q,S620,P:P)))</f>
        <v/>
      </c>
      <c r="U620" s="190" t="str">
        <f aca="false" t="array" ref="U620:U620">IF(S620="","", xlookup(S620,'DKP Sep 25'!A:A,'DKP Sep 25'!A:A))</f>
        <v/>
      </c>
      <c r="V620" s="126" t="str">
        <f aca="false">IF(T620="","", IF(T620&gt;10,1,""))</f>
        <v/>
      </c>
      <c r="W620" s="191" t="e">
        <f aca="false">xlookup(S620,Q:Q,Q:Q)</f>
        <v>#NAME?</v>
      </c>
    </row>
    <row r="621" customFormat="false" ht="15.75" hidden="false" customHeight="true" outlineLevel="0" collapsed="false">
      <c r="A621" s="126"/>
      <c r="B621" s="126"/>
      <c r="C621" s="126"/>
      <c r="G621" s="214"/>
      <c r="H621" s="123"/>
      <c r="I621" s="214" t="str">
        <f aca="false">IF(F621&lt;&gt;"",xlookup(F621,M:M,M:M,"not guildie"),"")</f>
        <v/>
      </c>
      <c r="J621" s="214" t="str">
        <f aca="false">IF(F621&lt;&gt;"", xlookup(F621,O:O,O:O,"not on DKP"),"")</f>
        <v/>
      </c>
      <c r="K621" s="185" t="str">
        <f aca="false">IF(F621="","", xlookup("*"&amp;F621&amp;"*",S:S,S:S,"",2))</f>
        <v/>
      </c>
      <c r="N621" s="187" t="str">
        <f aca="false" t="array" ref="N621:N621">IF(M621="","", xlookup(M621,'Guild ID Registrar'!B:B,'Guild ID Registrar'!A:A,"noID"))</f>
        <v/>
      </c>
      <c r="O621" s="139" t="e">
        <f aca="false">xlookup(M621,F:F,F:F,"",2)</f>
        <v>#NAME?</v>
      </c>
      <c r="P621" s="138" t="str">
        <f aca="false">IF(SUMIF(F:F,M621,H:H)=0,"",SUMIF(F:F,M621,H:H))</f>
        <v/>
      </c>
      <c r="Q621" s="189" t="str">
        <f aca="false">IF(M621="","", xlookup("*"&amp;M621&amp;"*",S:S,S:S,"",2))</f>
        <v/>
      </c>
      <c r="S621" s="140" t="str">
        <f aca="false">IF('DKP Sep 25'!A618&lt;&gt;"",'DKP Sep 25'!A618,"")</f>
        <v/>
      </c>
      <c r="T621" s="145" t="str">
        <f aca="false">IF(S621="","",IF(SUMIF(Q:Q,S621,P:P)=0,"",SUMIF(Q:Q,S621,P:P)))</f>
        <v/>
      </c>
      <c r="U621" s="190" t="str">
        <f aca="false" t="array" ref="U621:U621">IF(S621="","", xlookup(S621,'DKP Sep 25'!A:A,'DKP Sep 25'!A:A))</f>
        <v/>
      </c>
      <c r="V621" s="126" t="str">
        <f aca="false">IF(T621="","", IF(T621&gt;10,1,""))</f>
        <v/>
      </c>
      <c r="W621" s="191" t="e">
        <f aca="false">xlookup(S621,Q:Q,Q:Q)</f>
        <v>#NAME?</v>
      </c>
    </row>
    <row r="622" customFormat="false" ht="15.75" hidden="false" customHeight="true" outlineLevel="0" collapsed="false">
      <c r="A622" s="126"/>
      <c r="B622" s="126"/>
      <c r="C622" s="126"/>
      <c r="G622" s="214"/>
      <c r="H622" s="123"/>
      <c r="I622" s="214" t="str">
        <f aca="false">IF(F622&lt;&gt;"",xlookup(F622,M:M,M:M,"not guildie"),"")</f>
        <v/>
      </c>
      <c r="J622" s="214" t="str">
        <f aca="false">IF(F622&lt;&gt;"", xlookup(F622,O:O,O:O,"not on DKP"),"")</f>
        <v/>
      </c>
      <c r="K622" s="185" t="str">
        <f aca="false">IF(F622="","", xlookup("*"&amp;F622&amp;"*",S:S,S:S,"",2))</f>
        <v/>
      </c>
      <c r="N622" s="187" t="str">
        <f aca="false" t="array" ref="N622:N622">IF(M622="","", xlookup(M622,'Guild ID Registrar'!B:B,'Guild ID Registrar'!A:A,"noID"))</f>
        <v/>
      </c>
      <c r="O622" s="139" t="e">
        <f aca="false">xlookup(M622,F:F,F:F,"",2)</f>
        <v>#NAME?</v>
      </c>
      <c r="P622" s="138" t="str">
        <f aca="false">IF(SUMIF(F:F,M622,H:H)=0,"",SUMIF(F:F,M622,H:H))</f>
        <v/>
      </c>
      <c r="Q622" s="189" t="str">
        <f aca="false">IF(M622="","", xlookup("*"&amp;M622&amp;"*",S:S,S:S,"",2))</f>
        <v/>
      </c>
      <c r="S622" s="140" t="str">
        <f aca="false">IF('DKP Sep 25'!A619&lt;&gt;"",'DKP Sep 25'!A619,"")</f>
        <v/>
      </c>
      <c r="T622" s="145" t="str">
        <f aca="false">IF(S622="","",IF(SUMIF(Q:Q,S622,P:P)=0,"",SUMIF(Q:Q,S622,P:P)))</f>
        <v/>
      </c>
      <c r="U622" s="190" t="str">
        <f aca="false" t="array" ref="U622:U622">IF(S622="","", xlookup(S622,'DKP Sep 25'!A:A,'DKP Sep 25'!A:A))</f>
        <v/>
      </c>
      <c r="V622" s="126" t="str">
        <f aca="false">IF(T622="","", IF(T622&gt;10,1,""))</f>
        <v/>
      </c>
      <c r="W622" s="191" t="e">
        <f aca="false">xlookup(S622,Q:Q,Q:Q)</f>
        <v>#NAME?</v>
      </c>
    </row>
    <row r="623" customFormat="false" ht="15.75" hidden="false" customHeight="true" outlineLevel="0" collapsed="false">
      <c r="A623" s="126"/>
      <c r="B623" s="126"/>
      <c r="C623" s="126"/>
      <c r="G623" s="214"/>
      <c r="H623" s="123"/>
      <c r="I623" s="214" t="str">
        <f aca="false">IF(F623&lt;&gt;"",xlookup(F623,M:M,M:M,"not guildie"),"")</f>
        <v/>
      </c>
      <c r="J623" s="214" t="str">
        <f aca="false">IF(F623&lt;&gt;"", xlookup(F623,O:O,O:O,"not on DKP"),"")</f>
        <v/>
      </c>
      <c r="K623" s="185" t="str">
        <f aca="false">IF(F623="","", xlookup("*"&amp;F623&amp;"*",S:S,S:S,"",2))</f>
        <v/>
      </c>
      <c r="N623" s="187" t="str">
        <f aca="false" t="array" ref="N623:N623">IF(M623="","", xlookup(M623,'Guild ID Registrar'!B:B,'Guild ID Registrar'!A:A,"noID"))</f>
        <v/>
      </c>
      <c r="O623" s="139" t="e">
        <f aca="false">xlookup(M623,F:F,F:F,"",2)</f>
        <v>#NAME?</v>
      </c>
      <c r="P623" s="138" t="str">
        <f aca="false">IF(SUMIF(F:F,M623,H:H)=0,"",SUMIF(F:F,M623,H:H))</f>
        <v/>
      </c>
      <c r="Q623" s="189" t="str">
        <f aca="false">IF(M623="","", xlookup("*"&amp;M623&amp;"*",S:S,S:S,"",2))</f>
        <v/>
      </c>
      <c r="S623" s="140" t="str">
        <f aca="false">IF('DKP Sep 25'!A620&lt;&gt;"",'DKP Sep 25'!A620,"")</f>
        <v/>
      </c>
      <c r="T623" s="145" t="str">
        <f aca="false">IF(S623="","",IF(SUMIF(Q:Q,S623,P:P)=0,"",SUMIF(Q:Q,S623,P:P)))</f>
        <v/>
      </c>
      <c r="U623" s="190" t="str">
        <f aca="false" t="array" ref="U623:U623">IF(S623="","", xlookup(S623,'DKP Sep 25'!A:A,'DKP Sep 25'!A:A))</f>
        <v/>
      </c>
      <c r="V623" s="126" t="str">
        <f aca="false">IF(T623="","", IF(T623&gt;10,1,""))</f>
        <v/>
      </c>
      <c r="W623" s="191" t="e">
        <f aca="false">xlookup(S623,Q:Q,Q:Q)</f>
        <v>#NAME?</v>
      </c>
    </row>
    <row r="624" customFormat="false" ht="15.75" hidden="false" customHeight="true" outlineLevel="0" collapsed="false">
      <c r="A624" s="126"/>
      <c r="B624" s="126"/>
      <c r="C624" s="126"/>
      <c r="G624" s="214"/>
      <c r="H624" s="123"/>
      <c r="I624" s="214" t="str">
        <f aca="false">IF(F624&lt;&gt;"",xlookup(F624,M:M,M:M,"not guildie"),"")</f>
        <v/>
      </c>
      <c r="J624" s="214" t="str">
        <f aca="false">IF(F624&lt;&gt;"", xlookup(F624,O:O,O:O,"not on DKP"),"")</f>
        <v/>
      </c>
      <c r="K624" s="185" t="str">
        <f aca="false">IF(F624="","", xlookup("*"&amp;F624&amp;"*",S:S,S:S,"",2))</f>
        <v/>
      </c>
      <c r="N624" s="187" t="str">
        <f aca="false" t="array" ref="N624:N624">IF(M624="","", xlookup(M624,'Guild ID Registrar'!B:B,'Guild ID Registrar'!A:A,"noID"))</f>
        <v/>
      </c>
      <c r="O624" s="139" t="e">
        <f aca="false">xlookup(M624,F:F,F:F,"",2)</f>
        <v>#NAME?</v>
      </c>
      <c r="P624" s="138" t="str">
        <f aca="false">IF(SUMIF(F:F,M624,H:H)=0,"",SUMIF(F:F,M624,H:H))</f>
        <v/>
      </c>
      <c r="Q624" s="189" t="str">
        <f aca="false">IF(M624="","", xlookup("*"&amp;M624&amp;"*",S:S,S:S,"",2))</f>
        <v/>
      </c>
      <c r="S624" s="140" t="str">
        <f aca="false">IF('DKP Sep 25'!A621&lt;&gt;"",'DKP Sep 25'!A621,"")</f>
        <v/>
      </c>
      <c r="T624" s="145" t="str">
        <f aca="false">IF(S624="","",IF(SUMIF(Q:Q,S624,P:P)=0,"",SUMIF(Q:Q,S624,P:P)))</f>
        <v/>
      </c>
      <c r="U624" s="190" t="str">
        <f aca="false" t="array" ref="U624:U624">IF(S624="","", xlookup(S624,'DKP Sep 25'!A:A,'DKP Sep 25'!A:A))</f>
        <v/>
      </c>
      <c r="V624" s="126" t="str">
        <f aca="false">IF(T624="","", IF(T624&gt;10,1,""))</f>
        <v/>
      </c>
      <c r="W624" s="191" t="e">
        <f aca="false">xlookup(S624,Q:Q,Q:Q)</f>
        <v>#NAME?</v>
      </c>
    </row>
    <row r="625" customFormat="false" ht="15.75" hidden="false" customHeight="true" outlineLevel="0" collapsed="false">
      <c r="A625" s="126"/>
      <c r="B625" s="126"/>
      <c r="C625" s="126"/>
      <c r="G625" s="214"/>
      <c r="H625" s="123"/>
      <c r="I625" s="214" t="str">
        <f aca="false">IF(F625&lt;&gt;"",xlookup(F625,M:M,M:M,"not guildie"),"")</f>
        <v/>
      </c>
      <c r="J625" s="214" t="str">
        <f aca="false">IF(F625&lt;&gt;"", xlookup(F625,O:O,O:O,"not on DKP"),"")</f>
        <v/>
      </c>
      <c r="K625" s="185" t="str">
        <f aca="false">IF(F625="","", xlookup("*"&amp;F625&amp;"*",S:S,S:S,"",2))</f>
        <v/>
      </c>
      <c r="N625" s="187" t="str">
        <f aca="false" t="array" ref="N625:N625">IF(M625="","", xlookup(M625,'Guild ID Registrar'!B:B,'Guild ID Registrar'!A:A,"noID"))</f>
        <v/>
      </c>
      <c r="O625" s="139" t="e">
        <f aca="false">xlookup(M625,F:F,F:F,"",2)</f>
        <v>#NAME?</v>
      </c>
      <c r="P625" s="138" t="str">
        <f aca="false">IF(SUMIF(F:F,M625,H:H)=0,"",SUMIF(F:F,M625,H:H))</f>
        <v/>
      </c>
      <c r="Q625" s="189" t="str">
        <f aca="false">IF(M625="","", xlookup("*"&amp;M625&amp;"*",S:S,S:S,"",2))</f>
        <v/>
      </c>
      <c r="S625" s="140" t="str">
        <f aca="false">IF('DKP Sep 25'!A622&lt;&gt;"",'DKP Sep 25'!A622,"")</f>
        <v/>
      </c>
      <c r="T625" s="145" t="str">
        <f aca="false">IF(S625="","",IF(SUMIF(Q:Q,S625,P:P)=0,"",SUMIF(Q:Q,S625,P:P)))</f>
        <v/>
      </c>
      <c r="U625" s="190" t="str">
        <f aca="false" t="array" ref="U625:U625">IF(S625="","", xlookup(S625,'DKP Sep 25'!A:A,'DKP Sep 25'!A:A))</f>
        <v/>
      </c>
      <c r="V625" s="126" t="str">
        <f aca="false">IF(T625="","", IF(T625&gt;10,1,""))</f>
        <v/>
      </c>
      <c r="W625" s="191" t="e">
        <f aca="false">xlookup(S625,Q:Q,Q:Q)</f>
        <v>#NAME?</v>
      </c>
    </row>
    <row r="626" customFormat="false" ht="15.75" hidden="false" customHeight="true" outlineLevel="0" collapsed="false">
      <c r="A626" s="126"/>
      <c r="B626" s="126"/>
      <c r="C626" s="126"/>
      <c r="G626" s="214"/>
      <c r="H626" s="123"/>
      <c r="I626" s="214" t="str">
        <f aca="false">IF(F626&lt;&gt;"",xlookup(F626,M:M,M:M,"not guildie"),"")</f>
        <v/>
      </c>
      <c r="J626" s="214" t="str">
        <f aca="false">IF(F626&lt;&gt;"", xlookup(F626,O:O,O:O,"not on DKP"),"")</f>
        <v/>
      </c>
      <c r="K626" s="185" t="str">
        <f aca="false">IF(F626="","", xlookup("*"&amp;F626&amp;"*",S:S,S:S,"",2))</f>
        <v/>
      </c>
      <c r="N626" s="187" t="str">
        <f aca="false" t="array" ref="N626:N626">IF(M626="","", xlookup(M626,'Guild ID Registrar'!B:B,'Guild ID Registrar'!A:A,"noID"))</f>
        <v/>
      </c>
      <c r="O626" s="139" t="e">
        <f aca="false">xlookup(M626,F:F,F:F,"",2)</f>
        <v>#NAME?</v>
      </c>
      <c r="P626" s="138" t="str">
        <f aca="false">IF(SUMIF(F:F,M626,H:H)=0,"",SUMIF(F:F,M626,H:H))</f>
        <v/>
      </c>
      <c r="Q626" s="189" t="str">
        <f aca="false">IF(M626="","", xlookup("*"&amp;M626&amp;"*",S:S,S:S,"",2))</f>
        <v/>
      </c>
      <c r="S626" s="140" t="str">
        <f aca="false">IF('DKP Sep 25'!A623&lt;&gt;"",'DKP Sep 25'!A623,"")</f>
        <v/>
      </c>
      <c r="T626" s="145" t="str">
        <f aca="false">IF(S626="","",IF(SUMIF(Q:Q,S626,P:P)=0,"",SUMIF(Q:Q,S626,P:P)))</f>
        <v/>
      </c>
      <c r="U626" s="190" t="str">
        <f aca="false" t="array" ref="U626:U626">IF(S626="","", xlookup(S626,'DKP Sep 25'!A:A,'DKP Sep 25'!A:A))</f>
        <v/>
      </c>
      <c r="V626" s="126" t="str">
        <f aca="false">IF(T626="","", IF(T626&gt;10,1,""))</f>
        <v/>
      </c>
      <c r="W626" s="191" t="e">
        <f aca="false">xlookup(S626,Q:Q,Q:Q)</f>
        <v>#NAME?</v>
      </c>
    </row>
    <row r="627" customFormat="false" ht="15.75" hidden="false" customHeight="true" outlineLevel="0" collapsed="false">
      <c r="A627" s="126"/>
      <c r="B627" s="126"/>
      <c r="C627" s="126"/>
      <c r="G627" s="214"/>
      <c r="H627" s="123"/>
      <c r="I627" s="214" t="str">
        <f aca="false">IF(F627&lt;&gt;"",xlookup(F627,M:M,M:M,"not guildie"),"")</f>
        <v/>
      </c>
      <c r="J627" s="214" t="str">
        <f aca="false">IF(F627&lt;&gt;"", xlookup(F627,O:O,O:O,"not on DKP"),"")</f>
        <v/>
      </c>
      <c r="K627" s="185" t="str">
        <f aca="false">IF(F627="","", xlookup("*"&amp;F627&amp;"*",S:S,S:S,"",2))</f>
        <v/>
      </c>
      <c r="N627" s="187" t="str">
        <f aca="false" t="array" ref="N627:N627">IF(M627="","", xlookup(M627,'Guild ID Registrar'!B:B,'Guild ID Registrar'!A:A,"noID"))</f>
        <v/>
      </c>
      <c r="O627" s="139" t="e">
        <f aca="false">xlookup(M627,F:F,F:F,"",2)</f>
        <v>#NAME?</v>
      </c>
      <c r="P627" s="138" t="str">
        <f aca="false">IF(SUMIF(F:F,M627,H:H)=0,"",SUMIF(F:F,M627,H:H))</f>
        <v/>
      </c>
      <c r="Q627" s="189" t="str">
        <f aca="false">IF(M627="","", xlookup("*"&amp;M627&amp;"*",S:S,S:S,"",2))</f>
        <v/>
      </c>
      <c r="S627" s="140" t="str">
        <f aca="false">IF('DKP Sep 25'!A624&lt;&gt;"",'DKP Sep 25'!A624,"")</f>
        <v/>
      </c>
      <c r="T627" s="145" t="str">
        <f aca="false">IF(S627="","",IF(SUMIF(Q:Q,S627,P:P)=0,"",SUMIF(Q:Q,S627,P:P)))</f>
        <v/>
      </c>
      <c r="U627" s="190" t="str">
        <f aca="false" t="array" ref="U627:U627">IF(S627="","", xlookup(S627,'DKP Sep 25'!A:A,'DKP Sep 25'!A:A))</f>
        <v/>
      </c>
      <c r="V627" s="126" t="str">
        <f aca="false">IF(T627="","", IF(T627&gt;10,1,""))</f>
        <v/>
      </c>
      <c r="W627" s="191" t="e">
        <f aca="false">xlookup(S627,Q:Q,Q:Q)</f>
        <v>#NAME?</v>
      </c>
    </row>
    <row r="628" customFormat="false" ht="15.75" hidden="false" customHeight="true" outlineLevel="0" collapsed="false">
      <c r="A628" s="126"/>
      <c r="B628" s="126"/>
      <c r="C628" s="126"/>
      <c r="G628" s="214"/>
      <c r="H628" s="123"/>
      <c r="I628" s="214" t="str">
        <f aca="false">IF(F628&lt;&gt;"",xlookup(F628,M:M,M:M,"not guildie"),"")</f>
        <v/>
      </c>
      <c r="J628" s="214" t="str">
        <f aca="false">IF(F628&lt;&gt;"", xlookup(F628,O:O,O:O,"not on DKP"),"")</f>
        <v/>
      </c>
      <c r="K628" s="185" t="str">
        <f aca="false">IF(F628="","", xlookup("*"&amp;F628&amp;"*",S:S,S:S,"",2))</f>
        <v/>
      </c>
      <c r="N628" s="187" t="str">
        <f aca="false" t="array" ref="N628:N628">IF(M628="","", xlookup(M628,'Guild ID Registrar'!B:B,'Guild ID Registrar'!A:A,"noID"))</f>
        <v/>
      </c>
      <c r="O628" s="139" t="e">
        <f aca="false">xlookup(M628,F:F,F:F,"",2)</f>
        <v>#NAME?</v>
      </c>
      <c r="P628" s="138" t="str">
        <f aca="false">IF(SUMIF(F:F,M628,H:H)=0,"",SUMIF(F:F,M628,H:H))</f>
        <v/>
      </c>
      <c r="Q628" s="189" t="str">
        <f aca="false">IF(M628="","", xlookup("*"&amp;M628&amp;"*",S:S,S:S,"",2))</f>
        <v/>
      </c>
      <c r="S628" s="140" t="str">
        <f aca="false">IF('DKP Sep 25'!A625&lt;&gt;"",'DKP Sep 25'!A625,"")</f>
        <v/>
      </c>
      <c r="T628" s="145" t="str">
        <f aca="false">IF(S628="","",IF(SUMIF(Q:Q,S628,P:P)=0,"",SUMIF(Q:Q,S628,P:P)))</f>
        <v/>
      </c>
      <c r="U628" s="190" t="str">
        <f aca="false" t="array" ref="U628:U628">IF(S628="","", xlookup(S628,'DKP Sep 25'!A:A,'DKP Sep 25'!A:A))</f>
        <v/>
      </c>
      <c r="V628" s="126" t="str">
        <f aca="false">IF(T628="","", IF(T628&gt;10,1,""))</f>
        <v/>
      </c>
      <c r="W628" s="191" t="e">
        <f aca="false">xlookup(S628,Q:Q,Q:Q)</f>
        <v>#NAME?</v>
      </c>
    </row>
    <row r="629" customFormat="false" ht="15.75" hidden="false" customHeight="true" outlineLevel="0" collapsed="false">
      <c r="A629" s="126"/>
      <c r="B629" s="126"/>
      <c r="C629" s="126"/>
      <c r="G629" s="214"/>
      <c r="H629" s="123"/>
      <c r="I629" s="214" t="str">
        <f aca="false">IF(F629&lt;&gt;"",xlookup(F629,M:M,M:M,"not guildie"),"")</f>
        <v/>
      </c>
      <c r="J629" s="214" t="str">
        <f aca="false">IF(F629&lt;&gt;"", xlookup(F629,O:O,O:O,"not on DKP"),"")</f>
        <v/>
      </c>
      <c r="K629" s="185" t="str">
        <f aca="false">IF(F629="","", xlookup("*"&amp;F629&amp;"*",S:S,S:S,"",2))</f>
        <v/>
      </c>
      <c r="N629" s="187" t="str">
        <f aca="false" t="array" ref="N629:N629">IF(M629="","", xlookup(M629,'Guild ID Registrar'!B:B,'Guild ID Registrar'!A:A,"noID"))</f>
        <v/>
      </c>
      <c r="O629" s="139" t="e">
        <f aca="false">xlookup(M629,F:F,F:F,"",2)</f>
        <v>#NAME?</v>
      </c>
      <c r="P629" s="138" t="str">
        <f aca="false">IF(SUMIF(F:F,M629,H:H)=0,"",SUMIF(F:F,M629,H:H))</f>
        <v/>
      </c>
      <c r="Q629" s="189" t="str">
        <f aca="false">IF(M629="","", xlookup("*"&amp;M629&amp;"*",S:S,S:S,"",2))</f>
        <v/>
      </c>
      <c r="S629" s="140" t="str">
        <f aca="false">IF('DKP Sep 25'!A626&lt;&gt;"",'DKP Sep 25'!A626,"")</f>
        <v/>
      </c>
      <c r="T629" s="145" t="str">
        <f aca="false">IF(S629="","",IF(SUMIF(Q:Q,S629,P:P)=0,"",SUMIF(Q:Q,S629,P:P)))</f>
        <v/>
      </c>
      <c r="U629" s="190" t="str">
        <f aca="false" t="array" ref="U629:U629">IF(S629="","", xlookup(S629,'DKP Sep 25'!A:A,'DKP Sep 25'!A:A))</f>
        <v/>
      </c>
      <c r="V629" s="126" t="str">
        <f aca="false">IF(T629="","", IF(T629&gt;10,1,""))</f>
        <v/>
      </c>
      <c r="W629" s="191" t="e">
        <f aca="false">xlookup(S629,Q:Q,Q:Q)</f>
        <v>#NAME?</v>
      </c>
    </row>
    <row r="630" customFormat="false" ht="15.75" hidden="false" customHeight="true" outlineLevel="0" collapsed="false">
      <c r="A630" s="126"/>
      <c r="B630" s="126"/>
      <c r="C630" s="126"/>
      <c r="G630" s="214"/>
      <c r="H630" s="123"/>
      <c r="I630" s="214" t="str">
        <f aca="false">IF(F630&lt;&gt;"",xlookup(F630,M:M,M:M,"not guildie"),"")</f>
        <v/>
      </c>
      <c r="J630" s="214" t="str">
        <f aca="false">IF(F630&lt;&gt;"", xlookup(F630,O:O,O:O,"not on DKP"),"")</f>
        <v/>
      </c>
      <c r="K630" s="185" t="str">
        <f aca="false">IF(F630="","", xlookup("*"&amp;F630&amp;"*",S:S,S:S,"",2))</f>
        <v/>
      </c>
      <c r="N630" s="187" t="str">
        <f aca="false" t="array" ref="N630:N630">IF(M630="","", xlookup(M630,'Guild ID Registrar'!B:B,'Guild ID Registrar'!A:A,"noID"))</f>
        <v/>
      </c>
      <c r="O630" s="139" t="e">
        <f aca="false">xlookup(M630,F:F,F:F,"",2)</f>
        <v>#NAME?</v>
      </c>
      <c r="P630" s="138" t="str">
        <f aca="false">IF(SUMIF(F:F,M630,H:H)=0,"",SUMIF(F:F,M630,H:H))</f>
        <v/>
      </c>
      <c r="Q630" s="189" t="str">
        <f aca="false">IF(M630="","", xlookup("*"&amp;M630&amp;"*",S:S,S:S,"",2))</f>
        <v/>
      </c>
      <c r="S630" s="140" t="str">
        <f aca="false">IF('DKP Sep 25'!A627&lt;&gt;"",'DKP Sep 25'!A627,"")</f>
        <v/>
      </c>
      <c r="T630" s="145" t="str">
        <f aca="false">IF(S630="","",IF(SUMIF(Q:Q,S630,P:P)=0,"",SUMIF(Q:Q,S630,P:P)))</f>
        <v/>
      </c>
      <c r="U630" s="190" t="str">
        <f aca="false" t="array" ref="U630:U630">IF(S630="","", xlookup(S630,'DKP Sep 25'!A:A,'DKP Sep 25'!A:A))</f>
        <v/>
      </c>
      <c r="V630" s="126" t="str">
        <f aca="false">IF(T630="","", IF(T630&gt;10,1,""))</f>
        <v/>
      </c>
      <c r="W630" s="191" t="e">
        <f aca="false">xlookup(S630,Q:Q,Q:Q)</f>
        <v>#NAME?</v>
      </c>
    </row>
    <row r="631" customFormat="false" ht="15.75" hidden="false" customHeight="true" outlineLevel="0" collapsed="false">
      <c r="A631" s="126"/>
      <c r="B631" s="126"/>
      <c r="C631" s="126"/>
      <c r="G631" s="214"/>
      <c r="H631" s="123"/>
      <c r="I631" s="214" t="str">
        <f aca="false">IF(F631&lt;&gt;"",xlookup(F631,M:M,M:M,"not guildie"),"")</f>
        <v/>
      </c>
      <c r="J631" s="214" t="str">
        <f aca="false">IF(F631&lt;&gt;"", xlookup(F631,O:O,O:O,"not on DKP"),"")</f>
        <v/>
      </c>
      <c r="K631" s="185" t="str">
        <f aca="false">IF(F631="","", xlookup("*"&amp;F631&amp;"*",S:S,S:S,"",2))</f>
        <v/>
      </c>
      <c r="N631" s="187" t="str">
        <f aca="false" t="array" ref="N631:N631">IF(M631="","", xlookup(M631,'Guild ID Registrar'!B:B,'Guild ID Registrar'!A:A,"noID"))</f>
        <v/>
      </c>
      <c r="O631" s="139" t="e">
        <f aca="false">xlookup(M631,F:F,F:F,"",2)</f>
        <v>#NAME?</v>
      </c>
      <c r="P631" s="138" t="str">
        <f aca="false">IF(SUMIF(F:F,M631,H:H)=0,"",SUMIF(F:F,M631,H:H))</f>
        <v/>
      </c>
      <c r="Q631" s="189" t="str">
        <f aca="false">IF(M631="","", xlookup("*"&amp;M631&amp;"*",S:S,S:S,"",2))</f>
        <v/>
      </c>
      <c r="S631" s="140" t="str">
        <f aca="false">IF('DKP Sep 25'!A628&lt;&gt;"",'DKP Sep 25'!A628,"")</f>
        <v/>
      </c>
      <c r="T631" s="145" t="str">
        <f aca="false">IF(S631="","",IF(SUMIF(Q:Q,S631,P:P)=0,"",SUMIF(Q:Q,S631,P:P)))</f>
        <v/>
      </c>
      <c r="U631" s="190" t="str">
        <f aca="false" t="array" ref="U631:U631">IF(S631="","", xlookup(S631,'DKP Sep 25'!A:A,'DKP Sep 25'!A:A))</f>
        <v/>
      </c>
      <c r="V631" s="126" t="str">
        <f aca="false">IF(T631="","", IF(T631&gt;10,1,""))</f>
        <v/>
      </c>
      <c r="W631" s="191" t="e">
        <f aca="false">xlookup(S631,Q:Q,Q:Q)</f>
        <v>#NAME?</v>
      </c>
    </row>
    <row r="632" customFormat="false" ht="15.75" hidden="false" customHeight="true" outlineLevel="0" collapsed="false">
      <c r="A632" s="126"/>
      <c r="B632" s="126"/>
      <c r="C632" s="126"/>
      <c r="G632" s="214"/>
      <c r="H632" s="123"/>
      <c r="I632" s="214" t="str">
        <f aca="false">IF(F632&lt;&gt;"",xlookup(F632,M:M,M:M,"not guildie"),"")</f>
        <v/>
      </c>
      <c r="J632" s="214" t="str">
        <f aca="false">IF(F632&lt;&gt;"", xlookup(F632,O:O,O:O,"not on DKP"),"")</f>
        <v/>
      </c>
      <c r="K632" s="185" t="str">
        <f aca="false">IF(F632="","", xlookup("*"&amp;F632&amp;"*",S:S,S:S,"",2))</f>
        <v/>
      </c>
      <c r="N632" s="187" t="str">
        <f aca="false" t="array" ref="N632:N632">IF(M632="","", xlookup(M632,'Guild ID Registrar'!B:B,'Guild ID Registrar'!A:A,"noID"))</f>
        <v/>
      </c>
      <c r="O632" s="139" t="e">
        <f aca="false">xlookup(M632,F:F,F:F,"",2)</f>
        <v>#NAME?</v>
      </c>
      <c r="P632" s="138" t="str">
        <f aca="false">IF(SUMIF(F:F,M632,H:H)=0,"",SUMIF(F:F,M632,H:H))</f>
        <v/>
      </c>
      <c r="Q632" s="189" t="str">
        <f aca="false">IF(M632="","", xlookup("*"&amp;M632&amp;"*",S:S,S:S,"",2))</f>
        <v/>
      </c>
      <c r="S632" s="140" t="str">
        <f aca="false">IF('DKP Sep 25'!A629&lt;&gt;"",'DKP Sep 25'!A629,"")</f>
        <v/>
      </c>
      <c r="T632" s="145" t="str">
        <f aca="false">IF(S632="","",IF(SUMIF(Q:Q,S632,P:P)=0,"",SUMIF(Q:Q,S632,P:P)))</f>
        <v/>
      </c>
      <c r="U632" s="190" t="str">
        <f aca="false" t="array" ref="U632:U632">IF(S632="","", xlookup(S632,'DKP Sep 25'!A:A,'DKP Sep 25'!A:A))</f>
        <v/>
      </c>
      <c r="V632" s="126" t="str">
        <f aca="false">IF(T632="","", IF(T632&gt;10,1,""))</f>
        <v/>
      </c>
      <c r="W632" s="191" t="e">
        <f aca="false">xlookup(S632,Q:Q,Q:Q)</f>
        <v>#NAME?</v>
      </c>
    </row>
    <row r="633" customFormat="false" ht="15.75" hidden="false" customHeight="true" outlineLevel="0" collapsed="false">
      <c r="A633" s="126"/>
      <c r="B633" s="126"/>
      <c r="C633" s="126"/>
      <c r="G633" s="214"/>
      <c r="H633" s="123"/>
      <c r="I633" s="214" t="str">
        <f aca="false">IF(F633&lt;&gt;"",xlookup(F633,M:M,M:M,"not guildie"),"")</f>
        <v/>
      </c>
      <c r="J633" s="214" t="str">
        <f aca="false">IF(F633&lt;&gt;"", xlookup(F633,O:O,O:O,"not on DKP"),"")</f>
        <v/>
      </c>
      <c r="K633" s="185" t="str">
        <f aca="false">IF(F633="","", xlookup("*"&amp;F633&amp;"*",S:S,S:S,"",2))</f>
        <v/>
      </c>
      <c r="N633" s="187" t="str">
        <f aca="false" t="array" ref="N633:N633">IF(M633="","", xlookup(M633,'Guild ID Registrar'!B:B,'Guild ID Registrar'!A:A,"noID"))</f>
        <v/>
      </c>
      <c r="O633" s="139" t="e">
        <f aca="false">xlookup(M633,F:F,F:F,"",2)</f>
        <v>#NAME?</v>
      </c>
      <c r="P633" s="138" t="str">
        <f aca="false">IF(SUMIF(F:F,M633,H:H)=0,"",SUMIF(F:F,M633,H:H))</f>
        <v/>
      </c>
      <c r="Q633" s="189" t="str">
        <f aca="false">IF(M633="","", xlookup("*"&amp;M633&amp;"*",S:S,S:S,"",2))</f>
        <v/>
      </c>
      <c r="S633" s="140" t="str">
        <f aca="false">IF('DKP Sep 25'!A630&lt;&gt;"",'DKP Sep 25'!A630,"")</f>
        <v/>
      </c>
      <c r="T633" s="145" t="str">
        <f aca="false">IF(S633="","",IF(SUMIF(Q:Q,S633,P:P)=0,"",SUMIF(Q:Q,S633,P:P)))</f>
        <v/>
      </c>
      <c r="U633" s="190" t="str">
        <f aca="false" t="array" ref="U633:U633">IF(S633="","", xlookup(S633,'DKP Sep 25'!A:A,'DKP Sep 25'!A:A))</f>
        <v/>
      </c>
      <c r="V633" s="126" t="str">
        <f aca="false">IF(T633="","", IF(T633&gt;10,1,""))</f>
        <v/>
      </c>
      <c r="W633" s="191" t="e">
        <f aca="false">xlookup(S633,Q:Q,Q:Q)</f>
        <v>#NAME?</v>
      </c>
    </row>
    <row r="634" customFormat="false" ht="15.75" hidden="false" customHeight="true" outlineLevel="0" collapsed="false">
      <c r="A634" s="126"/>
      <c r="B634" s="126"/>
      <c r="C634" s="126"/>
      <c r="G634" s="214"/>
      <c r="H634" s="123"/>
      <c r="I634" s="214" t="str">
        <f aca="false">IF(F634&lt;&gt;"",xlookup(F634,M:M,M:M,"not guildie"),"")</f>
        <v/>
      </c>
      <c r="J634" s="214" t="str">
        <f aca="false">IF(F634&lt;&gt;"", xlookup(F634,O:O,O:O,"not on DKP"),"")</f>
        <v/>
      </c>
      <c r="K634" s="185" t="str">
        <f aca="false">IF(F634="","", xlookup("*"&amp;F634&amp;"*",S:S,S:S,"",2))</f>
        <v/>
      </c>
      <c r="N634" s="187" t="str">
        <f aca="false" t="array" ref="N634:N634">IF(M634="","", xlookup(M634,'Guild ID Registrar'!B:B,'Guild ID Registrar'!A:A,"noID"))</f>
        <v/>
      </c>
      <c r="O634" s="139" t="e">
        <f aca="false">xlookup(M634,F:F,F:F,"",2)</f>
        <v>#NAME?</v>
      </c>
      <c r="P634" s="138" t="str">
        <f aca="false">IF(SUMIF(F:F,M634,H:H)=0,"",SUMIF(F:F,M634,H:H))</f>
        <v/>
      </c>
      <c r="Q634" s="189" t="str">
        <f aca="false">IF(M634="","", xlookup("*"&amp;M634&amp;"*",S:S,S:S,"",2))</f>
        <v/>
      </c>
      <c r="S634" s="140" t="str">
        <f aca="false">IF('DKP Sep 25'!A631&lt;&gt;"",'DKP Sep 25'!A631,"")</f>
        <v/>
      </c>
      <c r="T634" s="145" t="str">
        <f aca="false">IF(S634="","",IF(SUMIF(Q:Q,S634,P:P)=0,"",SUMIF(Q:Q,S634,P:P)))</f>
        <v/>
      </c>
      <c r="U634" s="190" t="str">
        <f aca="false" t="array" ref="U634:U634">IF(S634="","", xlookup(S634,'DKP Sep 25'!A:A,'DKP Sep 25'!A:A))</f>
        <v/>
      </c>
      <c r="V634" s="126" t="str">
        <f aca="false">IF(T634="","", IF(T634&gt;10,1,""))</f>
        <v/>
      </c>
      <c r="W634" s="191" t="e">
        <f aca="false">xlookup(S634,Q:Q,Q:Q)</f>
        <v>#NAME?</v>
      </c>
    </row>
    <row r="635" customFormat="false" ht="15.75" hidden="false" customHeight="true" outlineLevel="0" collapsed="false">
      <c r="A635" s="126"/>
      <c r="B635" s="126"/>
      <c r="C635" s="126"/>
      <c r="G635" s="214"/>
      <c r="H635" s="123"/>
      <c r="I635" s="214" t="str">
        <f aca="false">IF(F635&lt;&gt;"",xlookup(F635,M:M,M:M,"not guildie"),"")</f>
        <v/>
      </c>
      <c r="J635" s="214" t="str">
        <f aca="false">IF(F635&lt;&gt;"", xlookup(F635,O:O,O:O,"not on DKP"),"")</f>
        <v/>
      </c>
      <c r="K635" s="185" t="str">
        <f aca="false">IF(F635="","", xlookup("*"&amp;F635&amp;"*",S:S,S:S,"",2))</f>
        <v/>
      </c>
      <c r="N635" s="187" t="str">
        <f aca="false" t="array" ref="N635:N635">IF(M635="","", xlookup(M635,'Guild ID Registrar'!B:B,'Guild ID Registrar'!A:A,"noID"))</f>
        <v/>
      </c>
      <c r="O635" s="139" t="e">
        <f aca="false">xlookup(M635,F:F,F:F,"",2)</f>
        <v>#NAME?</v>
      </c>
      <c r="P635" s="138" t="str">
        <f aca="false">IF(SUMIF(F:F,M635,H:H)=0,"",SUMIF(F:F,M635,H:H))</f>
        <v/>
      </c>
      <c r="Q635" s="189" t="str">
        <f aca="false">IF(M635="","", xlookup("*"&amp;M635&amp;"*",S:S,S:S,"",2))</f>
        <v/>
      </c>
      <c r="S635" s="140" t="str">
        <f aca="false">IF('DKP Sep 25'!A632&lt;&gt;"",'DKP Sep 25'!A632,"")</f>
        <v/>
      </c>
      <c r="T635" s="145" t="str">
        <f aca="false">IF(S635="","",IF(SUMIF(Q:Q,S635,P:P)=0,"",SUMIF(Q:Q,S635,P:P)))</f>
        <v/>
      </c>
      <c r="U635" s="190" t="str">
        <f aca="false" t="array" ref="U635:U635">IF(S635="","", xlookup(S635,'DKP Sep 25'!A:A,'DKP Sep 25'!A:A))</f>
        <v/>
      </c>
      <c r="V635" s="126" t="str">
        <f aca="false">IF(T635="","", IF(T635&gt;10,1,""))</f>
        <v/>
      </c>
      <c r="W635" s="191" t="e">
        <f aca="false">xlookup(S635,Q:Q,Q:Q)</f>
        <v>#NAME?</v>
      </c>
    </row>
    <row r="636" customFormat="false" ht="15.75" hidden="false" customHeight="true" outlineLevel="0" collapsed="false">
      <c r="A636" s="126"/>
      <c r="B636" s="126"/>
      <c r="C636" s="126"/>
      <c r="G636" s="214"/>
      <c r="H636" s="123"/>
      <c r="I636" s="214" t="str">
        <f aca="false">IF(F636&lt;&gt;"",xlookup(F636,M:M,M:M,"not guildie"),"")</f>
        <v/>
      </c>
      <c r="J636" s="214" t="str">
        <f aca="false">IF(F636&lt;&gt;"", xlookup(F636,O:O,O:O,"not on DKP"),"")</f>
        <v/>
      </c>
      <c r="K636" s="185" t="str">
        <f aca="false">IF(F636="","", xlookup("*"&amp;F636&amp;"*",S:S,S:S,"",2))</f>
        <v/>
      </c>
      <c r="N636" s="187" t="str">
        <f aca="false" t="array" ref="N636:N636">IF(M636="","", xlookup(M636,'Guild ID Registrar'!B:B,'Guild ID Registrar'!A:A,"noID"))</f>
        <v/>
      </c>
      <c r="O636" s="139" t="e">
        <f aca="false">xlookup(M636,F:F,F:F,"",2)</f>
        <v>#NAME?</v>
      </c>
      <c r="P636" s="138" t="str">
        <f aca="false">IF(SUMIF(F:F,M636,H:H)=0,"",SUMIF(F:F,M636,H:H))</f>
        <v/>
      </c>
      <c r="Q636" s="189" t="str">
        <f aca="false">IF(M636="","", xlookup("*"&amp;M636&amp;"*",S:S,S:S,"",2))</f>
        <v/>
      </c>
      <c r="S636" s="140" t="str">
        <f aca="false">IF('DKP Sep 25'!A633&lt;&gt;"",'DKP Sep 25'!A633,"")</f>
        <v/>
      </c>
      <c r="T636" s="145" t="str">
        <f aca="false">IF(S636="","",IF(SUMIF(Q:Q,S636,P:P)=0,"",SUMIF(Q:Q,S636,P:P)))</f>
        <v/>
      </c>
      <c r="U636" s="190" t="str">
        <f aca="false" t="array" ref="U636:U636">IF(S636="","", xlookup(S636,'DKP Sep 25'!A:A,'DKP Sep 25'!A:A))</f>
        <v/>
      </c>
      <c r="V636" s="126" t="str">
        <f aca="false">IF(T636="","", IF(T636&gt;10,1,""))</f>
        <v/>
      </c>
      <c r="W636" s="191" t="e">
        <f aca="false">xlookup(S636,Q:Q,Q:Q)</f>
        <v>#NAME?</v>
      </c>
    </row>
    <row r="637" customFormat="false" ht="15.75" hidden="false" customHeight="true" outlineLevel="0" collapsed="false">
      <c r="A637" s="126"/>
      <c r="B637" s="126"/>
      <c r="C637" s="126"/>
      <c r="G637" s="214"/>
      <c r="H637" s="123"/>
      <c r="I637" s="214" t="str">
        <f aca="false">IF(F637&lt;&gt;"",xlookup(F637,M:M,M:M,"not guildie"),"")</f>
        <v/>
      </c>
      <c r="J637" s="214" t="str">
        <f aca="false">IF(F637&lt;&gt;"", xlookup(F637,O:O,O:O,"not on DKP"),"")</f>
        <v/>
      </c>
      <c r="K637" s="185" t="str">
        <f aca="false">IF(F637="","", xlookup("*"&amp;F637&amp;"*",S:S,S:S,"",2))</f>
        <v/>
      </c>
      <c r="N637" s="187" t="str">
        <f aca="false" t="array" ref="N637:N637">IF(M637="","", xlookup(M637,'Guild ID Registrar'!B:B,'Guild ID Registrar'!A:A,"noID"))</f>
        <v/>
      </c>
      <c r="O637" s="139" t="e">
        <f aca="false">xlookup(M637,F:F,F:F,"",2)</f>
        <v>#NAME?</v>
      </c>
      <c r="P637" s="138" t="str">
        <f aca="false">IF(SUMIF(F:F,M637,H:H)=0,"",SUMIF(F:F,M637,H:H))</f>
        <v/>
      </c>
      <c r="Q637" s="189" t="str">
        <f aca="false">IF(M637="","", xlookup("*"&amp;M637&amp;"*",S:S,S:S,"",2))</f>
        <v/>
      </c>
      <c r="S637" s="140" t="str">
        <f aca="false">IF('DKP Sep 25'!A634&lt;&gt;"",'DKP Sep 25'!A634,"")</f>
        <v/>
      </c>
      <c r="T637" s="145" t="str">
        <f aca="false">IF(S637="","",IF(SUMIF(Q:Q,S637,P:P)=0,"",SUMIF(Q:Q,S637,P:P)))</f>
        <v/>
      </c>
      <c r="U637" s="190" t="str">
        <f aca="false" t="array" ref="U637:U637">IF(S637="","", xlookup(S637,'DKP Sep 25'!A:A,'DKP Sep 25'!A:A))</f>
        <v/>
      </c>
      <c r="V637" s="126" t="str">
        <f aca="false">IF(T637="","", IF(T637&gt;10,1,""))</f>
        <v/>
      </c>
      <c r="W637" s="191" t="e">
        <f aca="false">xlookup(S637,Q:Q,Q:Q)</f>
        <v>#NAME?</v>
      </c>
    </row>
    <row r="638" customFormat="false" ht="15.75" hidden="false" customHeight="true" outlineLevel="0" collapsed="false">
      <c r="A638" s="126"/>
      <c r="B638" s="126"/>
      <c r="C638" s="126"/>
      <c r="G638" s="214"/>
      <c r="H638" s="123"/>
      <c r="I638" s="214" t="str">
        <f aca="false">IF(F638&lt;&gt;"",xlookup(F638,M:M,M:M,"not guildie"),"")</f>
        <v/>
      </c>
      <c r="J638" s="214" t="str">
        <f aca="false">IF(F638&lt;&gt;"", xlookup(F638,O:O,O:O,"not on DKP"),"")</f>
        <v/>
      </c>
      <c r="K638" s="185" t="str">
        <f aca="false">IF(F638="","", xlookup("*"&amp;F638&amp;"*",S:S,S:S,"",2))</f>
        <v/>
      </c>
      <c r="N638" s="187" t="str">
        <f aca="false" t="array" ref="N638:N638">IF(M638="","", xlookup(M638,'Guild ID Registrar'!B:B,'Guild ID Registrar'!A:A,"noID"))</f>
        <v/>
      </c>
      <c r="O638" s="139" t="e">
        <f aca="false">xlookup(M638,F:F,F:F,"",2)</f>
        <v>#NAME?</v>
      </c>
      <c r="P638" s="138" t="str">
        <f aca="false">IF(SUMIF(F:F,M638,H:H)=0,"",SUMIF(F:F,M638,H:H))</f>
        <v/>
      </c>
      <c r="Q638" s="189" t="str">
        <f aca="false">IF(M638="","", xlookup("*"&amp;M638&amp;"*",S:S,S:S,"",2))</f>
        <v/>
      </c>
      <c r="S638" s="140" t="str">
        <f aca="false">IF('DKP Sep 25'!A635&lt;&gt;"",'DKP Sep 25'!A635,"")</f>
        <v/>
      </c>
      <c r="T638" s="145" t="str">
        <f aca="false">IF(S638="","",IF(SUMIF(Q:Q,S638,P:P)=0,"",SUMIF(Q:Q,S638,P:P)))</f>
        <v/>
      </c>
      <c r="U638" s="190" t="str">
        <f aca="false" t="array" ref="U638:U638">IF(S638="","", xlookup(S638,'DKP Sep 25'!A:A,'DKP Sep 25'!A:A))</f>
        <v/>
      </c>
      <c r="V638" s="126" t="str">
        <f aca="false">IF(T638="","", IF(T638&gt;10,1,""))</f>
        <v/>
      </c>
      <c r="W638" s="191" t="e">
        <f aca="false">xlookup(S638,Q:Q,Q:Q)</f>
        <v>#NAME?</v>
      </c>
    </row>
    <row r="639" customFormat="false" ht="15.75" hidden="false" customHeight="true" outlineLevel="0" collapsed="false">
      <c r="A639" s="126"/>
      <c r="B639" s="126"/>
      <c r="C639" s="126"/>
      <c r="G639" s="214"/>
      <c r="H639" s="123"/>
      <c r="I639" s="214" t="str">
        <f aca="false">IF(F639&lt;&gt;"",xlookup(F639,M:M,M:M,"not guildie"),"")</f>
        <v/>
      </c>
      <c r="J639" s="214" t="str">
        <f aca="false">IF(F639&lt;&gt;"", xlookup(F639,O:O,O:O,"not on DKP"),"")</f>
        <v/>
      </c>
      <c r="K639" s="185" t="str">
        <f aca="false">IF(F639="","", xlookup("*"&amp;F639&amp;"*",S:S,S:S,"",2))</f>
        <v/>
      </c>
      <c r="N639" s="187" t="str">
        <f aca="false" t="array" ref="N639:N639">IF(M639="","", xlookup(M639,'Guild ID Registrar'!B:B,'Guild ID Registrar'!A:A,"noID"))</f>
        <v/>
      </c>
      <c r="O639" s="139" t="e">
        <f aca="false">xlookup(M639,F:F,F:F,"",2)</f>
        <v>#NAME?</v>
      </c>
      <c r="P639" s="138" t="str">
        <f aca="false">IF(SUMIF(F:F,M639,H:H)=0,"",SUMIF(F:F,M639,H:H))</f>
        <v/>
      </c>
      <c r="Q639" s="189" t="str">
        <f aca="false">IF(M639="","", xlookup("*"&amp;M639&amp;"*",S:S,S:S,"",2))</f>
        <v/>
      </c>
      <c r="S639" s="140" t="str">
        <f aca="false">IF('DKP Sep 25'!A636&lt;&gt;"",'DKP Sep 25'!A636,"")</f>
        <v/>
      </c>
      <c r="T639" s="145" t="str">
        <f aca="false">IF(S639="","",IF(SUMIF(Q:Q,S639,P:P)=0,"",SUMIF(Q:Q,S639,P:P)))</f>
        <v/>
      </c>
      <c r="U639" s="190" t="str">
        <f aca="false" t="array" ref="U639:U639">IF(S639="","", xlookup(S639,'DKP Sep 25'!A:A,'DKP Sep 25'!A:A))</f>
        <v/>
      </c>
      <c r="V639" s="126" t="str">
        <f aca="false">IF(T639="","", IF(T639&gt;10,1,""))</f>
        <v/>
      </c>
      <c r="W639" s="191" t="e">
        <f aca="false">xlookup(S639,Q:Q,Q:Q)</f>
        <v>#NAME?</v>
      </c>
    </row>
    <row r="640" customFormat="false" ht="15.75" hidden="false" customHeight="true" outlineLevel="0" collapsed="false">
      <c r="A640" s="126"/>
      <c r="B640" s="126"/>
      <c r="C640" s="126"/>
      <c r="G640" s="214"/>
      <c r="H640" s="123"/>
      <c r="I640" s="214" t="str">
        <f aca="false">IF(F640&lt;&gt;"",xlookup(F640,M:M,M:M,"not guildie"),"")</f>
        <v/>
      </c>
      <c r="J640" s="214" t="str">
        <f aca="false">IF(F640&lt;&gt;"", xlookup(F640,O:O,O:O,"not on DKP"),"")</f>
        <v/>
      </c>
      <c r="K640" s="185" t="str">
        <f aca="false">IF(F640="","", xlookup("*"&amp;F640&amp;"*",S:S,S:S,"",2))</f>
        <v/>
      </c>
      <c r="N640" s="187" t="str">
        <f aca="false" t="array" ref="N640:N640">IF(M640="","", xlookup(M640,'Guild ID Registrar'!B:B,'Guild ID Registrar'!A:A,"noID"))</f>
        <v/>
      </c>
      <c r="O640" s="139" t="e">
        <f aca="false">xlookup(M640,F:F,F:F,"",2)</f>
        <v>#NAME?</v>
      </c>
      <c r="P640" s="138" t="str">
        <f aca="false">IF(SUMIF(F:F,M640,H:H)=0,"",SUMIF(F:F,M640,H:H))</f>
        <v/>
      </c>
      <c r="Q640" s="189" t="str">
        <f aca="false">IF(M640="","", xlookup("*"&amp;M640&amp;"*",S:S,S:S,"",2))</f>
        <v/>
      </c>
      <c r="S640" s="140" t="str">
        <f aca="false">IF('DKP Sep 25'!A637&lt;&gt;"",'DKP Sep 25'!A637,"")</f>
        <v/>
      </c>
      <c r="T640" s="145" t="str">
        <f aca="false">IF(S640="","",IF(SUMIF(Q:Q,S640,P:P)=0,"",SUMIF(Q:Q,S640,P:P)))</f>
        <v/>
      </c>
      <c r="U640" s="190" t="str">
        <f aca="false" t="array" ref="U640:U640">IF(S640="","", xlookup(S640,'DKP Sep 25'!A:A,'DKP Sep 25'!A:A))</f>
        <v/>
      </c>
      <c r="V640" s="126" t="str">
        <f aca="false">IF(T640="","", IF(T640&gt;10,1,""))</f>
        <v/>
      </c>
      <c r="W640" s="191" t="e">
        <f aca="false">xlookup(S640,Q:Q,Q:Q)</f>
        <v>#NAME?</v>
      </c>
    </row>
    <row r="641" customFormat="false" ht="15.75" hidden="false" customHeight="true" outlineLevel="0" collapsed="false">
      <c r="A641" s="126"/>
      <c r="B641" s="126"/>
      <c r="C641" s="126"/>
      <c r="G641" s="214"/>
      <c r="H641" s="123"/>
      <c r="I641" s="214" t="str">
        <f aca="false">IF(F641&lt;&gt;"",xlookup(F641,M:M,M:M,"not guildie"),"")</f>
        <v/>
      </c>
      <c r="J641" s="214" t="str">
        <f aca="false">IF(F641&lt;&gt;"", xlookup(F641,O:O,O:O,"not on DKP"),"")</f>
        <v/>
      </c>
      <c r="K641" s="185" t="str">
        <f aca="false">IF(F641="","", xlookup("*"&amp;F641&amp;"*",S:S,S:S,"",2))</f>
        <v/>
      </c>
      <c r="N641" s="187" t="str">
        <f aca="false" t="array" ref="N641:N641">IF(M641="","", xlookup(M641,'Guild ID Registrar'!B:B,'Guild ID Registrar'!A:A,"noID"))</f>
        <v/>
      </c>
      <c r="O641" s="139" t="e">
        <f aca="false">xlookup(M641,F:F,F:F,"",2)</f>
        <v>#NAME?</v>
      </c>
      <c r="P641" s="138" t="str">
        <f aca="false">IF(SUMIF(F:F,M641,H:H)=0,"",SUMIF(F:F,M641,H:H))</f>
        <v/>
      </c>
      <c r="Q641" s="189" t="str">
        <f aca="false">IF(M641="","", xlookup("*"&amp;M641&amp;"*",S:S,S:S,"",2))</f>
        <v/>
      </c>
      <c r="S641" s="140" t="str">
        <f aca="false">IF('DKP Sep 25'!A638&lt;&gt;"",'DKP Sep 25'!A638,"")</f>
        <v/>
      </c>
      <c r="T641" s="145" t="str">
        <f aca="false">IF(S641="","",IF(SUMIF(Q:Q,S641,P:P)=0,"",SUMIF(Q:Q,S641,P:P)))</f>
        <v/>
      </c>
      <c r="U641" s="190" t="str">
        <f aca="false" t="array" ref="U641:U641">IF(S641="","", xlookup(S641,'DKP Sep 25'!A:A,'DKP Sep 25'!A:A))</f>
        <v/>
      </c>
      <c r="V641" s="126" t="str">
        <f aca="false">IF(T641="","", IF(T641&gt;10,1,""))</f>
        <v/>
      </c>
      <c r="W641" s="191" t="e">
        <f aca="false">xlookup(S641,Q:Q,Q:Q)</f>
        <v>#NAME?</v>
      </c>
    </row>
    <row r="642" customFormat="false" ht="15.75" hidden="false" customHeight="true" outlineLevel="0" collapsed="false">
      <c r="A642" s="126"/>
      <c r="B642" s="126"/>
      <c r="C642" s="126"/>
      <c r="G642" s="214"/>
      <c r="H642" s="123"/>
      <c r="I642" s="214" t="str">
        <f aca="false">IF(F642&lt;&gt;"",xlookup(F642,M:M,M:M,"not guildie"),"")</f>
        <v/>
      </c>
      <c r="J642" s="214" t="str">
        <f aca="false">IF(F642&lt;&gt;"", xlookup(F642,O:O,O:O,"not on DKP"),"")</f>
        <v/>
      </c>
      <c r="K642" s="185" t="str">
        <f aca="false">IF(F642="","", xlookup("*"&amp;F642&amp;"*",S:S,S:S,"",2))</f>
        <v/>
      </c>
      <c r="N642" s="187" t="str">
        <f aca="false" t="array" ref="N642:N642">IF(M642="","", xlookup(M642,'Guild ID Registrar'!B:B,'Guild ID Registrar'!A:A,"noID"))</f>
        <v/>
      </c>
      <c r="O642" s="139" t="e">
        <f aca="false">xlookup(M642,F:F,F:F,"",2)</f>
        <v>#NAME?</v>
      </c>
      <c r="P642" s="138" t="str">
        <f aca="false">IF(SUMIF(F:F,M642,H:H)=0,"",SUMIF(F:F,M642,H:H))</f>
        <v/>
      </c>
      <c r="Q642" s="189" t="str">
        <f aca="false">IF(M642="","", xlookup("*"&amp;M642&amp;"*",S:S,S:S,"",2))</f>
        <v/>
      </c>
      <c r="S642" s="140" t="str">
        <f aca="false">IF('DKP Sep 25'!A639&lt;&gt;"",'DKP Sep 25'!A639,"")</f>
        <v/>
      </c>
      <c r="T642" s="145" t="str">
        <f aca="false">IF(S642="","",IF(SUMIF(Q:Q,S642,P:P)=0,"",SUMIF(Q:Q,S642,P:P)))</f>
        <v/>
      </c>
      <c r="U642" s="190" t="str">
        <f aca="false" t="array" ref="U642:U642">IF(S642="","", xlookup(S642,'DKP Sep 25'!A:A,'DKP Sep 25'!A:A))</f>
        <v/>
      </c>
      <c r="V642" s="126" t="str">
        <f aca="false">IF(T642="","", IF(T642&gt;10,1,""))</f>
        <v/>
      </c>
      <c r="W642" s="191" t="e">
        <f aca="false">xlookup(S642,Q:Q,Q:Q)</f>
        <v>#NAME?</v>
      </c>
    </row>
    <row r="643" customFormat="false" ht="15.75" hidden="false" customHeight="true" outlineLevel="0" collapsed="false">
      <c r="A643" s="126"/>
      <c r="B643" s="126"/>
      <c r="C643" s="126"/>
      <c r="G643" s="214"/>
      <c r="H643" s="123"/>
      <c r="I643" s="214" t="str">
        <f aca="false">IF(F643&lt;&gt;"",xlookup(F643,M:M,M:M,"not guildie"),"")</f>
        <v/>
      </c>
      <c r="J643" s="214" t="str">
        <f aca="false">IF(F643&lt;&gt;"", xlookup(F643,O:O,O:O,"not on DKP"),"")</f>
        <v/>
      </c>
      <c r="K643" s="185" t="str">
        <f aca="false">IF(F643="","", xlookup("*"&amp;F643&amp;"*",S:S,S:S,"",2))</f>
        <v/>
      </c>
      <c r="N643" s="187" t="str">
        <f aca="false" t="array" ref="N643:N643">IF(M643="","", xlookup(M643,'Guild ID Registrar'!B:B,'Guild ID Registrar'!A:A,"noID"))</f>
        <v/>
      </c>
      <c r="O643" s="139" t="e">
        <f aca="false">xlookup(M643,F:F,F:F,"",2)</f>
        <v>#NAME?</v>
      </c>
      <c r="P643" s="138" t="str">
        <f aca="false">IF(SUMIF(F:F,M643,H:H)=0,"",SUMIF(F:F,M643,H:H))</f>
        <v/>
      </c>
      <c r="Q643" s="189" t="str">
        <f aca="false">IF(M643="","", xlookup("*"&amp;M643&amp;"*",S:S,S:S,"",2))</f>
        <v/>
      </c>
      <c r="S643" s="140" t="str">
        <f aca="false">IF('DKP Sep 25'!A640&lt;&gt;"",'DKP Sep 25'!A640,"")</f>
        <v/>
      </c>
      <c r="T643" s="145" t="str">
        <f aca="false">IF(S643="","",IF(SUMIF(Q:Q,S643,P:P)=0,"",SUMIF(Q:Q,S643,P:P)))</f>
        <v/>
      </c>
      <c r="U643" s="190" t="str">
        <f aca="false" t="array" ref="U643:U643">IF(S643="","", xlookup(S643,'DKP Sep 25'!A:A,'DKP Sep 25'!A:A))</f>
        <v/>
      </c>
      <c r="V643" s="126" t="str">
        <f aca="false">IF(T643="","", IF(T643&gt;10,1,""))</f>
        <v/>
      </c>
      <c r="W643" s="191" t="e">
        <f aca="false">xlookup(S643,Q:Q,Q:Q)</f>
        <v>#NAME?</v>
      </c>
    </row>
    <row r="644" customFormat="false" ht="15.75" hidden="false" customHeight="true" outlineLevel="0" collapsed="false">
      <c r="A644" s="126"/>
      <c r="B644" s="126"/>
      <c r="C644" s="126"/>
      <c r="G644" s="214"/>
      <c r="H644" s="123"/>
      <c r="I644" s="214" t="str">
        <f aca="false">IF(F644&lt;&gt;"",xlookup(F644,M:M,M:M,"not guildie"),"")</f>
        <v/>
      </c>
      <c r="J644" s="214" t="str">
        <f aca="false">IF(F644&lt;&gt;"", xlookup(F644,O:O,O:O,"not on DKP"),"")</f>
        <v/>
      </c>
      <c r="K644" s="185" t="str">
        <f aca="false">IF(F644="","", xlookup("*"&amp;F644&amp;"*",S:S,S:S,"",2))</f>
        <v/>
      </c>
      <c r="N644" s="187" t="str">
        <f aca="false" t="array" ref="N644:N644">IF(M644="","", xlookup(M644,'Guild ID Registrar'!B:B,'Guild ID Registrar'!A:A,"noID"))</f>
        <v/>
      </c>
      <c r="O644" s="139" t="e">
        <f aca="false">xlookup(M644,F:F,F:F,"",2)</f>
        <v>#NAME?</v>
      </c>
      <c r="P644" s="138" t="str">
        <f aca="false">IF(SUMIF(F:F,M644,H:H)=0,"",SUMIF(F:F,M644,H:H))</f>
        <v/>
      </c>
      <c r="Q644" s="189" t="str">
        <f aca="false">IF(M644="","", xlookup("*"&amp;M644&amp;"*",S:S,S:S,"",2))</f>
        <v/>
      </c>
      <c r="S644" s="140" t="str">
        <f aca="false">IF('DKP Sep 25'!A641&lt;&gt;"",'DKP Sep 25'!A641,"")</f>
        <v/>
      </c>
      <c r="T644" s="145" t="str">
        <f aca="false">IF(S644="","",IF(SUMIF(Q:Q,S644,P:P)=0,"",SUMIF(Q:Q,S644,P:P)))</f>
        <v/>
      </c>
      <c r="U644" s="190" t="str">
        <f aca="false" t="array" ref="U644:U644">IF(S644="","", xlookup(S644,'DKP Sep 25'!A:A,'DKP Sep 25'!A:A))</f>
        <v/>
      </c>
      <c r="V644" s="126" t="str">
        <f aca="false">IF(T644="","", IF(T644&gt;10,1,""))</f>
        <v/>
      </c>
      <c r="W644" s="191" t="e">
        <f aca="false">xlookup(S644,Q:Q,Q:Q)</f>
        <v>#NAME?</v>
      </c>
    </row>
    <row r="645" customFormat="false" ht="15.75" hidden="false" customHeight="true" outlineLevel="0" collapsed="false">
      <c r="A645" s="126"/>
      <c r="B645" s="126"/>
      <c r="C645" s="126"/>
      <c r="G645" s="214"/>
      <c r="H645" s="123"/>
      <c r="I645" s="214" t="str">
        <f aca="false">IF(F645&lt;&gt;"",xlookup(F645,M:M,M:M,"not guildie"),"")</f>
        <v/>
      </c>
      <c r="J645" s="214" t="str">
        <f aca="false">IF(F645&lt;&gt;"", xlookup(F645,O:O,O:O,"not on DKP"),"")</f>
        <v/>
      </c>
      <c r="K645" s="185" t="str">
        <f aca="false">IF(F645="","", xlookup("*"&amp;F645&amp;"*",S:S,S:S,"",2))</f>
        <v/>
      </c>
      <c r="N645" s="187" t="str">
        <f aca="false" t="array" ref="N645:N645">IF(M645="","", xlookup(M645,'Guild ID Registrar'!B:B,'Guild ID Registrar'!A:A,"noID"))</f>
        <v/>
      </c>
      <c r="O645" s="139" t="e">
        <f aca="false">xlookup(M645,F:F,F:F,"",2)</f>
        <v>#NAME?</v>
      </c>
      <c r="P645" s="138" t="str">
        <f aca="false">IF(SUMIF(F:F,M645,H:H)=0,"",SUMIF(F:F,M645,H:H))</f>
        <v/>
      </c>
      <c r="Q645" s="189" t="str">
        <f aca="false">IF(M645="","", xlookup("*"&amp;M645&amp;"*",S:S,S:S,"",2))</f>
        <v/>
      </c>
      <c r="S645" s="140" t="str">
        <f aca="false">IF('DKP Sep 25'!A642&lt;&gt;"",'DKP Sep 25'!A642,"")</f>
        <v/>
      </c>
      <c r="T645" s="145" t="str">
        <f aca="false">IF(S645="","",IF(SUMIF(Q:Q,S645,P:P)=0,"",SUMIF(Q:Q,S645,P:P)))</f>
        <v/>
      </c>
      <c r="U645" s="190" t="str">
        <f aca="false" t="array" ref="U645:U645">IF(S645="","", xlookup(S645,'DKP Sep 25'!A:A,'DKP Sep 25'!A:A))</f>
        <v/>
      </c>
      <c r="V645" s="126" t="str">
        <f aca="false">IF(T645="","", IF(T645&gt;10,1,""))</f>
        <v/>
      </c>
      <c r="W645" s="191" t="e">
        <f aca="false">xlookup(S645,Q:Q,Q:Q)</f>
        <v>#NAME?</v>
      </c>
    </row>
    <row r="646" customFormat="false" ht="15.75" hidden="false" customHeight="true" outlineLevel="0" collapsed="false">
      <c r="A646" s="126"/>
      <c r="B646" s="126"/>
      <c r="C646" s="126"/>
      <c r="G646" s="214"/>
      <c r="H646" s="123"/>
      <c r="I646" s="214" t="str">
        <f aca="false">IF(F646&lt;&gt;"",xlookup(F646,M:M,M:M,"not guildie"),"")</f>
        <v/>
      </c>
      <c r="J646" s="214" t="str">
        <f aca="false">IF(F646&lt;&gt;"", xlookup(F646,O:O,O:O,"not on DKP"),"")</f>
        <v/>
      </c>
      <c r="K646" s="185" t="str">
        <f aca="false">IF(F646="","", xlookup("*"&amp;F646&amp;"*",S:S,S:S,"",2))</f>
        <v/>
      </c>
      <c r="N646" s="187" t="str">
        <f aca="false" t="array" ref="N646:N646">IF(M646="","", xlookup(M646,'Guild ID Registrar'!B:B,'Guild ID Registrar'!A:A,"noID"))</f>
        <v/>
      </c>
      <c r="O646" s="139" t="e">
        <f aca="false">xlookup(M646,F:F,F:F,"",2)</f>
        <v>#NAME?</v>
      </c>
      <c r="P646" s="138" t="str">
        <f aca="false">IF(SUMIF(F:F,M646,H:H)=0,"",SUMIF(F:F,M646,H:H))</f>
        <v/>
      </c>
      <c r="Q646" s="189" t="str">
        <f aca="false">IF(M646="","", xlookup("*"&amp;M646&amp;"*",S:S,S:S,"",2))</f>
        <v/>
      </c>
      <c r="S646" s="140" t="str">
        <f aca="false">IF('DKP Sep 25'!A643&lt;&gt;"",'DKP Sep 25'!A643,"")</f>
        <v/>
      </c>
      <c r="T646" s="145" t="str">
        <f aca="false">IF(S646="","",IF(SUMIF(Q:Q,S646,P:P)=0,"",SUMIF(Q:Q,S646,P:P)))</f>
        <v/>
      </c>
      <c r="U646" s="190" t="str">
        <f aca="false" t="array" ref="U646:U646">IF(S646="","", xlookup(S646,'DKP Sep 25'!A:A,'DKP Sep 25'!A:A))</f>
        <v/>
      </c>
      <c r="V646" s="126" t="str">
        <f aca="false">IF(T646="","", IF(T646&gt;10,1,""))</f>
        <v/>
      </c>
      <c r="W646" s="191" t="e">
        <f aca="false">xlookup(S646,Q:Q,Q:Q)</f>
        <v>#NAME?</v>
      </c>
    </row>
    <row r="647" customFormat="false" ht="15.75" hidden="false" customHeight="true" outlineLevel="0" collapsed="false">
      <c r="A647" s="126"/>
      <c r="B647" s="126"/>
      <c r="C647" s="126"/>
      <c r="G647" s="214"/>
      <c r="H647" s="123"/>
      <c r="I647" s="214" t="str">
        <f aca="false">IF(F647&lt;&gt;"",xlookup(F647,M:M,M:M,"not guildie"),"")</f>
        <v/>
      </c>
      <c r="J647" s="214" t="str">
        <f aca="false">IF(F647&lt;&gt;"", xlookup(F647,O:O,O:O,"not on DKP"),"")</f>
        <v/>
      </c>
      <c r="K647" s="185" t="str">
        <f aca="false">IF(F647="","", xlookup("*"&amp;F647&amp;"*",S:S,S:S,"",2))</f>
        <v/>
      </c>
      <c r="N647" s="187" t="str">
        <f aca="false" t="array" ref="N647:N647">IF(M647="","", xlookup(M647,'Guild ID Registrar'!B:B,'Guild ID Registrar'!A:A,"noID"))</f>
        <v/>
      </c>
      <c r="O647" s="139" t="e">
        <f aca="false">xlookup(M647,F:F,F:F,"",2)</f>
        <v>#NAME?</v>
      </c>
      <c r="P647" s="138" t="str">
        <f aca="false">IF(SUMIF(F:F,M647,H:H)=0,"",SUMIF(F:F,M647,H:H))</f>
        <v/>
      </c>
      <c r="Q647" s="189" t="str">
        <f aca="false">IF(M647="","", xlookup("*"&amp;M647&amp;"*",S:S,S:S,"",2))</f>
        <v/>
      </c>
      <c r="S647" s="140" t="str">
        <f aca="false">IF('DKP Sep 25'!A644&lt;&gt;"",'DKP Sep 25'!A644,"")</f>
        <v/>
      </c>
      <c r="T647" s="145" t="str">
        <f aca="false">IF(S647="","",IF(SUMIF(Q:Q,S647,P:P)=0,"",SUMIF(Q:Q,S647,P:P)))</f>
        <v/>
      </c>
      <c r="U647" s="190" t="str">
        <f aca="false" t="array" ref="U647:U647">IF(S647="","", xlookup(S647,'DKP Sep 25'!A:A,'DKP Sep 25'!A:A))</f>
        <v/>
      </c>
      <c r="V647" s="126" t="str">
        <f aca="false">IF(T647="","", IF(T647&gt;10,1,""))</f>
        <v/>
      </c>
      <c r="W647" s="191" t="e">
        <f aca="false">xlookup(S647,Q:Q,Q:Q)</f>
        <v>#NAME?</v>
      </c>
    </row>
    <row r="648" customFormat="false" ht="15.75" hidden="false" customHeight="true" outlineLevel="0" collapsed="false">
      <c r="A648" s="126"/>
      <c r="B648" s="126"/>
      <c r="C648" s="126"/>
      <c r="G648" s="214"/>
      <c r="H648" s="123"/>
      <c r="I648" s="214" t="str">
        <f aca="false">IF(F648&lt;&gt;"",xlookup(F648,M:M,M:M,"not guildie"),"")</f>
        <v/>
      </c>
      <c r="J648" s="214" t="str">
        <f aca="false">IF(F648&lt;&gt;"", xlookup(F648,O:O,O:O,"not on DKP"),"")</f>
        <v/>
      </c>
      <c r="K648" s="185" t="str">
        <f aca="false">IF(F648="","", xlookup("*"&amp;F648&amp;"*",S:S,S:S,"",2))</f>
        <v/>
      </c>
      <c r="N648" s="187" t="str">
        <f aca="false" t="array" ref="N648:N648">IF(M648="","", xlookup(M648,'Guild ID Registrar'!B:B,'Guild ID Registrar'!A:A,"noID"))</f>
        <v/>
      </c>
      <c r="O648" s="139" t="e">
        <f aca="false">xlookup(M648,F:F,F:F,"",2)</f>
        <v>#NAME?</v>
      </c>
      <c r="P648" s="138" t="str">
        <f aca="false">IF(SUMIF(F:F,M648,H:H)=0,"",SUMIF(F:F,M648,H:H))</f>
        <v/>
      </c>
      <c r="Q648" s="189" t="str">
        <f aca="false">IF(M648="","", xlookup("*"&amp;M648&amp;"*",S:S,S:S,"",2))</f>
        <v/>
      </c>
      <c r="S648" s="140" t="str">
        <f aca="false">IF('DKP Sep 25'!A645&lt;&gt;"",'DKP Sep 25'!A645,"")</f>
        <v/>
      </c>
      <c r="T648" s="145" t="str">
        <f aca="false">IF(S648="","",IF(SUMIF(Q:Q,S648,P:P)=0,"",SUMIF(Q:Q,S648,P:P)))</f>
        <v/>
      </c>
      <c r="U648" s="190" t="str">
        <f aca="false" t="array" ref="U648:U648">IF(S648="","", xlookup(S648,'DKP Sep 25'!A:A,'DKP Sep 25'!A:A))</f>
        <v/>
      </c>
      <c r="V648" s="126" t="str">
        <f aca="false">IF(T648="","", IF(T648&gt;10,1,""))</f>
        <v/>
      </c>
      <c r="W648" s="191" t="e">
        <f aca="false">xlookup(S648,Q:Q,Q:Q)</f>
        <v>#NAME?</v>
      </c>
    </row>
    <row r="649" customFormat="false" ht="15.75" hidden="false" customHeight="true" outlineLevel="0" collapsed="false">
      <c r="A649" s="126"/>
      <c r="B649" s="126"/>
      <c r="C649" s="126"/>
      <c r="G649" s="214"/>
      <c r="H649" s="123"/>
      <c r="I649" s="214" t="str">
        <f aca="false">IF(F649&lt;&gt;"",xlookup(F649,M:M,M:M,"not guildie"),"")</f>
        <v/>
      </c>
      <c r="J649" s="214" t="str">
        <f aca="false">IF(F649&lt;&gt;"", xlookup(F649,O:O,O:O,"not on DKP"),"")</f>
        <v/>
      </c>
      <c r="K649" s="185" t="str">
        <f aca="false">IF(F649="","", xlookup("*"&amp;F649&amp;"*",S:S,S:S,"",2))</f>
        <v/>
      </c>
      <c r="N649" s="187" t="str">
        <f aca="false" t="array" ref="N649:N649">IF(M649="","", xlookup(M649,'Guild ID Registrar'!B:B,'Guild ID Registrar'!A:A,"noID"))</f>
        <v/>
      </c>
      <c r="O649" s="139" t="e">
        <f aca="false">xlookup(M649,F:F,F:F,"",2)</f>
        <v>#NAME?</v>
      </c>
      <c r="P649" s="138" t="str">
        <f aca="false">IF(SUMIF(F:F,M649,H:H)=0,"",SUMIF(F:F,M649,H:H))</f>
        <v/>
      </c>
      <c r="Q649" s="189" t="str">
        <f aca="false">IF(M649="","", xlookup("*"&amp;M649&amp;"*",S:S,S:S,"",2))</f>
        <v/>
      </c>
      <c r="S649" s="140" t="str">
        <f aca="false">IF('DKP Sep 25'!A646&lt;&gt;"",'DKP Sep 25'!A646,"")</f>
        <v/>
      </c>
      <c r="T649" s="145" t="str">
        <f aca="false">IF(S649="","",IF(SUMIF(Q:Q,S649,P:P)=0,"",SUMIF(Q:Q,S649,P:P)))</f>
        <v/>
      </c>
      <c r="U649" s="190" t="str">
        <f aca="false" t="array" ref="U649:U649">IF(S649="","", xlookup(S649,'DKP Sep 25'!A:A,'DKP Sep 25'!A:A))</f>
        <v/>
      </c>
      <c r="V649" s="126" t="str">
        <f aca="false">IF(T649="","", IF(T649&gt;10,1,""))</f>
        <v/>
      </c>
      <c r="W649" s="191" t="e">
        <f aca="false">xlookup(S649,Q:Q,Q:Q)</f>
        <v>#NAME?</v>
      </c>
    </row>
    <row r="650" customFormat="false" ht="15.75" hidden="false" customHeight="true" outlineLevel="0" collapsed="false">
      <c r="A650" s="126"/>
      <c r="B650" s="126"/>
      <c r="C650" s="126"/>
      <c r="G650" s="214"/>
      <c r="H650" s="123"/>
      <c r="I650" s="214" t="str">
        <f aca="false">IF(F650&lt;&gt;"",xlookup(F650,M:M,M:M,"not guildie"),"")</f>
        <v/>
      </c>
      <c r="J650" s="214" t="str">
        <f aca="false">IF(F650&lt;&gt;"", xlookup(F650,O:O,O:O,"not on DKP"),"")</f>
        <v/>
      </c>
      <c r="K650" s="185" t="str">
        <f aca="false">IF(F650="","", xlookup("*"&amp;F650&amp;"*",S:S,S:S,"",2))</f>
        <v/>
      </c>
      <c r="N650" s="187" t="str">
        <f aca="false" t="array" ref="N650:N650">IF(M650="","", xlookup(M650,'Guild ID Registrar'!B:B,'Guild ID Registrar'!A:A,"noID"))</f>
        <v/>
      </c>
      <c r="O650" s="139" t="e">
        <f aca="false">xlookup(M650,F:F,F:F,"",2)</f>
        <v>#NAME?</v>
      </c>
      <c r="P650" s="138" t="str">
        <f aca="false">IF(SUMIF(F:F,M650,H:H)=0,"",SUMIF(F:F,M650,H:H))</f>
        <v/>
      </c>
      <c r="Q650" s="189" t="str">
        <f aca="false">IF(M650="","", xlookup("*"&amp;M650&amp;"*",S:S,S:S,"",2))</f>
        <v/>
      </c>
      <c r="S650" s="140" t="str">
        <f aca="false">IF('DKP Sep 25'!A647&lt;&gt;"",'DKP Sep 25'!A647,"")</f>
        <v/>
      </c>
      <c r="T650" s="145" t="str">
        <f aca="false">IF(S650="","",IF(SUMIF(Q:Q,S650,P:P)=0,"",SUMIF(Q:Q,S650,P:P)))</f>
        <v/>
      </c>
      <c r="U650" s="190" t="str">
        <f aca="false" t="array" ref="U650:U650">IF(S650="","", xlookup(S650,'DKP Sep 25'!A:A,'DKP Sep 25'!A:A))</f>
        <v/>
      </c>
      <c r="V650" s="126" t="str">
        <f aca="false">IF(T650="","", IF(T650&gt;10,1,""))</f>
        <v/>
      </c>
      <c r="W650" s="191" t="e">
        <f aca="false">xlookup(S650,Q:Q,Q:Q)</f>
        <v>#NAME?</v>
      </c>
    </row>
    <row r="651" customFormat="false" ht="15.75" hidden="false" customHeight="true" outlineLevel="0" collapsed="false">
      <c r="A651" s="126"/>
      <c r="B651" s="126"/>
      <c r="C651" s="126"/>
      <c r="G651" s="214"/>
      <c r="H651" s="123"/>
      <c r="I651" s="214" t="str">
        <f aca="false">IF(F651&lt;&gt;"",xlookup(F651,M:M,M:M,"not guildie"),"")</f>
        <v/>
      </c>
      <c r="J651" s="214" t="str">
        <f aca="false">IF(F651&lt;&gt;"", xlookup(F651,O:O,O:O,"not on DKP"),"")</f>
        <v/>
      </c>
      <c r="K651" s="185" t="str">
        <f aca="false">IF(F651="","", xlookup("*"&amp;F651&amp;"*",S:S,S:S,"",2))</f>
        <v/>
      </c>
      <c r="N651" s="187" t="str">
        <f aca="false" t="array" ref="N651:N651">IF(M651="","", xlookup(M651,'Guild ID Registrar'!B:B,'Guild ID Registrar'!A:A,"noID"))</f>
        <v/>
      </c>
      <c r="O651" s="139" t="e">
        <f aca="false">xlookup(M651,F:F,F:F,"",2)</f>
        <v>#NAME?</v>
      </c>
      <c r="P651" s="138" t="str">
        <f aca="false">IF(SUMIF(F:F,M651,H:H)=0,"",SUMIF(F:F,M651,H:H))</f>
        <v/>
      </c>
      <c r="Q651" s="189" t="str">
        <f aca="false">IF(M651="","", xlookup("*"&amp;M651&amp;"*",S:S,S:S,"",2))</f>
        <v/>
      </c>
      <c r="S651" s="140" t="str">
        <f aca="false">IF('DKP Sep 25'!A648&lt;&gt;"",'DKP Sep 25'!A648,"")</f>
        <v/>
      </c>
      <c r="T651" s="145" t="str">
        <f aca="false">IF(S651="","",IF(SUMIF(Q:Q,S651,P:P)=0,"",SUMIF(Q:Q,S651,P:P)))</f>
        <v/>
      </c>
      <c r="U651" s="190" t="str">
        <f aca="false" t="array" ref="U651:U651">IF(S651="","", xlookup(S651,'DKP Sep 25'!A:A,'DKP Sep 25'!A:A))</f>
        <v/>
      </c>
      <c r="V651" s="126" t="str">
        <f aca="false">IF(T651="","", IF(T651&gt;10,1,""))</f>
        <v/>
      </c>
      <c r="W651" s="191" t="e">
        <f aca="false">xlookup(S651,Q:Q,Q:Q)</f>
        <v>#NAME?</v>
      </c>
    </row>
    <row r="652" customFormat="false" ht="15.75" hidden="false" customHeight="true" outlineLevel="0" collapsed="false">
      <c r="A652" s="126"/>
      <c r="B652" s="126"/>
      <c r="C652" s="126"/>
      <c r="G652" s="214"/>
      <c r="H652" s="123"/>
      <c r="I652" s="214" t="str">
        <f aca="false">IF(F652&lt;&gt;"",xlookup(F652,M:M,M:M,"not guildie"),"")</f>
        <v/>
      </c>
      <c r="J652" s="214" t="str">
        <f aca="false">IF(F652&lt;&gt;"", xlookup(F652,O:O,O:O,"not on DKP"),"")</f>
        <v/>
      </c>
      <c r="K652" s="185" t="str">
        <f aca="false">IF(F652="","", xlookup("*"&amp;F652&amp;"*",S:S,S:S,"",2))</f>
        <v/>
      </c>
      <c r="N652" s="187" t="str">
        <f aca="false" t="array" ref="N652:N652">IF(M652="","", xlookup(M652,'Guild ID Registrar'!B:B,'Guild ID Registrar'!A:A,"noID"))</f>
        <v/>
      </c>
      <c r="O652" s="139" t="e">
        <f aca="false">xlookup(M652,F:F,F:F,"",2)</f>
        <v>#NAME?</v>
      </c>
      <c r="P652" s="138" t="str">
        <f aca="false">IF(SUMIF(F:F,M652,H:H)=0,"",SUMIF(F:F,M652,H:H))</f>
        <v/>
      </c>
      <c r="Q652" s="189" t="str">
        <f aca="false">IF(M652="","", xlookup("*"&amp;M652&amp;"*",S:S,S:S,"",2))</f>
        <v/>
      </c>
      <c r="S652" s="140" t="str">
        <f aca="false">IF('DKP Sep 25'!A649&lt;&gt;"",'DKP Sep 25'!A649,"")</f>
        <v/>
      </c>
      <c r="T652" s="145" t="str">
        <f aca="false">IF(S652="","",IF(SUMIF(Q:Q,S652,P:P)=0,"",SUMIF(Q:Q,S652,P:P)))</f>
        <v/>
      </c>
      <c r="U652" s="190" t="str">
        <f aca="false" t="array" ref="U652:U652">IF(S652="","", xlookup(S652,'DKP Sep 25'!A:A,'DKP Sep 25'!A:A))</f>
        <v/>
      </c>
      <c r="V652" s="126" t="str">
        <f aca="false">IF(T652="","", IF(T652&gt;10,1,""))</f>
        <v/>
      </c>
      <c r="W652" s="191" t="e">
        <f aca="false">xlookup(S652,Q:Q,Q:Q)</f>
        <v>#NAME?</v>
      </c>
    </row>
    <row r="653" customFormat="false" ht="15.75" hidden="false" customHeight="true" outlineLevel="0" collapsed="false">
      <c r="A653" s="126"/>
      <c r="B653" s="126"/>
      <c r="C653" s="126"/>
      <c r="G653" s="214"/>
      <c r="H653" s="123"/>
      <c r="I653" s="214" t="str">
        <f aca="false">IF(F653&lt;&gt;"",xlookup(F653,M:M,M:M,"not guildie"),"")</f>
        <v/>
      </c>
      <c r="J653" s="214" t="str">
        <f aca="false">IF(F653&lt;&gt;"", xlookup(F653,O:O,O:O,"not on DKP"),"")</f>
        <v/>
      </c>
      <c r="K653" s="185" t="str">
        <f aca="false">IF(F653="","", xlookup("*"&amp;F653&amp;"*",S:S,S:S,"",2))</f>
        <v/>
      </c>
      <c r="N653" s="187" t="str">
        <f aca="false" t="array" ref="N653:N653">IF(M653="","", xlookup(M653,'Guild ID Registrar'!B:B,'Guild ID Registrar'!A:A,"noID"))</f>
        <v/>
      </c>
      <c r="O653" s="139" t="e">
        <f aca="false">xlookup(M653,F:F,F:F,"",2)</f>
        <v>#NAME?</v>
      </c>
      <c r="P653" s="138" t="str">
        <f aca="false">IF(SUMIF(F:F,M653,H:H)=0,"",SUMIF(F:F,M653,H:H))</f>
        <v/>
      </c>
      <c r="Q653" s="189" t="str">
        <f aca="false">IF(M653="","", xlookup("*"&amp;M653&amp;"*",S:S,S:S,"",2))</f>
        <v/>
      </c>
      <c r="S653" s="140" t="str">
        <f aca="false">IF('DKP Sep 25'!A650&lt;&gt;"",'DKP Sep 25'!A650,"")</f>
        <v/>
      </c>
      <c r="T653" s="145" t="str">
        <f aca="false">IF(S653="","",IF(SUMIF(Q:Q,S653,P:P)=0,"",SUMIF(Q:Q,S653,P:P)))</f>
        <v/>
      </c>
      <c r="U653" s="190" t="str">
        <f aca="false" t="array" ref="U653:U653">IF(S653="","", xlookup(S653,'DKP Sep 25'!A:A,'DKP Sep 25'!A:A))</f>
        <v/>
      </c>
      <c r="V653" s="126" t="str">
        <f aca="false">IF(T653="","", IF(T653&gt;10,1,""))</f>
        <v/>
      </c>
      <c r="W653" s="191" t="e">
        <f aca="false">xlookup(S653,Q:Q,Q:Q)</f>
        <v>#NAME?</v>
      </c>
    </row>
    <row r="654" customFormat="false" ht="15.75" hidden="false" customHeight="true" outlineLevel="0" collapsed="false">
      <c r="A654" s="126"/>
      <c r="B654" s="126"/>
      <c r="C654" s="126"/>
      <c r="G654" s="214"/>
      <c r="H654" s="123"/>
      <c r="I654" s="214" t="str">
        <f aca="false">IF(F654&lt;&gt;"",xlookup(F654,M:M,M:M,"not guildie"),"")</f>
        <v/>
      </c>
      <c r="J654" s="214" t="str">
        <f aca="false">IF(F654&lt;&gt;"", xlookup(F654,O:O,O:O,"not on DKP"),"")</f>
        <v/>
      </c>
      <c r="K654" s="185" t="str">
        <f aca="false">IF(F654="","", xlookup("*"&amp;F654&amp;"*",S:S,S:S,"",2))</f>
        <v/>
      </c>
      <c r="N654" s="187" t="str">
        <f aca="false" t="array" ref="N654:N654">IF(M654="","", xlookup(M654,'Guild ID Registrar'!B:B,'Guild ID Registrar'!A:A,"noID"))</f>
        <v/>
      </c>
      <c r="O654" s="139" t="e">
        <f aca="false">xlookup(M654,F:F,F:F,"",2)</f>
        <v>#NAME?</v>
      </c>
      <c r="P654" s="138" t="str">
        <f aca="false">IF(SUMIF(F:F,M654,H:H)=0,"",SUMIF(F:F,M654,H:H))</f>
        <v/>
      </c>
      <c r="Q654" s="189" t="str">
        <f aca="false">IF(M654="","", xlookup("*"&amp;M654&amp;"*",S:S,S:S,"",2))</f>
        <v/>
      </c>
      <c r="S654" s="140" t="str">
        <f aca="false">IF('DKP Sep 25'!A651&lt;&gt;"",'DKP Sep 25'!A651,"")</f>
        <v/>
      </c>
      <c r="T654" s="145" t="str">
        <f aca="false">IF(S654="","",IF(SUMIF(Q:Q,S654,P:P)=0,"",SUMIF(Q:Q,S654,P:P)))</f>
        <v/>
      </c>
      <c r="U654" s="190" t="str">
        <f aca="false" t="array" ref="U654:U654">IF(S654="","", xlookup(S654,'DKP Sep 25'!A:A,'DKP Sep 25'!A:A))</f>
        <v/>
      </c>
      <c r="V654" s="126" t="str">
        <f aca="false">IF(T654="","", IF(T654&gt;10,1,""))</f>
        <v/>
      </c>
      <c r="W654" s="191" t="e">
        <f aca="false">xlookup(S654,Q:Q,Q:Q)</f>
        <v>#NAME?</v>
      </c>
    </row>
    <row r="655" customFormat="false" ht="15.75" hidden="false" customHeight="true" outlineLevel="0" collapsed="false">
      <c r="A655" s="126"/>
      <c r="B655" s="126"/>
      <c r="C655" s="126"/>
      <c r="G655" s="214"/>
      <c r="H655" s="123"/>
      <c r="I655" s="214" t="str">
        <f aca="false">IF(F655&lt;&gt;"",xlookup(F655,M:M,M:M,"not guildie"),"")</f>
        <v/>
      </c>
      <c r="J655" s="214" t="str">
        <f aca="false">IF(F655&lt;&gt;"", xlookup(F655,O:O,O:O,"not on DKP"),"")</f>
        <v/>
      </c>
      <c r="K655" s="185" t="str">
        <f aca="false">IF(F655="","", xlookup("*"&amp;F655&amp;"*",S:S,S:S,"",2))</f>
        <v/>
      </c>
      <c r="N655" s="187" t="str">
        <f aca="false" t="array" ref="N655:N655">IF(M655="","", xlookup(M655,'Guild ID Registrar'!B:B,'Guild ID Registrar'!A:A,"noID"))</f>
        <v/>
      </c>
      <c r="O655" s="139" t="e">
        <f aca="false">xlookup(M655,F:F,F:F,"",2)</f>
        <v>#NAME?</v>
      </c>
      <c r="P655" s="138" t="str">
        <f aca="false">IF(SUMIF(F:F,M655,H:H)=0,"",SUMIF(F:F,M655,H:H))</f>
        <v/>
      </c>
      <c r="Q655" s="189" t="str">
        <f aca="false">IF(M655="","", xlookup("*"&amp;M655&amp;"*",S:S,S:S,"",2))</f>
        <v/>
      </c>
      <c r="S655" s="140" t="str">
        <f aca="false">IF('DKP Sep 25'!A652&lt;&gt;"",'DKP Sep 25'!A652,"")</f>
        <v/>
      </c>
      <c r="T655" s="145" t="str">
        <f aca="false">IF(S655="","",IF(SUMIF(Q:Q,S655,P:P)=0,"",SUMIF(Q:Q,S655,P:P)))</f>
        <v/>
      </c>
      <c r="U655" s="190" t="str">
        <f aca="false" t="array" ref="U655:U655">IF(S655="","", xlookup(S655,'DKP Sep 25'!A:A,'DKP Sep 25'!A:A))</f>
        <v/>
      </c>
      <c r="V655" s="126" t="str">
        <f aca="false">IF(T655="","", IF(T655&gt;10,1,""))</f>
        <v/>
      </c>
      <c r="W655" s="191" t="e">
        <f aca="false">xlookup(S655,Q:Q,Q:Q)</f>
        <v>#NAME?</v>
      </c>
    </row>
    <row r="656" customFormat="false" ht="15.75" hidden="false" customHeight="true" outlineLevel="0" collapsed="false">
      <c r="A656" s="126"/>
      <c r="B656" s="126"/>
      <c r="C656" s="126"/>
      <c r="G656" s="214"/>
      <c r="H656" s="123"/>
      <c r="I656" s="214" t="str">
        <f aca="false">IF(F656&lt;&gt;"",xlookup(F656,M:M,M:M,"not guildie"),"")</f>
        <v/>
      </c>
      <c r="J656" s="214" t="str">
        <f aca="false">IF(F656&lt;&gt;"", xlookup(F656,O:O,O:O,"not on DKP"),"")</f>
        <v/>
      </c>
      <c r="K656" s="185" t="str">
        <f aca="false">IF(F656="","", xlookup("*"&amp;F656&amp;"*",S:S,S:S,"",2))</f>
        <v/>
      </c>
      <c r="N656" s="187" t="str">
        <f aca="false" t="array" ref="N656:N656">IF(M656="","", xlookup(M656,'Guild ID Registrar'!B:B,'Guild ID Registrar'!A:A,"noID"))</f>
        <v/>
      </c>
      <c r="O656" s="139" t="e">
        <f aca="false">xlookup(M656,F:F,F:F,"",2)</f>
        <v>#NAME?</v>
      </c>
      <c r="P656" s="138" t="str">
        <f aca="false">IF(SUMIF(F:F,M656,H:H)=0,"",SUMIF(F:F,M656,H:H))</f>
        <v/>
      </c>
      <c r="Q656" s="189" t="str">
        <f aca="false">IF(M656="","", xlookup("*"&amp;M656&amp;"*",S:S,S:S,"",2))</f>
        <v/>
      </c>
      <c r="S656" s="140" t="str">
        <f aca="false">IF('DKP Sep 25'!A653&lt;&gt;"",'DKP Sep 25'!A653,"")</f>
        <v/>
      </c>
      <c r="T656" s="145" t="str">
        <f aca="false">IF(S656="","",IF(SUMIF(Q:Q,S656,P:P)=0,"",SUMIF(Q:Q,S656,P:P)))</f>
        <v/>
      </c>
      <c r="U656" s="190" t="str">
        <f aca="false" t="array" ref="U656:U656">IF(S656="","", xlookup(S656,'DKP Sep 25'!A:A,'DKP Sep 25'!A:A))</f>
        <v/>
      </c>
      <c r="V656" s="126" t="str">
        <f aca="false">IF(T656="","", IF(T656&gt;10,1,""))</f>
        <v/>
      </c>
      <c r="W656" s="191" t="e">
        <f aca="false">xlookup(S656,Q:Q,Q:Q)</f>
        <v>#NAME?</v>
      </c>
    </row>
    <row r="657" customFormat="false" ht="15.75" hidden="false" customHeight="true" outlineLevel="0" collapsed="false">
      <c r="A657" s="126"/>
      <c r="B657" s="126"/>
      <c r="C657" s="126"/>
      <c r="G657" s="214"/>
      <c r="H657" s="123"/>
      <c r="I657" s="214" t="str">
        <f aca="false">IF(F657&lt;&gt;"",xlookup(F657,M:M,M:M,"not guildie"),"")</f>
        <v/>
      </c>
      <c r="J657" s="214" t="str">
        <f aca="false">IF(F657&lt;&gt;"", xlookup(F657,O:O,O:O,"not on DKP"),"")</f>
        <v/>
      </c>
      <c r="K657" s="185" t="str">
        <f aca="false">IF(F657="","", xlookup("*"&amp;F657&amp;"*",S:S,S:S,"",2))</f>
        <v/>
      </c>
      <c r="N657" s="187" t="str">
        <f aca="false" t="array" ref="N657:N657">IF(M657="","", xlookup(M657,'Guild ID Registrar'!B:B,'Guild ID Registrar'!A:A,"noID"))</f>
        <v/>
      </c>
      <c r="O657" s="139" t="e">
        <f aca="false">xlookup(M657,F:F,F:F,"",2)</f>
        <v>#NAME?</v>
      </c>
      <c r="P657" s="138" t="str">
        <f aca="false">IF(SUMIF(F:F,M657,H:H)=0,"",SUMIF(F:F,M657,H:H))</f>
        <v/>
      </c>
      <c r="Q657" s="189" t="str">
        <f aca="false">IF(M657="","", xlookup("*"&amp;M657&amp;"*",S:S,S:S,"",2))</f>
        <v/>
      </c>
      <c r="S657" s="140" t="str">
        <f aca="false">IF('DKP Sep 25'!A654&lt;&gt;"",'DKP Sep 25'!A654,"")</f>
        <v/>
      </c>
      <c r="T657" s="145" t="str">
        <f aca="false">IF(S657="","",IF(SUMIF(Q:Q,S657,P:P)=0,"",SUMIF(Q:Q,S657,P:P)))</f>
        <v/>
      </c>
      <c r="U657" s="190" t="str">
        <f aca="false" t="array" ref="U657:U657">IF(S657="","", xlookup(S657,'DKP Sep 25'!A:A,'DKP Sep 25'!A:A))</f>
        <v/>
      </c>
      <c r="V657" s="126" t="str">
        <f aca="false">IF(T657="","", IF(T657&gt;10,1,""))</f>
        <v/>
      </c>
      <c r="W657" s="191" t="e">
        <f aca="false">xlookup(S657,Q:Q,Q:Q)</f>
        <v>#NAME?</v>
      </c>
    </row>
    <row r="658" customFormat="false" ht="15.75" hidden="false" customHeight="true" outlineLevel="0" collapsed="false">
      <c r="A658" s="126"/>
      <c r="B658" s="126"/>
      <c r="C658" s="126"/>
      <c r="G658" s="214"/>
      <c r="H658" s="123"/>
      <c r="I658" s="214" t="str">
        <f aca="false">IF(F658&lt;&gt;"",xlookup(F658,M:M,M:M,"not guildie"),"")</f>
        <v/>
      </c>
      <c r="J658" s="214" t="str">
        <f aca="false">IF(F658&lt;&gt;"", xlookup(F658,O:O,O:O,"not on DKP"),"")</f>
        <v/>
      </c>
      <c r="K658" s="185" t="str">
        <f aca="false">IF(F658="","", xlookup("*"&amp;F658&amp;"*",S:S,S:S,"",2))</f>
        <v/>
      </c>
      <c r="N658" s="187" t="str">
        <f aca="false" t="array" ref="N658:N658">IF(M658="","", xlookup(M658,'Guild ID Registrar'!B:B,'Guild ID Registrar'!A:A,"noID"))</f>
        <v/>
      </c>
      <c r="O658" s="139" t="e">
        <f aca="false">xlookup(M658,F:F,F:F,"",2)</f>
        <v>#NAME?</v>
      </c>
      <c r="P658" s="138" t="str">
        <f aca="false">IF(SUMIF(F:F,M658,H:H)=0,"",SUMIF(F:F,M658,H:H))</f>
        <v/>
      </c>
      <c r="Q658" s="189" t="str">
        <f aca="false">IF(M658="","", xlookup("*"&amp;M658&amp;"*",S:S,S:S,"",2))</f>
        <v/>
      </c>
      <c r="S658" s="140" t="str">
        <f aca="false">IF('DKP Sep 25'!A655&lt;&gt;"",'DKP Sep 25'!A655,"")</f>
        <v/>
      </c>
      <c r="T658" s="145" t="str">
        <f aca="false">IF(S658="","",IF(SUMIF(Q:Q,S658,P:P)=0,"",SUMIF(Q:Q,S658,P:P)))</f>
        <v/>
      </c>
      <c r="U658" s="190" t="str">
        <f aca="false" t="array" ref="U658:U658">IF(S658="","", xlookup(S658,'DKP Sep 25'!A:A,'DKP Sep 25'!A:A))</f>
        <v/>
      </c>
      <c r="V658" s="126" t="str">
        <f aca="false">IF(T658="","", IF(T658&gt;10,1,""))</f>
        <v/>
      </c>
      <c r="W658" s="191" t="e">
        <f aca="false">xlookup(S658,Q:Q,Q:Q)</f>
        <v>#NAME?</v>
      </c>
    </row>
    <row r="659" customFormat="false" ht="15.75" hidden="false" customHeight="true" outlineLevel="0" collapsed="false">
      <c r="A659" s="126"/>
      <c r="B659" s="126"/>
      <c r="C659" s="126"/>
      <c r="G659" s="214"/>
      <c r="H659" s="123"/>
      <c r="I659" s="214" t="str">
        <f aca="false">IF(F659&lt;&gt;"",xlookup(F659,M:M,M:M,"not guildie"),"")</f>
        <v/>
      </c>
      <c r="J659" s="214" t="str">
        <f aca="false">IF(F659&lt;&gt;"", xlookup(F659,O:O,O:O,"not on DKP"),"")</f>
        <v/>
      </c>
      <c r="K659" s="185" t="str">
        <f aca="false">IF(F659="","", xlookup("*"&amp;F659&amp;"*",S:S,S:S,"",2))</f>
        <v/>
      </c>
      <c r="N659" s="187" t="str">
        <f aca="false" t="array" ref="N659:N659">IF(M659="","", xlookup(M659,'Guild ID Registrar'!B:B,'Guild ID Registrar'!A:A,"noID"))</f>
        <v/>
      </c>
      <c r="O659" s="139" t="e">
        <f aca="false">xlookup(M659,F:F,F:F,"",2)</f>
        <v>#NAME?</v>
      </c>
      <c r="P659" s="138" t="str">
        <f aca="false">IF(SUMIF(F:F,M659,H:H)=0,"",SUMIF(F:F,M659,H:H))</f>
        <v/>
      </c>
      <c r="Q659" s="189" t="str">
        <f aca="false">IF(M659="","", xlookup("*"&amp;M659&amp;"*",S:S,S:S,"",2))</f>
        <v/>
      </c>
      <c r="S659" s="140" t="str">
        <f aca="false">IF('DKP Sep 25'!A656&lt;&gt;"",'DKP Sep 25'!A656,"")</f>
        <v/>
      </c>
      <c r="T659" s="145" t="str">
        <f aca="false">IF(S659="","",IF(SUMIF(Q:Q,S659,P:P)=0,"",SUMIF(Q:Q,S659,P:P)))</f>
        <v/>
      </c>
      <c r="U659" s="190" t="str">
        <f aca="false" t="array" ref="U659:U659">IF(S659="","", xlookup(S659,'DKP Sep 25'!A:A,'DKP Sep 25'!A:A))</f>
        <v/>
      </c>
      <c r="V659" s="126" t="str">
        <f aca="false">IF(T659="","", IF(T659&gt;10,1,""))</f>
        <v/>
      </c>
      <c r="W659" s="191" t="e">
        <f aca="false">xlookup(S659,Q:Q,Q:Q)</f>
        <v>#NAME?</v>
      </c>
    </row>
    <row r="660" customFormat="false" ht="15.75" hidden="false" customHeight="true" outlineLevel="0" collapsed="false">
      <c r="A660" s="126"/>
      <c r="B660" s="126"/>
      <c r="C660" s="126"/>
      <c r="G660" s="214"/>
      <c r="H660" s="123"/>
      <c r="I660" s="214" t="str">
        <f aca="false">IF(F660&lt;&gt;"",xlookup(F660,M:M,M:M,"not guildie"),"")</f>
        <v/>
      </c>
      <c r="J660" s="214" t="str">
        <f aca="false">IF(F660&lt;&gt;"", xlookup(F660,O:O,O:O,"not on DKP"),"")</f>
        <v/>
      </c>
      <c r="K660" s="185" t="str">
        <f aca="false">IF(F660="","", xlookup("*"&amp;F660&amp;"*",S:S,S:S,"",2))</f>
        <v/>
      </c>
      <c r="N660" s="187" t="str">
        <f aca="false" t="array" ref="N660:N660">IF(M660="","", xlookup(M660,'Guild ID Registrar'!B:B,'Guild ID Registrar'!A:A,"noID"))</f>
        <v/>
      </c>
      <c r="O660" s="139" t="e">
        <f aca="false">xlookup(M660,F:F,F:F,"",2)</f>
        <v>#NAME?</v>
      </c>
      <c r="P660" s="138" t="str">
        <f aca="false">IF(SUMIF(F:F,M660,H:H)=0,"",SUMIF(F:F,M660,H:H))</f>
        <v/>
      </c>
      <c r="Q660" s="189" t="str">
        <f aca="false">IF(M660="","", xlookup("*"&amp;M660&amp;"*",S:S,S:S,"",2))</f>
        <v/>
      </c>
      <c r="S660" s="140" t="str">
        <f aca="false">IF('DKP Sep 25'!A657&lt;&gt;"",'DKP Sep 25'!A657,"")</f>
        <v/>
      </c>
      <c r="T660" s="145" t="str">
        <f aca="false">IF(S660="","",IF(SUMIF(Q:Q,S660,P:P)=0,"",SUMIF(Q:Q,S660,P:P)))</f>
        <v/>
      </c>
      <c r="U660" s="190" t="str">
        <f aca="false" t="array" ref="U660:U660">IF(S660="","", xlookup(S660,'DKP Sep 25'!A:A,'DKP Sep 25'!A:A))</f>
        <v/>
      </c>
      <c r="V660" s="126" t="str">
        <f aca="false">IF(T660="","", IF(T660&gt;10,1,""))</f>
        <v/>
      </c>
      <c r="W660" s="191" t="e">
        <f aca="false">xlookup(S660,Q:Q,Q:Q)</f>
        <v>#NAME?</v>
      </c>
    </row>
    <row r="661" customFormat="false" ht="15.75" hidden="false" customHeight="true" outlineLevel="0" collapsed="false">
      <c r="A661" s="126"/>
      <c r="B661" s="126"/>
      <c r="C661" s="126"/>
      <c r="G661" s="214"/>
      <c r="H661" s="123"/>
      <c r="I661" s="214" t="str">
        <f aca="false">IF(F661&lt;&gt;"",xlookup(F661,M:M,M:M,"not guildie"),"")</f>
        <v/>
      </c>
      <c r="J661" s="214" t="str">
        <f aca="false">IF(F661&lt;&gt;"", xlookup(F661,O:O,O:O,"not on DKP"),"")</f>
        <v/>
      </c>
      <c r="K661" s="185" t="str">
        <f aca="false">IF(F661="","", xlookup("*"&amp;F661&amp;"*",S:S,S:S,"",2))</f>
        <v/>
      </c>
      <c r="N661" s="187" t="str">
        <f aca="false" t="array" ref="N661:N661">IF(M661="","", xlookup(M661,'Guild ID Registrar'!B:B,'Guild ID Registrar'!A:A,"noID"))</f>
        <v/>
      </c>
      <c r="O661" s="139" t="e">
        <f aca="false">xlookup(M661,F:F,F:F,"",2)</f>
        <v>#NAME?</v>
      </c>
      <c r="P661" s="138" t="str">
        <f aca="false">IF(SUMIF(F:F,M661,H:H)=0,"",SUMIF(F:F,M661,H:H))</f>
        <v/>
      </c>
      <c r="Q661" s="189" t="str">
        <f aca="false">IF(M661="","", xlookup("*"&amp;M661&amp;"*",S:S,S:S,"",2))</f>
        <v/>
      </c>
      <c r="S661" s="140" t="str">
        <f aca="false">IF('DKP Sep 25'!A658&lt;&gt;"",'DKP Sep 25'!A658,"")</f>
        <v/>
      </c>
      <c r="T661" s="145" t="str">
        <f aca="false">IF(S661="","",IF(SUMIF(Q:Q,S661,P:P)=0,"",SUMIF(Q:Q,S661,P:P)))</f>
        <v/>
      </c>
      <c r="U661" s="190" t="str">
        <f aca="false" t="array" ref="U661:U661">IF(S661="","", xlookup(S661,'DKP Sep 25'!A:A,'DKP Sep 25'!A:A))</f>
        <v/>
      </c>
      <c r="V661" s="126" t="str">
        <f aca="false">IF(T661="","", IF(T661&gt;10,1,""))</f>
        <v/>
      </c>
      <c r="W661" s="191" t="e">
        <f aca="false">xlookup(S661,Q:Q,Q:Q)</f>
        <v>#NAME?</v>
      </c>
    </row>
    <row r="662" customFormat="false" ht="15.75" hidden="false" customHeight="true" outlineLevel="0" collapsed="false">
      <c r="A662" s="126"/>
      <c r="B662" s="126"/>
      <c r="C662" s="126"/>
      <c r="G662" s="214"/>
      <c r="H662" s="123"/>
      <c r="I662" s="214" t="str">
        <f aca="false">IF(F662&lt;&gt;"",xlookup(F662,M:M,M:M,"not guildie"),"")</f>
        <v/>
      </c>
      <c r="J662" s="214" t="str">
        <f aca="false">IF(F662&lt;&gt;"", xlookup(F662,O:O,O:O,"not on DKP"),"")</f>
        <v/>
      </c>
      <c r="K662" s="185" t="str">
        <f aca="false">IF(F662="","", xlookup("*"&amp;F662&amp;"*",S:S,S:S,"",2))</f>
        <v/>
      </c>
      <c r="N662" s="187" t="str">
        <f aca="false" t="array" ref="N662:N662">IF(M662="","", xlookup(M662,'Guild ID Registrar'!B:B,'Guild ID Registrar'!A:A,"noID"))</f>
        <v/>
      </c>
      <c r="O662" s="139" t="e">
        <f aca="false">xlookup(M662,F:F,F:F,"",2)</f>
        <v>#NAME?</v>
      </c>
      <c r="P662" s="138" t="str">
        <f aca="false">IF(SUMIF(F:F,M662,H:H)=0,"",SUMIF(F:F,M662,H:H))</f>
        <v/>
      </c>
      <c r="Q662" s="189" t="str">
        <f aca="false">IF(M662="","", xlookup("*"&amp;M662&amp;"*",S:S,S:S,"",2))</f>
        <v/>
      </c>
      <c r="S662" s="140" t="str">
        <f aca="false">IF('DKP Sep 25'!A659&lt;&gt;"",'DKP Sep 25'!A659,"")</f>
        <v/>
      </c>
      <c r="T662" s="145" t="str">
        <f aca="false">IF(S662="","",IF(SUMIF(Q:Q,S662,P:P)=0,"",SUMIF(Q:Q,S662,P:P)))</f>
        <v/>
      </c>
      <c r="U662" s="190" t="str">
        <f aca="false" t="array" ref="U662:U662">IF(S662="","", xlookup(S662,'DKP Sep 25'!A:A,'DKP Sep 25'!A:A))</f>
        <v/>
      </c>
      <c r="V662" s="126" t="str">
        <f aca="false">IF(T662="","", IF(T662&gt;10,1,""))</f>
        <v/>
      </c>
      <c r="W662" s="191" t="e">
        <f aca="false">xlookup(S662,Q:Q,Q:Q)</f>
        <v>#NAME?</v>
      </c>
    </row>
    <row r="663" customFormat="false" ht="15.75" hidden="false" customHeight="true" outlineLevel="0" collapsed="false">
      <c r="A663" s="126"/>
      <c r="B663" s="126"/>
      <c r="C663" s="126"/>
      <c r="G663" s="214"/>
      <c r="H663" s="123"/>
      <c r="I663" s="214" t="str">
        <f aca="false">IF(F663&lt;&gt;"",xlookup(F663,M:M,M:M,"not guildie"),"")</f>
        <v/>
      </c>
      <c r="J663" s="214" t="str">
        <f aca="false">IF(F663&lt;&gt;"", xlookup(F663,O:O,O:O,"not on DKP"),"")</f>
        <v/>
      </c>
      <c r="K663" s="185" t="str">
        <f aca="false">IF(F663="","", xlookup("*"&amp;F663&amp;"*",S:S,S:S,"",2))</f>
        <v/>
      </c>
      <c r="N663" s="187" t="str">
        <f aca="false" t="array" ref="N663:N663">IF(M663="","", xlookup(M663,'Guild ID Registrar'!B:B,'Guild ID Registrar'!A:A,"noID"))</f>
        <v/>
      </c>
      <c r="O663" s="139" t="e">
        <f aca="false">xlookup(M663,F:F,F:F,"",2)</f>
        <v>#NAME?</v>
      </c>
      <c r="P663" s="138" t="str">
        <f aca="false">IF(SUMIF(F:F,M663,H:H)=0,"",SUMIF(F:F,M663,H:H))</f>
        <v/>
      </c>
      <c r="Q663" s="189" t="str">
        <f aca="false">IF(M663="","", xlookup("*"&amp;M663&amp;"*",S:S,S:S,"",2))</f>
        <v/>
      </c>
      <c r="S663" s="140" t="str">
        <f aca="false">IF('DKP Sep 25'!A660&lt;&gt;"",'DKP Sep 25'!A660,"")</f>
        <v/>
      </c>
      <c r="T663" s="145" t="str">
        <f aca="false">IF(S663="","",IF(SUMIF(Q:Q,S663,P:P)=0,"",SUMIF(Q:Q,S663,P:P)))</f>
        <v/>
      </c>
      <c r="U663" s="190" t="str">
        <f aca="false" t="array" ref="U663:U663">IF(S663="","", xlookup(S663,'DKP Sep 25'!A:A,'DKP Sep 25'!A:A))</f>
        <v/>
      </c>
      <c r="V663" s="126" t="str">
        <f aca="false">IF(T663="","", IF(T663&gt;10,1,""))</f>
        <v/>
      </c>
      <c r="W663" s="191" t="e">
        <f aca="false">xlookup(S663,Q:Q,Q:Q)</f>
        <v>#NAME?</v>
      </c>
    </row>
    <row r="664" customFormat="false" ht="15.75" hidden="false" customHeight="true" outlineLevel="0" collapsed="false">
      <c r="A664" s="126"/>
      <c r="B664" s="126"/>
      <c r="C664" s="126"/>
      <c r="G664" s="214"/>
      <c r="H664" s="123"/>
      <c r="I664" s="214" t="str">
        <f aca="false">IF(F664&lt;&gt;"",xlookup(F664,M:M,M:M,"not guildie"),"")</f>
        <v/>
      </c>
      <c r="J664" s="214" t="str">
        <f aca="false">IF(F664&lt;&gt;"", xlookup(F664,O:O,O:O,"not on DKP"),"")</f>
        <v/>
      </c>
      <c r="K664" s="185" t="str">
        <f aca="false">IF(F664="","", xlookup("*"&amp;F664&amp;"*",S:S,S:S,"",2))</f>
        <v/>
      </c>
      <c r="N664" s="187" t="str">
        <f aca="false" t="array" ref="N664:N664">IF(M664="","", xlookup(M664,'Guild ID Registrar'!B:B,'Guild ID Registrar'!A:A,"noID"))</f>
        <v/>
      </c>
      <c r="O664" s="139" t="e">
        <f aca="false">xlookup(M664,F:F,F:F,"",2)</f>
        <v>#NAME?</v>
      </c>
      <c r="P664" s="138" t="str">
        <f aca="false">IF(SUMIF(F:F,M664,H:H)=0,"",SUMIF(F:F,M664,H:H))</f>
        <v/>
      </c>
      <c r="Q664" s="189" t="str">
        <f aca="false">IF(M664="","", xlookup("*"&amp;M664&amp;"*",S:S,S:S,"",2))</f>
        <v/>
      </c>
      <c r="S664" s="140" t="str">
        <f aca="false">IF('DKP Sep 25'!A661&lt;&gt;"",'DKP Sep 25'!A661,"")</f>
        <v/>
      </c>
      <c r="T664" s="145" t="str">
        <f aca="false">IF(S664="","",IF(SUMIF(Q:Q,S664,P:P)=0,"",SUMIF(Q:Q,S664,P:P)))</f>
        <v/>
      </c>
      <c r="U664" s="190" t="str">
        <f aca="false" t="array" ref="U664:U664">IF(S664="","", xlookup(S664,'DKP Sep 25'!A:A,'DKP Sep 25'!A:A))</f>
        <v/>
      </c>
      <c r="V664" s="126" t="str">
        <f aca="false">IF(T664="","", IF(T664&gt;10,1,""))</f>
        <v/>
      </c>
      <c r="W664" s="191" t="e">
        <f aca="false">xlookup(S664,Q:Q,Q:Q)</f>
        <v>#NAME?</v>
      </c>
    </row>
    <row r="665" customFormat="false" ht="15.75" hidden="false" customHeight="true" outlineLevel="0" collapsed="false">
      <c r="A665" s="126"/>
      <c r="B665" s="126"/>
      <c r="C665" s="126"/>
      <c r="G665" s="214"/>
      <c r="H665" s="123"/>
      <c r="I665" s="214" t="str">
        <f aca="false">IF(F665&lt;&gt;"",xlookup(F665,M:M,M:M,"not guildie"),"")</f>
        <v/>
      </c>
      <c r="J665" s="214" t="str">
        <f aca="false">IF(F665&lt;&gt;"", xlookup(F665,O:O,O:O,"not on DKP"),"")</f>
        <v/>
      </c>
      <c r="K665" s="185" t="str">
        <f aca="false">IF(F665="","", xlookup("*"&amp;F665&amp;"*",S:S,S:S,"",2))</f>
        <v/>
      </c>
      <c r="N665" s="187" t="str">
        <f aca="false" t="array" ref="N665:N665">IF(M665="","", xlookup(M665,'Guild ID Registrar'!B:B,'Guild ID Registrar'!A:A,"noID"))</f>
        <v/>
      </c>
      <c r="O665" s="139" t="e">
        <f aca="false">xlookup(M665,F:F,F:F,"",2)</f>
        <v>#NAME?</v>
      </c>
      <c r="P665" s="138" t="str">
        <f aca="false">IF(SUMIF(F:F,M665,H:H)=0,"",SUMIF(F:F,M665,H:H))</f>
        <v/>
      </c>
      <c r="Q665" s="189" t="str">
        <f aca="false">IF(M665="","", xlookup("*"&amp;M665&amp;"*",S:S,S:S,"",2))</f>
        <v/>
      </c>
      <c r="S665" s="140" t="str">
        <f aca="false">IF('DKP Sep 25'!A662&lt;&gt;"",'DKP Sep 25'!A662,"")</f>
        <v/>
      </c>
      <c r="T665" s="145" t="str">
        <f aca="false">IF(S665="","",IF(SUMIF(Q:Q,S665,P:P)=0,"",SUMIF(Q:Q,S665,P:P)))</f>
        <v/>
      </c>
      <c r="U665" s="190" t="str">
        <f aca="false" t="array" ref="U665:U665">IF(S665="","", xlookup(S665,'DKP Sep 25'!A:A,'DKP Sep 25'!A:A))</f>
        <v/>
      </c>
      <c r="V665" s="126" t="str">
        <f aca="false">IF(T665="","", IF(T665&gt;10,1,""))</f>
        <v/>
      </c>
      <c r="W665" s="191" t="e">
        <f aca="false">xlookup(S665,Q:Q,Q:Q)</f>
        <v>#NAME?</v>
      </c>
    </row>
    <row r="666" customFormat="false" ht="15.75" hidden="false" customHeight="true" outlineLevel="0" collapsed="false">
      <c r="A666" s="126"/>
      <c r="B666" s="126"/>
      <c r="C666" s="126"/>
      <c r="G666" s="214"/>
      <c r="H666" s="123"/>
      <c r="I666" s="214" t="str">
        <f aca="false">IF(F666&lt;&gt;"",xlookup(F666,M:M,M:M,"not guildie"),"")</f>
        <v/>
      </c>
      <c r="J666" s="214" t="str">
        <f aca="false">IF(F666&lt;&gt;"", xlookup(F666,O:O,O:O,"not on DKP"),"")</f>
        <v/>
      </c>
      <c r="K666" s="185" t="str">
        <f aca="false">IF(F666="","", xlookup("*"&amp;F666&amp;"*",S:S,S:S,"",2))</f>
        <v/>
      </c>
      <c r="N666" s="187" t="str">
        <f aca="false" t="array" ref="N666:N666">IF(M666="","", xlookup(M666,'Guild ID Registrar'!B:B,'Guild ID Registrar'!A:A,"noID"))</f>
        <v/>
      </c>
      <c r="O666" s="139" t="e">
        <f aca="false">xlookup(M666,F:F,F:F,"",2)</f>
        <v>#NAME?</v>
      </c>
      <c r="P666" s="138" t="str">
        <f aca="false">IF(SUMIF(F:F,M666,H:H)=0,"",SUMIF(F:F,M666,H:H))</f>
        <v/>
      </c>
      <c r="Q666" s="189" t="str">
        <f aca="false">IF(M666="","", xlookup("*"&amp;M666&amp;"*",S:S,S:S,"",2))</f>
        <v/>
      </c>
      <c r="S666" s="140" t="str">
        <f aca="false">IF('DKP Sep 25'!A663&lt;&gt;"",'DKP Sep 25'!A663,"")</f>
        <v/>
      </c>
      <c r="T666" s="145" t="str">
        <f aca="false">IF(S666="","",IF(SUMIF(Q:Q,S666,P:P)=0,"",SUMIF(Q:Q,S666,P:P)))</f>
        <v/>
      </c>
      <c r="U666" s="190" t="str">
        <f aca="false" t="array" ref="U666:U666">IF(S666="","", xlookup(S666,'DKP Sep 25'!A:A,'DKP Sep 25'!A:A))</f>
        <v/>
      </c>
      <c r="V666" s="126" t="str">
        <f aca="false">IF(T666="","", IF(T666&gt;10,1,""))</f>
        <v/>
      </c>
      <c r="W666" s="191" t="e">
        <f aca="false">xlookup(S666,Q:Q,Q:Q)</f>
        <v>#NAME?</v>
      </c>
    </row>
    <row r="667" customFormat="false" ht="15.75" hidden="false" customHeight="true" outlineLevel="0" collapsed="false">
      <c r="A667" s="126"/>
      <c r="B667" s="126"/>
      <c r="C667" s="126"/>
      <c r="G667" s="214"/>
      <c r="H667" s="123"/>
      <c r="I667" s="214" t="str">
        <f aca="false">IF(F667&lt;&gt;"",xlookup(F667,M:M,M:M,"not guildie"),"")</f>
        <v/>
      </c>
      <c r="J667" s="214" t="str">
        <f aca="false">IF(F667&lt;&gt;"", xlookup(F667,O:O,O:O,"not on DKP"),"")</f>
        <v/>
      </c>
      <c r="K667" s="185" t="str">
        <f aca="false">IF(F667="","", xlookup("*"&amp;F667&amp;"*",S:S,S:S,"",2))</f>
        <v/>
      </c>
      <c r="N667" s="187" t="str">
        <f aca="false" t="array" ref="N667:N667">IF(M667="","", xlookup(M667,'Guild ID Registrar'!B:B,'Guild ID Registrar'!A:A,"noID"))</f>
        <v/>
      </c>
      <c r="O667" s="139" t="e">
        <f aca="false">xlookup(M667,F:F,F:F,"",2)</f>
        <v>#NAME?</v>
      </c>
      <c r="P667" s="138" t="str">
        <f aca="false">IF(SUMIF(F:F,M667,H:H)=0,"",SUMIF(F:F,M667,H:H))</f>
        <v/>
      </c>
      <c r="Q667" s="189" t="str">
        <f aca="false">IF(M667="","", xlookup("*"&amp;M667&amp;"*",S:S,S:S,"",2))</f>
        <v/>
      </c>
      <c r="S667" s="140" t="str">
        <f aca="false">IF('DKP Sep 25'!A664&lt;&gt;"",'DKP Sep 25'!A664,"")</f>
        <v/>
      </c>
      <c r="T667" s="145" t="str">
        <f aca="false">IF(S667="","",IF(SUMIF(Q:Q,S667,P:P)=0,"",SUMIF(Q:Q,S667,P:P)))</f>
        <v/>
      </c>
      <c r="U667" s="190" t="str">
        <f aca="false" t="array" ref="U667:U667">IF(S667="","", xlookup(S667,'DKP Sep 25'!A:A,'DKP Sep 25'!A:A))</f>
        <v/>
      </c>
      <c r="V667" s="126" t="str">
        <f aca="false">IF(T667="","", IF(T667&gt;10,1,""))</f>
        <v/>
      </c>
      <c r="W667" s="191" t="e">
        <f aca="false">xlookup(S667,Q:Q,Q:Q)</f>
        <v>#NAME?</v>
      </c>
    </row>
    <row r="668" customFormat="false" ht="15.75" hidden="false" customHeight="true" outlineLevel="0" collapsed="false">
      <c r="A668" s="126"/>
      <c r="B668" s="126"/>
      <c r="C668" s="126"/>
      <c r="G668" s="214"/>
      <c r="H668" s="123"/>
      <c r="I668" s="214" t="str">
        <f aca="false">IF(F668&lt;&gt;"",xlookup(F668,M:M,M:M,"not guildie"),"")</f>
        <v/>
      </c>
      <c r="J668" s="214" t="str">
        <f aca="false">IF(F668&lt;&gt;"", xlookup(F668,O:O,O:O,"not on DKP"),"")</f>
        <v/>
      </c>
      <c r="K668" s="185" t="str">
        <f aca="false">IF(F668="","", xlookup("*"&amp;F668&amp;"*",S:S,S:S,"",2))</f>
        <v/>
      </c>
      <c r="N668" s="187" t="str">
        <f aca="false" t="array" ref="N668:N668">IF(M668="","", xlookup(M668,'Guild ID Registrar'!B:B,'Guild ID Registrar'!A:A,"noID"))</f>
        <v/>
      </c>
      <c r="O668" s="139" t="e">
        <f aca="false">xlookup(M668,F:F,F:F,"",2)</f>
        <v>#NAME?</v>
      </c>
      <c r="P668" s="138" t="str">
        <f aca="false">IF(SUMIF(F:F,M668,H:H)=0,"",SUMIF(F:F,M668,H:H))</f>
        <v/>
      </c>
      <c r="Q668" s="189" t="str">
        <f aca="false">IF(M668="","", xlookup("*"&amp;M668&amp;"*",S:S,S:S,"",2))</f>
        <v/>
      </c>
      <c r="S668" s="140" t="str">
        <f aca="false">IF('DKP Sep 25'!A665&lt;&gt;"",'DKP Sep 25'!A665,"")</f>
        <v/>
      </c>
      <c r="T668" s="145" t="str">
        <f aca="false">IF(S668="","",IF(SUMIF(Q:Q,S668,P:P)=0,"",SUMIF(Q:Q,S668,P:P)))</f>
        <v/>
      </c>
      <c r="U668" s="190" t="str">
        <f aca="false" t="array" ref="U668:U668">IF(S668="","", xlookup(S668,'DKP Sep 25'!A:A,'DKP Sep 25'!A:A))</f>
        <v/>
      </c>
      <c r="V668" s="126" t="str">
        <f aca="false">IF(T668="","", IF(T668&gt;10,1,""))</f>
        <v/>
      </c>
      <c r="W668" s="191" t="e">
        <f aca="false">xlookup(S668,Q:Q,Q:Q)</f>
        <v>#NAME?</v>
      </c>
    </row>
    <row r="669" customFormat="false" ht="15.75" hidden="false" customHeight="true" outlineLevel="0" collapsed="false">
      <c r="A669" s="126"/>
      <c r="B669" s="126"/>
      <c r="C669" s="126"/>
      <c r="G669" s="214"/>
      <c r="H669" s="123"/>
      <c r="I669" s="214" t="str">
        <f aca="false">IF(F669&lt;&gt;"",xlookup(F669,M:M,M:M,"not guildie"),"")</f>
        <v/>
      </c>
      <c r="J669" s="214" t="str">
        <f aca="false">IF(F669&lt;&gt;"", xlookup(F669,O:O,O:O,"not on DKP"),"")</f>
        <v/>
      </c>
      <c r="K669" s="185" t="str">
        <f aca="false">IF(F669="","", xlookup("*"&amp;F669&amp;"*",S:S,S:S,"",2))</f>
        <v/>
      </c>
      <c r="N669" s="187" t="str">
        <f aca="false" t="array" ref="N669:N669">IF(M669="","", xlookup(M669,'Guild ID Registrar'!B:B,'Guild ID Registrar'!A:A,"noID"))</f>
        <v/>
      </c>
      <c r="O669" s="139" t="e">
        <f aca="false">xlookup(M669,F:F,F:F,"",2)</f>
        <v>#NAME?</v>
      </c>
      <c r="P669" s="138" t="str">
        <f aca="false">IF(SUMIF(F:F,M669,H:H)=0,"",SUMIF(F:F,M669,H:H))</f>
        <v/>
      </c>
      <c r="Q669" s="189" t="str">
        <f aca="false">IF(M669="","", xlookup("*"&amp;M669&amp;"*",S:S,S:S,"",2))</f>
        <v/>
      </c>
      <c r="S669" s="140" t="str">
        <f aca="false">IF('DKP Sep 25'!A666&lt;&gt;"",'DKP Sep 25'!A666,"")</f>
        <v/>
      </c>
      <c r="T669" s="145" t="str">
        <f aca="false">IF(S669="","",IF(SUMIF(Q:Q,S669,P:P)=0,"",SUMIF(Q:Q,S669,P:P)))</f>
        <v/>
      </c>
      <c r="U669" s="190" t="str">
        <f aca="false" t="array" ref="U669:U669">IF(S669="","", xlookup(S669,'DKP Sep 25'!A:A,'DKP Sep 25'!A:A))</f>
        <v/>
      </c>
      <c r="V669" s="126" t="str">
        <f aca="false">IF(T669="","", IF(T669&gt;10,1,""))</f>
        <v/>
      </c>
      <c r="W669" s="191" t="e">
        <f aca="false">xlookup(S669,Q:Q,Q:Q)</f>
        <v>#NAME?</v>
      </c>
    </row>
    <row r="670" customFormat="false" ht="15.75" hidden="false" customHeight="true" outlineLevel="0" collapsed="false">
      <c r="A670" s="126"/>
      <c r="B670" s="126"/>
      <c r="C670" s="126"/>
      <c r="G670" s="214"/>
      <c r="H670" s="123"/>
      <c r="I670" s="214" t="str">
        <f aca="false">IF(F670&lt;&gt;"",xlookup(F670,M:M,M:M,"not guildie"),"")</f>
        <v/>
      </c>
      <c r="J670" s="214" t="str">
        <f aca="false">IF(F670&lt;&gt;"", xlookup(F670,O:O,O:O,"not on DKP"),"")</f>
        <v/>
      </c>
      <c r="K670" s="185" t="str">
        <f aca="false">IF(F670="","", xlookup("*"&amp;F670&amp;"*",S:S,S:S,"",2))</f>
        <v/>
      </c>
      <c r="N670" s="187" t="str">
        <f aca="false" t="array" ref="N670:N670">IF(M670="","", xlookup(M670,'Guild ID Registrar'!B:B,'Guild ID Registrar'!A:A,"noID"))</f>
        <v/>
      </c>
      <c r="O670" s="139" t="e">
        <f aca="false">xlookup(M670,F:F,F:F,"",2)</f>
        <v>#NAME?</v>
      </c>
      <c r="P670" s="138" t="str">
        <f aca="false">IF(SUMIF(F:F,M670,H:H)=0,"",SUMIF(F:F,M670,H:H))</f>
        <v/>
      </c>
      <c r="Q670" s="189" t="str">
        <f aca="false">IF(M670="","", xlookup("*"&amp;M670&amp;"*",S:S,S:S,"",2))</f>
        <v/>
      </c>
      <c r="S670" s="140" t="str">
        <f aca="false">IF('DKP Sep 25'!A667&lt;&gt;"",'DKP Sep 25'!A667,"")</f>
        <v/>
      </c>
      <c r="T670" s="145" t="str">
        <f aca="false">IF(S670="","",IF(SUMIF(Q:Q,S670,P:P)=0,"",SUMIF(Q:Q,S670,P:P)))</f>
        <v/>
      </c>
      <c r="U670" s="190" t="str">
        <f aca="false" t="array" ref="U670:U670">IF(S670="","", xlookup(S670,'DKP Sep 25'!A:A,'DKP Sep 25'!A:A))</f>
        <v/>
      </c>
      <c r="V670" s="126" t="str">
        <f aca="false">IF(T670="","", IF(T670&gt;10,1,""))</f>
        <v/>
      </c>
      <c r="W670" s="191" t="e">
        <f aca="false">xlookup(S670,Q:Q,Q:Q)</f>
        <v>#NAME?</v>
      </c>
    </row>
    <row r="671" customFormat="false" ht="15.75" hidden="false" customHeight="true" outlineLevel="0" collapsed="false">
      <c r="A671" s="126"/>
      <c r="B671" s="126"/>
      <c r="C671" s="126"/>
      <c r="G671" s="214"/>
      <c r="H671" s="123"/>
      <c r="I671" s="214" t="str">
        <f aca="false">IF(F671&lt;&gt;"",xlookup(F671,M:M,M:M,"not guildie"),"")</f>
        <v/>
      </c>
      <c r="J671" s="214" t="str">
        <f aca="false">IF(F671&lt;&gt;"", xlookup(F671,O:O,O:O,"not on DKP"),"")</f>
        <v/>
      </c>
      <c r="K671" s="185" t="str">
        <f aca="false">IF(F671="","", xlookup("*"&amp;F671&amp;"*",S:S,S:S,"",2))</f>
        <v/>
      </c>
      <c r="N671" s="187" t="str">
        <f aca="false" t="array" ref="N671:N671">IF(M671="","", xlookup(M671,'Guild ID Registrar'!B:B,'Guild ID Registrar'!A:A,"noID"))</f>
        <v/>
      </c>
      <c r="O671" s="139" t="e">
        <f aca="false">xlookup(M671,F:F,F:F,"",2)</f>
        <v>#NAME?</v>
      </c>
      <c r="P671" s="138" t="str">
        <f aca="false">IF(SUMIF(F:F,M671,H:H)=0,"",SUMIF(F:F,M671,H:H))</f>
        <v/>
      </c>
      <c r="Q671" s="189" t="str">
        <f aca="false">IF(M671="","", xlookup("*"&amp;M671&amp;"*",S:S,S:S,"",2))</f>
        <v/>
      </c>
      <c r="S671" s="140" t="str">
        <f aca="false">IF('DKP Sep 25'!A668&lt;&gt;"",'DKP Sep 25'!A668,"")</f>
        <v/>
      </c>
      <c r="T671" s="145" t="str">
        <f aca="false">IF(S671="","",IF(SUMIF(Q:Q,S671,P:P)=0,"",SUMIF(Q:Q,S671,P:P)))</f>
        <v/>
      </c>
      <c r="U671" s="190" t="str">
        <f aca="false" t="array" ref="U671:U671">IF(S671="","", xlookup(S671,'DKP Sep 25'!A:A,'DKP Sep 25'!A:A))</f>
        <v/>
      </c>
      <c r="V671" s="126" t="str">
        <f aca="false">IF(T671="","", IF(T671&gt;10,1,""))</f>
        <v/>
      </c>
      <c r="W671" s="191" t="e">
        <f aca="false">xlookup(S671,Q:Q,Q:Q)</f>
        <v>#NAME?</v>
      </c>
    </row>
    <row r="672" customFormat="false" ht="15.75" hidden="false" customHeight="true" outlineLevel="0" collapsed="false">
      <c r="A672" s="126"/>
      <c r="B672" s="126"/>
      <c r="C672" s="126"/>
      <c r="G672" s="214"/>
      <c r="H672" s="123"/>
      <c r="I672" s="214" t="str">
        <f aca="false">IF(F672&lt;&gt;"",xlookup(F672,M:M,M:M,"not guildie"),"")</f>
        <v/>
      </c>
      <c r="J672" s="214" t="str">
        <f aca="false">IF(F672&lt;&gt;"", xlookup(F672,O:O,O:O,"not on DKP"),"")</f>
        <v/>
      </c>
      <c r="K672" s="185" t="str">
        <f aca="false">IF(F672="","", xlookup("*"&amp;F672&amp;"*",S:S,S:S,"",2))</f>
        <v/>
      </c>
      <c r="N672" s="187" t="str">
        <f aca="false" t="array" ref="N672:N672">IF(M672="","", xlookup(M672,'Guild ID Registrar'!B:B,'Guild ID Registrar'!A:A,"noID"))</f>
        <v/>
      </c>
      <c r="O672" s="139" t="e">
        <f aca="false">xlookup(M672,F:F,F:F,"",2)</f>
        <v>#NAME?</v>
      </c>
      <c r="P672" s="138" t="str">
        <f aca="false">IF(SUMIF(F:F,M672,H:H)=0,"",SUMIF(F:F,M672,H:H))</f>
        <v/>
      </c>
      <c r="Q672" s="189" t="str">
        <f aca="false">IF(M672="","", xlookup("*"&amp;M672&amp;"*",S:S,S:S,"",2))</f>
        <v/>
      </c>
      <c r="S672" s="140" t="str">
        <f aca="false">IF('DKP Sep 25'!A669&lt;&gt;"",'DKP Sep 25'!A669,"")</f>
        <v/>
      </c>
      <c r="T672" s="145" t="str">
        <f aca="false">IF(S672="","",IF(SUMIF(Q:Q,S672,P:P)=0,"",SUMIF(Q:Q,S672,P:P)))</f>
        <v/>
      </c>
      <c r="U672" s="190" t="str">
        <f aca="false" t="array" ref="U672:U672">IF(S672="","", xlookup(S672,'DKP Sep 25'!A:A,'DKP Sep 25'!A:A))</f>
        <v/>
      </c>
      <c r="V672" s="126" t="str">
        <f aca="false">IF(T672="","", IF(T672&gt;10,1,""))</f>
        <v/>
      </c>
      <c r="W672" s="191" t="e">
        <f aca="false">xlookup(S672,Q:Q,Q:Q)</f>
        <v>#NAME?</v>
      </c>
    </row>
    <row r="673" customFormat="false" ht="15.75" hidden="false" customHeight="true" outlineLevel="0" collapsed="false">
      <c r="A673" s="126"/>
      <c r="B673" s="126"/>
      <c r="C673" s="126"/>
      <c r="G673" s="214"/>
      <c r="H673" s="123"/>
      <c r="I673" s="214" t="str">
        <f aca="false">IF(F673&lt;&gt;"",xlookup(F673,M:M,M:M,"not guildie"),"")</f>
        <v/>
      </c>
      <c r="J673" s="214" t="str">
        <f aca="false">IF(F673&lt;&gt;"", xlookup(F673,O:O,O:O,"not on DKP"),"")</f>
        <v/>
      </c>
      <c r="K673" s="185" t="str">
        <f aca="false">IF(F673="","", xlookup("*"&amp;F673&amp;"*",S:S,S:S,"",2))</f>
        <v/>
      </c>
      <c r="N673" s="187" t="str">
        <f aca="false" t="array" ref="N673:N673">IF(M673="","", xlookup(M673,'Guild ID Registrar'!B:B,'Guild ID Registrar'!A:A,"noID"))</f>
        <v/>
      </c>
      <c r="O673" s="139" t="e">
        <f aca="false">xlookup(M673,F:F,F:F,"",2)</f>
        <v>#NAME?</v>
      </c>
      <c r="P673" s="138" t="str">
        <f aca="false">IF(SUMIF(F:F,M673,H:H)=0,"",SUMIF(F:F,M673,H:H))</f>
        <v/>
      </c>
      <c r="Q673" s="189" t="str">
        <f aca="false">IF(M673="","", xlookup("*"&amp;M673&amp;"*",S:S,S:S,"",2))</f>
        <v/>
      </c>
      <c r="S673" s="140" t="str">
        <f aca="false">IF('DKP Sep 25'!A670&lt;&gt;"",'DKP Sep 25'!A670,"")</f>
        <v/>
      </c>
      <c r="T673" s="145" t="str">
        <f aca="false">IF(S673="","",IF(SUMIF(Q:Q,S673,P:P)=0,"",SUMIF(Q:Q,S673,P:P)))</f>
        <v/>
      </c>
      <c r="U673" s="190" t="str">
        <f aca="false" t="array" ref="U673:U673">IF(S673="","", xlookup(S673,'DKP Sep 25'!A:A,'DKP Sep 25'!A:A))</f>
        <v/>
      </c>
      <c r="V673" s="126" t="str">
        <f aca="false">IF(T673="","", IF(T673&gt;10,1,""))</f>
        <v/>
      </c>
      <c r="W673" s="191" t="e">
        <f aca="false">xlookup(S673,Q:Q,Q:Q)</f>
        <v>#NAME?</v>
      </c>
    </row>
    <row r="674" customFormat="false" ht="15.75" hidden="false" customHeight="true" outlineLevel="0" collapsed="false">
      <c r="A674" s="126"/>
      <c r="B674" s="126"/>
      <c r="C674" s="126"/>
      <c r="G674" s="214"/>
      <c r="H674" s="123"/>
      <c r="I674" s="214" t="str">
        <f aca="false">IF(F674&lt;&gt;"",xlookup(F674,M:M,M:M,"not guildie"),"")</f>
        <v/>
      </c>
      <c r="J674" s="214" t="str">
        <f aca="false">IF(F674&lt;&gt;"", xlookup(F674,O:O,O:O,"not on DKP"),"")</f>
        <v/>
      </c>
      <c r="K674" s="185" t="str">
        <f aca="false">IF(F674="","", xlookup("*"&amp;F674&amp;"*",S:S,S:S,"",2))</f>
        <v/>
      </c>
      <c r="N674" s="187" t="str">
        <f aca="false" t="array" ref="N674:N674">IF(M674="","", xlookup(M674,'Guild ID Registrar'!B:B,'Guild ID Registrar'!A:A,"noID"))</f>
        <v/>
      </c>
      <c r="O674" s="139" t="e">
        <f aca="false">xlookup(M674,F:F,F:F,"",2)</f>
        <v>#NAME?</v>
      </c>
      <c r="P674" s="138" t="str">
        <f aca="false">IF(SUMIF(F:F,M674,H:H)=0,"",SUMIF(F:F,M674,H:H))</f>
        <v/>
      </c>
      <c r="Q674" s="189" t="str">
        <f aca="false">IF(M674="","", xlookup("*"&amp;M674&amp;"*",S:S,S:S,"",2))</f>
        <v/>
      </c>
      <c r="S674" s="140" t="str">
        <f aca="false">IF('DKP Sep 25'!A671&lt;&gt;"",'DKP Sep 25'!A671,"")</f>
        <v/>
      </c>
      <c r="T674" s="145" t="str">
        <f aca="false">IF(S674="","",IF(SUMIF(Q:Q,S674,P:P)=0,"",SUMIF(Q:Q,S674,P:P)))</f>
        <v/>
      </c>
      <c r="U674" s="190" t="str">
        <f aca="false" t="array" ref="U674:U674">IF(S674="","", xlookup(S674,'DKP Sep 25'!A:A,'DKP Sep 25'!A:A))</f>
        <v/>
      </c>
      <c r="V674" s="126" t="str">
        <f aca="false">IF(T674="","", IF(T674&gt;10,1,""))</f>
        <v/>
      </c>
      <c r="W674" s="191" t="e">
        <f aca="false">xlookup(S674,Q:Q,Q:Q)</f>
        <v>#NAME?</v>
      </c>
    </row>
    <row r="675" customFormat="false" ht="15.75" hidden="false" customHeight="true" outlineLevel="0" collapsed="false">
      <c r="A675" s="126"/>
      <c r="B675" s="126"/>
      <c r="C675" s="126"/>
      <c r="G675" s="214"/>
      <c r="H675" s="123"/>
      <c r="I675" s="214" t="str">
        <f aca="false">IF(F675&lt;&gt;"",xlookup(F675,M:M,M:M,"not guildie"),"")</f>
        <v/>
      </c>
      <c r="J675" s="214" t="str">
        <f aca="false">IF(F675&lt;&gt;"", xlookup(F675,O:O,O:O,"not on DKP"),"")</f>
        <v/>
      </c>
      <c r="K675" s="185" t="str">
        <f aca="false">IF(F675="","", xlookup("*"&amp;F675&amp;"*",S:S,S:S,"",2))</f>
        <v/>
      </c>
      <c r="N675" s="187" t="str">
        <f aca="false" t="array" ref="N675:N675">IF(M675="","", xlookup(M675,'Guild ID Registrar'!B:B,'Guild ID Registrar'!A:A,"noID"))</f>
        <v/>
      </c>
      <c r="O675" s="139" t="e">
        <f aca="false">xlookup(M675,F:F,F:F,"",2)</f>
        <v>#NAME?</v>
      </c>
      <c r="P675" s="138" t="str">
        <f aca="false">IF(SUMIF(F:F,M675,H:H)=0,"",SUMIF(F:F,M675,H:H))</f>
        <v/>
      </c>
      <c r="Q675" s="189" t="str">
        <f aca="false">IF(M675="","", xlookup("*"&amp;M675&amp;"*",S:S,S:S,"",2))</f>
        <v/>
      </c>
      <c r="S675" s="140" t="str">
        <f aca="false">IF('DKP Sep 25'!A672&lt;&gt;"",'DKP Sep 25'!A672,"")</f>
        <v/>
      </c>
      <c r="T675" s="145" t="str">
        <f aca="false">IF(S675="","",IF(SUMIF(Q:Q,S675,P:P)=0,"",SUMIF(Q:Q,S675,P:P)))</f>
        <v/>
      </c>
      <c r="U675" s="190" t="str">
        <f aca="false" t="array" ref="U675:U675">IF(S675="","", xlookup(S675,'DKP Sep 25'!A:A,'DKP Sep 25'!A:A))</f>
        <v/>
      </c>
      <c r="V675" s="126" t="str">
        <f aca="false">IF(T675="","", IF(T675&gt;10,1,""))</f>
        <v/>
      </c>
      <c r="W675" s="191" t="e">
        <f aca="false">xlookup(S675,Q:Q,Q:Q)</f>
        <v>#NAME?</v>
      </c>
    </row>
    <row r="676" customFormat="false" ht="15.75" hidden="false" customHeight="true" outlineLevel="0" collapsed="false">
      <c r="A676" s="126"/>
      <c r="B676" s="126"/>
      <c r="C676" s="126"/>
      <c r="G676" s="214"/>
      <c r="H676" s="123"/>
      <c r="I676" s="214" t="str">
        <f aca="false">IF(F676&lt;&gt;"",xlookup(F676,M:M,M:M,"not guildie"),"")</f>
        <v/>
      </c>
      <c r="J676" s="214" t="str">
        <f aca="false">IF(F676&lt;&gt;"", xlookup(F676,O:O,O:O,"not on DKP"),"")</f>
        <v/>
      </c>
      <c r="K676" s="185" t="str">
        <f aca="false">IF(F676="","", xlookup("*"&amp;F676&amp;"*",S:S,S:S,"",2))</f>
        <v/>
      </c>
      <c r="N676" s="187" t="str">
        <f aca="false" t="array" ref="N676:N676">IF(M676="","", xlookup(M676,'Guild ID Registrar'!B:B,'Guild ID Registrar'!A:A,"noID"))</f>
        <v/>
      </c>
      <c r="O676" s="139" t="e">
        <f aca="false">xlookup(M676,F:F,F:F,"",2)</f>
        <v>#NAME?</v>
      </c>
      <c r="P676" s="138" t="str">
        <f aca="false">IF(SUMIF(F:F,M676,H:H)=0,"",SUMIF(F:F,M676,H:H))</f>
        <v/>
      </c>
      <c r="Q676" s="189" t="str">
        <f aca="false">IF(M676="","", xlookup("*"&amp;M676&amp;"*",S:S,S:S,"",2))</f>
        <v/>
      </c>
      <c r="S676" s="140" t="str">
        <f aca="false">IF('DKP Sep 25'!A673&lt;&gt;"",'DKP Sep 25'!A673,"")</f>
        <v/>
      </c>
      <c r="T676" s="145" t="str">
        <f aca="false">IF(S676="","",IF(SUMIF(Q:Q,S676,P:P)=0,"",SUMIF(Q:Q,S676,P:P)))</f>
        <v/>
      </c>
      <c r="U676" s="190" t="str">
        <f aca="false" t="array" ref="U676:U676">IF(S676="","", xlookup(S676,'DKP Sep 25'!A:A,'DKP Sep 25'!A:A))</f>
        <v/>
      </c>
      <c r="V676" s="126" t="str">
        <f aca="false">IF(T676="","", IF(T676&gt;10,1,""))</f>
        <v/>
      </c>
      <c r="W676" s="191" t="e">
        <f aca="false">xlookup(S676,Q:Q,Q:Q)</f>
        <v>#NAME?</v>
      </c>
    </row>
    <row r="677" customFormat="false" ht="15.75" hidden="false" customHeight="true" outlineLevel="0" collapsed="false">
      <c r="A677" s="126"/>
      <c r="B677" s="126"/>
      <c r="C677" s="126"/>
      <c r="G677" s="214"/>
      <c r="H677" s="123"/>
      <c r="I677" s="214" t="str">
        <f aca="false">IF(F677&lt;&gt;"",xlookup(F677,M:M,M:M,"not guildie"),"")</f>
        <v/>
      </c>
      <c r="J677" s="214" t="str">
        <f aca="false">IF(F677&lt;&gt;"", xlookup(F677,O:O,O:O,"not on DKP"),"")</f>
        <v/>
      </c>
      <c r="K677" s="185" t="str">
        <f aca="false">IF(F677="","", xlookup("*"&amp;F677&amp;"*",S:S,S:S,"",2))</f>
        <v/>
      </c>
      <c r="N677" s="187" t="str">
        <f aca="false" t="array" ref="N677:N677">IF(M677="","", xlookup(M677,'Guild ID Registrar'!B:B,'Guild ID Registrar'!A:A,"noID"))</f>
        <v/>
      </c>
      <c r="O677" s="139" t="e">
        <f aca="false">xlookup(M677,F:F,F:F,"",2)</f>
        <v>#NAME?</v>
      </c>
      <c r="P677" s="138" t="str">
        <f aca="false">IF(SUMIF(F:F,M677,H:H)=0,"",SUMIF(F:F,M677,H:H))</f>
        <v/>
      </c>
      <c r="Q677" s="189" t="str">
        <f aca="false">IF(M677="","", xlookup("*"&amp;M677&amp;"*",S:S,S:S,"",2))</f>
        <v/>
      </c>
      <c r="S677" s="140" t="str">
        <f aca="false">IF('DKP Sep 25'!A674&lt;&gt;"",'DKP Sep 25'!A674,"")</f>
        <v/>
      </c>
      <c r="T677" s="145" t="str">
        <f aca="false">IF(S677="","",IF(SUMIF(Q:Q,S677,P:P)=0,"",SUMIF(Q:Q,S677,P:P)))</f>
        <v/>
      </c>
      <c r="U677" s="190" t="str">
        <f aca="false" t="array" ref="U677:U677">IF(S677="","", xlookup(S677,'DKP Sep 25'!A:A,'DKP Sep 25'!A:A))</f>
        <v/>
      </c>
      <c r="V677" s="126" t="str">
        <f aca="false">IF(T677="","", IF(T677&gt;10,1,""))</f>
        <v/>
      </c>
      <c r="W677" s="191" t="e">
        <f aca="false">xlookup(S677,Q:Q,Q:Q)</f>
        <v>#NAME?</v>
      </c>
    </row>
    <row r="678" customFormat="false" ht="15.75" hidden="false" customHeight="true" outlineLevel="0" collapsed="false">
      <c r="A678" s="126"/>
      <c r="B678" s="126"/>
      <c r="C678" s="126"/>
      <c r="G678" s="214"/>
      <c r="H678" s="123"/>
      <c r="I678" s="214" t="str">
        <f aca="false">IF(F678&lt;&gt;"",xlookup(F678,M:M,M:M,"not guildie"),"")</f>
        <v/>
      </c>
      <c r="J678" s="214" t="str">
        <f aca="false">IF(F678&lt;&gt;"", xlookup(F678,O:O,O:O,"not on DKP"),"")</f>
        <v/>
      </c>
      <c r="K678" s="185" t="str">
        <f aca="false">IF(F678="","", xlookup("*"&amp;F678&amp;"*",S:S,S:S,"",2))</f>
        <v/>
      </c>
      <c r="N678" s="187" t="str">
        <f aca="false" t="array" ref="N678:N678">IF(M678="","", xlookup(M678,'Guild ID Registrar'!B:B,'Guild ID Registrar'!A:A,"noID"))</f>
        <v/>
      </c>
      <c r="O678" s="139" t="e">
        <f aca="false">xlookup(M678,F:F,F:F,"",2)</f>
        <v>#NAME?</v>
      </c>
      <c r="P678" s="138" t="str">
        <f aca="false">IF(SUMIF(F:F,M678,H:H)=0,"",SUMIF(F:F,M678,H:H))</f>
        <v/>
      </c>
      <c r="Q678" s="189" t="str">
        <f aca="false">IF(M678="","", xlookup("*"&amp;M678&amp;"*",S:S,S:S,"",2))</f>
        <v/>
      </c>
      <c r="S678" s="140" t="str">
        <f aca="false">IF('DKP Sep 25'!A675&lt;&gt;"",'DKP Sep 25'!A675,"")</f>
        <v/>
      </c>
      <c r="T678" s="145" t="str">
        <f aca="false">IF(S678="","",IF(SUMIF(Q:Q,S678,P:P)=0,"",SUMIF(Q:Q,S678,P:P)))</f>
        <v/>
      </c>
      <c r="U678" s="190" t="str">
        <f aca="false" t="array" ref="U678:U678">IF(S678="","", xlookup(S678,'DKP Sep 25'!A:A,'DKP Sep 25'!A:A))</f>
        <v/>
      </c>
      <c r="V678" s="126" t="str">
        <f aca="false">IF(T678="","", IF(T678&gt;10,1,""))</f>
        <v/>
      </c>
      <c r="W678" s="191" t="e">
        <f aca="false">xlookup(S678,Q:Q,Q:Q)</f>
        <v>#NAME?</v>
      </c>
    </row>
    <row r="679" customFormat="false" ht="15.75" hidden="false" customHeight="true" outlineLevel="0" collapsed="false">
      <c r="A679" s="126"/>
      <c r="B679" s="126"/>
      <c r="C679" s="126"/>
      <c r="G679" s="214"/>
      <c r="H679" s="123"/>
      <c r="I679" s="214" t="str">
        <f aca="false">IF(F679&lt;&gt;"",xlookup(F679,M:M,M:M,"not guildie"),"")</f>
        <v/>
      </c>
      <c r="J679" s="214" t="str">
        <f aca="false">IF(F679&lt;&gt;"", xlookup(F679,O:O,O:O,"not on DKP"),"")</f>
        <v/>
      </c>
      <c r="K679" s="185" t="str">
        <f aca="false">IF(F679="","", xlookup("*"&amp;F679&amp;"*",S:S,S:S,"",2))</f>
        <v/>
      </c>
      <c r="N679" s="187" t="str">
        <f aca="false" t="array" ref="N679:N679">IF(M679="","", xlookup(M679,'Guild ID Registrar'!B:B,'Guild ID Registrar'!A:A,"noID"))</f>
        <v/>
      </c>
      <c r="O679" s="139" t="e">
        <f aca="false">xlookup(M679,F:F,F:F,"",2)</f>
        <v>#NAME?</v>
      </c>
      <c r="P679" s="138" t="str">
        <f aca="false">IF(SUMIF(F:F,M679,H:H)=0,"",SUMIF(F:F,M679,H:H))</f>
        <v/>
      </c>
      <c r="Q679" s="189" t="str">
        <f aca="false">IF(M679="","", xlookup("*"&amp;M679&amp;"*",S:S,S:S,"",2))</f>
        <v/>
      </c>
      <c r="S679" s="140" t="str">
        <f aca="false">IF('DKP Sep 25'!A676&lt;&gt;"",'DKP Sep 25'!A676,"")</f>
        <v/>
      </c>
      <c r="T679" s="145" t="str">
        <f aca="false">IF(S679="","",IF(SUMIF(Q:Q,S679,P:P)=0,"",SUMIF(Q:Q,S679,P:P)))</f>
        <v/>
      </c>
      <c r="U679" s="190" t="str">
        <f aca="false" t="array" ref="U679:U679">IF(S679="","", xlookup(S679,'DKP Sep 25'!A:A,'DKP Sep 25'!A:A))</f>
        <v/>
      </c>
      <c r="V679" s="126" t="str">
        <f aca="false">IF(T679="","", IF(T679&gt;10,1,""))</f>
        <v/>
      </c>
      <c r="W679" s="191" t="e">
        <f aca="false">xlookup(S679,Q:Q,Q:Q)</f>
        <v>#NAME?</v>
      </c>
    </row>
    <row r="680" customFormat="false" ht="15.75" hidden="false" customHeight="true" outlineLevel="0" collapsed="false">
      <c r="A680" s="126"/>
      <c r="B680" s="126"/>
      <c r="C680" s="126"/>
      <c r="G680" s="214"/>
      <c r="H680" s="123"/>
      <c r="I680" s="214" t="str">
        <f aca="false">IF(F680&lt;&gt;"",xlookup(F680,M:M,M:M,"not guildie"),"")</f>
        <v/>
      </c>
      <c r="J680" s="214" t="str">
        <f aca="false">IF(F680&lt;&gt;"", xlookup(F680,O:O,O:O,"not on DKP"),"")</f>
        <v/>
      </c>
      <c r="K680" s="185" t="str">
        <f aca="false">IF(F680="","", xlookup("*"&amp;F680&amp;"*",S:S,S:S,"",2))</f>
        <v/>
      </c>
      <c r="N680" s="187" t="str">
        <f aca="false" t="array" ref="N680:N680">IF(M680="","", xlookup(M680,'Guild ID Registrar'!B:B,'Guild ID Registrar'!A:A,"noID"))</f>
        <v/>
      </c>
      <c r="O680" s="139" t="e">
        <f aca="false">xlookup(M680,F:F,F:F,"",2)</f>
        <v>#NAME?</v>
      </c>
      <c r="P680" s="138" t="str">
        <f aca="false">IF(SUMIF(F:F,M680,H:H)=0,"",SUMIF(F:F,M680,H:H))</f>
        <v/>
      </c>
      <c r="Q680" s="189" t="str">
        <f aca="false">IF(M680="","", xlookup("*"&amp;M680&amp;"*",S:S,S:S,"",2))</f>
        <v/>
      </c>
      <c r="S680" s="140" t="str">
        <f aca="false">IF('DKP Sep 25'!A677&lt;&gt;"",'DKP Sep 25'!A677,"")</f>
        <v/>
      </c>
      <c r="T680" s="145" t="str">
        <f aca="false">IF(S680="","",IF(SUMIF(Q:Q,S680,P:P)=0,"",SUMIF(Q:Q,S680,P:P)))</f>
        <v/>
      </c>
      <c r="U680" s="190" t="str">
        <f aca="false" t="array" ref="U680:U680">IF(S680="","", xlookup(S680,'DKP Sep 25'!A:A,'DKP Sep 25'!A:A))</f>
        <v/>
      </c>
      <c r="V680" s="126" t="str">
        <f aca="false">IF(T680="","", IF(T680&gt;10,1,""))</f>
        <v/>
      </c>
      <c r="W680" s="191" t="e">
        <f aca="false">xlookup(S680,Q:Q,Q:Q)</f>
        <v>#NAME?</v>
      </c>
    </row>
    <row r="681" customFormat="false" ht="15.75" hidden="false" customHeight="true" outlineLevel="0" collapsed="false">
      <c r="A681" s="126"/>
      <c r="B681" s="126"/>
      <c r="C681" s="126"/>
      <c r="G681" s="214"/>
      <c r="H681" s="123"/>
      <c r="I681" s="214" t="str">
        <f aca="false">IF(F681&lt;&gt;"",xlookup(F681,M:M,M:M,"not guildie"),"")</f>
        <v/>
      </c>
      <c r="J681" s="214" t="str">
        <f aca="false">IF(F681&lt;&gt;"", xlookup(F681,O:O,O:O,"not on DKP"),"")</f>
        <v/>
      </c>
      <c r="K681" s="185" t="str">
        <f aca="false">IF(F681="","", xlookup("*"&amp;F681&amp;"*",S:S,S:S,"",2))</f>
        <v/>
      </c>
      <c r="N681" s="187" t="str">
        <f aca="false" t="array" ref="N681:N681">IF(M681="","", xlookup(M681,'Guild ID Registrar'!B:B,'Guild ID Registrar'!A:A,"noID"))</f>
        <v/>
      </c>
      <c r="O681" s="139" t="e">
        <f aca="false">xlookup(M681,F:F,F:F,"",2)</f>
        <v>#NAME?</v>
      </c>
      <c r="P681" s="138" t="str">
        <f aca="false">IF(SUMIF(F:F,M681,H:H)=0,"",SUMIF(F:F,M681,H:H))</f>
        <v/>
      </c>
      <c r="Q681" s="189" t="str">
        <f aca="false">IF(M681="","", xlookup("*"&amp;M681&amp;"*",S:S,S:S,"",2))</f>
        <v/>
      </c>
      <c r="S681" s="140" t="str">
        <f aca="false">IF('DKP Sep 25'!A678&lt;&gt;"",'DKP Sep 25'!A678,"")</f>
        <v/>
      </c>
      <c r="T681" s="145" t="str">
        <f aca="false">IF(S681="","",IF(SUMIF(Q:Q,S681,P:P)=0,"",SUMIF(Q:Q,S681,P:P)))</f>
        <v/>
      </c>
      <c r="U681" s="190" t="str">
        <f aca="false" t="array" ref="U681:U681">IF(S681="","", xlookup(S681,'DKP Sep 25'!A:A,'DKP Sep 25'!A:A))</f>
        <v/>
      </c>
      <c r="V681" s="126" t="str">
        <f aca="false">IF(T681="","", IF(T681&gt;10,1,""))</f>
        <v/>
      </c>
      <c r="W681" s="191" t="e">
        <f aca="false">xlookup(S681,Q:Q,Q:Q)</f>
        <v>#NAME?</v>
      </c>
    </row>
    <row r="682" customFormat="false" ht="15.75" hidden="false" customHeight="true" outlineLevel="0" collapsed="false">
      <c r="A682" s="126"/>
      <c r="B682" s="126"/>
      <c r="C682" s="126"/>
      <c r="G682" s="214"/>
      <c r="H682" s="123"/>
      <c r="I682" s="214" t="str">
        <f aca="false">IF(F682&lt;&gt;"",xlookup(F682,M:M,M:M,"not guildie"),"")</f>
        <v/>
      </c>
      <c r="J682" s="214" t="str">
        <f aca="false">IF(F682&lt;&gt;"", xlookup(F682,O:O,O:O,"not on DKP"),"")</f>
        <v/>
      </c>
      <c r="K682" s="185" t="str">
        <f aca="false">IF(F682="","", xlookup("*"&amp;F682&amp;"*",S:S,S:S,"",2))</f>
        <v/>
      </c>
      <c r="N682" s="187" t="str">
        <f aca="false" t="array" ref="N682:N682">IF(M682="","", xlookup(M682,'Guild ID Registrar'!B:B,'Guild ID Registrar'!A:A,"noID"))</f>
        <v/>
      </c>
      <c r="O682" s="139" t="e">
        <f aca="false">xlookup(M682,F:F,F:F,"",2)</f>
        <v>#NAME?</v>
      </c>
      <c r="P682" s="138" t="str">
        <f aca="false">IF(SUMIF(F:F,M682,H:H)=0,"",SUMIF(F:F,M682,H:H))</f>
        <v/>
      </c>
      <c r="Q682" s="189" t="str">
        <f aca="false">IF(M682="","", xlookup("*"&amp;M682&amp;"*",S:S,S:S,"",2))</f>
        <v/>
      </c>
      <c r="S682" s="140" t="str">
        <f aca="false">IF('DKP Sep 25'!A679&lt;&gt;"",'DKP Sep 25'!A679,"")</f>
        <v/>
      </c>
      <c r="T682" s="145" t="str">
        <f aca="false">IF(S682="","",IF(SUMIF(Q:Q,S682,P:P)=0,"",SUMIF(Q:Q,S682,P:P)))</f>
        <v/>
      </c>
      <c r="U682" s="190" t="str">
        <f aca="false" t="array" ref="U682:U682">IF(S682="","", xlookup(S682,'DKP Sep 25'!A:A,'DKP Sep 25'!A:A))</f>
        <v/>
      </c>
      <c r="V682" s="126" t="str">
        <f aca="false">IF(T682="","", IF(T682&gt;10,1,""))</f>
        <v/>
      </c>
      <c r="W682" s="191" t="e">
        <f aca="false">xlookup(S682,Q:Q,Q:Q)</f>
        <v>#NAME?</v>
      </c>
    </row>
    <row r="683" customFormat="false" ht="15.75" hidden="false" customHeight="true" outlineLevel="0" collapsed="false">
      <c r="A683" s="126"/>
      <c r="B683" s="126"/>
      <c r="C683" s="126"/>
      <c r="G683" s="214"/>
      <c r="H683" s="123"/>
      <c r="I683" s="214" t="str">
        <f aca="false">IF(F683&lt;&gt;"",xlookup(F683,M:M,M:M,"not guildie"),"")</f>
        <v/>
      </c>
      <c r="J683" s="214" t="str">
        <f aca="false">IF(F683&lt;&gt;"", xlookup(F683,O:O,O:O,"not on DKP"),"")</f>
        <v/>
      </c>
      <c r="K683" s="185" t="str">
        <f aca="false">IF(F683="","", xlookup("*"&amp;F683&amp;"*",S:S,S:S,"",2))</f>
        <v/>
      </c>
      <c r="N683" s="187" t="str">
        <f aca="false" t="array" ref="N683:N683">IF(M683="","", xlookup(M683,'Guild ID Registrar'!B:B,'Guild ID Registrar'!A:A,"noID"))</f>
        <v/>
      </c>
      <c r="O683" s="139" t="e">
        <f aca="false">xlookup(M683,F:F,F:F,"",2)</f>
        <v>#NAME?</v>
      </c>
      <c r="P683" s="138" t="str">
        <f aca="false">IF(SUMIF(F:F,M683,H:H)=0,"",SUMIF(F:F,M683,H:H))</f>
        <v/>
      </c>
      <c r="Q683" s="189" t="str">
        <f aca="false">IF(M683="","", xlookup("*"&amp;M683&amp;"*",S:S,S:S,"",2))</f>
        <v/>
      </c>
      <c r="S683" s="140" t="str">
        <f aca="false">IF('DKP Sep 25'!A680&lt;&gt;"",'DKP Sep 25'!A680,"")</f>
        <v/>
      </c>
      <c r="T683" s="145" t="str">
        <f aca="false">IF(S683="","",IF(SUMIF(Q:Q,S683,P:P)=0,"",SUMIF(Q:Q,S683,P:P)))</f>
        <v/>
      </c>
      <c r="U683" s="190" t="str">
        <f aca="false" t="array" ref="U683:U683">IF(S683="","", xlookup(S683,'DKP Sep 25'!A:A,'DKP Sep 25'!A:A))</f>
        <v/>
      </c>
      <c r="V683" s="126" t="str">
        <f aca="false">IF(T683="","", IF(T683&gt;10,1,""))</f>
        <v/>
      </c>
      <c r="W683" s="191" t="e">
        <f aca="false">xlookup(S683,Q:Q,Q:Q)</f>
        <v>#NAME?</v>
      </c>
    </row>
    <row r="684" customFormat="false" ht="15.75" hidden="false" customHeight="true" outlineLevel="0" collapsed="false">
      <c r="A684" s="126"/>
      <c r="B684" s="126"/>
      <c r="C684" s="126"/>
      <c r="G684" s="214"/>
      <c r="H684" s="123"/>
      <c r="I684" s="214" t="str">
        <f aca="false">IF(F684&lt;&gt;"",xlookup(F684,M:M,M:M,"not guildie"),"")</f>
        <v/>
      </c>
      <c r="J684" s="214" t="str">
        <f aca="false">IF(F684&lt;&gt;"", xlookup(F684,O:O,O:O,"not on DKP"),"")</f>
        <v/>
      </c>
      <c r="K684" s="185" t="str">
        <f aca="false">IF(F684="","", xlookup("*"&amp;F684&amp;"*",S:S,S:S,"",2))</f>
        <v/>
      </c>
      <c r="N684" s="187" t="str">
        <f aca="false" t="array" ref="N684:N684">IF(M684="","", xlookup(M684,'Guild ID Registrar'!B:B,'Guild ID Registrar'!A:A,"noID"))</f>
        <v/>
      </c>
      <c r="O684" s="139" t="e">
        <f aca="false">xlookup(M684,F:F,F:F,"",2)</f>
        <v>#NAME?</v>
      </c>
      <c r="P684" s="138" t="str">
        <f aca="false">IF(SUMIF(F:F,M684,H:H)=0,"",SUMIF(F:F,M684,H:H))</f>
        <v/>
      </c>
      <c r="Q684" s="189" t="str">
        <f aca="false">IF(M684="","", xlookup("*"&amp;M684&amp;"*",S:S,S:S,"",2))</f>
        <v/>
      </c>
      <c r="S684" s="140" t="str">
        <f aca="false">IF('DKP Sep 25'!A681&lt;&gt;"",'DKP Sep 25'!A681,"")</f>
        <v/>
      </c>
      <c r="T684" s="145" t="str">
        <f aca="false">IF(S684="","",IF(SUMIF(Q:Q,S684,P:P)=0,"",SUMIF(Q:Q,S684,P:P)))</f>
        <v/>
      </c>
      <c r="U684" s="190" t="str">
        <f aca="false" t="array" ref="U684:U684">IF(S684="","", xlookup(S684,'DKP Sep 25'!A:A,'DKP Sep 25'!A:A))</f>
        <v/>
      </c>
      <c r="V684" s="126" t="str">
        <f aca="false">IF(T684="","", IF(T684&gt;10,1,""))</f>
        <v/>
      </c>
      <c r="W684" s="191" t="e">
        <f aca="false">xlookup(S684,Q:Q,Q:Q)</f>
        <v>#NAME?</v>
      </c>
    </row>
    <row r="685" customFormat="false" ht="15.75" hidden="false" customHeight="true" outlineLevel="0" collapsed="false">
      <c r="A685" s="126"/>
      <c r="B685" s="126"/>
      <c r="C685" s="126"/>
      <c r="G685" s="214"/>
      <c r="H685" s="123"/>
      <c r="I685" s="214" t="str">
        <f aca="false">IF(F685&lt;&gt;"",xlookup(F685,M:M,M:M,"not guildie"),"")</f>
        <v/>
      </c>
      <c r="J685" s="214" t="str">
        <f aca="false">IF(F685&lt;&gt;"", xlookup(F685,O:O,O:O,"not on DKP"),"")</f>
        <v/>
      </c>
      <c r="K685" s="185" t="str">
        <f aca="false">IF(F685="","", xlookup("*"&amp;F685&amp;"*",S:S,S:S,"",2))</f>
        <v/>
      </c>
      <c r="N685" s="187" t="str">
        <f aca="false" t="array" ref="N685:N685">IF(M685="","", xlookup(M685,'Guild ID Registrar'!B:B,'Guild ID Registrar'!A:A,"noID"))</f>
        <v/>
      </c>
      <c r="O685" s="139" t="e">
        <f aca="false">xlookup(M685,F:F,F:F,"",2)</f>
        <v>#NAME?</v>
      </c>
      <c r="P685" s="138" t="str">
        <f aca="false">IF(SUMIF(F:F,M685,H:H)=0,"",SUMIF(F:F,M685,H:H))</f>
        <v/>
      </c>
      <c r="Q685" s="189" t="str">
        <f aca="false">IF(M685="","", xlookup("*"&amp;M685&amp;"*",S:S,S:S,"",2))</f>
        <v/>
      </c>
      <c r="S685" s="140" t="str">
        <f aca="false">IF('DKP Sep 25'!A682&lt;&gt;"",'DKP Sep 25'!A682,"")</f>
        <v/>
      </c>
      <c r="T685" s="145" t="str">
        <f aca="false">IF(S685="","",IF(SUMIF(Q:Q,S685,P:P)=0,"",SUMIF(Q:Q,S685,P:P)))</f>
        <v/>
      </c>
      <c r="U685" s="190" t="str">
        <f aca="false" t="array" ref="U685:U685">IF(S685="","", xlookup(S685,'DKP Sep 25'!A:A,'DKP Sep 25'!A:A))</f>
        <v/>
      </c>
      <c r="V685" s="126" t="str">
        <f aca="false">IF(T685="","", IF(T685&gt;10,1,""))</f>
        <v/>
      </c>
      <c r="W685" s="191" t="e">
        <f aca="false">xlookup(S685,Q:Q,Q:Q)</f>
        <v>#NAME?</v>
      </c>
    </row>
    <row r="686" customFormat="false" ht="15.75" hidden="false" customHeight="true" outlineLevel="0" collapsed="false">
      <c r="A686" s="126"/>
      <c r="B686" s="126"/>
      <c r="C686" s="126"/>
      <c r="G686" s="214"/>
      <c r="H686" s="123"/>
      <c r="I686" s="214" t="str">
        <f aca="false">IF(F686&lt;&gt;"",xlookup(F686,M:M,M:M,"not guildie"),"")</f>
        <v/>
      </c>
      <c r="J686" s="214" t="str">
        <f aca="false">IF(F686&lt;&gt;"", xlookup(F686,O:O,O:O,"not on DKP"),"")</f>
        <v/>
      </c>
      <c r="K686" s="185" t="str">
        <f aca="false">IF(F686="","", xlookup("*"&amp;F686&amp;"*",S:S,S:S,"",2))</f>
        <v/>
      </c>
      <c r="N686" s="187" t="str">
        <f aca="false" t="array" ref="N686:N686">IF(M686="","", xlookup(M686,'Guild ID Registrar'!B:B,'Guild ID Registrar'!A:A,"noID"))</f>
        <v/>
      </c>
      <c r="O686" s="139" t="e">
        <f aca="false">xlookup(M686,F:F,F:F,"",2)</f>
        <v>#NAME?</v>
      </c>
      <c r="P686" s="138" t="str">
        <f aca="false">IF(SUMIF(F:F,M686,H:H)=0,"",SUMIF(F:F,M686,H:H))</f>
        <v/>
      </c>
      <c r="Q686" s="189" t="str">
        <f aca="false">IF(M686="","", xlookup("*"&amp;M686&amp;"*",S:S,S:S,"",2))</f>
        <v/>
      </c>
      <c r="S686" s="140" t="str">
        <f aca="false">IF('DKP Sep 25'!A683&lt;&gt;"",'DKP Sep 25'!A683,"")</f>
        <v/>
      </c>
      <c r="T686" s="145" t="str">
        <f aca="false">IF(S686="","",IF(SUMIF(Q:Q,S686,P:P)=0,"",SUMIF(Q:Q,S686,P:P)))</f>
        <v/>
      </c>
      <c r="U686" s="190" t="str">
        <f aca="false" t="array" ref="U686:U686">IF(S686="","", xlookup(S686,'DKP Sep 25'!A:A,'DKP Sep 25'!A:A))</f>
        <v/>
      </c>
      <c r="V686" s="126" t="str">
        <f aca="false">IF(T686="","", IF(T686&gt;10,1,""))</f>
        <v/>
      </c>
      <c r="W686" s="191" t="e">
        <f aca="false">xlookup(S686,Q:Q,Q:Q)</f>
        <v>#NAME?</v>
      </c>
    </row>
    <row r="687" customFormat="false" ht="15.75" hidden="false" customHeight="true" outlineLevel="0" collapsed="false">
      <c r="A687" s="126"/>
      <c r="B687" s="126"/>
      <c r="C687" s="126"/>
      <c r="G687" s="214"/>
      <c r="H687" s="123"/>
      <c r="I687" s="214" t="str">
        <f aca="false">IF(F687&lt;&gt;"",xlookup(F687,M:M,M:M,"not guildie"),"")</f>
        <v/>
      </c>
      <c r="J687" s="214" t="str">
        <f aca="false">IF(F687&lt;&gt;"", xlookup(F687,O:O,O:O,"not on DKP"),"")</f>
        <v/>
      </c>
      <c r="K687" s="185" t="str">
        <f aca="false">IF(F687="","", xlookup("*"&amp;F687&amp;"*",S:S,S:S,"",2))</f>
        <v/>
      </c>
      <c r="N687" s="187" t="str">
        <f aca="false" t="array" ref="N687:N687">IF(M687="","", xlookup(M687,'Guild ID Registrar'!B:B,'Guild ID Registrar'!A:A,"noID"))</f>
        <v/>
      </c>
      <c r="O687" s="139" t="e">
        <f aca="false">xlookup(M687,F:F,F:F,"",2)</f>
        <v>#NAME?</v>
      </c>
      <c r="P687" s="138" t="str">
        <f aca="false">IF(SUMIF(F:F,M687,H:H)=0,"",SUMIF(F:F,M687,H:H))</f>
        <v/>
      </c>
      <c r="Q687" s="189" t="str">
        <f aca="false">IF(M687="","", xlookup("*"&amp;M687&amp;"*",S:S,S:S,"",2))</f>
        <v/>
      </c>
      <c r="S687" s="140" t="str">
        <f aca="false">IF('DKP Sep 25'!A684&lt;&gt;"",'DKP Sep 25'!A684,"")</f>
        <v/>
      </c>
      <c r="T687" s="145" t="str">
        <f aca="false">IF(S687="","",IF(SUMIF(Q:Q,S687,P:P)=0,"",SUMIF(Q:Q,S687,P:P)))</f>
        <v/>
      </c>
      <c r="U687" s="190" t="str">
        <f aca="false" t="array" ref="U687:U687">IF(S687="","", xlookup(S687,'DKP Sep 25'!A:A,'DKP Sep 25'!A:A))</f>
        <v/>
      </c>
      <c r="V687" s="126" t="str">
        <f aca="false">IF(T687="","", IF(T687&gt;10,1,""))</f>
        <v/>
      </c>
      <c r="W687" s="191" t="e">
        <f aca="false">xlookup(S687,Q:Q,Q:Q)</f>
        <v>#NAME?</v>
      </c>
    </row>
    <row r="688" customFormat="false" ht="15.75" hidden="false" customHeight="true" outlineLevel="0" collapsed="false">
      <c r="A688" s="126"/>
      <c r="B688" s="126"/>
      <c r="C688" s="126"/>
      <c r="G688" s="214"/>
      <c r="H688" s="123"/>
      <c r="I688" s="214" t="str">
        <f aca="false">IF(F688&lt;&gt;"",xlookup(F688,M:M,M:M,"not guildie"),"")</f>
        <v/>
      </c>
      <c r="J688" s="214" t="str">
        <f aca="false">IF(F688&lt;&gt;"", xlookup(F688,O:O,O:O,"not on DKP"),"")</f>
        <v/>
      </c>
      <c r="K688" s="185" t="str">
        <f aca="false">IF(F688="","", xlookup("*"&amp;F688&amp;"*",S:S,S:S,"",2))</f>
        <v/>
      </c>
      <c r="N688" s="187" t="str">
        <f aca="false" t="array" ref="N688:N688">IF(M688="","", xlookup(M688,'Guild ID Registrar'!B:B,'Guild ID Registrar'!A:A,"noID"))</f>
        <v/>
      </c>
      <c r="O688" s="139" t="e">
        <f aca="false">xlookup(M688,F:F,F:F,"",2)</f>
        <v>#NAME?</v>
      </c>
      <c r="P688" s="138" t="str">
        <f aca="false">IF(SUMIF(F:F,M688,H:H)=0,"",SUMIF(F:F,M688,H:H))</f>
        <v/>
      </c>
      <c r="Q688" s="189" t="str">
        <f aca="false">IF(M688="","", xlookup("*"&amp;M688&amp;"*",S:S,S:S,"",2))</f>
        <v/>
      </c>
      <c r="S688" s="140" t="str">
        <f aca="false">IF('DKP Sep 25'!A685&lt;&gt;"",'DKP Sep 25'!A685,"")</f>
        <v/>
      </c>
      <c r="T688" s="145" t="str">
        <f aca="false">IF(S688="","",IF(SUMIF(Q:Q,S688,P:P)=0,"",SUMIF(Q:Q,S688,P:P)))</f>
        <v/>
      </c>
      <c r="U688" s="190" t="str">
        <f aca="false" t="array" ref="U688:U688">IF(S688="","", xlookup(S688,'DKP Sep 25'!A:A,'DKP Sep 25'!A:A))</f>
        <v/>
      </c>
      <c r="V688" s="126" t="str">
        <f aca="false">IF(T688="","", IF(T688&gt;10,1,""))</f>
        <v/>
      </c>
      <c r="W688" s="191" t="e">
        <f aca="false">xlookup(S688,Q:Q,Q:Q)</f>
        <v>#NAME?</v>
      </c>
    </row>
    <row r="689" customFormat="false" ht="15.75" hidden="false" customHeight="true" outlineLevel="0" collapsed="false">
      <c r="A689" s="126"/>
      <c r="B689" s="126"/>
      <c r="C689" s="126"/>
      <c r="G689" s="214"/>
      <c r="H689" s="123"/>
      <c r="I689" s="214" t="str">
        <f aca="false">IF(F689&lt;&gt;"",xlookup(F689,M:M,M:M,"not guildie"),"")</f>
        <v/>
      </c>
      <c r="J689" s="214" t="str">
        <f aca="false">IF(F689&lt;&gt;"", xlookup(F689,O:O,O:O,"not on DKP"),"")</f>
        <v/>
      </c>
      <c r="K689" s="185" t="str">
        <f aca="false">IF(F689="","", xlookup("*"&amp;F689&amp;"*",S:S,S:S,"",2))</f>
        <v/>
      </c>
      <c r="N689" s="187" t="str">
        <f aca="false" t="array" ref="N689:N689">IF(M689="","", xlookup(M689,'Guild ID Registrar'!B:B,'Guild ID Registrar'!A:A,"noID"))</f>
        <v/>
      </c>
      <c r="O689" s="139" t="e">
        <f aca="false">xlookup(M689,F:F,F:F,"",2)</f>
        <v>#NAME?</v>
      </c>
      <c r="P689" s="138" t="str">
        <f aca="false">IF(SUMIF(F:F,M689,H:H)=0,"",SUMIF(F:F,M689,H:H))</f>
        <v/>
      </c>
      <c r="Q689" s="189" t="str">
        <f aca="false">IF(M689="","", xlookup("*"&amp;M689&amp;"*",S:S,S:S,"",2))</f>
        <v/>
      </c>
      <c r="S689" s="140" t="str">
        <f aca="false">IF('DKP Sep 25'!A686&lt;&gt;"",'DKP Sep 25'!A686,"")</f>
        <v/>
      </c>
      <c r="T689" s="145" t="str">
        <f aca="false">IF(S689="","",IF(SUMIF(Q:Q,S689,P:P)=0,"",SUMIF(Q:Q,S689,P:P)))</f>
        <v/>
      </c>
      <c r="U689" s="190" t="str">
        <f aca="false" t="array" ref="U689:U689">IF(S689="","", xlookup(S689,'DKP Sep 25'!A:A,'DKP Sep 25'!A:A))</f>
        <v/>
      </c>
      <c r="V689" s="126" t="str">
        <f aca="false">IF(T689="","", IF(T689&gt;10,1,""))</f>
        <v/>
      </c>
      <c r="W689" s="191" t="e">
        <f aca="false">xlookup(S689,Q:Q,Q:Q)</f>
        <v>#NAME?</v>
      </c>
    </row>
    <row r="690" customFormat="false" ht="15.75" hidden="false" customHeight="true" outlineLevel="0" collapsed="false">
      <c r="A690" s="126"/>
      <c r="B690" s="126"/>
      <c r="C690" s="126"/>
      <c r="G690" s="214"/>
      <c r="H690" s="123"/>
      <c r="I690" s="214" t="str">
        <f aca="false">IF(F690&lt;&gt;"",xlookup(F690,M:M,M:M,"not guildie"),"")</f>
        <v/>
      </c>
      <c r="J690" s="214" t="str">
        <f aca="false">IF(F690&lt;&gt;"", xlookup(F690,O:O,O:O,"not on DKP"),"")</f>
        <v/>
      </c>
      <c r="K690" s="185" t="str">
        <f aca="false">IF(F690="","", xlookup("*"&amp;F690&amp;"*",S:S,S:S,"",2))</f>
        <v/>
      </c>
      <c r="N690" s="187" t="str">
        <f aca="false" t="array" ref="N690:N690">IF(M690="","", xlookup(M690,'Guild ID Registrar'!B:B,'Guild ID Registrar'!A:A,"noID"))</f>
        <v/>
      </c>
      <c r="O690" s="139" t="e">
        <f aca="false">xlookup(M690,F:F,F:F,"",2)</f>
        <v>#NAME?</v>
      </c>
      <c r="P690" s="138" t="str">
        <f aca="false">IF(SUMIF(F:F,M690,H:H)=0,"",SUMIF(F:F,M690,H:H))</f>
        <v/>
      </c>
      <c r="Q690" s="189" t="str">
        <f aca="false">IF(M690="","", xlookup("*"&amp;M690&amp;"*",S:S,S:S,"",2))</f>
        <v/>
      </c>
      <c r="S690" s="140" t="str">
        <f aca="false">IF('DKP Sep 25'!A687&lt;&gt;"",'DKP Sep 25'!A687,"")</f>
        <v/>
      </c>
      <c r="T690" s="145" t="str">
        <f aca="false">IF(S690="","",IF(SUMIF(Q:Q,S690,P:P)=0,"",SUMIF(Q:Q,S690,P:P)))</f>
        <v/>
      </c>
      <c r="U690" s="190" t="str">
        <f aca="false" t="array" ref="U690:U690">IF(S690="","", xlookup(S690,'DKP Sep 25'!A:A,'DKP Sep 25'!A:A))</f>
        <v/>
      </c>
      <c r="V690" s="126" t="str">
        <f aca="false">IF(T690="","", IF(T690&gt;10,1,""))</f>
        <v/>
      </c>
      <c r="W690" s="191" t="e">
        <f aca="false">xlookup(S690,Q:Q,Q:Q)</f>
        <v>#NAME?</v>
      </c>
    </row>
    <row r="691" customFormat="false" ht="15.75" hidden="false" customHeight="true" outlineLevel="0" collapsed="false">
      <c r="A691" s="126"/>
      <c r="B691" s="126"/>
      <c r="C691" s="126"/>
      <c r="G691" s="214"/>
      <c r="H691" s="123"/>
      <c r="I691" s="214" t="str">
        <f aca="false">IF(F691&lt;&gt;"",xlookup(F691,M:M,M:M,"not guildie"),"")</f>
        <v/>
      </c>
      <c r="J691" s="214" t="str">
        <f aca="false">IF(F691&lt;&gt;"", xlookup(F691,O:O,O:O,"not on DKP"),"")</f>
        <v/>
      </c>
      <c r="K691" s="185" t="str">
        <f aca="false">IF(F691="","", xlookup("*"&amp;F691&amp;"*",S:S,S:S,"",2))</f>
        <v/>
      </c>
      <c r="N691" s="187" t="str">
        <f aca="false" t="array" ref="N691:N691">IF(M691="","", xlookup(M691,'Guild ID Registrar'!B:B,'Guild ID Registrar'!A:A,"noID"))</f>
        <v/>
      </c>
      <c r="O691" s="139" t="e">
        <f aca="false">xlookup(M691,F:F,F:F,"",2)</f>
        <v>#NAME?</v>
      </c>
      <c r="P691" s="138" t="str">
        <f aca="false">IF(SUMIF(F:F,M691,H:H)=0,"",SUMIF(F:F,M691,H:H))</f>
        <v/>
      </c>
      <c r="Q691" s="189" t="str">
        <f aca="false">IF(M691="","", xlookup("*"&amp;M691&amp;"*",S:S,S:S,"",2))</f>
        <v/>
      </c>
      <c r="S691" s="140" t="str">
        <f aca="false">IF('DKP Sep 25'!A688&lt;&gt;"",'DKP Sep 25'!A688,"")</f>
        <v/>
      </c>
      <c r="T691" s="145" t="str">
        <f aca="false">IF(S691="","",IF(SUMIF(Q:Q,S691,P:P)=0,"",SUMIF(Q:Q,S691,P:P)))</f>
        <v/>
      </c>
      <c r="U691" s="190" t="str">
        <f aca="false" t="array" ref="U691:U691">IF(S691="","", xlookup(S691,'DKP Sep 25'!A:A,'DKP Sep 25'!A:A))</f>
        <v/>
      </c>
      <c r="V691" s="126" t="str">
        <f aca="false">IF(T691="","", IF(T691&gt;10,1,""))</f>
        <v/>
      </c>
      <c r="W691" s="191" t="e">
        <f aca="false">xlookup(S691,Q:Q,Q:Q)</f>
        <v>#NAME?</v>
      </c>
    </row>
    <row r="692" customFormat="false" ht="15.75" hidden="false" customHeight="true" outlineLevel="0" collapsed="false">
      <c r="A692" s="126"/>
      <c r="B692" s="126"/>
      <c r="C692" s="126"/>
      <c r="G692" s="214"/>
      <c r="H692" s="123"/>
      <c r="I692" s="214" t="str">
        <f aca="false">IF(F692&lt;&gt;"",xlookup(F692,M:M,M:M,"not guildie"),"")</f>
        <v/>
      </c>
      <c r="J692" s="214" t="str">
        <f aca="false">IF(F692&lt;&gt;"", xlookup(F692,O:O,O:O,"not on DKP"),"")</f>
        <v/>
      </c>
      <c r="K692" s="185" t="str">
        <f aca="false">IF(F692="","", xlookup("*"&amp;F692&amp;"*",S:S,S:S,"",2))</f>
        <v/>
      </c>
      <c r="N692" s="187" t="str">
        <f aca="false" t="array" ref="N692:N692">IF(M692="","", xlookup(M692,'Guild ID Registrar'!B:B,'Guild ID Registrar'!A:A,"noID"))</f>
        <v/>
      </c>
      <c r="O692" s="139" t="e">
        <f aca="false">xlookup(M692,F:F,F:F,"",2)</f>
        <v>#NAME?</v>
      </c>
      <c r="P692" s="138" t="str">
        <f aca="false">IF(SUMIF(F:F,M692,H:H)=0,"",SUMIF(F:F,M692,H:H))</f>
        <v/>
      </c>
      <c r="Q692" s="189" t="str">
        <f aca="false">IF(M692="","", xlookup("*"&amp;M692&amp;"*",S:S,S:S,"",2))</f>
        <v/>
      </c>
      <c r="S692" s="140" t="str">
        <f aca="false">IF('DKP Sep 25'!A689&lt;&gt;"",'DKP Sep 25'!A689,"")</f>
        <v/>
      </c>
      <c r="T692" s="145" t="str">
        <f aca="false">IF(S692="","",IF(SUMIF(Q:Q,S692,P:P)=0,"",SUMIF(Q:Q,S692,P:P)))</f>
        <v/>
      </c>
      <c r="U692" s="190" t="str">
        <f aca="false" t="array" ref="U692:U692">IF(S692="","", xlookup(S692,'DKP Sep 25'!A:A,'DKP Sep 25'!A:A))</f>
        <v/>
      </c>
      <c r="V692" s="126" t="str">
        <f aca="false">IF(T692="","", IF(T692&gt;10,1,""))</f>
        <v/>
      </c>
      <c r="W692" s="191" t="e">
        <f aca="false">xlookup(S692,Q:Q,Q:Q)</f>
        <v>#NAME?</v>
      </c>
    </row>
    <row r="693" customFormat="false" ht="15.75" hidden="false" customHeight="true" outlineLevel="0" collapsed="false">
      <c r="A693" s="126"/>
      <c r="B693" s="126"/>
      <c r="C693" s="126"/>
      <c r="G693" s="214"/>
      <c r="H693" s="123"/>
      <c r="I693" s="214" t="str">
        <f aca="false">IF(F693&lt;&gt;"",xlookup(F693,M:M,M:M,"not guildie"),"")</f>
        <v/>
      </c>
      <c r="J693" s="214" t="str">
        <f aca="false">IF(F693&lt;&gt;"", xlookup(F693,O:O,O:O,"not on DKP"),"")</f>
        <v/>
      </c>
      <c r="K693" s="185" t="str">
        <f aca="false">IF(F693="","", xlookup("*"&amp;F693&amp;"*",S:S,S:S,"",2))</f>
        <v/>
      </c>
      <c r="N693" s="187" t="str">
        <f aca="false" t="array" ref="N693:N693">IF(M693="","", xlookup(M693,'Guild ID Registrar'!B:B,'Guild ID Registrar'!A:A,"noID"))</f>
        <v/>
      </c>
      <c r="O693" s="139" t="e">
        <f aca="false">xlookup(M693,F:F,F:F,"",2)</f>
        <v>#NAME?</v>
      </c>
      <c r="P693" s="138" t="str">
        <f aca="false">IF(SUMIF(F:F,M693,H:H)=0,"",SUMIF(F:F,M693,H:H))</f>
        <v/>
      </c>
      <c r="Q693" s="189" t="str">
        <f aca="false">IF(M693="","", xlookup("*"&amp;M693&amp;"*",S:S,S:S,"",2))</f>
        <v/>
      </c>
      <c r="S693" s="140" t="str">
        <f aca="false">IF('DKP Sep 25'!A690&lt;&gt;"",'DKP Sep 25'!A690,"")</f>
        <v/>
      </c>
      <c r="T693" s="145" t="str">
        <f aca="false">IF(S693="","",IF(SUMIF(Q:Q,S693,P:P)=0,"",SUMIF(Q:Q,S693,P:P)))</f>
        <v/>
      </c>
      <c r="U693" s="190" t="str">
        <f aca="false" t="array" ref="U693:U693">IF(S693="","", xlookup(S693,'DKP Sep 25'!A:A,'DKP Sep 25'!A:A))</f>
        <v/>
      </c>
      <c r="V693" s="126" t="str">
        <f aca="false">IF(T693="","", IF(T693&gt;10,1,""))</f>
        <v/>
      </c>
      <c r="W693" s="191" t="e">
        <f aca="false">xlookup(S693,Q:Q,Q:Q)</f>
        <v>#NAME?</v>
      </c>
    </row>
    <row r="694" customFormat="false" ht="15.75" hidden="false" customHeight="true" outlineLevel="0" collapsed="false">
      <c r="A694" s="126"/>
      <c r="B694" s="126"/>
      <c r="C694" s="126"/>
      <c r="G694" s="214"/>
      <c r="H694" s="123"/>
      <c r="I694" s="214" t="str">
        <f aca="false">IF(F694&lt;&gt;"",xlookup(F694,M:M,M:M,"not guildie"),"")</f>
        <v/>
      </c>
      <c r="J694" s="214" t="str">
        <f aca="false">IF(F694&lt;&gt;"", xlookup(F694,O:O,O:O,"not on DKP"),"")</f>
        <v/>
      </c>
      <c r="K694" s="185" t="str">
        <f aca="false">IF(F694="","", xlookup("*"&amp;F694&amp;"*",S:S,S:S,"",2))</f>
        <v/>
      </c>
      <c r="N694" s="187" t="str">
        <f aca="false" t="array" ref="N694:N694">IF(M694="","", xlookup(M694,'Guild ID Registrar'!B:B,'Guild ID Registrar'!A:A,"noID"))</f>
        <v/>
      </c>
      <c r="O694" s="139" t="e">
        <f aca="false">xlookup(M694,F:F,F:F,"",2)</f>
        <v>#NAME?</v>
      </c>
      <c r="P694" s="138" t="str">
        <f aca="false">IF(SUMIF(F:F,M694,H:H)=0,"",SUMIF(F:F,M694,H:H))</f>
        <v/>
      </c>
      <c r="Q694" s="189" t="str">
        <f aca="false">IF(M694="","", xlookup("*"&amp;M694&amp;"*",S:S,S:S,"",2))</f>
        <v/>
      </c>
      <c r="S694" s="140" t="str">
        <f aca="false">IF('DKP Sep 25'!A691&lt;&gt;"",'DKP Sep 25'!A691,"")</f>
        <v/>
      </c>
      <c r="T694" s="145" t="str">
        <f aca="false">IF(S694="","",IF(SUMIF(Q:Q,S694,P:P)=0,"",SUMIF(Q:Q,S694,P:P)))</f>
        <v/>
      </c>
      <c r="U694" s="190" t="str">
        <f aca="false" t="array" ref="U694:U694">IF(S694="","", xlookup(S694,'DKP Sep 25'!A:A,'DKP Sep 25'!A:A))</f>
        <v/>
      </c>
      <c r="V694" s="126" t="str">
        <f aca="false">IF(T694="","", IF(T694&gt;10,1,""))</f>
        <v/>
      </c>
      <c r="W694" s="191" t="e">
        <f aca="false">xlookup(S694,Q:Q,Q:Q)</f>
        <v>#NAME?</v>
      </c>
    </row>
    <row r="695" customFormat="false" ht="15.75" hidden="false" customHeight="true" outlineLevel="0" collapsed="false">
      <c r="A695" s="126"/>
      <c r="B695" s="126"/>
      <c r="C695" s="126"/>
      <c r="G695" s="214"/>
      <c r="H695" s="123"/>
      <c r="I695" s="214" t="str">
        <f aca="false">IF(F695&lt;&gt;"",xlookup(F695,M:M,M:M,"not guildie"),"")</f>
        <v/>
      </c>
      <c r="J695" s="214" t="str">
        <f aca="false">IF(F695&lt;&gt;"", xlookup(F695,O:O,O:O,"not on DKP"),"")</f>
        <v/>
      </c>
      <c r="K695" s="185" t="str">
        <f aca="false">IF(F695="","", xlookup("*"&amp;F695&amp;"*",S:S,S:S,"",2))</f>
        <v/>
      </c>
      <c r="N695" s="187" t="str">
        <f aca="false" t="array" ref="N695:N695">IF(M695="","", xlookup(M695,'Guild ID Registrar'!B:B,'Guild ID Registrar'!A:A,"noID"))</f>
        <v/>
      </c>
      <c r="O695" s="139" t="e">
        <f aca="false">xlookup(M695,F:F,F:F,"",2)</f>
        <v>#NAME?</v>
      </c>
      <c r="P695" s="138" t="str">
        <f aca="false">IF(SUMIF(F:F,M695,H:H)=0,"",SUMIF(F:F,M695,H:H))</f>
        <v/>
      </c>
      <c r="Q695" s="189" t="str">
        <f aca="false">IF(M695="","", xlookup("*"&amp;M695&amp;"*",S:S,S:S,"",2))</f>
        <v/>
      </c>
      <c r="S695" s="140" t="str">
        <f aca="false">IF('DKP Sep 25'!A692&lt;&gt;"",'DKP Sep 25'!A692,"")</f>
        <v/>
      </c>
      <c r="T695" s="145" t="str">
        <f aca="false">IF(S695="","",IF(SUMIF(Q:Q,S695,P:P)=0,"",SUMIF(Q:Q,S695,P:P)))</f>
        <v/>
      </c>
      <c r="U695" s="190" t="str">
        <f aca="false" t="array" ref="U695:U695">IF(S695="","", xlookup(S695,'DKP Sep 25'!A:A,'DKP Sep 25'!A:A))</f>
        <v/>
      </c>
      <c r="V695" s="126" t="str">
        <f aca="false">IF(T695="","", IF(T695&gt;10,1,""))</f>
        <v/>
      </c>
      <c r="W695" s="191" t="e">
        <f aca="false">xlookup(S695,Q:Q,Q:Q)</f>
        <v>#NAME?</v>
      </c>
    </row>
    <row r="696" customFormat="false" ht="15.75" hidden="false" customHeight="true" outlineLevel="0" collapsed="false">
      <c r="A696" s="126"/>
      <c r="B696" s="126"/>
      <c r="C696" s="126"/>
      <c r="G696" s="214"/>
      <c r="H696" s="123"/>
      <c r="I696" s="214" t="str">
        <f aca="false">IF(F696&lt;&gt;"",xlookup(F696,M:M,M:M,"not guildie"),"")</f>
        <v/>
      </c>
      <c r="J696" s="214" t="str">
        <f aca="false">IF(F696&lt;&gt;"", xlookup(F696,O:O,O:O,"not on DKP"),"")</f>
        <v/>
      </c>
      <c r="K696" s="185" t="str">
        <f aca="false">IF(F696="","", xlookup("*"&amp;F696&amp;"*",S:S,S:S,"",2))</f>
        <v/>
      </c>
      <c r="N696" s="187" t="str">
        <f aca="false" t="array" ref="N696:N696">IF(M696="","", xlookup(M696,'Guild ID Registrar'!B:B,'Guild ID Registrar'!A:A,"noID"))</f>
        <v/>
      </c>
      <c r="O696" s="139" t="e">
        <f aca="false">xlookup(M696,F:F,F:F,"",2)</f>
        <v>#NAME?</v>
      </c>
      <c r="P696" s="138" t="str">
        <f aca="false">IF(SUMIF(F:F,M696,H:H)=0,"",SUMIF(F:F,M696,H:H))</f>
        <v/>
      </c>
      <c r="Q696" s="189" t="str">
        <f aca="false">IF(M696="","", xlookup("*"&amp;M696&amp;"*",S:S,S:S,"",2))</f>
        <v/>
      </c>
      <c r="S696" s="140" t="str">
        <f aca="false">IF('DKP Sep 25'!A693&lt;&gt;"",'DKP Sep 25'!A693,"")</f>
        <v/>
      </c>
      <c r="T696" s="145" t="str">
        <f aca="false">IF(S696="","",IF(SUMIF(Q:Q,S696,P:P)=0,"",SUMIF(Q:Q,S696,P:P)))</f>
        <v/>
      </c>
      <c r="U696" s="190" t="str">
        <f aca="false" t="array" ref="U696:U696">IF(S696="","", xlookup(S696,'DKP Sep 25'!A:A,'DKP Sep 25'!A:A))</f>
        <v/>
      </c>
      <c r="V696" s="126" t="str">
        <f aca="false">IF(T696="","", IF(T696&gt;10,1,""))</f>
        <v/>
      </c>
      <c r="W696" s="191" t="e">
        <f aca="false">xlookup(S696,Q:Q,Q:Q)</f>
        <v>#NAME?</v>
      </c>
    </row>
    <row r="697" customFormat="false" ht="15.75" hidden="false" customHeight="true" outlineLevel="0" collapsed="false">
      <c r="A697" s="126"/>
      <c r="B697" s="126"/>
      <c r="C697" s="126"/>
      <c r="G697" s="214"/>
      <c r="H697" s="123"/>
      <c r="I697" s="214" t="str">
        <f aca="false">IF(F697&lt;&gt;"",xlookup(F697,M:M,M:M,"not guildie"),"")</f>
        <v/>
      </c>
      <c r="J697" s="214" t="str">
        <f aca="false">IF(F697&lt;&gt;"", xlookup(F697,O:O,O:O,"not on DKP"),"")</f>
        <v/>
      </c>
      <c r="K697" s="185" t="str">
        <f aca="false">IF(F697="","", xlookup("*"&amp;F697&amp;"*",S:S,S:S,"",2))</f>
        <v/>
      </c>
      <c r="N697" s="187" t="str">
        <f aca="false" t="array" ref="N697:N697">IF(M697="","", xlookup(M697,'Guild ID Registrar'!B:B,'Guild ID Registrar'!A:A,"noID"))</f>
        <v/>
      </c>
      <c r="O697" s="139" t="e">
        <f aca="false">xlookup(M697,F:F,F:F,"",2)</f>
        <v>#NAME?</v>
      </c>
      <c r="P697" s="138" t="str">
        <f aca="false">IF(SUMIF(F:F,M697,H:H)=0,"",SUMIF(F:F,M697,H:H))</f>
        <v/>
      </c>
      <c r="Q697" s="189" t="str">
        <f aca="false">IF(M697="","", xlookup("*"&amp;M697&amp;"*",S:S,S:S,"",2))</f>
        <v/>
      </c>
      <c r="S697" s="140" t="str">
        <f aca="false">IF('DKP Sep 25'!A694&lt;&gt;"",'DKP Sep 25'!A694,"")</f>
        <v/>
      </c>
      <c r="T697" s="145" t="str">
        <f aca="false">IF(S697="","",IF(SUMIF(Q:Q,S697,P:P)=0,"",SUMIF(Q:Q,S697,P:P)))</f>
        <v/>
      </c>
      <c r="U697" s="190" t="str">
        <f aca="false" t="array" ref="U697:U697">IF(S697="","", xlookup(S697,'DKP Sep 25'!A:A,'DKP Sep 25'!A:A))</f>
        <v/>
      </c>
      <c r="V697" s="126" t="str">
        <f aca="false">IF(T697="","", IF(T697&gt;10,1,""))</f>
        <v/>
      </c>
      <c r="W697" s="191" t="e">
        <f aca="false">xlookup(S697,Q:Q,Q:Q)</f>
        <v>#NAME?</v>
      </c>
    </row>
    <row r="698" customFormat="false" ht="15.75" hidden="false" customHeight="true" outlineLevel="0" collapsed="false">
      <c r="A698" s="126"/>
      <c r="B698" s="126"/>
      <c r="C698" s="126"/>
      <c r="G698" s="214"/>
      <c r="H698" s="123"/>
      <c r="I698" s="214" t="str">
        <f aca="false">IF(F698&lt;&gt;"",xlookup(F698,M:M,M:M,"not guildie"),"")</f>
        <v/>
      </c>
      <c r="J698" s="214" t="str">
        <f aca="false">IF(F698&lt;&gt;"", xlookup(F698,O:O,O:O,"not on DKP"),"")</f>
        <v/>
      </c>
      <c r="K698" s="185" t="str">
        <f aca="false">IF(F698="","", xlookup("*"&amp;F698&amp;"*",S:S,S:S,"",2))</f>
        <v/>
      </c>
      <c r="N698" s="187" t="str">
        <f aca="false" t="array" ref="N698:N698">IF(M698="","", xlookup(M698,'Guild ID Registrar'!B:B,'Guild ID Registrar'!A:A,"noID"))</f>
        <v/>
      </c>
      <c r="O698" s="139" t="e">
        <f aca="false">xlookup(M698,F:F,F:F,"",2)</f>
        <v>#NAME?</v>
      </c>
      <c r="P698" s="138" t="str">
        <f aca="false">IF(SUMIF(F:F,M698,H:H)=0,"",SUMIF(F:F,M698,H:H))</f>
        <v/>
      </c>
      <c r="Q698" s="189" t="str">
        <f aca="false">IF(M698="","", xlookup("*"&amp;M698&amp;"*",S:S,S:S,"",2))</f>
        <v/>
      </c>
      <c r="S698" s="140" t="str">
        <f aca="false">IF('DKP Sep 25'!A695&lt;&gt;"",'DKP Sep 25'!A695,"")</f>
        <v/>
      </c>
      <c r="T698" s="145" t="str">
        <f aca="false">IF(S698="","",IF(SUMIF(Q:Q,S698,P:P)=0,"",SUMIF(Q:Q,S698,P:P)))</f>
        <v/>
      </c>
      <c r="U698" s="190" t="str">
        <f aca="false" t="array" ref="U698:U698">IF(S698="","", xlookup(S698,'DKP Sep 25'!A:A,'DKP Sep 25'!A:A))</f>
        <v/>
      </c>
      <c r="V698" s="126" t="str">
        <f aca="false">IF(T698="","", IF(T698&gt;10,1,""))</f>
        <v/>
      </c>
      <c r="W698" s="191" t="e">
        <f aca="false">xlookup(S698,Q:Q,Q:Q)</f>
        <v>#NAME?</v>
      </c>
    </row>
    <row r="699" customFormat="false" ht="15.75" hidden="false" customHeight="true" outlineLevel="0" collapsed="false">
      <c r="A699" s="126"/>
      <c r="B699" s="126"/>
      <c r="C699" s="126"/>
      <c r="G699" s="214"/>
      <c r="H699" s="123"/>
      <c r="I699" s="214" t="str">
        <f aca="false">IF(F699&lt;&gt;"",xlookup(F699,M:M,M:M,"not guildie"),"")</f>
        <v/>
      </c>
      <c r="J699" s="214" t="str">
        <f aca="false">IF(F699&lt;&gt;"", xlookup(F699,O:O,O:O,"not on DKP"),"")</f>
        <v/>
      </c>
      <c r="K699" s="185" t="str">
        <f aca="false">IF(F699="","", xlookup("*"&amp;F699&amp;"*",S:S,S:S,"",2))</f>
        <v/>
      </c>
      <c r="N699" s="187" t="str">
        <f aca="false" t="array" ref="N699:N699">IF(M699="","", xlookup(M699,'Guild ID Registrar'!B:B,'Guild ID Registrar'!A:A,"noID"))</f>
        <v/>
      </c>
      <c r="O699" s="139" t="e">
        <f aca="false">xlookup(M699,F:F,F:F,"",2)</f>
        <v>#NAME?</v>
      </c>
      <c r="P699" s="138" t="str">
        <f aca="false">IF(SUMIF(F:F,M699,H:H)=0,"",SUMIF(F:F,M699,H:H))</f>
        <v/>
      </c>
      <c r="Q699" s="189" t="str">
        <f aca="false">IF(M699="","", xlookup("*"&amp;M699&amp;"*",S:S,S:S,"",2))</f>
        <v/>
      </c>
      <c r="S699" s="140" t="str">
        <f aca="false">IF('DKP Sep 25'!A696&lt;&gt;"",'DKP Sep 25'!A696,"")</f>
        <v/>
      </c>
      <c r="T699" s="145" t="str">
        <f aca="false">IF(S699="","",IF(SUMIF(Q:Q,S699,P:P)=0,"",SUMIF(Q:Q,S699,P:P)))</f>
        <v/>
      </c>
      <c r="U699" s="190" t="str">
        <f aca="false" t="array" ref="U699:U699">IF(S699="","", xlookup(S699,'DKP Sep 25'!A:A,'DKP Sep 25'!A:A))</f>
        <v/>
      </c>
      <c r="V699" s="126" t="str">
        <f aca="false">IF(T699="","", IF(T699&gt;10,1,""))</f>
        <v/>
      </c>
      <c r="W699" s="191" t="e">
        <f aca="false">xlookup(S699,Q:Q,Q:Q)</f>
        <v>#NAME?</v>
      </c>
    </row>
    <row r="700" customFormat="false" ht="15.75" hidden="false" customHeight="true" outlineLevel="0" collapsed="false">
      <c r="A700" s="126"/>
      <c r="B700" s="126"/>
      <c r="C700" s="126"/>
      <c r="G700" s="214"/>
      <c r="H700" s="123"/>
      <c r="I700" s="214" t="str">
        <f aca="false">IF(F700&lt;&gt;"",xlookup(F700,M:M,M:M,"not guildie"),"")</f>
        <v/>
      </c>
      <c r="J700" s="214" t="str">
        <f aca="false">IF(F700&lt;&gt;"", xlookup(F700,O:O,O:O,"not on DKP"),"")</f>
        <v/>
      </c>
      <c r="K700" s="185" t="str">
        <f aca="false">IF(F700="","", xlookup("*"&amp;F700&amp;"*",S:S,S:S,"",2))</f>
        <v/>
      </c>
      <c r="N700" s="187" t="str">
        <f aca="false" t="array" ref="N700:N700">IF(M700="","", xlookup(M700,'Guild ID Registrar'!B:B,'Guild ID Registrar'!A:A,"noID"))</f>
        <v/>
      </c>
      <c r="O700" s="139" t="e">
        <f aca="false">xlookup(M700,F:F,F:F,"",2)</f>
        <v>#NAME?</v>
      </c>
      <c r="P700" s="138" t="str">
        <f aca="false">IF(SUMIF(F:F,M700,H:H)=0,"",SUMIF(F:F,M700,H:H))</f>
        <v/>
      </c>
      <c r="Q700" s="189" t="str">
        <f aca="false">IF(M700="","", xlookup("*"&amp;M700&amp;"*",S:S,S:S,"",2))</f>
        <v/>
      </c>
      <c r="S700" s="140" t="str">
        <f aca="false">IF('DKP Sep 25'!A697&lt;&gt;"",'DKP Sep 25'!A697,"")</f>
        <v/>
      </c>
      <c r="T700" s="145" t="str">
        <f aca="false">IF(S700="","",IF(SUMIF(Q:Q,S700,P:P)=0,"",SUMIF(Q:Q,S700,P:P)))</f>
        <v/>
      </c>
      <c r="U700" s="190" t="str">
        <f aca="false" t="array" ref="U700:U700">IF(S700="","", xlookup(S700,'DKP Sep 25'!A:A,'DKP Sep 25'!A:A))</f>
        <v/>
      </c>
      <c r="V700" s="126" t="str">
        <f aca="false">IF(T700="","", IF(T700&gt;10,1,""))</f>
        <v/>
      </c>
      <c r="W700" s="191" t="e">
        <f aca="false">xlookup(S700,Q:Q,Q:Q)</f>
        <v>#NAME?</v>
      </c>
    </row>
    <row r="701" customFormat="false" ht="15.75" hidden="false" customHeight="true" outlineLevel="0" collapsed="false">
      <c r="A701" s="126"/>
      <c r="B701" s="126"/>
      <c r="C701" s="126"/>
      <c r="G701" s="214"/>
      <c r="H701" s="123"/>
      <c r="I701" s="214" t="str">
        <f aca="false">IF(F701&lt;&gt;"",xlookup(F701,M:M,M:M,"not guildie"),"")</f>
        <v/>
      </c>
      <c r="J701" s="214" t="str">
        <f aca="false">IF(F701&lt;&gt;"", xlookup(F701,O:O,O:O,"not on DKP"),"")</f>
        <v/>
      </c>
      <c r="K701" s="185" t="str">
        <f aca="false">IF(F701="","", xlookup("*"&amp;F701&amp;"*",S:S,S:S,"",2))</f>
        <v/>
      </c>
      <c r="N701" s="187" t="str">
        <f aca="false" t="array" ref="N701:N701">IF(M701="","", xlookup(M701,'Guild ID Registrar'!B:B,'Guild ID Registrar'!A:A,"noID"))</f>
        <v/>
      </c>
      <c r="O701" s="139" t="e">
        <f aca="false">xlookup(M701,F:F,F:F,"",2)</f>
        <v>#NAME?</v>
      </c>
      <c r="P701" s="138" t="str">
        <f aca="false">IF(SUMIF(F:F,M701,H:H)=0,"",SUMIF(F:F,M701,H:H))</f>
        <v/>
      </c>
      <c r="Q701" s="189" t="str">
        <f aca="false">IF(M701="","", xlookup("*"&amp;M701&amp;"*",S:S,S:S,"",2))</f>
        <v/>
      </c>
      <c r="S701" s="140" t="str">
        <f aca="false">IF('DKP Sep 25'!A698&lt;&gt;"",'DKP Sep 25'!A698,"")</f>
        <v/>
      </c>
      <c r="T701" s="145" t="str">
        <f aca="false">IF(S701="","",IF(SUMIF(Q:Q,S701,P:P)=0,"",SUMIF(Q:Q,S701,P:P)))</f>
        <v/>
      </c>
      <c r="U701" s="190" t="str">
        <f aca="false" t="array" ref="U701:U701">IF(S701="","", xlookup(S701,'DKP Sep 25'!A:A,'DKP Sep 25'!A:A))</f>
        <v/>
      </c>
      <c r="V701" s="126" t="str">
        <f aca="false">IF(T701="","", IF(T701&gt;10,1,""))</f>
        <v/>
      </c>
      <c r="W701" s="191" t="e">
        <f aca="false">xlookup(S701,Q:Q,Q:Q)</f>
        <v>#NAME?</v>
      </c>
    </row>
    <row r="702" customFormat="false" ht="15.75" hidden="false" customHeight="true" outlineLevel="0" collapsed="false">
      <c r="A702" s="126"/>
      <c r="B702" s="126"/>
      <c r="C702" s="126"/>
      <c r="G702" s="214"/>
      <c r="H702" s="123"/>
      <c r="I702" s="214" t="str">
        <f aca="false">IF(F702&lt;&gt;"",xlookup(F702,M:M,M:M,"not guildie"),"")</f>
        <v/>
      </c>
      <c r="J702" s="214" t="str">
        <f aca="false">IF(F702&lt;&gt;"", xlookup(F702,O:O,O:O,"not on DKP"),"")</f>
        <v/>
      </c>
      <c r="K702" s="185" t="str">
        <f aca="false">IF(F702="","", xlookup("*"&amp;F702&amp;"*",S:S,S:S,"",2))</f>
        <v/>
      </c>
      <c r="N702" s="187" t="str">
        <f aca="false" t="array" ref="N702:N702">IF(M702="","", xlookup(M702,'Guild ID Registrar'!B:B,'Guild ID Registrar'!A:A,"noID"))</f>
        <v/>
      </c>
      <c r="O702" s="139" t="e">
        <f aca="false">xlookup(M702,F:F,F:F,"",2)</f>
        <v>#NAME?</v>
      </c>
      <c r="P702" s="138" t="str">
        <f aca="false">IF(SUMIF(F:F,M702,H:H)=0,"",SUMIF(F:F,M702,H:H))</f>
        <v/>
      </c>
      <c r="Q702" s="189" t="str">
        <f aca="false">IF(M702="","", xlookup("*"&amp;M702&amp;"*",S:S,S:S,"",2))</f>
        <v/>
      </c>
      <c r="S702" s="140" t="str">
        <f aca="false">IF('DKP Sep 25'!A699&lt;&gt;"",'DKP Sep 25'!A699,"")</f>
        <v/>
      </c>
      <c r="T702" s="145" t="str">
        <f aca="false">IF(S702="","",IF(SUMIF(Q:Q,S702,P:P)=0,"",SUMIF(Q:Q,S702,P:P)))</f>
        <v/>
      </c>
      <c r="U702" s="190" t="str">
        <f aca="false" t="array" ref="U702:U702">IF(S702="","", xlookup(S702,'DKP Sep 25'!A:A,'DKP Sep 25'!A:A))</f>
        <v/>
      </c>
      <c r="V702" s="126" t="str">
        <f aca="false">IF(T702="","", IF(T702&gt;10,1,""))</f>
        <v/>
      </c>
      <c r="W702" s="191" t="e">
        <f aca="false">xlookup(S702,Q:Q,Q:Q)</f>
        <v>#NAME?</v>
      </c>
    </row>
    <row r="703" customFormat="false" ht="15.75" hidden="false" customHeight="true" outlineLevel="0" collapsed="false">
      <c r="A703" s="126"/>
      <c r="B703" s="126"/>
      <c r="C703" s="126"/>
      <c r="G703" s="214"/>
      <c r="H703" s="123"/>
      <c r="I703" s="214" t="str">
        <f aca="false">IF(F703&lt;&gt;"",xlookup(F703,M:M,M:M,"not guildie"),"")</f>
        <v/>
      </c>
      <c r="J703" s="214" t="str">
        <f aca="false">IF(F703&lt;&gt;"", xlookup(F703,O:O,O:O,"not on DKP"),"")</f>
        <v/>
      </c>
      <c r="K703" s="185" t="str">
        <f aca="false">IF(F703="","", xlookup("*"&amp;F703&amp;"*",S:S,S:S,"",2))</f>
        <v/>
      </c>
      <c r="N703" s="187" t="str">
        <f aca="false" t="array" ref="N703:N703">IF(M703="","", xlookup(M703,'Guild ID Registrar'!B:B,'Guild ID Registrar'!A:A,"noID"))</f>
        <v/>
      </c>
      <c r="O703" s="139" t="e">
        <f aca="false">xlookup(M703,F:F,F:F,"",2)</f>
        <v>#NAME?</v>
      </c>
      <c r="P703" s="138" t="str">
        <f aca="false">IF(SUMIF(F:F,M703,H:H)=0,"",SUMIF(F:F,M703,H:H))</f>
        <v/>
      </c>
      <c r="Q703" s="189" t="str">
        <f aca="false">IF(M703="","", xlookup("*"&amp;M703&amp;"*",S:S,S:S,"",2))</f>
        <v/>
      </c>
      <c r="S703" s="140" t="str">
        <f aca="false">IF('DKP Sep 25'!A700&lt;&gt;"",'DKP Sep 25'!A700,"")</f>
        <v/>
      </c>
      <c r="T703" s="145" t="str">
        <f aca="false">IF(S703="","",IF(SUMIF(Q:Q,S703,P:P)=0,"",SUMIF(Q:Q,S703,P:P)))</f>
        <v/>
      </c>
      <c r="U703" s="190" t="str">
        <f aca="false" t="array" ref="U703:U703">IF(S703="","", xlookup(S703,'DKP Sep 25'!A:A,'DKP Sep 25'!A:A))</f>
        <v/>
      </c>
      <c r="V703" s="126" t="str">
        <f aca="false">IF(T703="","", IF(T703&gt;10,1,""))</f>
        <v/>
      </c>
      <c r="W703" s="191" t="e">
        <f aca="false">xlookup(S703,Q:Q,Q:Q)</f>
        <v>#NAME?</v>
      </c>
    </row>
    <row r="704" customFormat="false" ht="15.75" hidden="false" customHeight="true" outlineLevel="0" collapsed="false">
      <c r="A704" s="126"/>
      <c r="B704" s="126"/>
      <c r="C704" s="126"/>
      <c r="G704" s="214"/>
      <c r="H704" s="123"/>
      <c r="I704" s="214" t="str">
        <f aca="false">IF(F704&lt;&gt;"",xlookup(F704,M:M,M:M,"not guildie"),"")</f>
        <v/>
      </c>
      <c r="J704" s="214" t="str">
        <f aca="false">IF(F704&lt;&gt;"", xlookup(F704,O:O,O:O,"not on DKP"),"")</f>
        <v/>
      </c>
      <c r="K704" s="185" t="str">
        <f aca="false">IF(F704="","", xlookup("*"&amp;F704&amp;"*",S:S,S:S,"",2))</f>
        <v/>
      </c>
      <c r="N704" s="187" t="str">
        <f aca="false" t="array" ref="N704:N704">IF(M704="","", xlookup(M704,'Guild ID Registrar'!B:B,'Guild ID Registrar'!A:A,"noID"))</f>
        <v/>
      </c>
      <c r="O704" s="139" t="e">
        <f aca="false">xlookup(M704,F:F,F:F,"",2)</f>
        <v>#NAME?</v>
      </c>
      <c r="P704" s="138" t="str">
        <f aca="false">IF(SUMIF(F:F,M704,H:H)=0,"",SUMIF(F:F,M704,H:H))</f>
        <v/>
      </c>
      <c r="Q704" s="189" t="str">
        <f aca="false">IF(M704="","", xlookup("*"&amp;M704&amp;"*",S:S,S:S,"",2))</f>
        <v/>
      </c>
      <c r="S704" s="140" t="str">
        <f aca="false">IF('DKP Sep 25'!A701&lt;&gt;"",'DKP Sep 25'!A701,"")</f>
        <v/>
      </c>
      <c r="T704" s="145" t="str">
        <f aca="false">IF(S704="","",IF(SUMIF(Q:Q,S704,P:P)=0,"",SUMIF(Q:Q,S704,P:P)))</f>
        <v/>
      </c>
      <c r="U704" s="190" t="str">
        <f aca="false" t="array" ref="U704:U704">IF(S704="","", xlookup(S704,'DKP Sep 25'!A:A,'DKP Sep 25'!A:A))</f>
        <v/>
      </c>
      <c r="V704" s="126" t="str">
        <f aca="false">IF(T704="","", IF(T704&gt;10,1,""))</f>
        <v/>
      </c>
      <c r="W704" s="191" t="e">
        <f aca="false">xlookup(S704,Q:Q,Q:Q)</f>
        <v>#NAME?</v>
      </c>
    </row>
    <row r="705" customFormat="false" ht="15.75" hidden="false" customHeight="true" outlineLevel="0" collapsed="false">
      <c r="A705" s="126"/>
      <c r="B705" s="126"/>
      <c r="C705" s="126"/>
      <c r="G705" s="214"/>
      <c r="H705" s="123"/>
      <c r="I705" s="214" t="str">
        <f aca="false">IF(F705&lt;&gt;"",xlookup(F705,M:M,M:M,"not guildie"),"")</f>
        <v/>
      </c>
      <c r="J705" s="214" t="str">
        <f aca="false">IF(F705&lt;&gt;"", xlookup(F705,O:O,O:O,"not on DKP"),"")</f>
        <v/>
      </c>
      <c r="K705" s="185" t="str">
        <f aca="false">IF(F705="","", xlookup("*"&amp;F705&amp;"*",S:S,S:S,"",2))</f>
        <v/>
      </c>
      <c r="N705" s="187" t="str">
        <f aca="false" t="array" ref="N705:N705">IF(M705="","", xlookup(M705,'Guild ID Registrar'!B:B,'Guild ID Registrar'!A:A,"noID"))</f>
        <v/>
      </c>
      <c r="O705" s="139" t="e">
        <f aca="false">xlookup(M705,F:F,F:F,"",2)</f>
        <v>#NAME?</v>
      </c>
      <c r="P705" s="138" t="str">
        <f aca="false">IF(SUMIF(F:F,M705,H:H)=0,"",SUMIF(F:F,M705,H:H))</f>
        <v/>
      </c>
      <c r="Q705" s="189" t="str">
        <f aca="false">IF(M705="","", xlookup("*"&amp;M705&amp;"*",S:S,S:S,"",2))</f>
        <v/>
      </c>
      <c r="S705" s="140" t="str">
        <f aca="false">IF('DKP Sep 25'!A702&lt;&gt;"",'DKP Sep 25'!A702,"")</f>
        <v/>
      </c>
      <c r="T705" s="145" t="str">
        <f aca="false">IF(S705="","",IF(SUMIF(Q:Q,S705,P:P)=0,"",SUMIF(Q:Q,S705,P:P)))</f>
        <v/>
      </c>
      <c r="U705" s="190" t="str">
        <f aca="false" t="array" ref="U705:U705">IF(S705="","", xlookup(S705,'DKP Sep 25'!A:A,'DKP Sep 25'!A:A))</f>
        <v/>
      </c>
      <c r="V705" s="126" t="str">
        <f aca="false">IF(T705="","", IF(T705&gt;10,1,""))</f>
        <v/>
      </c>
      <c r="W705" s="191" t="e">
        <f aca="false">xlookup(S705,Q:Q,Q:Q)</f>
        <v>#NAME?</v>
      </c>
    </row>
    <row r="706" customFormat="false" ht="15.75" hidden="false" customHeight="true" outlineLevel="0" collapsed="false">
      <c r="A706" s="126"/>
      <c r="B706" s="126"/>
      <c r="C706" s="126"/>
      <c r="G706" s="214"/>
      <c r="H706" s="123"/>
      <c r="I706" s="214" t="str">
        <f aca="false">IF(F706&lt;&gt;"",xlookup(F706,M:M,M:M,"not guildie"),"")</f>
        <v/>
      </c>
      <c r="J706" s="214" t="str">
        <f aca="false">IF(F706&lt;&gt;"", xlookup(F706,O:O,O:O,"not on DKP"),"")</f>
        <v/>
      </c>
      <c r="K706" s="185" t="str">
        <f aca="false">IF(F706="","", xlookup("*"&amp;F706&amp;"*",S:S,S:S,"",2))</f>
        <v/>
      </c>
      <c r="N706" s="187" t="str">
        <f aca="false" t="array" ref="N706:N706">IF(M706="","", xlookup(M706,'Guild ID Registrar'!B:B,'Guild ID Registrar'!A:A,"noID"))</f>
        <v/>
      </c>
      <c r="O706" s="139" t="e">
        <f aca="false">xlookup(M706,F:F,F:F,"",2)</f>
        <v>#NAME?</v>
      </c>
      <c r="P706" s="138" t="str">
        <f aca="false">IF(SUMIF(F:F,M706,H:H)=0,"",SUMIF(F:F,M706,H:H))</f>
        <v/>
      </c>
      <c r="Q706" s="189" t="str">
        <f aca="false">IF(M706="","", xlookup("*"&amp;M706&amp;"*",S:S,S:S,"",2))</f>
        <v/>
      </c>
      <c r="S706" s="140" t="str">
        <f aca="false">IF('DKP Sep 25'!A703&lt;&gt;"",'DKP Sep 25'!A703,"")</f>
        <v/>
      </c>
      <c r="T706" s="145" t="str">
        <f aca="false">IF(S706="","",IF(SUMIF(Q:Q,S706,P:P)=0,"",SUMIF(Q:Q,S706,P:P)))</f>
        <v/>
      </c>
      <c r="U706" s="190" t="str">
        <f aca="false" t="array" ref="U706:U706">IF(S706="","", xlookup(S706,'DKP Sep 25'!A:A,'DKP Sep 25'!A:A))</f>
        <v/>
      </c>
      <c r="V706" s="126" t="str">
        <f aca="false">IF(T706="","", IF(T706&gt;10,1,""))</f>
        <v/>
      </c>
      <c r="W706" s="191" t="e">
        <f aca="false">xlookup(S706,Q:Q,Q:Q)</f>
        <v>#NAME?</v>
      </c>
    </row>
    <row r="707" customFormat="false" ht="15.75" hidden="false" customHeight="true" outlineLevel="0" collapsed="false">
      <c r="A707" s="126"/>
      <c r="B707" s="126"/>
      <c r="C707" s="126"/>
      <c r="G707" s="214"/>
      <c r="H707" s="123"/>
      <c r="I707" s="214" t="str">
        <f aca="false">IF(F707&lt;&gt;"",xlookup(F707,M:M,M:M,"not guildie"),"")</f>
        <v/>
      </c>
      <c r="J707" s="214" t="str">
        <f aca="false">IF(F707&lt;&gt;"", xlookup(F707,O:O,O:O,"not on DKP"),"")</f>
        <v/>
      </c>
      <c r="K707" s="185" t="str">
        <f aca="false">IF(F707="","", xlookup("*"&amp;F707&amp;"*",S:S,S:S,"",2))</f>
        <v/>
      </c>
      <c r="N707" s="187" t="str">
        <f aca="false" t="array" ref="N707:N707">IF(M707="","", xlookup(M707,'Guild ID Registrar'!B:B,'Guild ID Registrar'!A:A,"noID"))</f>
        <v/>
      </c>
      <c r="O707" s="139" t="e">
        <f aca="false">xlookup(M707,F:F,F:F,"",2)</f>
        <v>#NAME?</v>
      </c>
      <c r="P707" s="138" t="str">
        <f aca="false">IF(SUMIF(F:F,M707,H:H)=0,"",SUMIF(F:F,M707,H:H))</f>
        <v/>
      </c>
      <c r="Q707" s="189" t="str">
        <f aca="false">IF(M707="","", xlookup("*"&amp;M707&amp;"*",S:S,S:S,"",2))</f>
        <v/>
      </c>
      <c r="S707" s="140" t="str">
        <f aca="false">IF('DKP Sep 25'!A704&lt;&gt;"",'DKP Sep 25'!A704,"")</f>
        <v/>
      </c>
      <c r="T707" s="145" t="str">
        <f aca="false">IF(S707="","",IF(SUMIF(Q:Q,S707,P:P)=0,"",SUMIF(Q:Q,S707,P:P)))</f>
        <v/>
      </c>
      <c r="U707" s="190" t="str">
        <f aca="false" t="array" ref="U707:U707">IF(S707="","", xlookup(S707,'DKP Sep 25'!A:A,'DKP Sep 25'!A:A))</f>
        <v/>
      </c>
      <c r="V707" s="126" t="str">
        <f aca="false">IF(T707="","", IF(T707&gt;10,1,""))</f>
        <v/>
      </c>
      <c r="W707" s="191" t="e">
        <f aca="false">xlookup(S707,Q:Q,Q:Q)</f>
        <v>#NAME?</v>
      </c>
    </row>
    <row r="708" customFormat="false" ht="15.75" hidden="false" customHeight="true" outlineLevel="0" collapsed="false">
      <c r="A708" s="126"/>
      <c r="B708" s="126"/>
      <c r="C708" s="126"/>
      <c r="G708" s="214"/>
      <c r="H708" s="123"/>
      <c r="I708" s="214" t="str">
        <f aca="false">IF(F708&lt;&gt;"",xlookup(F708,M:M,M:M,"not guildie"),"")</f>
        <v/>
      </c>
      <c r="J708" s="214" t="str">
        <f aca="false">IF(F708&lt;&gt;"", xlookup(F708,O:O,O:O,"not on DKP"),"")</f>
        <v/>
      </c>
      <c r="K708" s="185" t="str">
        <f aca="false">IF(F708="","", xlookup("*"&amp;F708&amp;"*",S:S,S:S,"",2))</f>
        <v/>
      </c>
      <c r="N708" s="187" t="str">
        <f aca="false" t="array" ref="N708:N708">IF(M708="","", xlookup(M708,'Guild ID Registrar'!B:B,'Guild ID Registrar'!A:A,"noID"))</f>
        <v/>
      </c>
      <c r="O708" s="139" t="e">
        <f aca="false">xlookup(M708,F:F,F:F,"",2)</f>
        <v>#NAME?</v>
      </c>
      <c r="P708" s="138" t="str">
        <f aca="false">IF(SUMIF(F:F,M708,H:H)=0,"",SUMIF(F:F,M708,H:H))</f>
        <v/>
      </c>
      <c r="Q708" s="189" t="str">
        <f aca="false">IF(M708="","", xlookup("*"&amp;M708&amp;"*",S:S,S:S,"",2))</f>
        <v/>
      </c>
      <c r="S708" s="140" t="str">
        <f aca="false">IF('DKP Sep 25'!A705&lt;&gt;"",'DKP Sep 25'!A705,"")</f>
        <v/>
      </c>
      <c r="T708" s="145" t="str">
        <f aca="false">IF(S708="","",IF(SUMIF(Q:Q,S708,P:P)=0,"",SUMIF(Q:Q,S708,P:P)))</f>
        <v/>
      </c>
      <c r="U708" s="190" t="str">
        <f aca="false" t="array" ref="U708:U708">IF(S708="","", xlookup(S708,'DKP Sep 25'!A:A,'DKP Sep 25'!A:A))</f>
        <v/>
      </c>
      <c r="V708" s="126" t="str">
        <f aca="false">IF(T708="","", IF(T708&gt;10,1,""))</f>
        <v/>
      </c>
      <c r="W708" s="191" t="e">
        <f aca="false">xlookup(S708,Q:Q,Q:Q)</f>
        <v>#NAME?</v>
      </c>
    </row>
    <row r="709" customFormat="false" ht="15.75" hidden="false" customHeight="true" outlineLevel="0" collapsed="false">
      <c r="A709" s="126"/>
      <c r="B709" s="126"/>
      <c r="C709" s="126"/>
      <c r="G709" s="214"/>
      <c r="H709" s="123"/>
      <c r="I709" s="214" t="str">
        <f aca="false">IF(F709&lt;&gt;"",xlookup(F709,M:M,M:M,"not guildie"),"")</f>
        <v/>
      </c>
      <c r="J709" s="214" t="str">
        <f aca="false">IF(F709&lt;&gt;"", xlookup(F709,O:O,O:O,"not on DKP"),"")</f>
        <v/>
      </c>
      <c r="K709" s="185" t="str">
        <f aca="false">IF(F709="","", xlookup("*"&amp;F709&amp;"*",S:S,S:S,"",2))</f>
        <v/>
      </c>
      <c r="N709" s="187" t="str">
        <f aca="false" t="array" ref="N709:N709">IF(M709="","", xlookup(M709,'Guild ID Registrar'!B:B,'Guild ID Registrar'!A:A,"noID"))</f>
        <v/>
      </c>
      <c r="O709" s="139" t="e">
        <f aca="false">xlookup(M709,F:F,F:F,"",2)</f>
        <v>#NAME?</v>
      </c>
      <c r="P709" s="138" t="str">
        <f aca="false">IF(SUMIF(F:F,M709,H:H)=0,"",SUMIF(F:F,M709,H:H))</f>
        <v/>
      </c>
      <c r="Q709" s="189" t="str">
        <f aca="false">IF(M709="","", xlookup("*"&amp;M709&amp;"*",S:S,S:S,"",2))</f>
        <v/>
      </c>
      <c r="S709" s="140" t="str">
        <f aca="false">IF('DKP Sep 25'!A706&lt;&gt;"",'DKP Sep 25'!A706,"")</f>
        <v/>
      </c>
      <c r="T709" s="145" t="str">
        <f aca="false">IF(S709="","",IF(SUMIF(Q:Q,S709,P:P)=0,"",SUMIF(Q:Q,S709,P:P)))</f>
        <v/>
      </c>
      <c r="U709" s="190" t="str">
        <f aca="false" t="array" ref="U709:U709">IF(S709="","", xlookup(S709,'DKP Sep 25'!A:A,'DKP Sep 25'!A:A))</f>
        <v/>
      </c>
      <c r="V709" s="126" t="str">
        <f aca="false">IF(T709="","", IF(T709&gt;10,1,""))</f>
        <v/>
      </c>
      <c r="W709" s="191" t="e">
        <f aca="false">xlookup(S709,Q:Q,Q:Q)</f>
        <v>#NAME?</v>
      </c>
    </row>
    <row r="710" customFormat="false" ht="15.75" hidden="false" customHeight="true" outlineLevel="0" collapsed="false">
      <c r="A710" s="126"/>
      <c r="B710" s="126"/>
      <c r="C710" s="126"/>
      <c r="G710" s="214"/>
      <c r="H710" s="123"/>
      <c r="I710" s="214" t="str">
        <f aca="false">IF(F710&lt;&gt;"",xlookup(F710,M:M,M:M,"not guildie"),"")</f>
        <v/>
      </c>
      <c r="J710" s="214" t="str">
        <f aca="false">IF(F710&lt;&gt;"", xlookup(F710,O:O,O:O,"not on DKP"),"")</f>
        <v/>
      </c>
      <c r="K710" s="185" t="str">
        <f aca="false">IF(F710="","", xlookup("*"&amp;F710&amp;"*",S:S,S:S,"",2))</f>
        <v/>
      </c>
      <c r="N710" s="187" t="str">
        <f aca="false" t="array" ref="N710:N710">IF(M710="","", xlookup(M710,'Guild ID Registrar'!B:B,'Guild ID Registrar'!A:A,"noID"))</f>
        <v/>
      </c>
      <c r="O710" s="139" t="e">
        <f aca="false">xlookup(M710,F:F,F:F,"",2)</f>
        <v>#NAME?</v>
      </c>
      <c r="P710" s="138" t="str">
        <f aca="false">IF(SUMIF(F:F,M710,H:H)=0,"",SUMIF(F:F,M710,H:H))</f>
        <v/>
      </c>
      <c r="Q710" s="189" t="str">
        <f aca="false">IF(M710="","", xlookup("*"&amp;M710&amp;"*",S:S,S:S,"",2))</f>
        <v/>
      </c>
      <c r="S710" s="140" t="str">
        <f aca="false">IF('DKP Sep 25'!A707&lt;&gt;"",'DKP Sep 25'!A707,"")</f>
        <v/>
      </c>
      <c r="T710" s="145" t="str">
        <f aca="false">IF(S710="","",IF(SUMIF(Q:Q,S710,P:P)=0,"",SUMIF(Q:Q,S710,P:P)))</f>
        <v/>
      </c>
      <c r="U710" s="190" t="str">
        <f aca="false" t="array" ref="U710:U710">IF(S710="","", xlookup(S710,'DKP Sep 25'!A:A,'DKP Sep 25'!A:A))</f>
        <v/>
      </c>
      <c r="V710" s="126" t="str">
        <f aca="false">IF(T710="","", IF(T710&gt;10,1,""))</f>
        <v/>
      </c>
      <c r="W710" s="191" t="e">
        <f aca="false">xlookup(S710,Q:Q,Q:Q)</f>
        <v>#NAME?</v>
      </c>
    </row>
    <row r="711" customFormat="false" ht="15.75" hidden="false" customHeight="true" outlineLevel="0" collapsed="false">
      <c r="A711" s="126"/>
      <c r="B711" s="126"/>
      <c r="C711" s="126"/>
      <c r="G711" s="214"/>
      <c r="H711" s="123"/>
      <c r="I711" s="214" t="str">
        <f aca="false">IF(F711&lt;&gt;"",xlookup(F711,M:M,M:M,"not guildie"),"")</f>
        <v/>
      </c>
      <c r="J711" s="214" t="str">
        <f aca="false">IF(F711&lt;&gt;"", xlookup(F711,O:O,O:O,"not on DKP"),"")</f>
        <v/>
      </c>
      <c r="K711" s="185" t="str">
        <f aca="false">IF(F711="","", xlookup("*"&amp;F711&amp;"*",S:S,S:S,"",2))</f>
        <v/>
      </c>
      <c r="N711" s="187" t="str">
        <f aca="false" t="array" ref="N711:N711">IF(M711="","", xlookup(M711,'Guild ID Registrar'!B:B,'Guild ID Registrar'!A:A,"noID"))</f>
        <v/>
      </c>
      <c r="O711" s="139" t="e">
        <f aca="false">xlookup(M711,F:F,F:F,"",2)</f>
        <v>#NAME?</v>
      </c>
      <c r="P711" s="138" t="str">
        <f aca="false">IF(SUMIF(F:F,M711,H:H)=0,"",SUMIF(F:F,M711,H:H))</f>
        <v/>
      </c>
      <c r="Q711" s="189" t="str">
        <f aca="false">IF(M711="","", xlookup("*"&amp;M711&amp;"*",S:S,S:S,"",2))</f>
        <v/>
      </c>
      <c r="S711" s="140" t="str">
        <f aca="false">IF('DKP Sep 25'!A708&lt;&gt;"",'DKP Sep 25'!A708,"")</f>
        <v/>
      </c>
      <c r="T711" s="145" t="str">
        <f aca="false">IF(S711="","",IF(SUMIF(Q:Q,S711,P:P)=0,"",SUMIF(Q:Q,S711,P:P)))</f>
        <v/>
      </c>
      <c r="U711" s="190" t="str">
        <f aca="false" t="array" ref="U711:U711">IF(S711="","", xlookup(S711,'DKP Sep 25'!A:A,'DKP Sep 25'!A:A))</f>
        <v/>
      </c>
      <c r="V711" s="126" t="str">
        <f aca="false">IF(T711="","", IF(T711&gt;10,1,""))</f>
        <v/>
      </c>
      <c r="W711" s="191" t="e">
        <f aca="false">xlookup(S711,Q:Q,Q:Q)</f>
        <v>#NAME?</v>
      </c>
    </row>
    <row r="712" customFormat="false" ht="15.75" hidden="false" customHeight="true" outlineLevel="0" collapsed="false">
      <c r="A712" s="126"/>
      <c r="B712" s="126"/>
      <c r="C712" s="126"/>
      <c r="G712" s="214"/>
      <c r="H712" s="123"/>
      <c r="I712" s="214" t="str">
        <f aca="false">IF(F712&lt;&gt;"",xlookup(F712,M:M,M:M,"not guildie"),"")</f>
        <v/>
      </c>
      <c r="J712" s="214" t="str">
        <f aca="false">IF(F712&lt;&gt;"", xlookup(F712,O:O,O:O,"not on DKP"),"")</f>
        <v/>
      </c>
      <c r="K712" s="185" t="str">
        <f aca="false">IF(F712="","", xlookup("*"&amp;F712&amp;"*",S:S,S:S,"",2))</f>
        <v/>
      </c>
      <c r="N712" s="187" t="str">
        <f aca="false" t="array" ref="N712:N712">IF(M712="","", xlookup(M712,'Guild ID Registrar'!B:B,'Guild ID Registrar'!A:A,"noID"))</f>
        <v/>
      </c>
      <c r="O712" s="139" t="e">
        <f aca="false">xlookup(M712,F:F,F:F,"",2)</f>
        <v>#NAME?</v>
      </c>
      <c r="P712" s="138" t="str">
        <f aca="false">IF(SUMIF(F:F,M712,H:H)=0,"",SUMIF(F:F,M712,H:H))</f>
        <v/>
      </c>
      <c r="Q712" s="189" t="str">
        <f aca="false">IF(M712="","", xlookup("*"&amp;M712&amp;"*",S:S,S:S,"",2))</f>
        <v/>
      </c>
      <c r="S712" s="140" t="str">
        <f aca="false">IF('DKP Sep 25'!A709&lt;&gt;"",'DKP Sep 25'!A709,"")</f>
        <v/>
      </c>
      <c r="T712" s="145" t="str">
        <f aca="false">IF(S712="","",IF(SUMIF(Q:Q,S712,P:P)=0,"",SUMIF(Q:Q,S712,P:P)))</f>
        <v/>
      </c>
      <c r="U712" s="190" t="str">
        <f aca="false" t="array" ref="U712:U712">IF(S712="","", xlookup(S712,'DKP Sep 25'!A:A,'DKP Sep 25'!A:A))</f>
        <v/>
      </c>
      <c r="V712" s="126" t="str">
        <f aca="false">IF(T712="","", IF(T712&gt;10,1,""))</f>
        <v/>
      </c>
      <c r="W712" s="191" t="e">
        <f aca="false">xlookup(S712,Q:Q,Q:Q)</f>
        <v>#NAME?</v>
      </c>
    </row>
    <row r="713" customFormat="false" ht="15.75" hidden="false" customHeight="true" outlineLevel="0" collapsed="false">
      <c r="A713" s="126"/>
      <c r="B713" s="126"/>
      <c r="C713" s="126"/>
      <c r="G713" s="214"/>
      <c r="H713" s="123"/>
      <c r="I713" s="214" t="str">
        <f aca="false">IF(F713&lt;&gt;"",xlookup(F713,M:M,M:M,"not guildie"),"")</f>
        <v/>
      </c>
      <c r="J713" s="214" t="str">
        <f aca="false">IF(F713&lt;&gt;"", xlookup(F713,O:O,O:O,"not on DKP"),"")</f>
        <v/>
      </c>
      <c r="K713" s="185" t="str">
        <f aca="false">IF(F713="","", xlookup("*"&amp;F713&amp;"*",S:S,S:S,"",2))</f>
        <v/>
      </c>
      <c r="N713" s="187" t="str">
        <f aca="false" t="array" ref="N713:N713">IF(M713="","", xlookup(M713,'Guild ID Registrar'!B:B,'Guild ID Registrar'!A:A,"noID"))</f>
        <v/>
      </c>
      <c r="O713" s="139" t="e">
        <f aca="false">xlookup(M713,F:F,F:F,"",2)</f>
        <v>#NAME?</v>
      </c>
      <c r="P713" s="138" t="str">
        <f aca="false">IF(SUMIF(F:F,M713,H:H)=0,"",SUMIF(F:F,M713,H:H))</f>
        <v/>
      </c>
      <c r="Q713" s="189" t="str">
        <f aca="false">IF(M713="","", xlookup("*"&amp;M713&amp;"*",S:S,S:S,"",2))</f>
        <v/>
      </c>
      <c r="S713" s="140" t="str">
        <f aca="false">IF('DKP Sep 25'!A710&lt;&gt;"",'DKP Sep 25'!A710,"")</f>
        <v/>
      </c>
      <c r="T713" s="145" t="str">
        <f aca="false">IF(S713="","",IF(SUMIF(Q:Q,S713,P:P)=0,"",SUMIF(Q:Q,S713,P:P)))</f>
        <v/>
      </c>
      <c r="U713" s="190" t="str">
        <f aca="false" t="array" ref="U713:U713">IF(S713="","", xlookup(S713,'DKP Sep 25'!A:A,'DKP Sep 25'!A:A))</f>
        <v/>
      </c>
      <c r="V713" s="126" t="str">
        <f aca="false">IF(T713="","", IF(T713&gt;10,1,""))</f>
        <v/>
      </c>
      <c r="W713" s="191" t="e">
        <f aca="false">xlookup(S713,Q:Q,Q:Q)</f>
        <v>#NAME?</v>
      </c>
    </row>
    <row r="714" customFormat="false" ht="15.75" hidden="false" customHeight="true" outlineLevel="0" collapsed="false">
      <c r="A714" s="126"/>
      <c r="B714" s="126"/>
      <c r="C714" s="126"/>
      <c r="G714" s="214"/>
      <c r="H714" s="123"/>
      <c r="I714" s="214" t="str">
        <f aca="false">IF(F714&lt;&gt;"",xlookup(F714,M:M,M:M,"not guildie"),"")</f>
        <v/>
      </c>
      <c r="J714" s="214" t="str">
        <f aca="false">IF(F714&lt;&gt;"", xlookup(F714,O:O,O:O,"not on DKP"),"")</f>
        <v/>
      </c>
      <c r="K714" s="185" t="str">
        <f aca="false">IF(F714="","", xlookup("*"&amp;F714&amp;"*",S:S,S:S,"",2))</f>
        <v/>
      </c>
      <c r="N714" s="187" t="str">
        <f aca="false" t="array" ref="N714:N714">IF(M714="","", xlookup(M714,'Guild ID Registrar'!B:B,'Guild ID Registrar'!A:A,"noID"))</f>
        <v/>
      </c>
      <c r="O714" s="139" t="e">
        <f aca="false">xlookup(M714,F:F,F:F,"",2)</f>
        <v>#NAME?</v>
      </c>
      <c r="P714" s="138" t="str">
        <f aca="false">IF(SUMIF(F:F,M714,H:H)=0,"",SUMIF(F:F,M714,H:H))</f>
        <v/>
      </c>
      <c r="Q714" s="189" t="str">
        <f aca="false">IF(M714="","", xlookup("*"&amp;M714&amp;"*",S:S,S:S,"",2))</f>
        <v/>
      </c>
      <c r="S714" s="140" t="str">
        <f aca="false">IF('DKP Sep 25'!A711&lt;&gt;"",'DKP Sep 25'!A711,"")</f>
        <v/>
      </c>
      <c r="T714" s="145" t="str">
        <f aca="false">IF(S714="","",IF(SUMIF(Q:Q,S714,P:P)=0,"",SUMIF(Q:Q,S714,P:P)))</f>
        <v/>
      </c>
      <c r="U714" s="190" t="str">
        <f aca="false" t="array" ref="U714:U714">IF(S714="","", xlookup(S714,'DKP Sep 25'!A:A,'DKP Sep 25'!A:A))</f>
        <v/>
      </c>
      <c r="V714" s="126" t="str">
        <f aca="false">IF(T714="","", IF(T714&gt;10,1,""))</f>
        <v/>
      </c>
      <c r="W714" s="191" t="e">
        <f aca="false">xlookup(S714,Q:Q,Q:Q)</f>
        <v>#NAME?</v>
      </c>
    </row>
    <row r="715" customFormat="false" ht="15.75" hidden="false" customHeight="true" outlineLevel="0" collapsed="false">
      <c r="A715" s="126"/>
      <c r="B715" s="126"/>
      <c r="C715" s="126"/>
      <c r="G715" s="214"/>
      <c r="H715" s="123"/>
      <c r="I715" s="214" t="str">
        <f aca="false">IF(F715&lt;&gt;"",xlookup(F715,M:M,M:M,"not guildie"),"")</f>
        <v/>
      </c>
      <c r="J715" s="214" t="str">
        <f aca="false">IF(F715&lt;&gt;"", xlookup(F715,O:O,O:O,"not on DKP"),"")</f>
        <v/>
      </c>
      <c r="K715" s="185" t="str">
        <f aca="false">IF(F715="","", xlookup("*"&amp;F715&amp;"*",S:S,S:S,"",2))</f>
        <v/>
      </c>
      <c r="N715" s="187" t="str">
        <f aca="false" t="array" ref="N715:N715">IF(M715="","", xlookup(M715,'Guild ID Registrar'!B:B,'Guild ID Registrar'!A:A,"noID"))</f>
        <v/>
      </c>
      <c r="O715" s="139" t="e">
        <f aca="false">xlookup(M715,F:F,F:F,"",2)</f>
        <v>#NAME?</v>
      </c>
      <c r="P715" s="138" t="str">
        <f aca="false">IF(SUMIF(F:F,M715,H:H)=0,"",SUMIF(F:F,M715,H:H))</f>
        <v/>
      </c>
      <c r="Q715" s="189" t="str">
        <f aca="false">IF(M715="","", xlookup("*"&amp;M715&amp;"*",S:S,S:S,"",2))</f>
        <v/>
      </c>
      <c r="S715" s="140" t="str">
        <f aca="false">IF('DKP Sep 25'!A712&lt;&gt;"",'DKP Sep 25'!A712,"")</f>
        <v/>
      </c>
      <c r="T715" s="145" t="str">
        <f aca="false">IF(S715="","",IF(SUMIF(Q:Q,S715,P:P)=0,"",SUMIF(Q:Q,S715,P:P)))</f>
        <v/>
      </c>
      <c r="U715" s="190" t="str">
        <f aca="false" t="array" ref="U715:U715">IF(S715="","", xlookup(S715,'DKP Sep 25'!A:A,'DKP Sep 25'!A:A))</f>
        <v/>
      </c>
      <c r="V715" s="126" t="str">
        <f aca="false">IF(T715="","", IF(T715&gt;10,1,""))</f>
        <v/>
      </c>
      <c r="W715" s="191" t="e">
        <f aca="false">xlookup(S715,Q:Q,Q:Q)</f>
        <v>#NAME?</v>
      </c>
    </row>
    <row r="716" customFormat="false" ht="15.75" hidden="false" customHeight="true" outlineLevel="0" collapsed="false">
      <c r="A716" s="126"/>
      <c r="B716" s="126"/>
      <c r="C716" s="126"/>
      <c r="G716" s="214"/>
      <c r="H716" s="123"/>
      <c r="I716" s="214" t="str">
        <f aca="false">IF(F716&lt;&gt;"",xlookup(F716,M:M,M:M,"not guildie"),"")</f>
        <v/>
      </c>
      <c r="J716" s="214" t="str">
        <f aca="false">IF(F716&lt;&gt;"", xlookup(F716,O:O,O:O,"not on DKP"),"")</f>
        <v/>
      </c>
      <c r="K716" s="185" t="str">
        <f aca="false">IF(F716="","", xlookup("*"&amp;F716&amp;"*",S:S,S:S,"",2))</f>
        <v/>
      </c>
      <c r="N716" s="187" t="str">
        <f aca="false" t="array" ref="N716:N716">IF(M716="","", xlookup(M716,'Guild ID Registrar'!B:B,'Guild ID Registrar'!A:A,"noID"))</f>
        <v/>
      </c>
      <c r="O716" s="139" t="e">
        <f aca="false">xlookup(M716,F:F,F:F,"",2)</f>
        <v>#NAME?</v>
      </c>
      <c r="P716" s="138" t="str">
        <f aca="false">IF(SUMIF(F:F,M716,H:H)=0,"",SUMIF(F:F,M716,H:H))</f>
        <v/>
      </c>
      <c r="Q716" s="189" t="str">
        <f aca="false">IF(M716="","", xlookup("*"&amp;M716&amp;"*",S:S,S:S,"",2))</f>
        <v/>
      </c>
      <c r="S716" s="140" t="str">
        <f aca="false">IF('DKP Sep 25'!A713&lt;&gt;"",'DKP Sep 25'!A713,"")</f>
        <v/>
      </c>
      <c r="T716" s="145" t="str">
        <f aca="false">IF(S716="","",IF(SUMIF(Q:Q,S716,P:P)=0,"",SUMIF(Q:Q,S716,P:P)))</f>
        <v/>
      </c>
      <c r="U716" s="190" t="str">
        <f aca="false" t="array" ref="U716:U716">IF(S716="","", xlookup(S716,'DKP Sep 25'!A:A,'DKP Sep 25'!A:A))</f>
        <v/>
      </c>
      <c r="V716" s="126" t="str">
        <f aca="false">IF(T716="","", IF(T716&gt;10,1,""))</f>
        <v/>
      </c>
      <c r="W716" s="191" t="e">
        <f aca="false">xlookup(S716,Q:Q,Q:Q)</f>
        <v>#NAME?</v>
      </c>
    </row>
    <row r="717" customFormat="false" ht="15.75" hidden="false" customHeight="true" outlineLevel="0" collapsed="false">
      <c r="A717" s="126"/>
      <c r="B717" s="126"/>
      <c r="C717" s="126"/>
      <c r="G717" s="214"/>
      <c r="H717" s="123"/>
      <c r="I717" s="214" t="str">
        <f aca="false">IF(F717&lt;&gt;"",xlookup(F717,M:M,M:M,"not guildie"),"")</f>
        <v/>
      </c>
      <c r="J717" s="214" t="str">
        <f aca="false">IF(F717&lt;&gt;"", xlookup(F717,O:O,O:O,"not on DKP"),"")</f>
        <v/>
      </c>
      <c r="K717" s="185" t="str">
        <f aca="false">IF(F717="","", xlookup("*"&amp;F717&amp;"*",S:S,S:S,"",2))</f>
        <v/>
      </c>
      <c r="N717" s="187" t="str">
        <f aca="false" t="array" ref="N717:N717">IF(M717="","", xlookup(M717,'Guild ID Registrar'!B:B,'Guild ID Registrar'!A:A,"noID"))</f>
        <v/>
      </c>
      <c r="O717" s="139" t="e">
        <f aca="false">xlookup(M717,F:F,F:F,"",2)</f>
        <v>#NAME?</v>
      </c>
      <c r="P717" s="138" t="str">
        <f aca="false">IF(SUMIF(F:F,M717,H:H)=0,"",SUMIF(F:F,M717,H:H))</f>
        <v/>
      </c>
      <c r="Q717" s="189" t="str">
        <f aca="false">IF(M717="","", xlookup("*"&amp;M717&amp;"*",S:S,S:S,"",2))</f>
        <v/>
      </c>
      <c r="S717" s="140" t="str">
        <f aca="false">IF('DKP Sep 25'!A714&lt;&gt;"",'DKP Sep 25'!A714,"")</f>
        <v/>
      </c>
      <c r="T717" s="145" t="str">
        <f aca="false">IF(S717="","",IF(SUMIF(Q:Q,S717,P:P)=0,"",SUMIF(Q:Q,S717,P:P)))</f>
        <v/>
      </c>
      <c r="U717" s="190" t="str">
        <f aca="false" t="array" ref="U717:U717">IF(S717="","", xlookup(S717,'DKP Sep 25'!A:A,'DKP Sep 25'!A:A))</f>
        <v/>
      </c>
      <c r="V717" s="126" t="str">
        <f aca="false">IF(T717="","", IF(T717&gt;10,1,""))</f>
        <v/>
      </c>
      <c r="W717" s="191" t="e">
        <f aca="false">xlookup(S717,Q:Q,Q:Q)</f>
        <v>#NAME?</v>
      </c>
    </row>
    <row r="718" customFormat="false" ht="15.75" hidden="false" customHeight="true" outlineLevel="0" collapsed="false">
      <c r="A718" s="126"/>
      <c r="B718" s="126"/>
      <c r="C718" s="126"/>
      <c r="G718" s="214"/>
      <c r="H718" s="123"/>
      <c r="I718" s="214" t="str">
        <f aca="false">IF(F718&lt;&gt;"",xlookup(F718,M:M,M:M,"not guildie"),"")</f>
        <v/>
      </c>
      <c r="J718" s="214" t="str">
        <f aca="false">IF(F718&lt;&gt;"", xlookup(F718,O:O,O:O,"not on DKP"),"")</f>
        <v/>
      </c>
      <c r="K718" s="185" t="str">
        <f aca="false">IF(F718="","", xlookup("*"&amp;F718&amp;"*",S:S,S:S,"",2))</f>
        <v/>
      </c>
      <c r="N718" s="187" t="str">
        <f aca="false" t="array" ref="N718:N718">IF(M718="","", xlookup(M718,'Guild ID Registrar'!B:B,'Guild ID Registrar'!A:A,"noID"))</f>
        <v/>
      </c>
      <c r="O718" s="139" t="e">
        <f aca="false">xlookup(M718,F:F,F:F,"",2)</f>
        <v>#NAME?</v>
      </c>
      <c r="P718" s="138" t="str">
        <f aca="false">IF(SUMIF(F:F,M718,H:H)=0,"",SUMIF(F:F,M718,H:H))</f>
        <v/>
      </c>
      <c r="Q718" s="189" t="str">
        <f aca="false">IF(M718="","", xlookup("*"&amp;M718&amp;"*",S:S,S:S,"",2))</f>
        <v/>
      </c>
      <c r="S718" s="140" t="str">
        <f aca="false">IF('DKP Sep 25'!A715&lt;&gt;"",'DKP Sep 25'!A715,"")</f>
        <v/>
      </c>
      <c r="T718" s="145" t="str">
        <f aca="false">IF(S718="","",IF(SUMIF(Q:Q,S718,P:P)=0,"",SUMIF(Q:Q,S718,P:P)))</f>
        <v/>
      </c>
      <c r="U718" s="190" t="str">
        <f aca="false" t="array" ref="U718:U718">IF(S718="","", xlookup(S718,'DKP Sep 25'!A:A,'DKP Sep 25'!A:A))</f>
        <v/>
      </c>
      <c r="V718" s="126" t="str">
        <f aca="false">IF(T718="","", IF(T718&gt;10,1,""))</f>
        <v/>
      </c>
      <c r="W718" s="191" t="e">
        <f aca="false">xlookup(S718,Q:Q,Q:Q)</f>
        <v>#NAME?</v>
      </c>
    </row>
    <row r="719" customFormat="false" ht="15.75" hidden="false" customHeight="true" outlineLevel="0" collapsed="false">
      <c r="A719" s="126"/>
      <c r="B719" s="126"/>
      <c r="C719" s="126"/>
      <c r="G719" s="214"/>
      <c r="H719" s="123"/>
      <c r="I719" s="214" t="str">
        <f aca="false">IF(F719&lt;&gt;"",xlookup(F719,M:M,M:M,"not guildie"),"")</f>
        <v/>
      </c>
      <c r="J719" s="214" t="str">
        <f aca="false">IF(F719&lt;&gt;"", xlookup(F719,O:O,O:O,"not on DKP"),"")</f>
        <v/>
      </c>
      <c r="K719" s="185" t="str">
        <f aca="false">IF(F719="","", xlookup("*"&amp;F719&amp;"*",S:S,S:S,"",2))</f>
        <v/>
      </c>
      <c r="N719" s="187" t="str">
        <f aca="false" t="array" ref="N719:N719">IF(M719="","", xlookup(M719,'Guild ID Registrar'!B:B,'Guild ID Registrar'!A:A,"noID"))</f>
        <v/>
      </c>
      <c r="O719" s="139" t="e">
        <f aca="false">xlookup(M719,F:F,F:F,"",2)</f>
        <v>#NAME?</v>
      </c>
      <c r="P719" s="138" t="str">
        <f aca="false">IF(SUMIF(F:F,M719,H:H)=0,"",SUMIF(F:F,M719,H:H))</f>
        <v/>
      </c>
      <c r="Q719" s="189" t="str">
        <f aca="false">IF(M719="","", xlookup("*"&amp;M719&amp;"*",S:S,S:S,"",2))</f>
        <v/>
      </c>
      <c r="S719" s="140" t="str">
        <f aca="false">IF('DKP Sep 25'!A716&lt;&gt;"",'DKP Sep 25'!A716,"")</f>
        <v/>
      </c>
      <c r="T719" s="145" t="str">
        <f aca="false">IF(S719="","",IF(SUMIF(Q:Q,S719,P:P)=0,"",SUMIF(Q:Q,S719,P:P)))</f>
        <v/>
      </c>
      <c r="U719" s="190" t="str">
        <f aca="false" t="array" ref="U719:U719">IF(S719="","", xlookup(S719,'DKP Sep 25'!A:A,'DKP Sep 25'!A:A))</f>
        <v/>
      </c>
      <c r="V719" s="126" t="str">
        <f aca="false">IF(T719="","", IF(T719&gt;10,1,""))</f>
        <v/>
      </c>
      <c r="W719" s="191" t="e">
        <f aca="false">xlookup(S719,Q:Q,Q:Q)</f>
        <v>#NAME?</v>
      </c>
    </row>
    <row r="720" customFormat="false" ht="15.75" hidden="false" customHeight="true" outlineLevel="0" collapsed="false">
      <c r="A720" s="126"/>
      <c r="B720" s="126"/>
      <c r="C720" s="126"/>
      <c r="G720" s="214"/>
      <c r="H720" s="123"/>
      <c r="I720" s="214" t="str">
        <f aca="false">IF(F720&lt;&gt;"",xlookup(F720,M:M,M:M,"not guildie"),"")</f>
        <v/>
      </c>
      <c r="J720" s="214" t="str">
        <f aca="false">IF(F720&lt;&gt;"", xlookup(F720,O:O,O:O,"not on DKP"),"")</f>
        <v/>
      </c>
      <c r="K720" s="185" t="str">
        <f aca="false">IF(F720="","", xlookup("*"&amp;F720&amp;"*",S:S,S:S,"",2))</f>
        <v/>
      </c>
      <c r="N720" s="187" t="str">
        <f aca="false" t="array" ref="N720:N720">IF(M720="","", xlookup(M720,'Guild ID Registrar'!B:B,'Guild ID Registrar'!A:A,"noID"))</f>
        <v/>
      </c>
      <c r="O720" s="139" t="e">
        <f aca="false">xlookup(M720,F:F,F:F,"",2)</f>
        <v>#NAME?</v>
      </c>
      <c r="P720" s="138" t="str">
        <f aca="false">IF(SUMIF(F:F,M720,H:H)=0,"",SUMIF(F:F,M720,H:H))</f>
        <v/>
      </c>
      <c r="Q720" s="189" t="str">
        <f aca="false">IF(M720="","", xlookup("*"&amp;M720&amp;"*",S:S,S:S,"",2))</f>
        <v/>
      </c>
      <c r="S720" s="140" t="str">
        <f aca="false">IF('DKP Sep 25'!A717&lt;&gt;"",'DKP Sep 25'!A717,"")</f>
        <v/>
      </c>
      <c r="T720" s="145" t="str">
        <f aca="false">IF(S720="","",IF(SUMIF(Q:Q,S720,P:P)=0,"",SUMIF(Q:Q,S720,P:P)))</f>
        <v/>
      </c>
      <c r="U720" s="190" t="str">
        <f aca="false" t="array" ref="U720:U720">IF(S720="","", xlookup(S720,'DKP Sep 25'!A:A,'DKP Sep 25'!A:A))</f>
        <v/>
      </c>
      <c r="V720" s="126" t="str">
        <f aca="false">IF(T720="","", IF(T720&gt;10,1,""))</f>
        <v/>
      </c>
      <c r="W720" s="191" t="e">
        <f aca="false">xlookup(S720,Q:Q,Q:Q)</f>
        <v>#NAME?</v>
      </c>
    </row>
    <row r="721" customFormat="false" ht="15.75" hidden="false" customHeight="true" outlineLevel="0" collapsed="false">
      <c r="A721" s="126"/>
      <c r="B721" s="126"/>
      <c r="C721" s="126"/>
      <c r="G721" s="214"/>
      <c r="H721" s="123"/>
      <c r="I721" s="214" t="str">
        <f aca="false">IF(F721&lt;&gt;"",xlookup(F721,M:M,M:M,"not guildie"),"")</f>
        <v/>
      </c>
      <c r="J721" s="214" t="str">
        <f aca="false">IF(F721&lt;&gt;"", xlookup(F721,O:O,O:O,"not on DKP"),"")</f>
        <v/>
      </c>
      <c r="K721" s="185" t="str">
        <f aca="false">IF(F721="","", xlookup("*"&amp;F721&amp;"*",S:S,S:S,"",2))</f>
        <v/>
      </c>
      <c r="N721" s="187" t="str">
        <f aca="false" t="array" ref="N721:N721">IF(M721="","", xlookup(M721,'Guild ID Registrar'!B:B,'Guild ID Registrar'!A:A,"noID"))</f>
        <v/>
      </c>
      <c r="O721" s="139" t="e">
        <f aca="false">xlookup(M721,F:F,F:F,"",2)</f>
        <v>#NAME?</v>
      </c>
      <c r="P721" s="138" t="str">
        <f aca="false">IF(SUMIF(F:F,M721,H:H)=0,"",SUMIF(F:F,M721,H:H))</f>
        <v/>
      </c>
      <c r="Q721" s="189" t="str">
        <f aca="false">IF(M721="","", xlookup("*"&amp;M721&amp;"*",S:S,S:S,"",2))</f>
        <v/>
      </c>
      <c r="S721" s="140" t="str">
        <f aca="false">IF('DKP Sep 25'!A718&lt;&gt;"",'DKP Sep 25'!A718,"")</f>
        <v/>
      </c>
      <c r="T721" s="145" t="str">
        <f aca="false">IF(S721="","",IF(SUMIF(Q:Q,S721,P:P)=0,"",SUMIF(Q:Q,S721,P:P)))</f>
        <v/>
      </c>
      <c r="U721" s="190" t="str">
        <f aca="false" t="array" ref="U721:U721">IF(S721="","", xlookup(S721,'DKP Sep 25'!A:A,'DKP Sep 25'!A:A))</f>
        <v/>
      </c>
      <c r="V721" s="126" t="str">
        <f aca="false">IF(T721="","", IF(T721&gt;10,1,""))</f>
        <v/>
      </c>
      <c r="W721" s="191" t="e">
        <f aca="false">xlookup(S721,Q:Q,Q:Q)</f>
        <v>#NAME?</v>
      </c>
    </row>
    <row r="722" customFormat="false" ht="15.75" hidden="false" customHeight="true" outlineLevel="0" collapsed="false">
      <c r="A722" s="126"/>
      <c r="B722" s="126"/>
      <c r="C722" s="126"/>
      <c r="G722" s="214"/>
      <c r="H722" s="123"/>
      <c r="I722" s="214" t="str">
        <f aca="false">IF(F722&lt;&gt;"",xlookup(F722,M:M,M:M,"not guildie"),"")</f>
        <v/>
      </c>
      <c r="J722" s="214" t="str">
        <f aca="false">IF(F722&lt;&gt;"", xlookup(F722,O:O,O:O,"not on DKP"),"")</f>
        <v/>
      </c>
      <c r="K722" s="185" t="str">
        <f aca="false">IF(F722="","", xlookup("*"&amp;F722&amp;"*",S:S,S:S,"",2))</f>
        <v/>
      </c>
      <c r="N722" s="187" t="str">
        <f aca="false" t="array" ref="N722:N722">IF(M722="","", xlookup(M722,'Guild ID Registrar'!B:B,'Guild ID Registrar'!A:A,"noID"))</f>
        <v/>
      </c>
      <c r="O722" s="139" t="e">
        <f aca="false">xlookup(M722,F:F,F:F,"",2)</f>
        <v>#NAME?</v>
      </c>
      <c r="P722" s="138" t="str">
        <f aca="false">IF(SUMIF(F:F,M722,H:H)=0,"",SUMIF(F:F,M722,H:H))</f>
        <v/>
      </c>
      <c r="Q722" s="189" t="str">
        <f aca="false">IF(M722="","", xlookup("*"&amp;M722&amp;"*",S:S,S:S,"",2))</f>
        <v/>
      </c>
      <c r="S722" s="140" t="str">
        <f aca="false">IF('DKP Sep 25'!A719&lt;&gt;"",'DKP Sep 25'!A719,"")</f>
        <v/>
      </c>
      <c r="T722" s="145" t="str">
        <f aca="false">IF(S722="","",IF(SUMIF(Q:Q,S722,P:P)=0,"",SUMIF(Q:Q,S722,P:P)))</f>
        <v/>
      </c>
      <c r="U722" s="190" t="str">
        <f aca="false" t="array" ref="U722:U722">IF(S722="","", xlookup(S722,'DKP Sep 25'!A:A,'DKP Sep 25'!A:A))</f>
        <v/>
      </c>
      <c r="V722" s="126" t="str">
        <f aca="false">IF(T722="","", IF(T722&gt;10,1,""))</f>
        <v/>
      </c>
      <c r="W722" s="191" t="e">
        <f aca="false">xlookup(S722,Q:Q,Q:Q)</f>
        <v>#NAME?</v>
      </c>
    </row>
    <row r="723" customFormat="false" ht="15.75" hidden="false" customHeight="true" outlineLevel="0" collapsed="false">
      <c r="A723" s="126"/>
      <c r="B723" s="126"/>
      <c r="C723" s="126"/>
      <c r="G723" s="214"/>
      <c r="H723" s="123"/>
      <c r="I723" s="214" t="str">
        <f aca="false">IF(F723&lt;&gt;"",xlookup(F723,M:M,M:M,"not guildie"),"")</f>
        <v/>
      </c>
      <c r="J723" s="214" t="str">
        <f aca="false">IF(F723&lt;&gt;"", xlookup(F723,O:O,O:O,"not on DKP"),"")</f>
        <v/>
      </c>
      <c r="K723" s="185" t="str">
        <f aca="false">IF(F723="","", xlookup("*"&amp;F723&amp;"*",S:S,S:S,"",2))</f>
        <v/>
      </c>
      <c r="N723" s="187" t="str">
        <f aca="false" t="array" ref="N723:N723">IF(M723="","", xlookup(M723,'Guild ID Registrar'!B:B,'Guild ID Registrar'!A:A,"noID"))</f>
        <v/>
      </c>
      <c r="O723" s="139" t="e">
        <f aca="false">xlookup(M723,F:F,F:F,"",2)</f>
        <v>#NAME?</v>
      </c>
      <c r="P723" s="138" t="str">
        <f aca="false">IF(SUMIF(F:F,M723,H:H)=0,"",SUMIF(F:F,M723,H:H))</f>
        <v/>
      </c>
      <c r="Q723" s="189" t="str">
        <f aca="false">IF(M723="","", xlookup("*"&amp;M723&amp;"*",S:S,S:S,"",2))</f>
        <v/>
      </c>
      <c r="S723" s="140" t="str">
        <f aca="false">IF('DKP Sep 25'!A720&lt;&gt;"",'DKP Sep 25'!A720,"")</f>
        <v/>
      </c>
      <c r="T723" s="145" t="str">
        <f aca="false">IF(S723="","",IF(SUMIF(Q:Q,S723,P:P)=0,"",SUMIF(Q:Q,S723,P:P)))</f>
        <v/>
      </c>
      <c r="U723" s="190" t="str">
        <f aca="false" t="array" ref="U723:U723">IF(S723="","", xlookup(S723,'DKP Sep 25'!A:A,'DKP Sep 25'!A:A))</f>
        <v/>
      </c>
      <c r="V723" s="126" t="str">
        <f aca="false">IF(T723="","", IF(T723&gt;10,1,""))</f>
        <v/>
      </c>
      <c r="W723" s="191" t="e">
        <f aca="false">xlookup(S723,Q:Q,Q:Q)</f>
        <v>#NAME?</v>
      </c>
    </row>
    <row r="724" customFormat="false" ht="15.75" hidden="false" customHeight="true" outlineLevel="0" collapsed="false">
      <c r="A724" s="126"/>
      <c r="B724" s="126"/>
      <c r="C724" s="126"/>
      <c r="G724" s="214"/>
      <c r="H724" s="123"/>
      <c r="I724" s="214" t="str">
        <f aca="false">IF(F724&lt;&gt;"",xlookup(F724,M:M,M:M,"not guildie"),"")</f>
        <v/>
      </c>
      <c r="J724" s="214" t="str">
        <f aca="false">IF(F724&lt;&gt;"", xlookup(F724,O:O,O:O,"not on DKP"),"")</f>
        <v/>
      </c>
      <c r="K724" s="185" t="str">
        <f aca="false">IF(F724="","", xlookup("*"&amp;F724&amp;"*",S:S,S:S,"",2))</f>
        <v/>
      </c>
      <c r="N724" s="187" t="str">
        <f aca="false" t="array" ref="N724:N724">IF(M724="","", xlookup(M724,'Guild ID Registrar'!B:B,'Guild ID Registrar'!A:A,"noID"))</f>
        <v/>
      </c>
      <c r="O724" s="139" t="e">
        <f aca="false">xlookup(M724,F:F,F:F,"",2)</f>
        <v>#NAME?</v>
      </c>
      <c r="P724" s="138" t="str">
        <f aca="false">IF(SUMIF(F:F,M724,H:H)=0,"",SUMIF(F:F,M724,H:H))</f>
        <v/>
      </c>
      <c r="Q724" s="189" t="str">
        <f aca="false">IF(M724="","", xlookup("*"&amp;M724&amp;"*",S:S,S:S,"",2))</f>
        <v/>
      </c>
      <c r="S724" s="140" t="str">
        <f aca="false">IF('DKP Sep 25'!A721&lt;&gt;"",'DKP Sep 25'!A721,"")</f>
        <v/>
      </c>
      <c r="T724" s="145" t="str">
        <f aca="false">IF(S724="","",IF(SUMIF(Q:Q,S724,P:P)=0,"",SUMIF(Q:Q,S724,P:P)))</f>
        <v/>
      </c>
      <c r="U724" s="190" t="str">
        <f aca="false" t="array" ref="U724:U724">IF(S724="","", xlookup(S724,'DKP Sep 25'!A:A,'DKP Sep 25'!A:A))</f>
        <v/>
      </c>
      <c r="V724" s="126" t="str">
        <f aca="false">IF(T724="","", IF(T724&gt;10,1,""))</f>
        <v/>
      </c>
      <c r="W724" s="191" t="e">
        <f aca="false">xlookup(S724,Q:Q,Q:Q)</f>
        <v>#NAME?</v>
      </c>
    </row>
    <row r="725" customFormat="false" ht="15.75" hidden="false" customHeight="true" outlineLevel="0" collapsed="false">
      <c r="A725" s="126"/>
      <c r="B725" s="126"/>
      <c r="C725" s="126"/>
      <c r="G725" s="214"/>
      <c r="H725" s="123"/>
      <c r="I725" s="214" t="str">
        <f aca="false">IF(F725&lt;&gt;"",xlookup(F725,M:M,M:M,"not guildie"),"")</f>
        <v/>
      </c>
      <c r="J725" s="214" t="str">
        <f aca="false">IF(F725&lt;&gt;"", xlookup(F725,O:O,O:O,"not on DKP"),"")</f>
        <v/>
      </c>
      <c r="K725" s="185" t="str">
        <f aca="false">IF(F725="","", xlookup("*"&amp;F725&amp;"*",S:S,S:S,"",2))</f>
        <v/>
      </c>
      <c r="N725" s="187" t="str">
        <f aca="false" t="array" ref="N725:N725">IF(M725="","", xlookup(M725,'Guild ID Registrar'!B:B,'Guild ID Registrar'!A:A,"noID"))</f>
        <v/>
      </c>
      <c r="O725" s="139" t="e">
        <f aca="false">xlookup(M725,F:F,F:F,"",2)</f>
        <v>#NAME?</v>
      </c>
      <c r="P725" s="138" t="str">
        <f aca="false">IF(SUMIF(F:F,M725,H:H)=0,"",SUMIF(F:F,M725,H:H))</f>
        <v/>
      </c>
      <c r="Q725" s="189" t="str">
        <f aca="false">IF(M725="","", xlookup("*"&amp;M725&amp;"*",S:S,S:S,"",2))</f>
        <v/>
      </c>
      <c r="S725" s="140" t="str">
        <f aca="false">IF('DKP Sep 25'!A722&lt;&gt;"",'DKP Sep 25'!A722,"")</f>
        <v/>
      </c>
      <c r="T725" s="145" t="str">
        <f aca="false">IF(S725="","",IF(SUMIF(Q:Q,S725,P:P)=0,"",SUMIF(Q:Q,S725,P:P)))</f>
        <v/>
      </c>
      <c r="U725" s="190" t="str">
        <f aca="false" t="array" ref="U725:U725">IF(S725="","", xlookup(S725,'DKP Sep 25'!A:A,'DKP Sep 25'!A:A))</f>
        <v/>
      </c>
      <c r="V725" s="126" t="str">
        <f aca="false">IF(T725="","", IF(T725&gt;10,1,""))</f>
        <v/>
      </c>
      <c r="W725" s="191" t="e">
        <f aca="false">xlookup(S725,Q:Q,Q:Q)</f>
        <v>#NAME?</v>
      </c>
    </row>
    <row r="726" customFormat="false" ht="15.75" hidden="false" customHeight="true" outlineLevel="0" collapsed="false">
      <c r="A726" s="126"/>
      <c r="B726" s="126"/>
      <c r="C726" s="126"/>
      <c r="G726" s="214"/>
      <c r="H726" s="123"/>
      <c r="I726" s="214" t="str">
        <f aca="false">IF(F726&lt;&gt;"",xlookup(F726,M:M,M:M,"not guildie"),"")</f>
        <v/>
      </c>
      <c r="J726" s="214" t="str">
        <f aca="false">IF(F726&lt;&gt;"", xlookup(F726,O:O,O:O,"not on DKP"),"")</f>
        <v/>
      </c>
      <c r="K726" s="185" t="str">
        <f aca="false">IF(F726="","", xlookup("*"&amp;F726&amp;"*",S:S,S:S,"",2))</f>
        <v/>
      </c>
      <c r="N726" s="187" t="str">
        <f aca="false" t="array" ref="N726:N726">IF(M726="","", xlookup(M726,'Guild ID Registrar'!B:B,'Guild ID Registrar'!A:A,"noID"))</f>
        <v/>
      </c>
      <c r="O726" s="139" t="e">
        <f aca="false">xlookup(M726,F:F,F:F,"",2)</f>
        <v>#NAME?</v>
      </c>
      <c r="P726" s="138" t="str">
        <f aca="false">IF(SUMIF(F:F,M726,H:H)=0,"",SUMIF(F:F,M726,H:H))</f>
        <v/>
      </c>
      <c r="Q726" s="189" t="str">
        <f aca="false">IF(M726="","", xlookup("*"&amp;M726&amp;"*",S:S,S:S,"",2))</f>
        <v/>
      </c>
      <c r="S726" s="140" t="str">
        <f aca="false">IF('DKP Sep 25'!A723&lt;&gt;"",'DKP Sep 25'!A723,"")</f>
        <v/>
      </c>
      <c r="T726" s="145" t="str">
        <f aca="false">IF(S726="","",IF(SUMIF(Q:Q,S726,P:P)=0,"",SUMIF(Q:Q,S726,P:P)))</f>
        <v/>
      </c>
      <c r="U726" s="190" t="str">
        <f aca="false" t="array" ref="U726:U726">IF(S726="","", xlookup(S726,'DKP Sep 25'!A:A,'DKP Sep 25'!A:A))</f>
        <v/>
      </c>
      <c r="V726" s="126" t="str">
        <f aca="false">IF(T726="","", IF(T726&gt;10,1,""))</f>
        <v/>
      </c>
      <c r="W726" s="191" t="e">
        <f aca="false">xlookup(S726,Q:Q,Q:Q)</f>
        <v>#NAME?</v>
      </c>
    </row>
    <row r="727" customFormat="false" ht="15.75" hidden="false" customHeight="true" outlineLevel="0" collapsed="false">
      <c r="A727" s="126"/>
      <c r="B727" s="126"/>
      <c r="C727" s="126"/>
      <c r="G727" s="214"/>
      <c r="H727" s="123"/>
      <c r="I727" s="214" t="str">
        <f aca="false">IF(F727&lt;&gt;"",xlookup(F727,M:M,M:M,"not guildie"),"")</f>
        <v/>
      </c>
      <c r="J727" s="214" t="str">
        <f aca="false">IF(F727&lt;&gt;"", xlookup(F727,O:O,O:O,"not on DKP"),"")</f>
        <v/>
      </c>
      <c r="K727" s="185" t="str">
        <f aca="false">IF(F727="","", xlookup("*"&amp;F727&amp;"*",S:S,S:S,"",2))</f>
        <v/>
      </c>
      <c r="N727" s="187" t="str">
        <f aca="false" t="array" ref="N727:N727">IF(M727="","", xlookup(M727,'Guild ID Registrar'!B:B,'Guild ID Registrar'!A:A,"noID"))</f>
        <v/>
      </c>
      <c r="O727" s="139" t="e">
        <f aca="false">xlookup(M727,F:F,F:F,"",2)</f>
        <v>#NAME?</v>
      </c>
      <c r="P727" s="138" t="str">
        <f aca="false">IF(SUMIF(F:F,M727,H:H)=0,"",SUMIF(F:F,M727,H:H))</f>
        <v/>
      </c>
      <c r="Q727" s="189" t="str">
        <f aca="false">IF(M727="","", xlookup("*"&amp;M727&amp;"*",S:S,S:S,"",2))</f>
        <v/>
      </c>
      <c r="S727" s="140" t="str">
        <f aca="false">IF('DKP Sep 25'!A724&lt;&gt;"",'DKP Sep 25'!A724,"")</f>
        <v/>
      </c>
      <c r="T727" s="145" t="str">
        <f aca="false">IF(S727="","",IF(SUMIF(Q:Q,S727,P:P)=0,"",SUMIF(Q:Q,S727,P:P)))</f>
        <v/>
      </c>
      <c r="U727" s="190" t="str">
        <f aca="false" t="array" ref="U727:U727">IF(S727="","", xlookup(S727,'DKP Sep 25'!A:A,'DKP Sep 25'!A:A))</f>
        <v/>
      </c>
      <c r="V727" s="126" t="str">
        <f aca="false">IF(T727="","", IF(T727&gt;10,1,""))</f>
        <v/>
      </c>
      <c r="W727" s="191" t="e">
        <f aca="false">xlookup(S727,Q:Q,Q:Q)</f>
        <v>#NAME?</v>
      </c>
    </row>
    <row r="728" customFormat="false" ht="15.75" hidden="false" customHeight="true" outlineLevel="0" collapsed="false">
      <c r="A728" s="126"/>
      <c r="B728" s="126"/>
      <c r="C728" s="126"/>
      <c r="G728" s="214"/>
      <c r="H728" s="123"/>
      <c r="I728" s="214" t="str">
        <f aca="false">IF(F728&lt;&gt;"",xlookup(F728,M:M,M:M,"not guildie"),"")</f>
        <v/>
      </c>
      <c r="J728" s="214" t="str">
        <f aca="false">IF(F728&lt;&gt;"", xlookup(F728,O:O,O:O,"not on DKP"),"")</f>
        <v/>
      </c>
      <c r="K728" s="185" t="str">
        <f aca="false">IF(F728="","", xlookup("*"&amp;F728&amp;"*",S:S,S:S,"",2))</f>
        <v/>
      </c>
      <c r="N728" s="187" t="str">
        <f aca="false" t="array" ref="N728:N728">IF(M728="","", xlookup(M728,'Guild ID Registrar'!B:B,'Guild ID Registrar'!A:A,"noID"))</f>
        <v/>
      </c>
      <c r="O728" s="139" t="e">
        <f aca="false">xlookup(M728,F:F,F:F,"",2)</f>
        <v>#NAME?</v>
      </c>
      <c r="P728" s="138" t="str">
        <f aca="false">IF(SUMIF(F:F,M728,H:H)=0,"",SUMIF(F:F,M728,H:H))</f>
        <v/>
      </c>
      <c r="Q728" s="189" t="str">
        <f aca="false">IF(M728="","", xlookup("*"&amp;M728&amp;"*",S:S,S:S,"",2))</f>
        <v/>
      </c>
      <c r="S728" s="140" t="str">
        <f aca="false">IF('DKP Sep 25'!A725&lt;&gt;"",'DKP Sep 25'!A725,"")</f>
        <v/>
      </c>
      <c r="T728" s="145" t="str">
        <f aca="false">IF(S728="","",IF(SUMIF(Q:Q,S728,P:P)=0,"",SUMIF(Q:Q,S728,P:P)))</f>
        <v/>
      </c>
      <c r="U728" s="190" t="str">
        <f aca="false" t="array" ref="U728:U728">IF(S728="","", xlookup(S728,'DKP Sep 25'!A:A,'DKP Sep 25'!A:A))</f>
        <v/>
      </c>
      <c r="V728" s="126" t="str">
        <f aca="false">IF(T728="","", IF(T728&gt;10,1,""))</f>
        <v/>
      </c>
      <c r="W728" s="191" t="e">
        <f aca="false">xlookup(S728,Q:Q,Q:Q)</f>
        <v>#NAME?</v>
      </c>
    </row>
    <row r="729" customFormat="false" ht="15.75" hidden="false" customHeight="true" outlineLevel="0" collapsed="false">
      <c r="A729" s="126"/>
      <c r="B729" s="126"/>
      <c r="C729" s="126"/>
      <c r="G729" s="214"/>
      <c r="H729" s="123"/>
      <c r="I729" s="214" t="str">
        <f aca="false">IF(F729&lt;&gt;"",xlookup(F729,M:M,M:M,"not guildie"),"")</f>
        <v/>
      </c>
      <c r="J729" s="214" t="str">
        <f aca="false">IF(F729&lt;&gt;"", xlookup(F729,O:O,O:O,"not on DKP"),"")</f>
        <v/>
      </c>
      <c r="K729" s="185" t="str">
        <f aca="false">IF(F729="","", xlookup("*"&amp;F729&amp;"*",S:S,S:S,"",2))</f>
        <v/>
      </c>
      <c r="N729" s="187" t="str">
        <f aca="false" t="array" ref="N729:N729">IF(M729="","", xlookup(M729,'Guild ID Registrar'!B:B,'Guild ID Registrar'!A:A,"noID"))</f>
        <v/>
      </c>
      <c r="O729" s="139" t="e">
        <f aca="false">xlookup(M729,F:F,F:F,"",2)</f>
        <v>#NAME?</v>
      </c>
      <c r="P729" s="138" t="str">
        <f aca="false">IF(SUMIF(F:F,M729,H:H)=0,"",SUMIF(F:F,M729,H:H))</f>
        <v/>
      </c>
      <c r="Q729" s="189" t="str">
        <f aca="false">IF(M729="","", xlookup("*"&amp;M729&amp;"*",S:S,S:S,"",2))</f>
        <v/>
      </c>
      <c r="S729" s="140" t="str">
        <f aca="false">IF('DKP Sep 25'!A726&lt;&gt;"",'DKP Sep 25'!A726,"")</f>
        <v/>
      </c>
      <c r="T729" s="145" t="str">
        <f aca="false">IF(S729="","",IF(SUMIF(Q:Q,S729,P:P)=0,"",SUMIF(Q:Q,S729,P:P)))</f>
        <v/>
      </c>
      <c r="U729" s="190" t="str">
        <f aca="false" t="array" ref="U729:U729">IF(S729="","", xlookup(S729,'DKP Sep 25'!A:A,'DKP Sep 25'!A:A))</f>
        <v/>
      </c>
      <c r="V729" s="126" t="str">
        <f aca="false">IF(T729="","", IF(T729&gt;10,1,""))</f>
        <v/>
      </c>
      <c r="W729" s="191" t="e">
        <f aca="false">xlookup(S729,Q:Q,Q:Q)</f>
        <v>#NAME?</v>
      </c>
    </row>
    <row r="730" customFormat="false" ht="15.75" hidden="false" customHeight="true" outlineLevel="0" collapsed="false">
      <c r="A730" s="126"/>
      <c r="B730" s="126"/>
      <c r="C730" s="126"/>
      <c r="G730" s="214"/>
      <c r="H730" s="123"/>
      <c r="I730" s="214" t="str">
        <f aca="false">IF(F730&lt;&gt;"",xlookup(F730,M:M,M:M,"not guildie"),"")</f>
        <v/>
      </c>
      <c r="J730" s="214" t="str">
        <f aca="false">IF(F730&lt;&gt;"", xlookup(F730,O:O,O:O,"not on DKP"),"")</f>
        <v/>
      </c>
      <c r="K730" s="185" t="str">
        <f aca="false">IF(F730="","", xlookup("*"&amp;F730&amp;"*",S:S,S:S,"",2))</f>
        <v/>
      </c>
      <c r="N730" s="187" t="str">
        <f aca="false" t="array" ref="N730:N730">IF(M730="","", xlookup(M730,'Guild ID Registrar'!B:B,'Guild ID Registrar'!A:A,"noID"))</f>
        <v/>
      </c>
      <c r="O730" s="139" t="e">
        <f aca="false">xlookup(M730,F:F,F:F,"",2)</f>
        <v>#NAME?</v>
      </c>
      <c r="P730" s="138" t="str">
        <f aca="false">IF(SUMIF(F:F,M730,H:H)=0,"",SUMIF(F:F,M730,H:H))</f>
        <v/>
      </c>
      <c r="Q730" s="189" t="str">
        <f aca="false">IF(M730="","", xlookup("*"&amp;M730&amp;"*",S:S,S:S,"",2))</f>
        <v/>
      </c>
      <c r="S730" s="140" t="str">
        <f aca="false">IF('DKP Sep 25'!A727&lt;&gt;"",'DKP Sep 25'!A727,"")</f>
        <v/>
      </c>
      <c r="T730" s="145" t="str">
        <f aca="false">IF(S730="","",IF(SUMIF(Q:Q,S730,P:P)=0,"",SUMIF(Q:Q,S730,P:P)))</f>
        <v/>
      </c>
      <c r="U730" s="190" t="str">
        <f aca="false" t="array" ref="U730:U730">IF(S730="","", xlookup(S730,'DKP Sep 25'!A:A,'DKP Sep 25'!A:A))</f>
        <v/>
      </c>
      <c r="V730" s="126" t="str">
        <f aca="false">IF(T730="","", IF(T730&gt;10,1,""))</f>
        <v/>
      </c>
      <c r="W730" s="191" t="e">
        <f aca="false">xlookup(S730,Q:Q,Q:Q)</f>
        <v>#NAME?</v>
      </c>
    </row>
    <row r="731" customFormat="false" ht="15.75" hidden="false" customHeight="true" outlineLevel="0" collapsed="false">
      <c r="A731" s="126"/>
      <c r="B731" s="126"/>
      <c r="C731" s="126"/>
      <c r="G731" s="214"/>
      <c r="H731" s="123"/>
      <c r="I731" s="214" t="str">
        <f aca="false">IF(F731&lt;&gt;"",xlookup(F731,M:M,M:M,"not guildie"),"")</f>
        <v/>
      </c>
      <c r="J731" s="214" t="str">
        <f aca="false">IF(F731&lt;&gt;"", xlookup(F731,O:O,O:O,"not on DKP"),"")</f>
        <v/>
      </c>
      <c r="K731" s="185" t="str">
        <f aca="false">IF(F731="","", xlookup("*"&amp;F731&amp;"*",S:S,S:S,"",2))</f>
        <v/>
      </c>
      <c r="N731" s="187" t="str">
        <f aca="false" t="array" ref="N731:N731">IF(M731="","", xlookup(M731,'Guild ID Registrar'!B:B,'Guild ID Registrar'!A:A,"noID"))</f>
        <v/>
      </c>
      <c r="O731" s="139" t="e">
        <f aca="false">xlookup(M731,F:F,F:F,"",2)</f>
        <v>#NAME?</v>
      </c>
      <c r="P731" s="138" t="str">
        <f aca="false">IF(SUMIF(F:F,M731,H:H)=0,"",SUMIF(F:F,M731,H:H))</f>
        <v/>
      </c>
      <c r="Q731" s="189" t="str">
        <f aca="false">IF(M731="","", xlookup("*"&amp;M731&amp;"*",S:S,S:S,"",2))</f>
        <v/>
      </c>
      <c r="S731" s="140" t="str">
        <f aca="false">IF('DKP Sep 25'!A728&lt;&gt;"",'DKP Sep 25'!A728,"")</f>
        <v/>
      </c>
      <c r="T731" s="145" t="str">
        <f aca="false">IF(S731="","",IF(SUMIF(Q:Q,S731,P:P)=0,"",SUMIF(Q:Q,S731,P:P)))</f>
        <v/>
      </c>
      <c r="U731" s="190" t="str">
        <f aca="false" t="array" ref="U731:U731">IF(S731="","", xlookup(S731,'DKP Sep 25'!A:A,'DKP Sep 25'!A:A))</f>
        <v/>
      </c>
      <c r="V731" s="126" t="str">
        <f aca="false">IF(T731="","", IF(T731&gt;10,1,""))</f>
        <v/>
      </c>
      <c r="W731" s="191" t="e">
        <f aca="false">xlookup(S731,Q:Q,Q:Q)</f>
        <v>#NAME?</v>
      </c>
    </row>
    <row r="732" customFormat="false" ht="15.75" hidden="false" customHeight="true" outlineLevel="0" collapsed="false">
      <c r="A732" s="126"/>
      <c r="B732" s="126"/>
      <c r="C732" s="126"/>
      <c r="G732" s="214"/>
      <c r="H732" s="123"/>
      <c r="I732" s="214" t="str">
        <f aca="false">IF(F732&lt;&gt;"",xlookup(F732,M:M,M:M,"not guildie"),"")</f>
        <v/>
      </c>
      <c r="J732" s="214" t="str">
        <f aca="false">IF(F732&lt;&gt;"", xlookup(F732,O:O,O:O,"not on DKP"),"")</f>
        <v/>
      </c>
      <c r="K732" s="185" t="str">
        <f aca="false">IF(F732="","", xlookup("*"&amp;F732&amp;"*",S:S,S:S,"",2))</f>
        <v/>
      </c>
      <c r="N732" s="187" t="str">
        <f aca="false" t="array" ref="N732:N732">IF(M732="","", xlookup(M732,'Guild ID Registrar'!B:B,'Guild ID Registrar'!A:A,"noID"))</f>
        <v/>
      </c>
      <c r="O732" s="139" t="e">
        <f aca="false">xlookup(M732,F:F,F:F,"",2)</f>
        <v>#NAME?</v>
      </c>
      <c r="P732" s="138" t="str">
        <f aca="false">IF(SUMIF(F:F,M732,H:H)=0,"",SUMIF(F:F,M732,H:H))</f>
        <v/>
      </c>
      <c r="Q732" s="189" t="str">
        <f aca="false">IF(M732="","", xlookup("*"&amp;M732&amp;"*",S:S,S:S,"",2))</f>
        <v/>
      </c>
      <c r="S732" s="140" t="str">
        <f aca="false">IF('DKP Sep 25'!A729&lt;&gt;"",'DKP Sep 25'!A729,"")</f>
        <v/>
      </c>
      <c r="T732" s="145" t="str">
        <f aca="false">IF(S732="","",IF(SUMIF(Q:Q,S732,P:P)=0,"",SUMIF(Q:Q,S732,P:P)))</f>
        <v/>
      </c>
      <c r="U732" s="190" t="str">
        <f aca="false" t="array" ref="U732:U732">IF(S732="","", xlookup(S732,'DKP Sep 25'!A:A,'DKP Sep 25'!A:A))</f>
        <v/>
      </c>
      <c r="V732" s="126" t="str">
        <f aca="false">IF(T732="","", IF(T732&gt;10,1,""))</f>
        <v/>
      </c>
      <c r="W732" s="191" t="e">
        <f aca="false">xlookup(S732,Q:Q,Q:Q)</f>
        <v>#NAME?</v>
      </c>
    </row>
    <row r="733" customFormat="false" ht="15.75" hidden="false" customHeight="true" outlineLevel="0" collapsed="false">
      <c r="A733" s="126"/>
      <c r="B733" s="126"/>
      <c r="C733" s="126"/>
      <c r="G733" s="214"/>
      <c r="H733" s="123"/>
      <c r="I733" s="214" t="str">
        <f aca="false">IF(F733&lt;&gt;"",xlookup(F733,M:M,M:M,"not guildie"),"")</f>
        <v/>
      </c>
      <c r="J733" s="214" t="str">
        <f aca="false">IF(F733&lt;&gt;"", xlookup(F733,O:O,O:O,"not on DKP"),"")</f>
        <v/>
      </c>
      <c r="K733" s="185" t="str">
        <f aca="false">IF(F733="","", xlookup("*"&amp;F733&amp;"*",S:S,S:S,"",2))</f>
        <v/>
      </c>
      <c r="N733" s="187" t="str">
        <f aca="false" t="array" ref="N733:N733">IF(M733="","", xlookup(M733,'Guild ID Registrar'!B:B,'Guild ID Registrar'!A:A,"noID"))</f>
        <v/>
      </c>
      <c r="O733" s="139" t="e">
        <f aca="false">xlookup(M733,F:F,F:F,"",2)</f>
        <v>#NAME?</v>
      </c>
      <c r="P733" s="138" t="str">
        <f aca="false">IF(SUMIF(F:F,M733,H:H)=0,"",SUMIF(F:F,M733,H:H))</f>
        <v/>
      </c>
      <c r="Q733" s="189" t="str">
        <f aca="false">IF(M733="","", xlookup("*"&amp;M733&amp;"*",S:S,S:S,"",2))</f>
        <v/>
      </c>
      <c r="S733" s="140" t="str">
        <f aca="false">IF('DKP Sep 25'!A730&lt;&gt;"",'DKP Sep 25'!A730,"")</f>
        <v/>
      </c>
      <c r="T733" s="145" t="str">
        <f aca="false">IF(S733="","",IF(SUMIF(Q:Q,S733,P:P)=0,"",SUMIF(Q:Q,S733,P:P)))</f>
        <v/>
      </c>
      <c r="U733" s="190" t="str">
        <f aca="false" t="array" ref="U733:U733">IF(S733="","", xlookup(S733,'DKP Sep 25'!A:A,'DKP Sep 25'!A:A))</f>
        <v/>
      </c>
      <c r="V733" s="126" t="str">
        <f aca="false">IF(T733="","", IF(T733&gt;10,1,""))</f>
        <v/>
      </c>
      <c r="W733" s="191" t="e">
        <f aca="false">xlookup(S733,Q:Q,Q:Q)</f>
        <v>#NAME?</v>
      </c>
    </row>
    <row r="734" customFormat="false" ht="15.75" hidden="false" customHeight="true" outlineLevel="0" collapsed="false">
      <c r="A734" s="126"/>
      <c r="B734" s="126"/>
      <c r="C734" s="126"/>
      <c r="G734" s="214"/>
      <c r="H734" s="123"/>
      <c r="I734" s="214" t="str">
        <f aca="false">IF(F734&lt;&gt;"",xlookup(F734,M:M,M:M,"not guildie"),"")</f>
        <v/>
      </c>
      <c r="J734" s="214" t="str">
        <f aca="false">IF(F734&lt;&gt;"", xlookup(F734,O:O,O:O,"not on DKP"),"")</f>
        <v/>
      </c>
      <c r="K734" s="185" t="str">
        <f aca="false">IF(F734="","", xlookup("*"&amp;F734&amp;"*",S:S,S:S,"",2))</f>
        <v/>
      </c>
      <c r="N734" s="187" t="str">
        <f aca="false" t="array" ref="N734:N734">IF(M734="","", xlookup(M734,'Guild ID Registrar'!B:B,'Guild ID Registrar'!A:A,"noID"))</f>
        <v/>
      </c>
      <c r="O734" s="139" t="e">
        <f aca="false">xlookup(M734,F:F,F:F,"",2)</f>
        <v>#NAME?</v>
      </c>
      <c r="P734" s="138" t="str">
        <f aca="false">IF(SUMIF(F:F,M734,H:H)=0,"",SUMIF(F:F,M734,H:H))</f>
        <v/>
      </c>
      <c r="Q734" s="189" t="str">
        <f aca="false">IF(M734="","", xlookup("*"&amp;M734&amp;"*",S:S,S:S,"",2))</f>
        <v/>
      </c>
      <c r="S734" s="140" t="str">
        <f aca="false">IF('DKP Sep 25'!A731&lt;&gt;"",'DKP Sep 25'!A731,"")</f>
        <v/>
      </c>
      <c r="T734" s="145" t="str">
        <f aca="false">IF(S734="","",IF(SUMIF(Q:Q,S734,P:P)=0,"",SUMIF(Q:Q,S734,P:P)))</f>
        <v/>
      </c>
      <c r="U734" s="190" t="str">
        <f aca="false" t="array" ref="U734:U734">IF(S734="","", xlookup(S734,'DKP Sep 25'!A:A,'DKP Sep 25'!A:A))</f>
        <v/>
      </c>
      <c r="V734" s="126" t="str">
        <f aca="false">IF(T734="","", IF(T734&gt;10,1,""))</f>
        <v/>
      </c>
      <c r="W734" s="191" t="e">
        <f aca="false">xlookup(S734,Q:Q,Q:Q)</f>
        <v>#NAME?</v>
      </c>
    </row>
    <row r="735" customFormat="false" ht="15.75" hidden="false" customHeight="true" outlineLevel="0" collapsed="false">
      <c r="A735" s="126"/>
      <c r="B735" s="126"/>
      <c r="C735" s="126"/>
      <c r="G735" s="214"/>
      <c r="H735" s="123"/>
      <c r="I735" s="214" t="str">
        <f aca="false">IF(F735&lt;&gt;"",xlookup(F735,M:M,M:M,"not guildie"),"")</f>
        <v/>
      </c>
      <c r="J735" s="214" t="str">
        <f aca="false">IF(F735&lt;&gt;"", xlookup(F735,O:O,O:O,"not on DKP"),"")</f>
        <v/>
      </c>
      <c r="K735" s="185" t="str">
        <f aca="false">IF(F735="","", xlookup("*"&amp;F735&amp;"*",S:S,S:S,"",2))</f>
        <v/>
      </c>
      <c r="N735" s="187" t="str">
        <f aca="false" t="array" ref="N735:N735">IF(M735="","", xlookup(M735,'Guild ID Registrar'!B:B,'Guild ID Registrar'!A:A,"noID"))</f>
        <v/>
      </c>
      <c r="O735" s="139" t="e">
        <f aca="false">xlookup(M735,F:F,F:F,"",2)</f>
        <v>#NAME?</v>
      </c>
      <c r="P735" s="138" t="str">
        <f aca="false">IF(SUMIF(F:F,M735,H:H)=0,"",SUMIF(F:F,M735,H:H))</f>
        <v/>
      </c>
      <c r="Q735" s="189" t="str">
        <f aca="false">IF(M735="","", xlookup("*"&amp;M735&amp;"*",S:S,S:S,"",2))</f>
        <v/>
      </c>
      <c r="S735" s="140" t="str">
        <f aca="false">IF('DKP Sep 25'!A732&lt;&gt;"",'DKP Sep 25'!A732,"")</f>
        <v/>
      </c>
      <c r="T735" s="145" t="str">
        <f aca="false">IF(S735="","",IF(SUMIF(Q:Q,S735,P:P)=0,"",SUMIF(Q:Q,S735,P:P)))</f>
        <v/>
      </c>
      <c r="U735" s="190" t="str">
        <f aca="false" t="array" ref="U735:U735">IF(S735="","", xlookup(S735,'DKP Sep 25'!A:A,'DKP Sep 25'!A:A))</f>
        <v/>
      </c>
      <c r="V735" s="126" t="str">
        <f aca="false">IF(T735="","", IF(T735&gt;10,1,""))</f>
        <v/>
      </c>
      <c r="W735" s="191" t="e">
        <f aca="false">xlookup(S735,Q:Q,Q:Q)</f>
        <v>#NAME?</v>
      </c>
    </row>
    <row r="736" customFormat="false" ht="15.75" hidden="false" customHeight="true" outlineLevel="0" collapsed="false">
      <c r="A736" s="126"/>
      <c r="B736" s="126"/>
      <c r="C736" s="126"/>
      <c r="G736" s="214"/>
      <c r="H736" s="123"/>
      <c r="I736" s="214" t="str">
        <f aca="false">IF(F736&lt;&gt;"",xlookup(F736,M:M,M:M,"not guildie"),"")</f>
        <v/>
      </c>
      <c r="J736" s="214" t="str">
        <f aca="false">IF(F736&lt;&gt;"", xlookup(F736,O:O,O:O,"not on DKP"),"")</f>
        <v/>
      </c>
      <c r="K736" s="185" t="str">
        <f aca="false">IF(F736="","", xlookup("*"&amp;F736&amp;"*",S:S,S:S,"",2))</f>
        <v/>
      </c>
      <c r="N736" s="187" t="str">
        <f aca="false" t="array" ref="N736:N736">IF(M736="","", xlookup(M736,'Guild ID Registrar'!B:B,'Guild ID Registrar'!A:A,"noID"))</f>
        <v/>
      </c>
      <c r="O736" s="139" t="e">
        <f aca="false">xlookup(M736,F:F,F:F,"",2)</f>
        <v>#NAME?</v>
      </c>
      <c r="P736" s="138" t="str">
        <f aca="false">IF(SUMIF(F:F,M736,H:H)=0,"",SUMIF(F:F,M736,H:H))</f>
        <v/>
      </c>
      <c r="Q736" s="189" t="str">
        <f aca="false">IF(M736="","", xlookup("*"&amp;M736&amp;"*",S:S,S:S,"",2))</f>
        <v/>
      </c>
      <c r="S736" s="140" t="str">
        <f aca="false">IF('DKP Sep 25'!A733&lt;&gt;"",'DKP Sep 25'!A733,"")</f>
        <v/>
      </c>
      <c r="T736" s="145" t="str">
        <f aca="false">IF(S736="","",IF(SUMIF(Q:Q,S736,P:P)=0,"",SUMIF(Q:Q,S736,P:P)))</f>
        <v/>
      </c>
      <c r="U736" s="190" t="str">
        <f aca="false" t="array" ref="U736:U736">IF(S736="","", xlookup(S736,'DKP Sep 25'!A:A,'DKP Sep 25'!A:A))</f>
        <v/>
      </c>
      <c r="V736" s="126" t="str">
        <f aca="false">IF(T736="","", IF(T736&gt;10,1,""))</f>
        <v/>
      </c>
      <c r="W736" s="191" t="e">
        <f aca="false">xlookup(S736,Q:Q,Q:Q)</f>
        <v>#NAME?</v>
      </c>
    </row>
    <row r="737" customFormat="false" ht="15.75" hidden="false" customHeight="true" outlineLevel="0" collapsed="false">
      <c r="A737" s="126"/>
      <c r="B737" s="126"/>
      <c r="C737" s="126"/>
      <c r="G737" s="214"/>
      <c r="H737" s="123"/>
      <c r="I737" s="214" t="str">
        <f aca="false">IF(F737&lt;&gt;"",xlookup(F737,M:M,M:M,"not guildie"),"")</f>
        <v/>
      </c>
      <c r="J737" s="214" t="str">
        <f aca="false">IF(F737&lt;&gt;"", xlookup(F737,O:O,O:O,"not on DKP"),"")</f>
        <v/>
      </c>
      <c r="K737" s="185" t="str">
        <f aca="false">IF(F737="","", xlookup("*"&amp;F737&amp;"*",S:S,S:S,"",2))</f>
        <v/>
      </c>
      <c r="N737" s="187" t="str">
        <f aca="false" t="array" ref="N737:N737">IF(M737="","", xlookup(M737,'Guild ID Registrar'!B:B,'Guild ID Registrar'!A:A,"noID"))</f>
        <v/>
      </c>
      <c r="O737" s="139" t="e">
        <f aca="false">xlookup(M737,F:F,F:F,"",2)</f>
        <v>#NAME?</v>
      </c>
      <c r="P737" s="138" t="str">
        <f aca="false">IF(SUMIF(F:F,M737,H:H)=0,"",SUMIF(F:F,M737,H:H))</f>
        <v/>
      </c>
      <c r="Q737" s="189" t="str">
        <f aca="false">IF(M737="","", xlookup("*"&amp;M737&amp;"*",S:S,S:S,"",2))</f>
        <v/>
      </c>
      <c r="S737" s="140" t="str">
        <f aca="false">IF('DKP Sep 25'!A734&lt;&gt;"",'DKP Sep 25'!A734,"")</f>
        <v/>
      </c>
      <c r="T737" s="145" t="str">
        <f aca="false">IF(S737="","",IF(SUMIF(Q:Q,S737,P:P)=0,"",SUMIF(Q:Q,S737,P:P)))</f>
        <v/>
      </c>
      <c r="U737" s="190" t="str">
        <f aca="false" t="array" ref="U737:U737">IF(S737="","", xlookup(S737,'DKP Sep 25'!A:A,'DKP Sep 25'!A:A))</f>
        <v/>
      </c>
      <c r="V737" s="126" t="str">
        <f aca="false">IF(T737="","", IF(T737&gt;10,1,""))</f>
        <v/>
      </c>
      <c r="W737" s="191" t="e">
        <f aca="false">xlookup(S737,Q:Q,Q:Q)</f>
        <v>#NAME?</v>
      </c>
    </row>
    <row r="738" customFormat="false" ht="15.75" hidden="false" customHeight="true" outlineLevel="0" collapsed="false">
      <c r="A738" s="126"/>
      <c r="B738" s="126"/>
      <c r="C738" s="126"/>
      <c r="G738" s="214"/>
      <c r="H738" s="123"/>
      <c r="I738" s="214" t="str">
        <f aca="false">IF(F738&lt;&gt;"",xlookup(F738,M:M,M:M,"not guildie"),"")</f>
        <v/>
      </c>
      <c r="J738" s="214" t="str">
        <f aca="false">IF(F738&lt;&gt;"", xlookup(F738,O:O,O:O,"not on DKP"),"")</f>
        <v/>
      </c>
      <c r="K738" s="185" t="str">
        <f aca="false">IF(F738="","", xlookup("*"&amp;F738&amp;"*",S:S,S:S,"",2))</f>
        <v/>
      </c>
      <c r="N738" s="187" t="str">
        <f aca="false" t="array" ref="N738:N738">IF(M738="","", xlookup(M738,'Guild ID Registrar'!B:B,'Guild ID Registrar'!A:A,"noID"))</f>
        <v/>
      </c>
      <c r="O738" s="139" t="e">
        <f aca="false">xlookup(M738,F:F,F:F,"",2)</f>
        <v>#NAME?</v>
      </c>
      <c r="P738" s="138" t="str">
        <f aca="false">IF(SUMIF(F:F,M738,H:H)=0,"",SUMIF(F:F,M738,H:H))</f>
        <v/>
      </c>
      <c r="Q738" s="189" t="str">
        <f aca="false">IF(M738="","", xlookup("*"&amp;M738&amp;"*",S:S,S:S,"",2))</f>
        <v/>
      </c>
      <c r="S738" s="140" t="str">
        <f aca="false">IF('DKP Sep 25'!A735&lt;&gt;"",'DKP Sep 25'!A735,"")</f>
        <v/>
      </c>
      <c r="T738" s="145" t="str">
        <f aca="false">IF(S738="","",IF(SUMIF(Q:Q,S738,P:P)=0,"",SUMIF(Q:Q,S738,P:P)))</f>
        <v/>
      </c>
      <c r="U738" s="190" t="str">
        <f aca="false" t="array" ref="U738:U738">IF(S738="","", xlookup(S738,'DKP Sep 25'!A:A,'DKP Sep 25'!A:A))</f>
        <v/>
      </c>
      <c r="V738" s="126" t="str">
        <f aca="false">IF(T738="","", IF(T738&gt;10,1,""))</f>
        <v/>
      </c>
      <c r="W738" s="191" t="e">
        <f aca="false">xlookup(S738,Q:Q,Q:Q)</f>
        <v>#NAME?</v>
      </c>
    </row>
    <row r="739" customFormat="false" ht="15.75" hidden="false" customHeight="true" outlineLevel="0" collapsed="false">
      <c r="A739" s="126"/>
      <c r="B739" s="126"/>
      <c r="C739" s="126"/>
      <c r="G739" s="214"/>
      <c r="H739" s="123"/>
      <c r="I739" s="214" t="str">
        <f aca="false">IF(F739&lt;&gt;"",xlookup(F739,M:M,M:M,"not guildie"),"")</f>
        <v/>
      </c>
      <c r="J739" s="214" t="str">
        <f aca="false">IF(F739&lt;&gt;"", xlookup(F739,O:O,O:O,"not on DKP"),"")</f>
        <v/>
      </c>
      <c r="K739" s="185" t="str">
        <f aca="false">IF(F739="","", xlookup("*"&amp;F739&amp;"*",S:S,S:S,"",2))</f>
        <v/>
      </c>
      <c r="N739" s="187" t="str">
        <f aca="false" t="array" ref="N739:N739">IF(M739="","", xlookup(M739,'Guild ID Registrar'!B:B,'Guild ID Registrar'!A:A,"noID"))</f>
        <v/>
      </c>
      <c r="O739" s="139" t="e">
        <f aca="false">xlookup(M739,F:F,F:F,"",2)</f>
        <v>#NAME?</v>
      </c>
      <c r="P739" s="138" t="str">
        <f aca="false">IF(SUMIF(F:F,M739,H:H)=0,"",SUMIF(F:F,M739,H:H))</f>
        <v/>
      </c>
      <c r="Q739" s="189" t="str">
        <f aca="false">IF(M739="","", xlookup("*"&amp;M739&amp;"*",S:S,S:S,"",2))</f>
        <v/>
      </c>
      <c r="S739" s="140" t="str">
        <f aca="false">IF('DKP Sep 25'!A736&lt;&gt;"",'DKP Sep 25'!A736,"")</f>
        <v/>
      </c>
      <c r="T739" s="145" t="str">
        <f aca="false">IF(S739="","",IF(SUMIF(Q:Q,S739,P:P)=0,"",SUMIF(Q:Q,S739,P:P)))</f>
        <v/>
      </c>
      <c r="U739" s="190" t="str">
        <f aca="false" t="array" ref="U739:U739">IF(S739="","", xlookup(S739,'DKP Sep 25'!A:A,'DKP Sep 25'!A:A))</f>
        <v/>
      </c>
      <c r="V739" s="126" t="str">
        <f aca="false">IF(T739="","", IF(T739&gt;10,1,""))</f>
        <v/>
      </c>
      <c r="W739" s="191" t="e">
        <f aca="false">xlookup(S739,Q:Q,Q:Q)</f>
        <v>#NAME?</v>
      </c>
    </row>
    <row r="740" customFormat="false" ht="15.75" hidden="false" customHeight="true" outlineLevel="0" collapsed="false">
      <c r="A740" s="126"/>
      <c r="B740" s="126"/>
      <c r="C740" s="126"/>
      <c r="G740" s="214"/>
      <c r="H740" s="123"/>
      <c r="I740" s="214" t="str">
        <f aca="false">IF(F740&lt;&gt;"",xlookup(F740,M:M,M:M,"not guildie"),"")</f>
        <v/>
      </c>
      <c r="J740" s="214" t="str">
        <f aca="false">IF(F740&lt;&gt;"", xlookup(F740,O:O,O:O,"not on DKP"),"")</f>
        <v/>
      </c>
      <c r="K740" s="185" t="str">
        <f aca="false">IF(F740="","", xlookup("*"&amp;F740&amp;"*",S:S,S:S,"",2))</f>
        <v/>
      </c>
      <c r="N740" s="187" t="str">
        <f aca="false" t="array" ref="N740:N740">IF(M740="","", xlookup(M740,'Guild ID Registrar'!B:B,'Guild ID Registrar'!A:A,"noID"))</f>
        <v/>
      </c>
      <c r="O740" s="139" t="e">
        <f aca="false">xlookup(M740,F:F,F:F,"",2)</f>
        <v>#NAME?</v>
      </c>
      <c r="P740" s="138" t="str">
        <f aca="false">IF(SUMIF(F:F,M740,H:H)=0,"",SUMIF(F:F,M740,H:H))</f>
        <v/>
      </c>
      <c r="Q740" s="189" t="str">
        <f aca="false">IF(M740="","", xlookup("*"&amp;M740&amp;"*",S:S,S:S,"",2))</f>
        <v/>
      </c>
      <c r="S740" s="140" t="str">
        <f aca="false">IF('DKP Sep 25'!A737&lt;&gt;"",'DKP Sep 25'!A737,"")</f>
        <v/>
      </c>
      <c r="T740" s="145" t="str">
        <f aca="false">IF(S740="","",IF(SUMIF(Q:Q,S740,P:P)=0,"",SUMIF(Q:Q,S740,P:P)))</f>
        <v/>
      </c>
      <c r="U740" s="190" t="str">
        <f aca="false" t="array" ref="U740:U740">IF(S740="","", xlookup(S740,'DKP Sep 25'!A:A,'DKP Sep 25'!A:A))</f>
        <v/>
      </c>
      <c r="V740" s="126" t="str">
        <f aca="false">IF(T740="","", IF(T740&gt;10,1,""))</f>
        <v/>
      </c>
      <c r="W740" s="191" t="e">
        <f aca="false">xlookup(S740,Q:Q,Q:Q)</f>
        <v>#NAME?</v>
      </c>
    </row>
    <row r="741" customFormat="false" ht="15.75" hidden="false" customHeight="true" outlineLevel="0" collapsed="false">
      <c r="A741" s="126"/>
      <c r="B741" s="126"/>
      <c r="C741" s="126"/>
      <c r="G741" s="214"/>
      <c r="H741" s="123"/>
      <c r="I741" s="214" t="str">
        <f aca="false">IF(F741&lt;&gt;"",xlookup(F741,M:M,M:M,"not guildie"),"")</f>
        <v/>
      </c>
      <c r="J741" s="214" t="str">
        <f aca="false">IF(F741&lt;&gt;"", xlookup(F741,O:O,O:O,"not on DKP"),"")</f>
        <v/>
      </c>
      <c r="K741" s="185" t="str">
        <f aca="false">IF(F741="","", xlookup("*"&amp;F741&amp;"*",S:S,S:S,"",2))</f>
        <v/>
      </c>
      <c r="N741" s="187" t="str">
        <f aca="false" t="array" ref="N741:N741">IF(M741="","", xlookup(M741,'Guild ID Registrar'!B:B,'Guild ID Registrar'!A:A,"noID"))</f>
        <v/>
      </c>
      <c r="O741" s="139" t="e">
        <f aca="false">xlookup(M741,F:F,F:F,"",2)</f>
        <v>#NAME?</v>
      </c>
      <c r="P741" s="138" t="str">
        <f aca="false">IF(SUMIF(F:F,M741,H:H)=0,"",SUMIF(F:F,M741,H:H))</f>
        <v/>
      </c>
      <c r="Q741" s="189" t="str">
        <f aca="false">IF(M741="","", xlookup("*"&amp;M741&amp;"*",S:S,S:S,"",2))</f>
        <v/>
      </c>
      <c r="S741" s="140" t="str">
        <f aca="false">IF('DKP Sep 25'!A738&lt;&gt;"",'DKP Sep 25'!A738,"")</f>
        <v/>
      </c>
      <c r="T741" s="145" t="str">
        <f aca="false">IF(S741="","",IF(SUMIF(Q:Q,S741,P:P)=0,"",SUMIF(Q:Q,S741,P:P)))</f>
        <v/>
      </c>
      <c r="U741" s="190" t="str">
        <f aca="false" t="array" ref="U741:U741">IF(S741="","", xlookup(S741,'DKP Sep 25'!A:A,'DKP Sep 25'!A:A))</f>
        <v/>
      </c>
      <c r="V741" s="126" t="str">
        <f aca="false">IF(T741="","", IF(T741&gt;10,1,""))</f>
        <v/>
      </c>
      <c r="W741" s="191" t="e">
        <f aca="false">xlookup(S741,Q:Q,Q:Q)</f>
        <v>#NAME?</v>
      </c>
    </row>
    <row r="742" customFormat="false" ht="15.75" hidden="false" customHeight="true" outlineLevel="0" collapsed="false">
      <c r="A742" s="126"/>
      <c r="B742" s="126"/>
      <c r="C742" s="126"/>
      <c r="G742" s="214"/>
      <c r="H742" s="123"/>
      <c r="I742" s="214" t="str">
        <f aca="false">IF(F742&lt;&gt;"",xlookup(F742,M:M,M:M,"not guildie"),"")</f>
        <v/>
      </c>
      <c r="J742" s="214" t="str">
        <f aca="false">IF(F742&lt;&gt;"", xlookup(F742,O:O,O:O,"not on DKP"),"")</f>
        <v/>
      </c>
      <c r="K742" s="185" t="str">
        <f aca="false">IF(F742="","", xlookup("*"&amp;F742&amp;"*",S:S,S:S,"",2))</f>
        <v/>
      </c>
      <c r="N742" s="187" t="str">
        <f aca="false" t="array" ref="N742:N742">IF(M742="","", xlookup(M742,'Guild ID Registrar'!B:B,'Guild ID Registrar'!A:A,"noID"))</f>
        <v/>
      </c>
      <c r="O742" s="139" t="e">
        <f aca="false">xlookup(M742,F:F,F:F,"",2)</f>
        <v>#NAME?</v>
      </c>
      <c r="P742" s="138" t="str">
        <f aca="false">IF(SUMIF(F:F,M742,H:H)=0,"",SUMIF(F:F,M742,H:H))</f>
        <v/>
      </c>
      <c r="Q742" s="189" t="str">
        <f aca="false">IF(M742="","", xlookup("*"&amp;M742&amp;"*",S:S,S:S,"",2))</f>
        <v/>
      </c>
      <c r="S742" s="140" t="str">
        <f aca="false">IF('DKP Sep 25'!A739&lt;&gt;"",'DKP Sep 25'!A739,"")</f>
        <v/>
      </c>
      <c r="T742" s="145" t="str">
        <f aca="false">IF(S742="","",IF(SUMIF(Q:Q,S742,P:P)=0,"",SUMIF(Q:Q,S742,P:P)))</f>
        <v/>
      </c>
      <c r="U742" s="190" t="str">
        <f aca="false" t="array" ref="U742:U742">IF(S742="","", xlookup(S742,'DKP Sep 25'!A:A,'DKP Sep 25'!A:A))</f>
        <v/>
      </c>
      <c r="V742" s="126" t="str">
        <f aca="false">IF(T742="","", IF(T742&gt;10,1,""))</f>
        <v/>
      </c>
      <c r="W742" s="191" t="e">
        <f aca="false">xlookup(S742,Q:Q,Q:Q)</f>
        <v>#NAME?</v>
      </c>
    </row>
    <row r="743" customFormat="false" ht="15.75" hidden="false" customHeight="true" outlineLevel="0" collapsed="false">
      <c r="A743" s="126"/>
      <c r="B743" s="126"/>
      <c r="C743" s="126"/>
      <c r="G743" s="214"/>
      <c r="H743" s="123"/>
      <c r="I743" s="214" t="str">
        <f aca="false">IF(F743&lt;&gt;"",xlookup(F743,M:M,M:M,"not guildie"),"")</f>
        <v/>
      </c>
      <c r="J743" s="214" t="str">
        <f aca="false">IF(F743&lt;&gt;"", xlookup(F743,O:O,O:O,"not on DKP"),"")</f>
        <v/>
      </c>
      <c r="K743" s="185" t="str">
        <f aca="false">IF(F743="","", xlookup("*"&amp;F743&amp;"*",S:S,S:S,"",2))</f>
        <v/>
      </c>
      <c r="N743" s="187" t="str">
        <f aca="false" t="array" ref="N743:N743">IF(M743="","", xlookup(M743,'Guild ID Registrar'!B:B,'Guild ID Registrar'!A:A,"noID"))</f>
        <v/>
      </c>
      <c r="O743" s="139" t="e">
        <f aca="false">xlookup(M743,F:F,F:F,"",2)</f>
        <v>#NAME?</v>
      </c>
      <c r="P743" s="138" t="str">
        <f aca="false">IF(SUMIF(F:F,M743,H:H)=0,"",SUMIF(F:F,M743,H:H))</f>
        <v/>
      </c>
      <c r="Q743" s="189" t="str">
        <f aca="false">IF(M743="","", xlookup("*"&amp;M743&amp;"*",S:S,S:S,"",2))</f>
        <v/>
      </c>
      <c r="S743" s="140" t="str">
        <f aca="false">IF('DKP Sep 25'!A740&lt;&gt;"",'DKP Sep 25'!A740,"")</f>
        <v/>
      </c>
      <c r="T743" s="145" t="str">
        <f aca="false">IF(S743="","",IF(SUMIF(Q:Q,S743,P:P)=0,"",SUMIF(Q:Q,S743,P:P)))</f>
        <v/>
      </c>
      <c r="U743" s="190" t="str">
        <f aca="false" t="array" ref="U743:U743">IF(S743="","", xlookup(S743,'DKP Sep 25'!A:A,'DKP Sep 25'!A:A))</f>
        <v/>
      </c>
      <c r="V743" s="126" t="str">
        <f aca="false">IF(T743="","", IF(T743&gt;10,1,""))</f>
        <v/>
      </c>
      <c r="W743" s="191" t="e">
        <f aca="false">xlookup(S743,Q:Q,Q:Q)</f>
        <v>#NAME?</v>
      </c>
    </row>
    <row r="744" customFormat="false" ht="15.75" hidden="false" customHeight="true" outlineLevel="0" collapsed="false">
      <c r="A744" s="126"/>
      <c r="B744" s="126"/>
      <c r="C744" s="126"/>
      <c r="G744" s="214"/>
      <c r="H744" s="123"/>
      <c r="I744" s="214" t="str">
        <f aca="false">IF(F744&lt;&gt;"",xlookup(F744,M:M,M:M,"not guildie"),"")</f>
        <v/>
      </c>
      <c r="J744" s="214" t="str">
        <f aca="false">IF(F744&lt;&gt;"", xlookup(F744,O:O,O:O,"not on DKP"),"")</f>
        <v/>
      </c>
      <c r="K744" s="185" t="str">
        <f aca="false">IF(F744="","", xlookup("*"&amp;F744&amp;"*",S:S,S:S,"",2))</f>
        <v/>
      </c>
      <c r="N744" s="187" t="str">
        <f aca="false" t="array" ref="N744:N744">IF(M744="","", xlookup(M744,'Guild ID Registrar'!B:B,'Guild ID Registrar'!A:A,"noID"))</f>
        <v/>
      </c>
      <c r="O744" s="139" t="e">
        <f aca="false">xlookup(M744,F:F,F:F,"",2)</f>
        <v>#NAME?</v>
      </c>
      <c r="P744" s="138" t="str">
        <f aca="false">IF(SUMIF(F:F,M744,H:H)=0,"",SUMIF(F:F,M744,H:H))</f>
        <v/>
      </c>
      <c r="Q744" s="189" t="str">
        <f aca="false">IF(M744="","", xlookup("*"&amp;M744&amp;"*",S:S,S:S,"",2))</f>
        <v/>
      </c>
      <c r="S744" s="140" t="str">
        <f aca="false">IF('DKP Sep 25'!A741&lt;&gt;"",'DKP Sep 25'!A741,"")</f>
        <v/>
      </c>
      <c r="T744" s="145" t="str">
        <f aca="false">IF(S744="","",IF(SUMIF(Q:Q,S744,P:P)=0,"",SUMIF(Q:Q,S744,P:P)))</f>
        <v/>
      </c>
      <c r="U744" s="190" t="str">
        <f aca="false" t="array" ref="U744:U744">IF(S744="","", xlookup(S744,'DKP Sep 25'!A:A,'DKP Sep 25'!A:A))</f>
        <v/>
      </c>
      <c r="V744" s="126" t="str">
        <f aca="false">IF(T744="","", IF(T744&gt;10,1,""))</f>
        <v/>
      </c>
      <c r="W744" s="191" t="e">
        <f aca="false">xlookup(S744,Q:Q,Q:Q)</f>
        <v>#NAME?</v>
      </c>
    </row>
    <row r="745" customFormat="false" ht="15.75" hidden="false" customHeight="true" outlineLevel="0" collapsed="false">
      <c r="A745" s="126"/>
      <c r="B745" s="126"/>
      <c r="C745" s="126"/>
      <c r="G745" s="214"/>
      <c r="H745" s="123"/>
      <c r="I745" s="214" t="str">
        <f aca="false">IF(F745&lt;&gt;"",xlookup(F745,M:M,M:M,"not guildie"),"")</f>
        <v/>
      </c>
      <c r="J745" s="214" t="str">
        <f aca="false">IF(F745&lt;&gt;"", xlookup(F745,O:O,O:O,"not on DKP"),"")</f>
        <v/>
      </c>
      <c r="K745" s="185" t="str">
        <f aca="false">IF(F745="","", xlookup("*"&amp;F745&amp;"*",S:S,S:S,"",2))</f>
        <v/>
      </c>
      <c r="N745" s="187" t="str">
        <f aca="false" t="array" ref="N745:N745">IF(M745="","", xlookup(M745,'Guild ID Registrar'!B:B,'Guild ID Registrar'!A:A,"noID"))</f>
        <v/>
      </c>
      <c r="O745" s="139" t="e">
        <f aca="false">xlookup(M745,F:F,F:F,"",2)</f>
        <v>#NAME?</v>
      </c>
      <c r="P745" s="138" t="str">
        <f aca="false">IF(SUMIF(F:F,M745,H:H)=0,"",SUMIF(F:F,M745,H:H))</f>
        <v/>
      </c>
      <c r="Q745" s="189" t="str">
        <f aca="false">IF(M745="","", xlookup("*"&amp;M745&amp;"*",S:S,S:S,"",2))</f>
        <v/>
      </c>
      <c r="S745" s="140" t="str">
        <f aca="false">IF('DKP Sep 25'!A742&lt;&gt;"",'DKP Sep 25'!A742,"")</f>
        <v/>
      </c>
      <c r="T745" s="145" t="str">
        <f aca="false">IF(S745="","",IF(SUMIF(Q:Q,S745,P:P)=0,"",SUMIF(Q:Q,S745,P:P)))</f>
        <v/>
      </c>
      <c r="U745" s="190" t="str">
        <f aca="false" t="array" ref="U745:U745">IF(S745="","", xlookup(S745,'DKP Sep 25'!A:A,'DKP Sep 25'!A:A))</f>
        <v/>
      </c>
      <c r="V745" s="126" t="str">
        <f aca="false">IF(T745="","", IF(T745&gt;10,1,""))</f>
        <v/>
      </c>
      <c r="W745" s="191" t="e">
        <f aca="false">xlookup(S745,Q:Q,Q:Q)</f>
        <v>#NAME?</v>
      </c>
    </row>
    <row r="746" customFormat="false" ht="15.75" hidden="false" customHeight="true" outlineLevel="0" collapsed="false">
      <c r="A746" s="126"/>
      <c r="B746" s="126"/>
      <c r="C746" s="126"/>
      <c r="G746" s="214"/>
      <c r="H746" s="123"/>
      <c r="I746" s="214" t="str">
        <f aca="false">IF(F746&lt;&gt;"",xlookup(F746,M:M,M:M,"not guildie"),"")</f>
        <v/>
      </c>
      <c r="J746" s="214" t="str">
        <f aca="false">IF(F746&lt;&gt;"", xlookup(F746,O:O,O:O,"not on DKP"),"")</f>
        <v/>
      </c>
      <c r="K746" s="185" t="str">
        <f aca="false">IF(F746="","", xlookup("*"&amp;F746&amp;"*",S:S,S:S,"",2))</f>
        <v/>
      </c>
      <c r="N746" s="187" t="str">
        <f aca="false" t="array" ref="N746:N746">IF(M746="","", xlookup(M746,'Guild ID Registrar'!B:B,'Guild ID Registrar'!A:A,"noID"))</f>
        <v/>
      </c>
      <c r="O746" s="139" t="e">
        <f aca="false">xlookup(M746,F:F,F:F,"",2)</f>
        <v>#NAME?</v>
      </c>
      <c r="P746" s="138" t="str">
        <f aca="false">IF(SUMIF(F:F,M746,H:H)=0,"",SUMIF(F:F,M746,H:H))</f>
        <v/>
      </c>
      <c r="Q746" s="189" t="str">
        <f aca="false">IF(M746="","", xlookup("*"&amp;M746&amp;"*",S:S,S:S,"",2))</f>
        <v/>
      </c>
      <c r="S746" s="140" t="str">
        <f aca="false">IF('DKP Sep 25'!A743&lt;&gt;"",'DKP Sep 25'!A743,"")</f>
        <v/>
      </c>
      <c r="T746" s="145" t="str">
        <f aca="false">IF(S746="","",IF(SUMIF(Q:Q,S746,P:P)=0,"",SUMIF(Q:Q,S746,P:P)))</f>
        <v/>
      </c>
      <c r="U746" s="190" t="str">
        <f aca="false" t="array" ref="U746:U746">IF(S746="","", xlookup(S746,'DKP Sep 25'!A:A,'DKP Sep 25'!A:A))</f>
        <v/>
      </c>
      <c r="V746" s="126" t="str">
        <f aca="false">IF(T746="","", IF(T746&gt;10,1,""))</f>
        <v/>
      </c>
      <c r="W746" s="191" t="e">
        <f aca="false">xlookup(S746,Q:Q,Q:Q)</f>
        <v>#NAME?</v>
      </c>
    </row>
    <row r="747" customFormat="false" ht="15.75" hidden="false" customHeight="true" outlineLevel="0" collapsed="false">
      <c r="A747" s="126"/>
      <c r="B747" s="126"/>
      <c r="C747" s="126"/>
      <c r="G747" s="214"/>
      <c r="H747" s="123"/>
      <c r="I747" s="214" t="str">
        <f aca="false">IF(F747&lt;&gt;"",xlookup(F747,M:M,M:M,"not guildie"),"")</f>
        <v/>
      </c>
      <c r="J747" s="214" t="str">
        <f aca="false">IF(F747&lt;&gt;"", xlookup(F747,O:O,O:O,"not on DKP"),"")</f>
        <v/>
      </c>
      <c r="K747" s="185" t="str">
        <f aca="false">IF(F747="","", xlookup("*"&amp;F747&amp;"*",S:S,S:S,"",2))</f>
        <v/>
      </c>
      <c r="N747" s="187" t="str">
        <f aca="false" t="array" ref="N747:N747">IF(M747="","", xlookup(M747,'Guild ID Registrar'!B:B,'Guild ID Registrar'!A:A,"noID"))</f>
        <v/>
      </c>
      <c r="O747" s="139" t="e">
        <f aca="false">xlookup(M747,F:F,F:F,"",2)</f>
        <v>#NAME?</v>
      </c>
      <c r="P747" s="138" t="str">
        <f aca="false">IF(SUMIF(F:F,M747,H:H)=0,"",SUMIF(F:F,M747,H:H))</f>
        <v/>
      </c>
      <c r="Q747" s="189" t="str">
        <f aca="false">IF(M747="","", xlookup("*"&amp;M747&amp;"*",S:S,S:S,"",2))</f>
        <v/>
      </c>
      <c r="S747" s="140" t="str">
        <f aca="false">IF('DKP Sep 25'!A744&lt;&gt;"",'DKP Sep 25'!A744,"")</f>
        <v/>
      </c>
      <c r="T747" s="145" t="str">
        <f aca="false">IF(S747="","",IF(SUMIF(Q:Q,S747,P:P)=0,"",SUMIF(Q:Q,S747,P:P)))</f>
        <v/>
      </c>
      <c r="U747" s="190" t="str">
        <f aca="false" t="array" ref="U747:U747">IF(S747="","", xlookup(S747,'DKP Sep 25'!A:A,'DKP Sep 25'!A:A))</f>
        <v/>
      </c>
      <c r="V747" s="126" t="str">
        <f aca="false">IF(T747="","", IF(T747&gt;10,1,""))</f>
        <v/>
      </c>
      <c r="W747" s="191" t="e">
        <f aca="false">xlookup(S747,Q:Q,Q:Q)</f>
        <v>#NAME?</v>
      </c>
    </row>
    <row r="748" customFormat="false" ht="15.75" hidden="false" customHeight="true" outlineLevel="0" collapsed="false">
      <c r="A748" s="126"/>
      <c r="B748" s="126"/>
      <c r="C748" s="126"/>
      <c r="G748" s="214"/>
      <c r="H748" s="123"/>
      <c r="I748" s="214" t="str">
        <f aca="false">IF(F748&lt;&gt;"",xlookup(F748,M:M,M:M,"not guildie"),"")</f>
        <v/>
      </c>
      <c r="J748" s="214" t="str">
        <f aca="false">IF(F748&lt;&gt;"", xlookup(F748,O:O,O:O,"not on DKP"),"")</f>
        <v/>
      </c>
      <c r="K748" s="185" t="str">
        <f aca="false">IF(F748="","", xlookup("*"&amp;F748&amp;"*",S:S,S:S,"",2))</f>
        <v/>
      </c>
      <c r="N748" s="187" t="str">
        <f aca="false" t="array" ref="N748:N748">IF(M748="","", xlookup(M748,'Guild ID Registrar'!B:B,'Guild ID Registrar'!A:A,"noID"))</f>
        <v/>
      </c>
      <c r="O748" s="139" t="e">
        <f aca="false">xlookup(M748,F:F,F:F,"",2)</f>
        <v>#NAME?</v>
      </c>
      <c r="P748" s="138" t="str">
        <f aca="false">IF(SUMIF(F:F,M748,H:H)=0,"",SUMIF(F:F,M748,H:H))</f>
        <v/>
      </c>
      <c r="Q748" s="189" t="str">
        <f aca="false">IF(M748="","", xlookup("*"&amp;M748&amp;"*",S:S,S:S,"",2))</f>
        <v/>
      </c>
      <c r="S748" s="140" t="str">
        <f aca="false">IF('DKP Sep 25'!A745&lt;&gt;"",'DKP Sep 25'!A745,"")</f>
        <v/>
      </c>
      <c r="T748" s="145" t="str">
        <f aca="false">IF(S748="","",IF(SUMIF(Q:Q,S748,P:P)=0,"",SUMIF(Q:Q,S748,P:P)))</f>
        <v/>
      </c>
      <c r="U748" s="190" t="str">
        <f aca="false" t="array" ref="U748:U748">IF(S748="","", xlookup(S748,'DKP Sep 25'!A:A,'DKP Sep 25'!A:A))</f>
        <v/>
      </c>
      <c r="V748" s="126" t="str">
        <f aca="false">IF(T748="","", IF(T748&gt;10,1,""))</f>
        <v/>
      </c>
      <c r="W748" s="191" t="e">
        <f aca="false">xlookup(S748,Q:Q,Q:Q)</f>
        <v>#NAME?</v>
      </c>
    </row>
    <row r="749" customFormat="false" ht="15.75" hidden="false" customHeight="true" outlineLevel="0" collapsed="false">
      <c r="A749" s="126"/>
      <c r="B749" s="126"/>
      <c r="C749" s="126"/>
      <c r="G749" s="214"/>
      <c r="H749" s="123"/>
      <c r="I749" s="214" t="str">
        <f aca="false">IF(F749&lt;&gt;"",xlookup(F749,M:M,M:M,"not guildie"),"")</f>
        <v/>
      </c>
      <c r="J749" s="214" t="str">
        <f aca="false">IF(F749&lt;&gt;"", xlookup(F749,O:O,O:O,"not on DKP"),"")</f>
        <v/>
      </c>
      <c r="K749" s="185" t="str">
        <f aca="false">IF(F749="","", xlookup("*"&amp;F749&amp;"*",S:S,S:S,"",2))</f>
        <v/>
      </c>
      <c r="N749" s="187" t="str">
        <f aca="false" t="array" ref="N749:N749">IF(M749="","", xlookup(M749,'Guild ID Registrar'!B:B,'Guild ID Registrar'!A:A,"noID"))</f>
        <v/>
      </c>
      <c r="O749" s="139" t="e">
        <f aca="false">xlookup(M749,F:F,F:F,"",2)</f>
        <v>#NAME?</v>
      </c>
      <c r="P749" s="138" t="str">
        <f aca="false">IF(SUMIF(F:F,M749,H:H)=0,"",SUMIF(F:F,M749,H:H))</f>
        <v/>
      </c>
      <c r="Q749" s="189" t="str">
        <f aca="false">IF(M749="","", xlookup("*"&amp;M749&amp;"*",S:S,S:S,"",2))</f>
        <v/>
      </c>
      <c r="S749" s="140" t="str">
        <f aca="false">IF('DKP Sep 25'!A746&lt;&gt;"",'DKP Sep 25'!A746,"")</f>
        <v/>
      </c>
      <c r="T749" s="145" t="str">
        <f aca="false">IF(S749="","",IF(SUMIF(Q:Q,S749,P:P)=0,"",SUMIF(Q:Q,S749,P:P)))</f>
        <v/>
      </c>
      <c r="U749" s="190" t="str">
        <f aca="false" t="array" ref="U749:U749">IF(S749="","", xlookup(S749,'DKP Sep 25'!A:A,'DKP Sep 25'!A:A))</f>
        <v/>
      </c>
      <c r="V749" s="126" t="str">
        <f aca="false">IF(T749="","", IF(T749&gt;10,1,""))</f>
        <v/>
      </c>
      <c r="W749" s="191" t="e">
        <f aca="false">xlookup(S749,Q:Q,Q:Q)</f>
        <v>#NAME?</v>
      </c>
    </row>
    <row r="750" customFormat="false" ht="15.75" hidden="false" customHeight="true" outlineLevel="0" collapsed="false">
      <c r="A750" s="126"/>
      <c r="B750" s="126"/>
      <c r="C750" s="126"/>
      <c r="G750" s="214"/>
      <c r="H750" s="123"/>
      <c r="I750" s="214" t="str">
        <f aca="false">IF(F750&lt;&gt;"",xlookup(F750,M:M,M:M,"not guildie"),"")</f>
        <v/>
      </c>
      <c r="J750" s="214" t="str">
        <f aca="false">IF(F750&lt;&gt;"", xlookup(F750,O:O,O:O,"not on DKP"),"")</f>
        <v/>
      </c>
      <c r="K750" s="185" t="str">
        <f aca="false">IF(F750="","", xlookup("*"&amp;F750&amp;"*",S:S,S:S,"",2))</f>
        <v/>
      </c>
      <c r="N750" s="187" t="str">
        <f aca="false" t="array" ref="N750:N750">IF(M750="","", xlookup(M750,'Guild ID Registrar'!B:B,'Guild ID Registrar'!A:A,"noID"))</f>
        <v/>
      </c>
      <c r="O750" s="139" t="e">
        <f aca="false">xlookup(M750,F:F,F:F,"",2)</f>
        <v>#NAME?</v>
      </c>
      <c r="P750" s="138" t="str">
        <f aca="false">IF(SUMIF(F:F,M750,H:H)=0,"",SUMIF(F:F,M750,H:H))</f>
        <v/>
      </c>
      <c r="Q750" s="189" t="str">
        <f aca="false">IF(M750="","", xlookup("*"&amp;M750&amp;"*",S:S,S:S,"",2))</f>
        <v/>
      </c>
      <c r="S750" s="140" t="str">
        <f aca="false">IF('DKP Sep 25'!A747&lt;&gt;"",'DKP Sep 25'!A747,"")</f>
        <v/>
      </c>
      <c r="T750" s="145" t="str">
        <f aca="false">IF(S750="","",IF(SUMIF(Q:Q,S750,P:P)=0,"",SUMIF(Q:Q,S750,P:P)))</f>
        <v/>
      </c>
      <c r="U750" s="190" t="str">
        <f aca="false" t="array" ref="U750:U750">IF(S750="","", xlookup(S750,'DKP Sep 25'!A:A,'DKP Sep 25'!A:A))</f>
        <v/>
      </c>
      <c r="V750" s="126" t="str">
        <f aca="false">IF(T750="","", IF(T750&gt;10,1,""))</f>
        <v/>
      </c>
      <c r="W750" s="191" t="e">
        <f aca="false">xlookup(S750,Q:Q,Q:Q)</f>
        <v>#NAME?</v>
      </c>
    </row>
    <row r="751" customFormat="false" ht="15.75" hidden="false" customHeight="true" outlineLevel="0" collapsed="false">
      <c r="A751" s="126"/>
      <c r="B751" s="126"/>
      <c r="C751" s="126"/>
      <c r="G751" s="214"/>
      <c r="H751" s="123"/>
      <c r="I751" s="214" t="str">
        <f aca="false">IF(F751&lt;&gt;"",xlookup(F751,M:M,M:M,"not guildie"),"")</f>
        <v/>
      </c>
      <c r="J751" s="214" t="str">
        <f aca="false">IF(F751&lt;&gt;"", xlookup(F751,O:O,O:O,"not on DKP"),"")</f>
        <v/>
      </c>
      <c r="K751" s="185" t="str">
        <f aca="false">IF(F751="","", xlookup("*"&amp;F751&amp;"*",S:S,S:S,"",2))</f>
        <v/>
      </c>
      <c r="N751" s="187" t="str">
        <f aca="false" t="array" ref="N751:N751">IF(M751="","", xlookup(M751,'Guild ID Registrar'!B:B,'Guild ID Registrar'!A:A,"noID"))</f>
        <v/>
      </c>
      <c r="O751" s="139" t="e">
        <f aca="false">xlookup(M751,F:F,F:F,"",2)</f>
        <v>#NAME?</v>
      </c>
      <c r="P751" s="138" t="str">
        <f aca="false">IF(SUMIF(F:F,M751,H:H)=0,"",SUMIF(F:F,M751,H:H))</f>
        <v/>
      </c>
      <c r="Q751" s="189" t="str">
        <f aca="false">IF(M751="","", xlookup("*"&amp;M751&amp;"*",S:S,S:S,"",2))</f>
        <v/>
      </c>
      <c r="S751" s="140" t="str">
        <f aca="false">IF('DKP Sep 25'!A748&lt;&gt;"",'DKP Sep 25'!A748,"")</f>
        <v/>
      </c>
      <c r="T751" s="145" t="str">
        <f aca="false">IF(S751="","",IF(SUMIF(Q:Q,S751,P:P)=0,"",SUMIF(Q:Q,S751,P:P)))</f>
        <v/>
      </c>
      <c r="U751" s="190" t="str">
        <f aca="false" t="array" ref="U751:U751">IF(S751="","", xlookup(S751,'DKP Sep 25'!A:A,'DKP Sep 25'!A:A))</f>
        <v/>
      </c>
      <c r="V751" s="126" t="str">
        <f aca="false">IF(T751="","", IF(T751&gt;10,1,""))</f>
        <v/>
      </c>
      <c r="W751" s="191" t="e">
        <f aca="false">xlookup(S751,Q:Q,Q:Q)</f>
        <v>#NAME?</v>
      </c>
    </row>
    <row r="752" customFormat="false" ht="15.75" hidden="false" customHeight="true" outlineLevel="0" collapsed="false">
      <c r="A752" s="126"/>
      <c r="B752" s="126"/>
      <c r="C752" s="126"/>
      <c r="G752" s="214"/>
      <c r="H752" s="123"/>
      <c r="I752" s="214" t="str">
        <f aca="false">IF(F752&lt;&gt;"",xlookup(F752,M:M,M:M,"not guildie"),"")</f>
        <v/>
      </c>
      <c r="J752" s="214" t="str">
        <f aca="false">IF(F752&lt;&gt;"", xlookup(F752,O:O,O:O,"not on DKP"),"")</f>
        <v/>
      </c>
      <c r="K752" s="185" t="str">
        <f aca="false">IF(F752="","", xlookup("*"&amp;F752&amp;"*",S:S,S:S,"",2))</f>
        <v/>
      </c>
      <c r="N752" s="187" t="str">
        <f aca="false" t="array" ref="N752:N752">IF(M752="","", xlookup(M752,'Guild ID Registrar'!B:B,'Guild ID Registrar'!A:A,"noID"))</f>
        <v/>
      </c>
      <c r="O752" s="139" t="e">
        <f aca="false">xlookup(M752,F:F,F:F,"",2)</f>
        <v>#NAME?</v>
      </c>
      <c r="P752" s="138" t="str">
        <f aca="false">IF(SUMIF(F:F,M752,H:H)=0,"",SUMIF(F:F,M752,H:H))</f>
        <v/>
      </c>
      <c r="Q752" s="189" t="str">
        <f aca="false">IF(M752="","", xlookup("*"&amp;M752&amp;"*",S:S,S:S,"",2))</f>
        <v/>
      </c>
      <c r="S752" s="140" t="str">
        <f aca="false">IF('DKP Sep 25'!A749&lt;&gt;"",'DKP Sep 25'!A749,"")</f>
        <v/>
      </c>
      <c r="T752" s="145" t="str">
        <f aca="false">IF(S752="","",IF(SUMIF(Q:Q,S752,P:P)=0,"",SUMIF(Q:Q,S752,P:P)))</f>
        <v/>
      </c>
      <c r="U752" s="190" t="str">
        <f aca="false" t="array" ref="U752:U752">IF(S752="","", xlookup(S752,'DKP Sep 25'!A:A,'DKP Sep 25'!A:A))</f>
        <v/>
      </c>
      <c r="V752" s="126" t="str">
        <f aca="false">IF(T752="","", IF(T752&gt;10,1,""))</f>
        <v/>
      </c>
      <c r="W752" s="191" t="e">
        <f aca="false">xlookup(S752,Q:Q,Q:Q)</f>
        <v>#NAME?</v>
      </c>
    </row>
    <row r="753" customFormat="false" ht="15.75" hidden="false" customHeight="true" outlineLevel="0" collapsed="false">
      <c r="A753" s="126"/>
      <c r="B753" s="126"/>
      <c r="C753" s="126"/>
      <c r="G753" s="214"/>
      <c r="H753" s="123"/>
      <c r="I753" s="214" t="str">
        <f aca="false">IF(F753&lt;&gt;"",xlookup(F753,M:M,M:M,"not guildie"),"")</f>
        <v/>
      </c>
      <c r="J753" s="214" t="str">
        <f aca="false">IF(F753&lt;&gt;"", xlookup(F753,O:O,O:O,"not on DKP"),"")</f>
        <v/>
      </c>
      <c r="K753" s="185" t="str">
        <f aca="false">IF(F753="","", xlookup("*"&amp;F753&amp;"*",S:S,S:S,"",2))</f>
        <v/>
      </c>
      <c r="N753" s="187" t="str">
        <f aca="false" t="array" ref="N753:N753">IF(M753="","", xlookup(M753,'Guild ID Registrar'!B:B,'Guild ID Registrar'!A:A,"noID"))</f>
        <v/>
      </c>
      <c r="O753" s="139" t="e">
        <f aca="false">xlookup(M753,F:F,F:F,"",2)</f>
        <v>#NAME?</v>
      </c>
      <c r="P753" s="138" t="str">
        <f aca="false">IF(SUMIF(F:F,M753,H:H)=0,"",SUMIF(F:F,M753,H:H))</f>
        <v/>
      </c>
      <c r="Q753" s="189" t="str">
        <f aca="false">IF(M753="","", xlookup("*"&amp;M753&amp;"*",S:S,S:S,"",2))</f>
        <v/>
      </c>
      <c r="S753" s="140" t="str">
        <f aca="false">IF('DKP Sep 25'!A750&lt;&gt;"",'DKP Sep 25'!A750,"")</f>
        <v/>
      </c>
      <c r="T753" s="145" t="str">
        <f aca="false">IF(S753="","",IF(SUMIF(Q:Q,S753,P:P)=0,"",SUMIF(Q:Q,S753,P:P)))</f>
        <v/>
      </c>
      <c r="U753" s="190" t="str">
        <f aca="false" t="array" ref="U753:U753">IF(S753="","", xlookup(S753,'DKP Sep 25'!A:A,'DKP Sep 25'!A:A))</f>
        <v/>
      </c>
      <c r="V753" s="126" t="str">
        <f aca="false">IF(T753="","", IF(T753&gt;10,1,""))</f>
        <v/>
      </c>
      <c r="W753" s="191" t="e">
        <f aca="false">xlookup(S753,Q:Q,Q:Q)</f>
        <v>#NAME?</v>
      </c>
    </row>
    <row r="754" customFormat="false" ht="15.75" hidden="false" customHeight="true" outlineLevel="0" collapsed="false">
      <c r="A754" s="126"/>
      <c r="B754" s="126"/>
      <c r="C754" s="126"/>
      <c r="G754" s="214"/>
      <c r="H754" s="123"/>
      <c r="I754" s="214" t="str">
        <f aca="false">IF(F754&lt;&gt;"",xlookup(F754,M:M,M:M,"not guildie"),"")</f>
        <v/>
      </c>
      <c r="J754" s="214" t="str">
        <f aca="false">IF(F754&lt;&gt;"", xlookup(F754,O:O,O:O,"not on DKP"),"")</f>
        <v/>
      </c>
      <c r="K754" s="185" t="str">
        <f aca="false">IF(F754="","", xlookup("*"&amp;F754&amp;"*",S:S,S:S,"",2))</f>
        <v/>
      </c>
      <c r="N754" s="187" t="str">
        <f aca="false" t="array" ref="N754:N754">IF(M754="","", xlookup(M754,'Guild ID Registrar'!B:B,'Guild ID Registrar'!A:A,"noID"))</f>
        <v/>
      </c>
      <c r="O754" s="139" t="e">
        <f aca="false">xlookup(M754,F:F,F:F,"",2)</f>
        <v>#NAME?</v>
      </c>
      <c r="P754" s="138" t="str">
        <f aca="false">IF(SUMIF(F:F,M754,H:H)=0,"",SUMIF(F:F,M754,H:H))</f>
        <v/>
      </c>
      <c r="Q754" s="189" t="str">
        <f aca="false">IF(M754="","", xlookup("*"&amp;M754&amp;"*",S:S,S:S,"",2))</f>
        <v/>
      </c>
      <c r="S754" s="140" t="str">
        <f aca="false">IF('DKP Sep 25'!A751&lt;&gt;"",'DKP Sep 25'!A751,"")</f>
        <v/>
      </c>
      <c r="T754" s="145" t="str">
        <f aca="false">IF(S754="","",IF(SUMIF(Q:Q,S754,P:P)=0,"",SUMIF(Q:Q,S754,P:P)))</f>
        <v/>
      </c>
      <c r="U754" s="190" t="str">
        <f aca="false" t="array" ref="U754:U754">IF(S754="","", xlookup(S754,'DKP Sep 25'!A:A,'DKP Sep 25'!A:A))</f>
        <v/>
      </c>
      <c r="V754" s="126" t="str">
        <f aca="false">IF(T754="","", IF(T754&gt;10,1,""))</f>
        <v/>
      </c>
      <c r="W754" s="191" t="e">
        <f aca="false">xlookup(S754,Q:Q,Q:Q)</f>
        <v>#NAME?</v>
      </c>
    </row>
    <row r="755" customFormat="false" ht="15.75" hidden="false" customHeight="true" outlineLevel="0" collapsed="false">
      <c r="A755" s="126"/>
      <c r="B755" s="126"/>
      <c r="C755" s="126"/>
      <c r="G755" s="214"/>
      <c r="H755" s="123"/>
      <c r="I755" s="214" t="str">
        <f aca="false">IF(F755&lt;&gt;"",xlookup(F755,M:M,M:M,"not guildie"),"")</f>
        <v/>
      </c>
      <c r="J755" s="214" t="str">
        <f aca="false">IF(F755&lt;&gt;"", xlookup(F755,O:O,O:O,"not on DKP"),"")</f>
        <v/>
      </c>
      <c r="K755" s="185" t="str">
        <f aca="false">IF(F755="","", xlookup("*"&amp;F755&amp;"*",S:S,S:S,"",2))</f>
        <v/>
      </c>
      <c r="N755" s="187" t="str">
        <f aca="false" t="array" ref="N755:N755">IF(M755="","", xlookup(M755,'Guild ID Registrar'!B:B,'Guild ID Registrar'!A:A,"noID"))</f>
        <v/>
      </c>
      <c r="O755" s="139" t="e">
        <f aca="false">xlookup(M755,F:F,F:F,"",2)</f>
        <v>#NAME?</v>
      </c>
      <c r="P755" s="138" t="str">
        <f aca="false">IF(SUMIF(F:F,M755,H:H)=0,"",SUMIF(F:F,M755,H:H))</f>
        <v/>
      </c>
      <c r="Q755" s="189" t="str">
        <f aca="false">IF(M755="","", xlookup("*"&amp;M755&amp;"*",S:S,S:S,"",2))</f>
        <v/>
      </c>
      <c r="S755" s="140" t="str">
        <f aca="false">IF('DKP Sep 25'!A752&lt;&gt;"",'DKP Sep 25'!A752,"")</f>
        <v/>
      </c>
      <c r="T755" s="145" t="str">
        <f aca="false">IF(S755="","",IF(SUMIF(Q:Q,S755,P:P)=0,"",SUMIF(Q:Q,S755,P:P)))</f>
        <v/>
      </c>
      <c r="U755" s="190" t="str">
        <f aca="false" t="array" ref="U755:U755">IF(S755="","", xlookup(S755,'DKP Sep 25'!A:A,'DKP Sep 25'!A:A))</f>
        <v/>
      </c>
      <c r="V755" s="126" t="str">
        <f aca="false">IF(T755="","", IF(T755&gt;10,1,""))</f>
        <v/>
      </c>
      <c r="W755" s="191" t="e">
        <f aca="false">xlookup(S755,Q:Q,Q:Q)</f>
        <v>#NAME?</v>
      </c>
    </row>
    <row r="756" customFormat="false" ht="15.75" hidden="false" customHeight="true" outlineLevel="0" collapsed="false">
      <c r="A756" s="126"/>
      <c r="B756" s="126"/>
      <c r="C756" s="126"/>
      <c r="G756" s="214"/>
      <c r="H756" s="123"/>
      <c r="I756" s="214" t="str">
        <f aca="false">IF(F756&lt;&gt;"",xlookup(F756,M:M,M:M,"not guildie"),"")</f>
        <v/>
      </c>
      <c r="J756" s="214" t="str">
        <f aca="false">IF(F756&lt;&gt;"", xlookup(F756,O:O,O:O,"not on DKP"),"")</f>
        <v/>
      </c>
      <c r="K756" s="185" t="str">
        <f aca="false">IF(F756="","", xlookup("*"&amp;F756&amp;"*",S:S,S:S,"",2))</f>
        <v/>
      </c>
      <c r="N756" s="187" t="str">
        <f aca="false" t="array" ref="N756:N756">IF(M756="","", xlookup(M756,'Guild ID Registrar'!B:B,'Guild ID Registrar'!A:A,"noID"))</f>
        <v/>
      </c>
      <c r="O756" s="139" t="e">
        <f aca="false">xlookup(M756,F:F,F:F,"",2)</f>
        <v>#NAME?</v>
      </c>
      <c r="P756" s="138" t="str">
        <f aca="false">IF(SUMIF(F:F,M756,H:H)=0,"",SUMIF(F:F,M756,H:H))</f>
        <v/>
      </c>
      <c r="Q756" s="189" t="str">
        <f aca="false">IF(M756="","", xlookup("*"&amp;M756&amp;"*",S:S,S:S,"",2))</f>
        <v/>
      </c>
      <c r="S756" s="140" t="str">
        <f aca="false">IF('DKP Sep 25'!A753&lt;&gt;"",'DKP Sep 25'!A753,"")</f>
        <v/>
      </c>
      <c r="T756" s="145" t="str">
        <f aca="false">IF(S756="","",IF(SUMIF(Q:Q,S756,P:P)=0,"",SUMIF(Q:Q,S756,P:P)))</f>
        <v/>
      </c>
      <c r="U756" s="190" t="str">
        <f aca="false" t="array" ref="U756:U756">IF(S756="","", xlookup(S756,'DKP Sep 25'!A:A,'DKP Sep 25'!A:A))</f>
        <v/>
      </c>
      <c r="V756" s="126" t="str">
        <f aca="false">IF(T756="","", IF(T756&gt;10,1,""))</f>
        <v/>
      </c>
      <c r="W756" s="191" t="e">
        <f aca="false">xlookup(S756,Q:Q,Q:Q)</f>
        <v>#NAME?</v>
      </c>
    </row>
    <row r="757" customFormat="false" ht="15.75" hidden="false" customHeight="true" outlineLevel="0" collapsed="false">
      <c r="A757" s="126"/>
      <c r="B757" s="126"/>
      <c r="C757" s="126"/>
      <c r="G757" s="214"/>
      <c r="H757" s="123"/>
      <c r="I757" s="214" t="str">
        <f aca="false">IF(F757&lt;&gt;"",xlookup(F757,M:M,M:M,"not guildie"),"")</f>
        <v/>
      </c>
      <c r="J757" s="214" t="str">
        <f aca="false">IF(F757&lt;&gt;"", xlookup(F757,O:O,O:O,"not on DKP"),"")</f>
        <v/>
      </c>
      <c r="K757" s="185" t="str">
        <f aca="false">IF(F757="","", xlookup("*"&amp;F757&amp;"*",S:S,S:S,"",2))</f>
        <v/>
      </c>
      <c r="N757" s="187" t="str">
        <f aca="false" t="array" ref="N757:N757">IF(M757="","", xlookup(M757,'Guild ID Registrar'!B:B,'Guild ID Registrar'!A:A,"noID"))</f>
        <v/>
      </c>
      <c r="O757" s="139" t="e">
        <f aca="false">xlookup(M757,F:F,F:F,"",2)</f>
        <v>#NAME?</v>
      </c>
      <c r="P757" s="138" t="str">
        <f aca="false">IF(SUMIF(F:F,M757,H:H)=0,"",SUMIF(F:F,M757,H:H))</f>
        <v/>
      </c>
      <c r="Q757" s="189" t="str">
        <f aca="false">IF(M757="","", xlookup("*"&amp;M757&amp;"*",S:S,S:S,"",2))</f>
        <v/>
      </c>
      <c r="S757" s="140" t="str">
        <f aca="false">IF('DKP Sep 25'!A754&lt;&gt;"",'DKP Sep 25'!A754,"")</f>
        <v/>
      </c>
      <c r="T757" s="145" t="str">
        <f aca="false">IF(S757="","",IF(SUMIF(Q:Q,S757,P:P)=0,"",SUMIF(Q:Q,S757,P:P)))</f>
        <v/>
      </c>
      <c r="U757" s="190" t="str">
        <f aca="false" t="array" ref="U757:U757">IF(S757="","", xlookup(S757,'DKP Sep 25'!A:A,'DKP Sep 25'!A:A))</f>
        <v/>
      </c>
      <c r="V757" s="126" t="str">
        <f aca="false">IF(T757="","", IF(T757&gt;10,1,""))</f>
        <v/>
      </c>
      <c r="W757" s="191" t="e">
        <f aca="false">xlookup(S757,Q:Q,Q:Q)</f>
        <v>#NAME?</v>
      </c>
    </row>
    <row r="758" customFormat="false" ht="15.75" hidden="false" customHeight="true" outlineLevel="0" collapsed="false">
      <c r="A758" s="126"/>
      <c r="B758" s="126"/>
      <c r="C758" s="126"/>
      <c r="G758" s="214"/>
      <c r="H758" s="123"/>
      <c r="I758" s="214" t="str">
        <f aca="false">IF(F758&lt;&gt;"",xlookup(F758,M:M,M:M,"not guildie"),"")</f>
        <v/>
      </c>
      <c r="J758" s="214" t="str">
        <f aca="false">IF(F758&lt;&gt;"", xlookup(F758,O:O,O:O,"not on DKP"),"")</f>
        <v/>
      </c>
      <c r="K758" s="185" t="str">
        <f aca="false">IF(F758="","", xlookup("*"&amp;F758&amp;"*",S:S,S:S,"",2))</f>
        <v/>
      </c>
      <c r="N758" s="187" t="str">
        <f aca="false" t="array" ref="N758:N758">IF(M758="","", xlookup(M758,'Guild ID Registrar'!B:B,'Guild ID Registrar'!A:A,"noID"))</f>
        <v/>
      </c>
      <c r="O758" s="139" t="e">
        <f aca="false">xlookup(M758,F:F,F:F,"",2)</f>
        <v>#NAME?</v>
      </c>
      <c r="P758" s="138" t="str">
        <f aca="false">IF(SUMIF(F:F,M758,H:H)=0,"",SUMIF(F:F,M758,H:H))</f>
        <v/>
      </c>
      <c r="Q758" s="189" t="str">
        <f aca="false">IF(M758="","", xlookup("*"&amp;M758&amp;"*",S:S,S:S,"",2))</f>
        <v/>
      </c>
      <c r="S758" s="140" t="str">
        <f aca="false">IF('DKP Sep 25'!A755&lt;&gt;"",'DKP Sep 25'!A755,"")</f>
        <v/>
      </c>
      <c r="T758" s="145" t="str">
        <f aca="false">IF(S758="","",IF(SUMIF(Q:Q,S758,P:P)=0,"",SUMIF(Q:Q,S758,P:P)))</f>
        <v/>
      </c>
      <c r="U758" s="190" t="str">
        <f aca="false" t="array" ref="U758:U758">IF(S758="","", xlookup(S758,'DKP Sep 25'!A:A,'DKP Sep 25'!A:A))</f>
        <v/>
      </c>
      <c r="V758" s="126" t="str">
        <f aca="false">IF(T758="","", IF(T758&gt;10,1,""))</f>
        <v/>
      </c>
      <c r="W758" s="191" t="e">
        <f aca="false">xlookup(S758,Q:Q,Q:Q)</f>
        <v>#NAME?</v>
      </c>
    </row>
    <row r="759" customFormat="false" ht="15.75" hidden="false" customHeight="true" outlineLevel="0" collapsed="false">
      <c r="A759" s="126"/>
      <c r="B759" s="126"/>
      <c r="C759" s="126"/>
      <c r="G759" s="214"/>
      <c r="H759" s="123"/>
      <c r="I759" s="214" t="str">
        <f aca="false">IF(F759&lt;&gt;"",xlookup(F759,M:M,M:M,"not guildie"),"")</f>
        <v/>
      </c>
      <c r="J759" s="214" t="str">
        <f aca="false">IF(F759&lt;&gt;"", xlookup(F759,O:O,O:O,"not on DKP"),"")</f>
        <v/>
      </c>
      <c r="K759" s="185" t="str">
        <f aca="false">IF(F759="","", xlookup("*"&amp;F759&amp;"*",S:S,S:S,"",2))</f>
        <v/>
      </c>
      <c r="N759" s="187" t="str">
        <f aca="false" t="array" ref="N759:N759">IF(M759="","", xlookup(M759,'Guild ID Registrar'!B:B,'Guild ID Registrar'!A:A,"noID"))</f>
        <v/>
      </c>
      <c r="O759" s="139" t="e">
        <f aca="false">xlookup(M759,F:F,F:F,"",2)</f>
        <v>#NAME?</v>
      </c>
      <c r="P759" s="138" t="str">
        <f aca="false">IF(SUMIF(F:F,M759,H:H)=0,"",SUMIF(F:F,M759,H:H))</f>
        <v/>
      </c>
      <c r="Q759" s="189" t="str">
        <f aca="false">IF(M759="","", xlookup("*"&amp;M759&amp;"*",S:S,S:S,"",2))</f>
        <v/>
      </c>
      <c r="S759" s="140" t="str">
        <f aca="false">IF('DKP Sep 25'!A756&lt;&gt;"",'DKP Sep 25'!A756,"")</f>
        <v/>
      </c>
      <c r="T759" s="145" t="str">
        <f aca="false">IF(S759="","",IF(SUMIF(Q:Q,S759,P:P)=0,"",SUMIF(Q:Q,S759,P:P)))</f>
        <v/>
      </c>
      <c r="U759" s="190" t="str">
        <f aca="false" t="array" ref="U759:U759">IF(S759="","", xlookup(S759,'DKP Sep 25'!A:A,'DKP Sep 25'!A:A))</f>
        <v/>
      </c>
      <c r="V759" s="126" t="str">
        <f aca="false">IF(T759="","", IF(T759&gt;10,1,""))</f>
        <v/>
      </c>
      <c r="W759" s="191" t="e">
        <f aca="false">xlookup(S759,Q:Q,Q:Q)</f>
        <v>#NAME?</v>
      </c>
    </row>
    <row r="760" customFormat="false" ht="15.75" hidden="false" customHeight="true" outlineLevel="0" collapsed="false">
      <c r="A760" s="126"/>
      <c r="B760" s="126"/>
      <c r="C760" s="126"/>
      <c r="G760" s="214"/>
      <c r="H760" s="123"/>
      <c r="I760" s="214" t="str">
        <f aca="false">IF(F760&lt;&gt;"",xlookup(F760,M:M,M:M,"not guildie"),"")</f>
        <v/>
      </c>
      <c r="J760" s="214" t="str">
        <f aca="false">IF(F760&lt;&gt;"", xlookup(F760,O:O,O:O,"not on DKP"),"")</f>
        <v/>
      </c>
      <c r="K760" s="185" t="str">
        <f aca="false">IF(F760="","", xlookup("*"&amp;F760&amp;"*",S:S,S:S,"",2))</f>
        <v/>
      </c>
      <c r="N760" s="187" t="str">
        <f aca="false" t="array" ref="N760:N760">IF(M760="","", xlookup(M760,'Guild ID Registrar'!B:B,'Guild ID Registrar'!A:A,"noID"))</f>
        <v/>
      </c>
      <c r="O760" s="139" t="e">
        <f aca="false">xlookup(M760,F:F,F:F,"",2)</f>
        <v>#NAME?</v>
      </c>
      <c r="P760" s="138" t="str">
        <f aca="false">IF(SUMIF(F:F,M760,H:H)=0,"",SUMIF(F:F,M760,H:H))</f>
        <v/>
      </c>
      <c r="Q760" s="189" t="str">
        <f aca="false">IF(M760="","", xlookup("*"&amp;M760&amp;"*",S:S,S:S,"",2))</f>
        <v/>
      </c>
      <c r="S760" s="140" t="str">
        <f aca="false">IF('DKP Sep 25'!A757&lt;&gt;"",'DKP Sep 25'!A757,"")</f>
        <v/>
      </c>
      <c r="T760" s="145" t="str">
        <f aca="false">IF(S760="","",IF(SUMIF(Q:Q,S760,P:P)=0,"",SUMIF(Q:Q,S760,P:P)))</f>
        <v/>
      </c>
      <c r="U760" s="190" t="str">
        <f aca="false" t="array" ref="U760:U760">IF(S760="","", xlookup(S760,'DKP Sep 25'!A:A,'DKP Sep 25'!A:A))</f>
        <v/>
      </c>
      <c r="V760" s="126" t="str">
        <f aca="false">IF(T760="","", IF(T760&gt;10,1,""))</f>
        <v/>
      </c>
      <c r="W760" s="191" t="e">
        <f aca="false">xlookup(S760,Q:Q,Q:Q)</f>
        <v>#NAME?</v>
      </c>
    </row>
    <row r="761" customFormat="false" ht="15.75" hidden="false" customHeight="true" outlineLevel="0" collapsed="false">
      <c r="A761" s="126"/>
      <c r="B761" s="126"/>
      <c r="C761" s="126"/>
      <c r="G761" s="214"/>
      <c r="H761" s="123"/>
      <c r="I761" s="214" t="str">
        <f aca="false">IF(F761&lt;&gt;"",xlookup(F761,M:M,M:M,"not guildie"),"")</f>
        <v/>
      </c>
      <c r="J761" s="214" t="str">
        <f aca="false">IF(F761&lt;&gt;"", xlookup(F761,O:O,O:O,"not on DKP"),"")</f>
        <v/>
      </c>
      <c r="K761" s="185" t="str">
        <f aca="false">IF(F761="","", xlookup("*"&amp;F761&amp;"*",S:S,S:S,"",2))</f>
        <v/>
      </c>
      <c r="N761" s="187" t="str">
        <f aca="false" t="array" ref="N761:N761">IF(M761="","", xlookup(M761,'Guild ID Registrar'!B:B,'Guild ID Registrar'!A:A,"noID"))</f>
        <v/>
      </c>
      <c r="O761" s="139" t="e">
        <f aca="false">xlookup(M761,F:F,F:F,"",2)</f>
        <v>#NAME?</v>
      </c>
      <c r="P761" s="138" t="str">
        <f aca="false">IF(SUMIF(F:F,M761,H:H)=0,"",SUMIF(F:F,M761,H:H))</f>
        <v/>
      </c>
      <c r="Q761" s="189" t="str">
        <f aca="false">IF(M761="","", xlookup("*"&amp;M761&amp;"*",S:S,S:S,"",2))</f>
        <v/>
      </c>
      <c r="S761" s="140" t="str">
        <f aca="false">IF('DKP Sep 25'!A758&lt;&gt;"",'DKP Sep 25'!A758,"")</f>
        <v/>
      </c>
      <c r="T761" s="145" t="str">
        <f aca="false">IF(S761="","",IF(SUMIF(Q:Q,S761,P:P)=0,"",SUMIF(Q:Q,S761,P:P)))</f>
        <v/>
      </c>
      <c r="U761" s="190" t="str">
        <f aca="false" t="array" ref="U761:U761">IF(S761="","", xlookup(S761,'DKP Sep 25'!A:A,'DKP Sep 25'!A:A))</f>
        <v/>
      </c>
      <c r="V761" s="126" t="str">
        <f aca="false">IF(T761="","", IF(T761&gt;10,1,""))</f>
        <v/>
      </c>
      <c r="W761" s="191" t="e">
        <f aca="false">xlookup(S761,Q:Q,Q:Q)</f>
        <v>#NAME?</v>
      </c>
    </row>
    <row r="762" customFormat="false" ht="15.75" hidden="false" customHeight="true" outlineLevel="0" collapsed="false">
      <c r="A762" s="126"/>
      <c r="B762" s="126"/>
      <c r="C762" s="126"/>
      <c r="G762" s="214"/>
      <c r="H762" s="123"/>
      <c r="I762" s="214" t="str">
        <f aca="false">IF(F762&lt;&gt;"",xlookup(F762,M:M,M:M,"not guildie"),"")</f>
        <v/>
      </c>
      <c r="J762" s="214" t="str">
        <f aca="false">IF(F762&lt;&gt;"", xlookup(F762,O:O,O:O,"not on DKP"),"")</f>
        <v/>
      </c>
      <c r="K762" s="185" t="str">
        <f aca="false">IF(F762="","", xlookup("*"&amp;F762&amp;"*",S:S,S:S,"",2))</f>
        <v/>
      </c>
      <c r="N762" s="187" t="str">
        <f aca="false" t="array" ref="N762:N762">IF(M762="","", xlookup(M762,'Guild ID Registrar'!B:B,'Guild ID Registrar'!A:A,"noID"))</f>
        <v/>
      </c>
      <c r="O762" s="139" t="e">
        <f aca="false">xlookup(M762,F:F,F:F,"",2)</f>
        <v>#NAME?</v>
      </c>
      <c r="P762" s="138" t="str">
        <f aca="false">IF(SUMIF(F:F,M762,H:H)=0,"",SUMIF(F:F,M762,H:H))</f>
        <v/>
      </c>
      <c r="Q762" s="189" t="str">
        <f aca="false">IF(M762="","", xlookup("*"&amp;M762&amp;"*",S:S,S:S,"",2))</f>
        <v/>
      </c>
      <c r="S762" s="140" t="str">
        <f aca="false">IF('DKP Sep 25'!A759&lt;&gt;"",'DKP Sep 25'!A759,"")</f>
        <v/>
      </c>
      <c r="T762" s="145" t="str">
        <f aca="false">IF(S762="","",IF(SUMIF(Q:Q,S762,P:P)=0,"",SUMIF(Q:Q,S762,P:P)))</f>
        <v/>
      </c>
      <c r="U762" s="190" t="str">
        <f aca="false" t="array" ref="U762:U762">IF(S762="","", xlookup(S762,'DKP Sep 25'!A:A,'DKP Sep 25'!A:A))</f>
        <v/>
      </c>
      <c r="V762" s="126" t="str">
        <f aca="false">IF(T762="","", IF(T762&gt;10,1,""))</f>
        <v/>
      </c>
      <c r="W762" s="191" t="e">
        <f aca="false">xlookup(S762,Q:Q,Q:Q)</f>
        <v>#NAME?</v>
      </c>
    </row>
    <row r="763" customFormat="false" ht="15.75" hidden="false" customHeight="true" outlineLevel="0" collapsed="false">
      <c r="A763" s="126"/>
      <c r="B763" s="126"/>
      <c r="C763" s="126"/>
      <c r="G763" s="214"/>
      <c r="H763" s="123"/>
      <c r="I763" s="214" t="str">
        <f aca="false">IF(F763&lt;&gt;"",xlookup(F763,M:M,M:M,"not guildie"),"")</f>
        <v/>
      </c>
      <c r="J763" s="214" t="str">
        <f aca="false">IF(F763&lt;&gt;"", xlookup(F763,O:O,O:O,"not on DKP"),"")</f>
        <v/>
      </c>
      <c r="K763" s="185" t="str">
        <f aca="false">IF(F763="","", xlookup("*"&amp;F763&amp;"*",S:S,S:S,"",2))</f>
        <v/>
      </c>
      <c r="N763" s="187" t="str">
        <f aca="false" t="array" ref="N763:N763">IF(M763="","", xlookup(M763,'Guild ID Registrar'!B:B,'Guild ID Registrar'!A:A,"noID"))</f>
        <v/>
      </c>
      <c r="O763" s="139" t="e">
        <f aca="false">xlookup(M763,F:F,F:F,"",2)</f>
        <v>#NAME?</v>
      </c>
      <c r="P763" s="138" t="str">
        <f aca="false">IF(SUMIF(F:F,M763,H:H)=0,"",SUMIF(F:F,M763,H:H))</f>
        <v/>
      </c>
      <c r="Q763" s="189" t="str">
        <f aca="false">IF(M763="","", xlookup("*"&amp;M763&amp;"*",S:S,S:S,"",2))</f>
        <v/>
      </c>
      <c r="S763" s="140" t="str">
        <f aca="false">IF('DKP Sep 25'!A760&lt;&gt;"",'DKP Sep 25'!A760,"")</f>
        <v/>
      </c>
      <c r="T763" s="145" t="str">
        <f aca="false">IF(S763="","",IF(SUMIF(Q:Q,S763,P:P)=0,"",SUMIF(Q:Q,S763,P:P)))</f>
        <v/>
      </c>
      <c r="U763" s="190" t="str">
        <f aca="false" t="array" ref="U763:U763">IF(S763="","", xlookup(S763,'DKP Sep 25'!A:A,'DKP Sep 25'!A:A))</f>
        <v/>
      </c>
      <c r="V763" s="126" t="str">
        <f aca="false">IF(T763="","", IF(T763&gt;10,1,""))</f>
        <v/>
      </c>
      <c r="W763" s="191" t="e">
        <f aca="false">xlookup(S763,Q:Q,Q:Q)</f>
        <v>#NAME?</v>
      </c>
    </row>
    <row r="764" customFormat="false" ht="15.75" hidden="false" customHeight="true" outlineLevel="0" collapsed="false">
      <c r="A764" s="126"/>
      <c r="B764" s="126"/>
      <c r="C764" s="126"/>
      <c r="G764" s="214"/>
      <c r="H764" s="123"/>
      <c r="I764" s="214" t="str">
        <f aca="false">IF(F764&lt;&gt;"",xlookup(F764,M:M,M:M,"not guildie"),"")</f>
        <v/>
      </c>
      <c r="J764" s="214" t="str">
        <f aca="false">IF(F764&lt;&gt;"", xlookup(F764,O:O,O:O,"not on DKP"),"")</f>
        <v/>
      </c>
      <c r="K764" s="185" t="str">
        <f aca="false">IF(F764="","", xlookup("*"&amp;F764&amp;"*",S:S,S:S,"",2))</f>
        <v/>
      </c>
      <c r="N764" s="187" t="str">
        <f aca="false" t="array" ref="N764:N764">IF(M764="","", xlookup(M764,'Guild ID Registrar'!B:B,'Guild ID Registrar'!A:A,"noID"))</f>
        <v/>
      </c>
      <c r="O764" s="139" t="e">
        <f aca="false">xlookup(M764,F:F,F:F,"",2)</f>
        <v>#NAME?</v>
      </c>
      <c r="P764" s="138" t="str">
        <f aca="false">IF(SUMIF(F:F,M764,H:H)=0,"",SUMIF(F:F,M764,H:H))</f>
        <v/>
      </c>
      <c r="Q764" s="189" t="str">
        <f aca="false">IF(M764="","", xlookup("*"&amp;M764&amp;"*",S:S,S:S,"",2))</f>
        <v/>
      </c>
      <c r="S764" s="140" t="str">
        <f aca="false">IF('DKP Sep 25'!A761&lt;&gt;"",'DKP Sep 25'!A761,"")</f>
        <v/>
      </c>
      <c r="T764" s="145" t="str">
        <f aca="false">IF(S764="","",IF(SUMIF(Q:Q,S764,P:P)=0,"",SUMIF(Q:Q,S764,P:P)))</f>
        <v/>
      </c>
      <c r="U764" s="190" t="str">
        <f aca="false" t="array" ref="U764:U764">IF(S764="","", xlookup(S764,'DKP Sep 25'!A:A,'DKP Sep 25'!A:A))</f>
        <v/>
      </c>
      <c r="V764" s="126" t="str">
        <f aca="false">IF(T764="","", IF(T764&gt;10,1,""))</f>
        <v/>
      </c>
      <c r="W764" s="191" t="e">
        <f aca="false">xlookup(S764,Q:Q,Q:Q)</f>
        <v>#NAME?</v>
      </c>
    </row>
    <row r="765" customFormat="false" ht="15.75" hidden="false" customHeight="true" outlineLevel="0" collapsed="false">
      <c r="A765" s="126"/>
      <c r="B765" s="126"/>
      <c r="C765" s="126"/>
      <c r="G765" s="214"/>
      <c r="H765" s="123"/>
      <c r="I765" s="214" t="str">
        <f aca="false">IF(F765&lt;&gt;"",xlookup(F765,M:M,M:M,"not guildie"),"")</f>
        <v/>
      </c>
      <c r="J765" s="214" t="str">
        <f aca="false">IF(F765&lt;&gt;"", xlookup(F765,O:O,O:O,"not on DKP"),"")</f>
        <v/>
      </c>
      <c r="K765" s="185" t="str">
        <f aca="false">IF(F765="","", xlookup("*"&amp;F765&amp;"*",S:S,S:S,"",2))</f>
        <v/>
      </c>
      <c r="N765" s="187" t="str">
        <f aca="false" t="array" ref="N765:N765">IF(M765="","", xlookup(M765,'Guild ID Registrar'!B:B,'Guild ID Registrar'!A:A,"noID"))</f>
        <v/>
      </c>
      <c r="O765" s="139" t="e">
        <f aca="false">xlookup(M765,F:F,F:F,"",2)</f>
        <v>#NAME?</v>
      </c>
      <c r="P765" s="138" t="str">
        <f aca="false">IF(SUMIF(F:F,M765,H:H)=0,"",SUMIF(F:F,M765,H:H))</f>
        <v/>
      </c>
      <c r="Q765" s="189" t="str">
        <f aca="false">IF(M765="","", xlookup("*"&amp;M765&amp;"*",S:S,S:S,"",2))</f>
        <v/>
      </c>
      <c r="S765" s="140" t="str">
        <f aca="false">IF('DKP Sep 25'!A762&lt;&gt;"",'DKP Sep 25'!A762,"")</f>
        <v/>
      </c>
      <c r="T765" s="145" t="str">
        <f aca="false">IF(S765="","",IF(SUMIF(Q:Q,S765,P:P)=0,"",SUMIF(Q:Q,S765,P:P)))</f>
        <v/>
      </c>
      <c r="U765" s="190" t="str">
        <f aca="false" t="array" ref="U765:U765">IF(S765="","", xlookup(S765,'DKP Sep 25'!A:A,'DKP Sep 25'!A:A))</f>
        <v/>
      </c>
      <c r="V765" s="126" t="str">
        <f aca="false">IF(T765="","", IF(T765&gt;10,1,""))</f>
        <v/>
      </c>
      <c r="W765" s="191" t="e">
        <f aca="false">xlookup(S765,Q:Q,Q:Q)</f>
        <v>#NAME?</v>
      </c>
    </row>
    <row r="766" customFormat="false" ht="15.75" hidden="false" customHeight="true" outlineLevel="0" collapsed="false">
      <c r="A766" s="126"/>
      <c r="B766" s="126"/>
      <c r="C766" s="126"/>
      <c r="G766" s="214"/>
      <c r="H766" s="123"/>
      <c r="I766" s="214" t="str">
        <f aca="false">IF(F766&lt;&gt;"",xlookup(F766,M:M,M:M,"not guildie"),"")</f>
        <v/>
      </c>
      <c r="J766" s="214" t="str">
        <f aca="false">IF(F766&lt;&gt;"", xlookup(F766,O:O,O:O,"not on DKP"),"")</f>
        <v/>
      </c>
      <c r="K766" s="185" t="str">
        <f aca="false">IF(F766="","", xlookup("*"&amp;F766&amp;"*",S:S,S:S,"",2))</f>
        <v/>
      </c>
      <c r="N766" s="187" t="str">
        <f aca="false" t="array" ref="N766:N766">IF(M766="","", xlookup(M766,'Guild ID Registrar'!B:B,'Guild ID Registrar'!A:A,"noID"))</f>
        <v/>
      </c>
      <c r="O766" s="139" t="e">
        <f aca="false">xlookup(M766,F:F,F:F,"",2)</f>
        <v>#NAME?</v>
      </c>
      <c r="P766" s="138" t="str">
        <f aca="false">IF(SUMIF(F:F,M766,H:H)=0,"",SUMIF(F:F,M766,H:H))</f>
        <v/>
      </c>
      <c r="Q766" s="189" t="str">
        <f aca="false">IF(M766="","", xlookup("*"&amp;M766&amp;"*",S:S,S:S,"",2))</f>
        <v/>
      </c>
      <c r="S766" s="140" t="str">
        <f aca="false">IF('DKP Sep 25'!A763&lt;&gt;"",'DKP Sep 25'!A763,"")</f>
        <v/>
      </c>
      <c r="T766" s="145" t="str">
        <f aca="false">IF(S766="","",IF(SUMIF(Q:Q,S766,P:P)=0,"",SUMIF(Q:Q,S766,P:P)))</f>
        <v/>
      </c>
      <c r="U766" s="190" t="str">
        <f aca="false" t="array" ref="U766:U766">IF(S766="","", xlookup(S766,'DKP Sep 25'!A:A,'DKP Sep 25'!A:A))</f>
        <v/>
      </c>
      <c r="V766" s="126" t="str">
        <f aca="false">IF(T766="","", IF(T766&gt;10,1,""))</f>
        <v/>
      </c>
      <c r="W766" s="191" t="e">
        <f aca="false">xlookup(S766,Q:Q,Q:Q)</f>
        <v>#NAME?</v>
      </c>
    </row>
    <row r="767" customFormat="false" ht="15.75" hidden="false" customHeight="true" outlineLevel="0" collapsed="false">
      <c r="A767" s="126"/>
      <c r="B767" s="126"/>
      <c r="C767" s="126"/>
      <c r="G767" s="214"/>
      <c r="H767" s="123"/>
      <c r="I767" s="214" t="str">
        <f aca="false">IF(F767&lt;&gt;"",xlookup(F767,M:M,M:M,"not guildie"),"")</f>
        <v/>
      </c>
      <c r="J767" s="214" t="str">
        <f aca="false">IF(F767&lt;&gt;"", xlookup(F767,O:O,O:O,"not on DKP"),"")</f>
        <v/>
      </c>
      <c r="K767" s="185" t="str">
        <f aca="false">IF(F767="","", xlookup("*"&amp;F767&amp;"*",S:S,S:S,"",2))</f>
        <v/>
      </c>
      <c r="N767" s="187" t="str">
        <f aca="false" t="array" ref="N767:N767">IF(M767="","", xlookup(M767,'Guild ID Registrar'!B:B,'Guild ID Registrar'!A:A,"noID"))</f>
        <v/>
      </c>
      <c r="O767" s="139" t="e">
        <f aca="false">xlookup(M767,F:F,F:F,"",2)</f>
        <v>#NAME?</v>
      </c>
      <c r="P767" s="138" t="str">
        <f aca="false">IF(SUMIF(F:F,M767,H:H)=0,"",SUMIF(F:F,M767,H:H))</f>
        <v/>
      </c>
      <c r="Q767" s="189" t="str">
        <f aca="false">IF(M767="","", xlookup("*"&amp;M767&amp;"*",S:S,S:S,"",2))</f>
        <v/>
      </c>
      <c r="S767" s="140" t="str">
        <f aca="false">IF('DKP Sep 25'!A764&lt;&gt;"",'DKP Sep 25'!A764,"")</f>
        <v/>
      </c>
      <c r="T767" s="145" t="str">
        <f aca="false">IF(S767="","",IF(SUMIF(Q:Q,S767,P:P)=0,"",SUMIF(Q:Q,S767,P:P)))</f>
        <v/>
      </c>
      <c r="U767" s="190" t="str">
        <f aca="false" t="array" ref="U767:U767">IF(S767="","", xlookup(S767,'DKP Sep 25'!A:A,'DKP Sep 25'!A:A))</f>
        <v/>
      </c>
      <c r="V767" s="126" t="str">
        <f aca="false">IF(T767="","", IF(T767&gt;10,1,""))</f>
        <v/>
      </c>
      <c r="W767" s="191" t="e">
        <f aca="false">xlookup(S767,Q:Q,Q:Q)</f>
        <v>#NAME?</v>
      </c>
    </row>
    <row r="768" customFormat="false" ht="15.75" hidden="false" customHeight="true" outlineLevel="0" collapsed="false">
      <c r="A768" s="126"/>
      <c r="B768" s="126"/>
      <c r="C768" s="126"/>
      <c r="G768" s="214"/>
      <c r="H768" s="123"/>
      <c r="I768" s="214" t="str">
        <f aca="false">IF(F768&lt;&gt;"",xlookup(F768,M:M,M:M,"not guildie"),"")</f>
        <v/>
      </c>
      <c r="J768" s="214" t="str">
        <f aca="false">IF(F768&lt;&gt;"", xlookup(F768,O:O,O:O,"not on DKP"),"")</f>
        <v/>
      </c>
      <c r="K768" s="185" t="str">
        <f aca="false">IF(F768="","", xlookup("*"&amp;F768&amp;"*",S:S,S:S,"",2))</f>
        <v/>
      </c>
      <c r="N768" s="187" t="str">
        <f aca="false" t="array" ref="N768:N768">IF(M768="","", xlookup(M768,'Guild ID Registrar'!B:B,'Guild ID Registrar'!A:A,"noID"))</f>
        <v/>
      </c>
      <c r="O768" s="139" t="e">
        <f aca="false">xlookup(M768,F:F,F:F,"",2)</f>
        <v>#NAME?</v>
      </c>
      <c r="P768" s="138" t="str">
        <f aca="false">IF(SUMIF(F:F,M768,H:H)=0,"",SUMIF(F:F,M768,H:H))</f>
        <v/>
      </c>
      <c r="Q768" s="189" t="str">
        <f aca="false">IF(M768="","", xlookup("*"&amp;M768&amp;"*",S:S,S:S,"",2))</f>
        <v/>
      </c>
      <c r="S768" s="140" t="str">
        <f aca="false">IF('DKP Sep 25'!A765&lt;&gt;"",'DKP Sep 25'!A765,"")</f>
        <v/>
      </c>
      <c r="T768" s="145" t="str">
        <f aca="false">IF(S768="","",IF(SUMIF(Q:Q,S768,P:P)=0,"",SUMIF(Q:Q,S768,P:P)))</f>
        <v/>
      </c>
      <c r="U768" s="190" t="str">
        <f aca="false" t="array" ref="U768:U768">IF(S768="","", xlookup(S768,'DKP Sep 25'!A:A,'DKP Sep 25'!A:A))</f>
        <v/>
      </c>
      <c r="V768" s="126" t="str">
        <f aca="false">IF(T768="","", IF(T768&gt;10,1,""))</f>
        <v/>
      </c>
      <c r="W768" s="191" t="e">
        <f aca="false">xlookup(S768,Q:Q,Q:Q)</f>
        <v>#NAME?</v>
      </c>
    </row>
    <row r="769" customFormat="false" ht="15.75" hidden="false" customHeight="true" outlineLevel="0" collapsed="false">
      <c r="A769" s="126"/>
      <c r="B769" s="126"/>
      <c r="C769" s="126"/>
      <c r="G769" s="214"/>
      <c r="H769" s="123"/>
      <c r="I769" s="214" t="str">
        <f aca="false">IF(F769&lt;&gt;"",xlookup(F769,M:M,M:M,"not guildie"),"")</f>
        <v/>
      </c>
      <c r="J769" s="214" t="str">
        <f aca="false">IF(F769&lt;&gt;"", xlookup(F769,O:O,O:O,"not on DKP"),"")</f>
        <v/>
      </c>
      <c r="K769" s="185" t="str">
        <f aca="false">IF(F769="","", xlookup("*"&amp;F769&amp;"*",S:S,S:S,"",2))</f>
        <v/>
      </c>
      <c r="N769" s="187" t="str">
        <f aca="false" t="array" ref="N769:N769">IF(M769="","", xlookup(M769,'Guild ID Registrar'!B:B,'Guild ID Registrar'!A:A,"noID"))</f>
        <v/>
      </c>
      <c r="O769" s="139" t="e">
        <f aca="false">xlookup(M769,F:F,F:F,"",2)</f>
        <v>#NAME?</v>
      </c>
      <c r="P769" s="138" t="str">
        <f aca="false">IF(SUMIF(F:F,M769,H:H)=0,"",SUMIF(F:F,M769,H:H))</f>
        <v/>
      </c>
      <c r="Q769" s="189" t="str">
        <f aca="false">IF(M769="","", xlookup("*"&amp;M769&amp;"*",S:S,S:S,"",2))</f>
        <v/>
      </c>
      <c r="S769" s="140" t="str">
        <f aca="false">IF('DKP Sep 25'!A766&lt;&gt;"",'DKP Sep 25'!A766,"")</f>
        <v/>
      </c>
      <c r="T769" s="145" t="str">
        <f aca="false">IF(S769="","",IF(SUMIF(Q:Q,S769,P:P)=0,"",SUMIF(Q:Q,S769,P:P)))</f>
        <v/>
      </c>
      <c r="U769" s="190" t="str">
        <f aca="false" t="array" ref="U769:U769">IF(S769="","", xlookup(S769,'DKP Sep 25'!A:A,'DKP Sep 25'!A:A))</f>
        <v/>
      </c>
      <c r="V769" s="126" t="str">
        <f aca="false">IF(T769="","", IF(T769&gt;10,1,""))</f>
        <v/>
      </c>
      <c r="W769" s="191" t="e">
        <f aca="false">xlookup(S769,Q:Q,Q:Q)</f>
        <v>#NAME?</v>
      </c>
    </row>
    <row r="770" customFormat="false" ht="15.75" hidden="false" customHeight="true" outlineLevel="0" collapsed="false">
      <c r="A770" s="126"/>
      <c r="B770" s="126"/>
      <c r="C770" s="126"/>
      <c r="G770" s="214"/>
      <c r="H770" s="123"/>
      <c r="I770" s="214" t="str">
        <f aca="false">IF(F770&lt;&gt;"",xlookup(F770,M:M,M:M,"not guildie"),"")</f>
        <v/>
      </c>
      <c r="J770" s="214" t="str">
        <f aca="false">IF(F770&lt;&gt;"", xlookup(F770,O:O,O:O,"not on DKP"),"")</f>
        <v/>
      </c>
      <c r="K770" s="185" t="str">
        <f aca="false">IF(F770="","", xlookup("*"&amp;F770&amp;"*",S:S,S:S,"",2))</f>
        <v/>
      </c>
      <c r="N770" s="187" t="str">
        <f aca="false" t="array" ref="N770:N770">IF(M770="","", xlookup(M770,'Guild ID Registrar'!B:B,'Guild ID Registrar'!A:A,"noID"))</f>
        <v/>
      </c>
      <c r="O770" s="139" t="e">
        <f aca="false">xlookup(M770,F:F,F:F,"",2)</f>
        <v>#NAME?</v>
      </c>
      <c r="P770" s="138" t="str">
        <f aca="false">IF(SUMIF(F:F,M770,H:H)=0,"",SUMIF(F:F,M770,H:H))</f>
        <v/>
      </c>
      <c r="Q770" s="189" t="str">
        <f aca="false">IF(M770="","", xlookup("*"&amp;M770&amp;"*",S:S,S:S,"",2))</f>
        <v/>
      </c>
      <c r="S770" s="140" t="str">
        <f aca="false">IF('DKP Sep 25'!A767&lt;&gt;"",'DKP Sep 25'!A767,"")</f>
        <v/>
      </c>
      <c r="T770" s="145" t="str">
        <f aca="false">IF(S770="","",IF(SUMIF(Q:Q,S770,P:P)=0,"",SUMIF(Q:Q,S770,P:P)))</f>
        <v/>
      </c>
      <c r="U770" s="190" t="str">
        <f aca="false" t="array" ref="U770:U770">IF(S770="","", xlookup(S770,'DKP Sep 25'!A:A,'DKP Sep 25'!A:A))</f>
        <v/>
      </c>
      <c r="V770" s="126" t="str">
        <f aca="false">IF(T770="","", IF(T770&gt;10,1,""))</f>
        <v/>
      </c>
      <c r="W770" s="191" t="e">
        <f aca="false">xlookup(S770,Q:Q,Q:Q)</f>
        <v>#NAME?</v>
      </c>
    </row>
    <row r="771" customFormat="false" ht="15.75" hidden="false" customHeight="true" outlineLevel="0" collapsed="false">
      <c r="A771" s="126"/>
      <c r="B771" s="126"/>
      <c r="C771" s="126"/>
      <c r="G771" s="214"/>
      <c r="H771" s="123"/>
      <c r="I771" s="214" t="str">
        <f aca="false">IF(F771&lt;&gt;"",xlookup(F771,M:M,M:M,"not guildie"),"")</f>
        <v/>
      </c>
      <c r="J771" s="214" t="str">
        <f aca="false">IF(F771&lt;&gt;"", xlookup(F771,O:O,O:O,"not on DKP"),"")</f>
        <v/>
      </c>
      <c r="K771" s="185" t="str">
        <f aca="false">IF(F771="","", xlookup("*"&amp;F771&amp;"*",S:S,S:S,"",2))</f>
        <v/>
      </c>
      <c r="N771" s="187" t="str">
        <f aca="false" t="array" ref="N771:N771">IF(M771="","", xlookup(M771,'Guild ID Registrar'!B:B,'Guild ID Registrar'!A:A,"noID"))</f>
        <v/>
      </c>
      <c r="O771" s="139" t="e">
        <f aca="false">xlookup(M771,F:F,F:F,"",2)</f>
        <v>#NAME?</v>
      </c>
      <c r="P771" s="138" t="str">
        <f aca="false">IF(SUMIF(F:F,M771,H:H)=0,"",SUMIF(F:F,M771,H:H))</f>
        <v/>
      </c>
      <c r="Q771" s="189" t="str">
        <f aca="false">IF(M771="","", xlookup("*"&amp;M771&amp;"*",S:S,S:S,"",2))</f>
        <v/>
      </c>
      <c r="S771" s="140" t="str">
        <f aca="false">IF('DKP Sep 25'!A768&lt;&gt;"",'DKP Sep 25'!A768,"")</f>
        <v/>
      </c>
      <c r="T771" s="145" t="str">
        <f aca="false">IF(S771="","",IF(SUMIF(Q:Q,S771,P:P)=0,"",SUMIF(Q:Q,S771,P:P)))</f>
        <v/>
      </c>
      <c r="U771" s="190" t="str">
        <f aca="false" t="array" ref="U771:U771">IF(S771="","", xlookup(S771,'DKP Sep 25'!A:A,'DKP Sep 25'!A:A))</f>
        <v/>
      </c>
      <c r="V771" s="126" t="str">
        <f aca="false">IF(T771="","", IF(T771&gt;10,1,""))</f>
        <v/>
      </c>
      <c r="W771" s="191" t="e">
        <f aca="false">xlookup(S771,Q:Q,Q:Q)</f>
        <v>#NAME?</v>
      </c>
    </row>
    <row r="772" customFormat="false" ht="15.75" hidden="false" customHeight="true" outlineLevel="0" collapsed="false">
      <c r="A772" s="126"/>
      <c r="B772" s="126"/>
      <c r="C772" s="126"/>
      <c r="G772" s="214"/>
      <c r="H772" s="123"/>
      <c r="I772" s="214" t="str">
        <f aca="false">IF(F772&lt;&gt;"",xlookup(F772,M:M,M:M,"not guildie"),"")</f>
        <v/>
      </c>
      <c r="J772" s="214" t="str">
        <f aca="false">IF(F772&lt;&gt;"", xlookup(F772,O:O,O:O,"not on DKP"),"")</f>
        <v/>
      </c>
      <c r="K772" s="185" t="str">
        <f aca="false">IF(F772="","", xlookup("*"&amp;F772&amp;"*",S:S,S:S,"",2))</f>
        <v/>
      </c>
      <c r="N772" s="187" t="str">
        <f aca="false" t="array" ref="N772:N772">IF(M772="","", xlookup(M772,'Guild ID Registrar'!B:B,'Guild ID Registrar'!A:A,"noID"))</f>
        <v/>
      </c>
      <c r="O772" s="139" t="e">
        <f aca="false">xlookup(M772,F:F,F:F,"",2)</f>
        <v>#NAME?</v>
      </c>
      <c r="P772" s="138" t="str">
        <f aca="false">IF(SUMIF(F:F,M772,H:H)=0,"",SUMIF(F:F,M772,H:H))</f>
        <v/>
      </c>
      <c r="Q772" s="189" t="str">
        <f aca="false">IF(M772="","", xlookup("*"&amp;M772&amp;"*",S:S,S:S,"",2))</f>
        <v/>
      </c>
      <c r="S772" s="140" t="str">
        <f aca="false">IF('DKP Sep 25'!A769&lt;&gt;"",'DKP Sep 25'!A769,"")</f>
        <v/>
      </c>
      <c r="T772" s="145" t="str">
        <f aca="false">IF(S772="","",IF(SUMIF(Q:Q,S772,P:P)=0,"",SUMIF(Q:Q,S772,P:P)))</f>
        <v/>
      </c>
      <c r="U772" s="190" t="str">
        <f aca="false" t="array" ref="U772:U772">IF(S772="","", xlookup(S772,'DKP Sep 25'!A:A,'DKP Sep 25'!A:A))</f>
        <v/>
      </c>
      <c r="V772" s="126" t="str">
        <f aca="false">IF(T772="","", IF(T772&gt;10,1,""))</f>
        <v/>
      </c>
      <c r="W772" s="191" t="e">
        <f aca="false">xlookup(S772,Q:Q,Q:Q)</f>
        <v>#NAME?</v>
      </c>
    </row>
    <row r="773" customFormat="false" ht="15.75" hidden="false" customHeight="true" outlineLevel="0" collapsed="false">
      <c r="A773" s="126"/>
      <c r="B773" s="126"/>
      <c r="C773" s="126"/>
      <c r="G773" s="214"/>
      <c r="H773" s="123"/>
      <c r="I773" s="214" t="str">
        <f aca="false">IF(F773&lt;&gt;"",xlookup(F773,M:M,M:M,"not guildie"),"")</f>
        <v/>
      </c>
      <c r="J773" s="214" t="str">
        <f aca="false">IF(F773&lt;&gt;"", xlookup(F773,O:O,O:O,"not on DKP"),"")</f>
        <v/>
      </c>
      <c r="K773" s="185" t="str">
        <f aca="false">IF(F773="","", xlookup("*"&amp;F773&amp;"*",S:S,S:S,"",2))</f>
        <v/>
      </c>
      <c r="N773" s="187" t="str">
        <f aca="false" t="array" ref="N773:N773">IF(M773="","", xlookup(M773,'Guild ID Registrar'!B:B,'Guild ID Registrar'!A:A,"noID"))</f>
        <v/>
      </c>
      <c r="O773" s="139" t="e">
        <f aca="false">xlookup(M773,F:F,F:F,"",2)</f>
        <v>#NAME?</v>
      </c>
      <c r="P773" s="138" t="str">
        <f aca="false">IF(SUMIF(F:F,M773,H:H)=0,"",SUMIF(F:F,M773,H:H))</f>
        <v/>
      </c>
      <c r="Q773" s="189" t="str">
        <f aca="false">IF(M773="","", xlookup("*"&amp;M773&amp;"*",S:S,S:S,"",2))</f>
        <v/>
      </c>
      <c r="S773" s="140" t="str">
        <f aca="false">IF('DKP Sep 25'!A770&lt;&gt;"",'DKP Sep 25'!A770,"")</f>
        <v/>
      </c>
      <c r="T773" s="145" t="str">
        <f aca="false">IF(S773="","",IF(SUMIF(Q:Q,S773,P:P)=0,"",SUMIF(Q:Q,S773,P:P)))</f>
        <v/>
      </c>
      <c r="U773" s="190" t="str">
        <f aca="false" t="array" ref="U773:U773">IF(S773="","", xlookup(S773,'DKP Sep 25'!A:A,'DKP Sep 25'!A:A))</f>
        <v/>
      </c>
      <c r="V773" s="126" t="str">
        <f aca="false">IF(T773="","", IF(T773&gt;10,1,""))</f>
        <v/>
      </c>
      <c r="W773" s="191" t="e">
        <f aca="false">xlookup(S773,Q:Q,Q:Q)</f>
        <v>#NAME?</v>
      </c>
    </row>
    <row r="774" customFormat="false" ht="15.75" hidden="false" customHeight="true" outlineLevel="0" collapsed="false">
      <c r="A774" s="126"/>
      <c r="B774" s="126"/>
      <c r="C774" s="126"/>
      <c r="G774" s="214"/>
      <c r="H774" s="123"/>
      <c r="I774" s="214" t="str">
        <f aca="false">IF(F774&lt;&gt;"",xlookup(F774,M:M,M:M,"not guildie"),"")</f>
        <v/>
      </c>
      <c r="J774" s="214" t="str">
        <f aca="false">IF(F774&lt;&gt;"", xlookup(F774,O:O,O:O,"not on DKP"),"")</f>
        <v/>
      </c>
      <c r="K774" s="185" t="str">
        <f aca="false">IF(F774="","", xlookup("*"&amp;F774&amp;"*",S:S,S:S,"",2))</f>
        <v/>
      </c>
      <c r="N774" s="187" t="str">
        <f aca="false" t="array" ref="N774:N774">IF(M774="","", xlookup(M774,'Guild ID Registrar'!B:B,'Guild ID Registrar'!A:A,"noID"))</f>
        <v/>
      </c>
      <c r="O774" s="139" t="e">
        <f aca="false">xlookup(M774,F:F,F:F,"",2)</f>
        <v>#NAME?</v>
      </c>
      <c r="P774" s="138" t="str">
        <f aca="false">IF(SUMIF(F:F,M774,H:H)=0,"",SUMIF(F:F,M774,H:H))</f>
        <v/>
      </c>
      <c r="Q774" s="189" t="str">
        <f aca="false">IF(M774="","", xlookup("*"&amp;M774&amp;"*",S:S,S:S,"",2))</f>
        <v/>
      </c>
      <c r="S774" s="140" t="str">
        <f aca="false">IF('DKP Sep 25'!A771&lt;&gt;"",'DKP Sep 25'!A771,"")</f>
        <v/>
      </c>
      <c r="T774" s="145" t="str">
        <f aca="false">IF(S774="","",IF(SUMIF(Q:Q,S774,P:P)=0,"",SUMIF(Q:Q,S774,P:P)))</f>
        <v/>
      </c>
      <c r="U774" s="190" t="str">
        <f aca="false" t="array" ref="U774:U774">IF(S774="","", xlookup(S774,'DKP Sep 25'!A:A,'DKP Sep 25'!A:A))</f>
        <v/>
      </c>
      <c r="V774" s="126" t="str">
        <f aca="false">IF(T774="","", IF(T774&gt;10,1,""))</f>
        <v/>
      </c>
      <c r="W774" s="191" t="e">
        <f aca="false">xlookup(S774,Q:Q,Q:Q)</f>
        <v>#NAME?</v>
      </c>
    </row>
    <row r="775" customFormat="false" ht="15.75" hidden="false" customHeight="true" outlineLevel="0" collapsed="false">
      <c r="A775" s="126"/>
      <c r="B775" s="126"/>
      <c r="C775" s="126"/>
      <c r="G775" s="214"/>
      <c r="H775" s="123"/>
      <c r="I775" s="214" t="str">
        <f aca="false">IF(F775&lt;&gt;"",xlookup(F775,M:M,M:M,"not guildie"),"")</f>
        <v/>
      </c>
      <c r="J775" s="214" t="str">
        <f aca="false">IF(F775&lt;&gt;"", xlookup(F775,O:O,O:O,"not on DKP"),"")</f>
        <v/>
      </c>
      <c r="K775" s="185" t="str">
        <f aca="false">IF(F775="","", xlookup("*"&amp;F775&amp;"*",S:S,S:S,"",2))</f>
        <v/>
      </c>
      <c r="N775" s="187" t="str">
        <f aca="false" t="array" ref="N775:N775">IF(M775="","", xlookup(M775,'Guild ID Registrar'!B:B,'Guild ID Registrar'!A:A,"noID"))</f>
        <v/>
      </c>
      <c r="O775" s="139" t="e">
        <f aca="false">xlookup(M775,F:F,F:F,"",2)</f>
        <v>#NAME?</v>
      </c>
      <c r="P775" s="138" t="str">
        <f aca="false">IF(SUMIF(F:F,M775,H:H)=0,"",SUMIF(F:F,M775,H:H))</f>
        <v/>
      </c>
      <c r="Q775" s="189" t="str">
        <f aca="false">IF(M775="","", xlookup("*"&amp;M775&amp;"*",S:S,S:S,"",2))</f>
        <v/>
      </c>
      <c r="S775" s="140" t="str">
        <f aca="false">IF('DKP Sep 25'!A772&lt;&gt;"",'DKP Sep 25'!A772,"")</f>
        <v/>
      </c>
      <c r="T775" s="145" t="str">
        <f aca="false">IF(S775="","",IF(SUMIF(Q:Q,S775,P:P)=0,"",SUMIF(Q:Q,S775,P:P)))</f>
        <v/>
      </c>
      <c r="U775" s="190" t="str">
        <f aca="false" t="array" ref="U775:U775">IF(S775="","", xlookup(S775,'DKP Sep 25'!A:A,'DKP Sep 25'!A:A))</f>
        <v/>
      </c>
      <c r="V775" s="126" t="str">
        <f aca="false">IF(T775="","", IF(T775&gt;10,1,""))</f>
        <v/>
      </c>
      <c r="W775" s="191" t="e">
        <f aca="false">xlookup(S775,Q:Q,Q:Q)</f>
        <v>#NAME?</v>
      </c>
    </row>
    <row r="776" customFormat="false" ht="15.75" hidden="false" customHeight="true" outlineLevel="0" collapsed="false">
      <c r="A776" s="126"/>
      <c r="B776" s="126"/>
      <c r="C776" s="126"/>
      <c r="G776" s="214"/>
      <c r="H776" s="123"/>
      <c r="I776" s="214" t="str">
        <f aca="false">IF(F776&lt;&gt;"",xlookup(F776,M:M,M:M,"not guildie"),"")</f>
        <v/>
      </c>
      <c r="J776" s="214" t="str">
        <f aca="false">IF(F776&lt;&gt;"", xlookup(F776,O:O,O:O,"not on DKP"),"")</f>
        <v/>
      </c>
      <c r="K776" s="185" t="str">
        <f aca="false">IF(F776="","", xlookup("*"&amp;F776&amp;"*",S:S,S:S,"",2))</f>
        <v/>
      </c>
      <c r="N776" s="187" t="str">
        <f aca="false" t="array" ref="N776:N776">IF(M776="","", xlookup(M776,'Guild ID Registrar'!B:B,'Guild ID Registrar'!A:A,"noID"))</f>
        <v/>
      </c>
      <c r="O776" s="139" t="e">
        <f aca="false">xlookup(M776,F:F,F:F,"",2)</f>
        <v>#NAME?</v>
      </c>
      <c r="P776" s="138" t="str">
        <f aca="false">IF(SUMIF(F:F,M776,H:H)=0,"",SUMIF(F:F,M776,H:H))</f>
        <v/>
      </c>
      <c r="Q776" s="189" t="str">
        <f aca="false">IF(M776="","", xlookup("*"&amp;M776&amp;"*",S:S,S:S,"",2))</f>
        <v/>
      </c>
      <c r="S776" s="140" t="str">
        <f aca="false">IF('DKP Sep 25'!A773&lt;&gt;"",'DKP Sep 25'!A773,"")</f>
        <v/>
      </c>
      <c r="T776" s="145" t="str">
        <f aca="false">IF(S776="","",IF(SUMIF(Q:Q,S776,P:P)=0,"",SUMIF(Q:Q,S776,P:P)))</f>
        <v/>
      </c>
      <c r="U776" s="190" t="str">
        <f aca="false" t="array" ref="U776:U776">IF(S776="","", xlookup(S776,'DKP Sep 25'!A:A,'DKP Sep 25'!A:A))</f>
        <v/>
      </c>
      <c r="V776" s="126" t="str">
        <f aca="false">IF(T776="","", IF(T776&gt;10,1,""))</f>
        <v/>
      </c>
      <c r="W776" s="191" t="e">
        <f aca="false">xlookup(S776,Q:Q,Q:Q)</f>
        <v>#NAME?</v>
      </c>
    </row>
    <row r="777" customFormat="false" ht="15.75" hidden="false" customHeight="true" outlineLevel="0" collapsed="false">
      <c r="A777" s="126"/>
      <c r="B777" s="126"/>
      <c r="C777" s="126"/>
      <c r="G777" s="214"/>
      <c r="H777" s="123"/>
      <c r="I777" s="214" t="str">
        <f aca="false">IF(F777&lt;&gt;"",xlookup(F777,M:M,M:M,"not guildie"),"")</f>
        <v/>
      </c>
      <c r="J777" s="214" t="str">
        <f aca="false">IF(F777&lt;&gt;"", xlookup(F777,O:O,O:O,"not on DKP"),"")</f>
        <v/>
      </c>
      <c r="K777" s="185" t="str">
        <f aca="false">IF(F777="","", xlookup("*"&amp;F777&amp;"*",S:S,S:S,"",2))</f>
        <v/>
      </c>
      <c r="N777" s="187" t="str">
        <f aca="false" t="array" ref="N777:N777">IF(M777="","", xlookup(M777,'Guild ID Registrar'!B:B,'Guild ID Registrar'!A:A,"noID"))</f>
        <v/>
      </c>
      <c r="O777" s="139" t="e">
        <f aca="false">xlookup(M777,F:F,F:F,"",2)</f>
        <v>#NAME?</v>
      </c>
      <c r="P777" s="138" t="str">
        <f aca="false">IF(SUMIF(F:F,M777,H:H)=0,"",SUMIF(F:F,M777,H:H))</f>
        <v/>
      </c>
      <c r="Q777" s="189" t="str">
        <f aca="false">IF(M777="","", xlookup("*"&amp;M777&amp;"*",S:S,S:S,"",2))</f>
        <v/>
      </c>
      <c r="S777" s="140" t="str">
        <f aca="false">IF('DKP Sep 25'!A774&lt;&gt;"",'DKP Sep 25'!A774,"")</f>
        <v/>
      </c>
      <c r="T777" s="145" t="str">
        <f aca="false">IF(S777="","",IF(SUMIF(Q:Q,S777,P:P)=0,"",SUMIF(Q:Q,S777,P:P)))</f>
        <v/>
      </c>
      <c r="U777" s="190" t="str">
        <f aca="false" t="array" ref="U777:U777">IF(S777="","", xlookup(S777,'DKP Sep 25'!A:A,'DKP Sep 25'!A:A))</f>
        <v/>
      </c>
      <c r="V777" s="126" t="str">
        <f aca="false">IF(T777="","", IF(T777&gt;10,1,""))</f>
        <v/>
      </c>
      <c r="W777" s="191" t="e">
        <f aca="false">xlookup(S777,Q:Q,Q:Q)</f>
        <v>#NAME?</v>
      </c>
    </row>
    <row r="778" customFormat="false" ht="15.75" hidden="false" customHeight="true" outlineLevel="0" collapsed="false">
      <c r="A778" s="126"/>
      <c r="B778" s="126"/>
      <c r="C778" s="126"/>
      <c r="G778" s="214"/>
      <c r="H778" s="123"/>
      <c r="I778" s="214" t="str">
        <f aca="false">IF(F778&lt;&gt;"",xlookup(F778,M:M,M:M,"not guildie"),"")</f>
        <v/>
      </c>
      <c r="J778" s="214" t="str">
        <f aca="false">IF(F778&lt;&gt;"", xlookup(F778,O:O,O:O,"not on DKP"),"")</f>
        <v/>
      </c>
      <c r="K778" s="185" t="str">
        <f aca="false">IF(F778="","", xlookup("*"&amp;F778&amp;"*",S:S,S:S,"",2))</f>
        <v/>
      </c>
      <c r="N778" s="187" t="str">
        <f aca="false" t="array" ref="N778:N778">IF(M778="","", xlookup(M778,'Guild ID Registrar'!B:B,'Guild ID Registrar'!A:A,"noID"))</f>
        <v/>
      </c>
      <c r="O778" s="139" t="e">
        <f aca="false">xlookup(M778,F:F,F:F,"",2)</f>
        <v>#NAME?</v>
      </c>
      <c r="P778" s="138" t="str">
        <f aca="false">IF(SUMIF(F:F,M778,H:H)=0,"",SUMIF(F:F,M778,H:H))</f>
        <v/>
      </c>
      <c r="Q778" s="189" t="str">
        <f aca="false">IF(M778="","", xlookup("*"&amp;M778&amp;"*",S:S,S:S,"",2))</f>
        <v/>
      </c>
      <c r="S778" s="140" t="str">
        <f aca="false">IF('DKP Sep 25'!A775&lt;&gt;"",'DKP Sep 25'!A775,"")</f>
        <v/>
      </c>
      <c r="T778" s="145" t="str">
        <f aca="false">IF(S778="","",IF(SUMIF(Q:Q,S778,P:P)=0,"",SUMIF(Q:Q,S778,P:P)))</f>
        <v/>
      </c>
      <c r="U778" s="190" t="str">
        <f aca="false" t="array" ref="U778:U778">IF(S778="","", xlookup(S778,'DKP Sep 25'!A:A,'DKP Sep 25'!A:A))</f>
        <v/>
      </c>
      <c r="V778" s="126" t="str">
        <f aca="false">IF(T778="","", IF(T778&gt;10,1,""))</f>
        <v/>
      </c>
      <c r="W778" s="191" t="e">
        <f aca="false">xlookup(S778,Q:Q,Q:Q)</f>
        <v>#NAME?</v>
      </c>
    </row>
    <row r="779" customFormat="false" ht="15.75" hidden="false" customHeight="true" outlineLevel="0" collapsed="false">
      <c r="A779" s="126"/>
      <c r="B779" s="126"/>
      <c r="C779" s="126"/>
      <c r="G779" s="214"/>
      <c r="H779" s="123"/>
      <c r="I779" s="214" t="str">
        <f aca="false">IF(F779&lt;&gt;"",xlookup(F779,M:M,M:M,"not guildie"),"")</f>
        <v/>
      </c>
      <c r="J779" s="214" t="str">
        <f aca="false">IF(F779&lt;&gt;"", xlookup(F779,O:O,O:O,"not on DKP"),"")</f>
        <v/>
      </c>
      <c r="K779" s="185" t="str">
        <f aca="false">IF(F779="","", xlookup("*"&amp;F779&amp;"*",S:S,S:S,"",2))</f>
        <v/>
      </c>
      <c r="N779" s="187" t="str">
        <f aca="false" t="array" ref="N779:N779">IF(M779="","", xlookup(M779,'Guild ID Registrar'!B:B,'Guild ID Registrar'!A:A,"noID"))</f>
        <v/>
      </c>
      <c r="O779" s="139" t="e">
        <f aca="false">xlookup(M779,F:F,F:F,"",2)</f>
        <v>#NAME?</v>
      </c>
      <c r="P779" s="138" t="str">
        <f aca="false">IF(SUMIF(F:F,M779,H:H)=0,"",SUMIF(F:F,M779,H:H))</f>
        <v/>
      </c>
      <c r="Q779" s="189" t="str">
        <f aca="false">IF(M779="","", xlookup("*"&amp;M779&amp;"*",S:S,S:S,"",2))</f>
        <v/>
      </c>
      <c r="S779" s="140" t="str">
        <f aca="false">IF('DKP Sep 25'!A776&lt;&gt;"",'DKP Sep 25'!A776,"")</f>
        <v/>
      </c>
      <c r="T779" s="145" t="str">
        <f aca="false">IF(S779="","",IF(SUMIF(Q:Q,S779,P:P)=0,"",SUMIF(Q:Q,S779,P:P)))</f>
        <v/>
      </c>
      <c r="U779" s="190" t="str">
        <f aca="false" t="array" ref="U779:U779">IF(S779="","", xlookup(S779,'DKP Sep 25'!A:A,'DKP Sep 25'!A:A))</f>
        <v/>
      </c>
      <c r="V779" s="126" t="str">
        <f aca="false">IF(T779="","", IF(T779&gt;10,1,""))</f>
        <v/>
      </c>
      <c r="W779" s="191" t="e">
        <f aca="false">xlookup(S779,Q:Q,Q:Q)</f>
        <v>#NAME?</v>
      </c>
    </row>
    <row r="780" customFormat="false" ht="15.75" hidden="false" customHeight="true" outlineLevel="0" collapsed="false">
      <c r="A780" s="126"/>
      <c r="B780" s="126"/>
      <c r="C780" s="126"/>
      <c r="G780" s="214"/>
      <c r="H780" s="123"/>
      <c r="I780" s="214" t="str">
        <f aca="false">IF(F780&lt;&gt;"",xlookup(F780,M:M,M:M,"not guildie"),"")</f>
        <v/>
      </c>
      <c r="J780" s="214" t="str">
        <f aca="false">IF(F780&lt;&gt;"", xlookup(F780,O:O,O:O,"not on DKP"),"")</f>
        <v/>
      </c>
      <c r="K780" s="185" t="str">
        <f aca="false">IF(F780="","", xlookup("*"&amp;F780&amp;"*",S:S,S:S,"",2))</f>
        <v/>
      </c>
      <c r="N780" s="187" t="str">
        <f aca="false" t="array" ref="N780:N780">IF(M780="","", xlookup(M780,'Guild ID Registrar'!B:B,'Guild ID Registrar'!A:A,"noID"))</f>
        <v/>
      </c>
      <c r="O780" s="139" t="e">
        <f aca="false">xlookup(M780,F:F,F:F,"",2)</f>
        <v>#NAME?</v>
      </c>
      <c r="P780" s="138" t="str">
        <f aca="false">IF(SUMIF(F:F,M780,H:H)=0,"",SUMIF(F:F,M780,H:H))</f>
        <v/>
      </c>
      <c r="Q780" s="189" t="str">
        <f aca="false">IF(M780="","", xlookup("*"&amp;M780&amp;"*",S:S,S:S,"",2))</f>
        <v/>
      </c>
      <c r="S780" s="140" t="str">
        <f aca="false">IF('DKP Sep 25'!A777&lt;&gt;"",'DKP Sep 25'!A777,"")</f>
        <v/>
      </c>
      <c r="T780" s="145" t="str">
        <f aca="false">IF(S780="","",IF(SUMIF(Q:Q,S780,P:P)=0,"",SUMIF(Q:Q,S780,P:P)))</f>
        <v/>
      </c>
      <c r="U780" s="190" t="str">
        <f aca="false" t="array" ref="U780:U780">IF(S780="","", xlookup(S780,'DKP Sep 25'!A:A,'DKP Sep 25'!A:A))</f>
        <v/>
      </c>
      <c r="V780" s="126" t="str">
        <f aca="false">IF(T780="","", IF(T780&gt;10,1,""))</f>
        <v/>
      </c>
      <c r="W780" s="191" t="e">
        <f aca="false">xlookup(S780,Q:Q,Q:Q)</f>
        <v>#NAME?</v>
      </c>
    </row>
    <row r="781" customFormat="false" ht="15.75" hidden="false" customHeight="true" outlineLevel="0" collapsed="false">
      <c r="A781" s="126"/>
      <c r="B781" s="126"/>
      <c r="C781" s="126"/>
      <c r="G781" s="214"/>
      <c r="H781" s="123"/>
      <c r="I781" s="214" t="str">
        <f aca="false">IF(F781&lt;&gt;"",xlookup(F781,M:M,M:M,"not guildie"),"")</f>
        <v/>
      </c>
      <c r="J781" s="214" t="str">
        <f aca="false">IF(F781&lt;&gt;"", xlookup(F781,O:O,O:O,"not on DKP"),"")</f>
        <v/>
      </c>
      <c r="K781" s="185" t="str">
        <f aca="false">IF(F781="","", xlookup("*"&amp;F781&amp;"*",S:S,S:S,"",2))</f>
        <v/>
      </c>
      <c r="N781" s="187" t="str">
        <f aca="false" t="array" ref="N781:N781">IF(M781="","", xlookup(M781,'Guild ID Registrar'!B:B,'Guild ID Registrar'!A:A,"noID"))</f>
        <v/>
      </c>
      <c r="O781" s="139" t="e">
        <f aca="false">xlookup(M781,F:F,F:F,"",2)</f>
        <v>#NAME?</v>
      </c>
      <c r="P781" s="138" t="str">
        <f aca="false">IF(SUMIF(F:F,M781,H:H)=0,"",SUMIF(F:F,M781,H:H))</f>
        <v/>
      </c>
      <c r="Q781" s="189" t="str">
        <f aca="false">IF(M781="","", xlookup("*"&amp;M781&amp;"*",S:S,S:S,"",2))</f>
        <v/>
      </c>
      <c r="S781" s="140" t="str">
        <f aca="false">IF('DKP Sep 25'!A778&lt;&gt;"",'DKP Sep 25'!A778,"")</f>
        <v/>
      </c>
      <c r="T781" s="145" t="str">
        <f aca="false">IF(S781="","",IF(SUMIF(Q:Q,S781,P:P)=0,"",SUMIF(Q:Q,S781,P:P)))</f>
        <v/>
      </c>
      <c r="U781" s="190" t="str">
        <f aca="false" t="array" ref="U781:U781">IF(S781="","", xlookup(S781,'DKP Sep 25'!A:A,'DKP Sep 25'!A:A))</f>
        <v/>
      </c>
      <c r="V781" s="126" t="str">
        <f aca="false">IF(T781="","", IF(T781&gt;10,1,""))</f>
        <v/>
      </c>
      <c r="W781" s="191" t="e">
        <f aca="false">xlookup(S781,Q:Q,Q:Q)</f>
        <v>#NAME?</v>
      </c>
    </row>
    <row r="782" customFormat="false" ht="15.75" hidden="false" customHeight="true" outlineLevel="0" collapsed="false">
      <c r="A782" s="126"/>
      <c r="B782" s="126"/>
      <c r="C782" s="126"/>
      <c r="G782" s="214"/>
      <c r="H782" s="123"/>
      <c r="I782" s="214" t="str">
        <f aca="false">IF(F782&lt;&gt;"",xlookup(F782,M:M,M:M,"not guildie"),"")</f>
        <v/>
      </c>
      <c r="J782" s="214" t="str">
        <f aca="false">IF(F782&lt;&gt;"", xlookup(F782,O:O,O:O,"not on DKP"),"")</f>
        <v/>
      </c>
      <c r="K782" s="185" t="str">
        <f aca="false">IF(F782="","", xlookup("*"&amp;F782&amp;"*",S:S,S:S,"",2))</f>
        <v/>
      </c>
      <c r="N782" s="187" t="str">
        <f aca="false" t="array" ref="N782:N782">IF(M782="","", xlookup(M782,'Guild ID Registrar'!B:B,'Guild ID Registrar'!A:A,"noID"))</f>
        <v/>
      </c>
      <c r="O782" s="139" t="e">
        <f aca="false">xlookup(M782,F:F,F:F,"",2)</f>
        <v>#NAME?</v>
      </c>
      <c r="P782" s="138" t="str">
        <f aca="false">IF(SUMIF(F:F,M782,H:H)=0,"",SUMIF(F:F,M782,H:H))</f>
        <v/>
      </c>
      <c r="Q782" s="189" t="str">
        <f aca="false">IF(M782="","", xlookup("*"&amp;M782&amp;"*",S:S,S:S,"",2))</f>
        <v/>
      </c>
      <c r="S782" s="140" t="str">
        <f aca="false">IF('DKP Sep 25'!A779&lt;&gt;"",'DKP Sep 25'!A779,"")</f>
        <v/>
      </c>
      <c r="T782" s="145" t="str">
        <f aca="false">IF(S782="","",IF(SUMIF(Q:Q,S782,P:P)=0,"",SUMIF(Q:Q,S782,P:P)))</f>
        <v/>
      </c>
      <c r="U782" s="190" t="str">
        <f aca="false" t="array" ref="U782:U782">IF(S782="","", xlookup(S782,'DKP Sep 25'!A:A,'DKP Sep 25'!A:A))</f>
        <v/>
      </c>
      <c r="V782" s="126" t="str">
        <f aca="false">IF(T782="","", IF(T782&gt;10,1,""))</f>
        <v/>
      </c>
      <c r="W782" s="191" t="e">
        <f aca="false">xlookup(S782,Q:Q,Q:Q)</f>
        <v>#NAME?</v>
      </c>
    </row>
    <row r="783" customFormat="false" ht="15.75" hidden="false" customHeight="true" outlineLevel="0" collapsed="false">
      <c r="A783" s="126"/>
      <c r="B783" s="126"/>
      <c r="C783" s="126"/>
      <c r="G783" s="214"/>
      <c r="H783" s="123"/>
      <c r="I783" s="214" t="str">
        <f aca="false">IF(F783&lt;&gt;"",xlookup(F783,M:M,M:M,"not guildie"),"")</f>
        <v/>
      </c>
      <c r="J783" s="214" t="str">
        <f aca="false">IF(F783&lt;&gt;"", xlookup(F783,O:O,O:O,"not on DKP"),"")</f>
        <v/>
      </c>
      <c r="K783" s="185" t="str">
        <f aca="false">IF(F783="","", xlookup("*"&amp;F783&amp;"*",S:S,S:S,"",2))</f>
        <v/>
      </c>
      <c r="N783" s="187" t="str">
        <f aca="false" t="array" ref="N783:N783">IF(M783="","", xlookup(M783,'Guild ID Registrar'!B:B,'Guild ID Registrar'!A:A,"noID"))</f>
        <v/>
      </c>
      <c r="O783" s="139" t="e">
        <f aca="false">xlookup(M783,F:F,F:F,"",2)</f>
        <v>#NAME?</v>
      </c>
      <c r="P783" s="138" t="str">
        <f aca="false">IF(SUMIF(F:F,M783,H:H)=0,"",SUMIF(F:F,M783,H:H))</f>
        <v/>
      </c>
      <c r="Q783" s="189" t="str">
        <f aca="false">IF(M783="","", xlookup("*"&amp;M783&amp;"*",S:S,S:S,"",2))</f>
        <v/>
      </c>
      <c r="S783" s="140" t="str">
        <f aca="false">IF('DKP Sep 25'!A780&lt;&gt;"",'DKP Sep 25'!A780,"")</f>
        <v/>
      </c>
      <c r="T783" s="145" t="str">
        <f aca="false">IF(S783="","",IF(SUMIF(Q:Q,S783,P:P)=0,"",SUMIF(Q:Q,S783,P:P)))</f>
        <v/>
      </c>
      <c r="U783" s="190" t="str">
        <f aca="false" t="array" ref="U783:U783">IF(S783="","", xlookup(S783,'DKP Sep 25'!A:A,'DKP Sep 25'!A:A))</f>
        <v/>
      </c>
      <c r="V783" s="126" t="str">
        <f aca="false">IF(T783="","", IF(T783&gt;10,1,""))</f>
        <v/>
      </c>
      <c r="W783" s="191" t="e">
        <f aca="false">xlookup(S783,Q:Q,Q:Q)</f>
        <v>#NAME?</v>
      </c>
    </row>
    <row r="784" customFormat="false" ht="15.75" hidden="false" customHeight="true" outlineLevel="0" collapsed="false">
      <c r="A784" s="126"/>
      <c r="B784" s="126"/>
      <c r="C784" s="126"/>
      <c r="G784" s="214"/>
      <c r="H784" s="123"/>
      <c r="I784" s="214" t="str">
        <f aca="false">IF(F784&lt;&gt;"",xlookup(F784,M:M,M:M,"not guildie"),"")</f>
        <v/>
      </c>
      <c r="J784" s="214" t="str">
        <f aca="false">IF(F784&lt;&gt;"", xlookup(F784,O:O,O:O,"not on DKP"),"")</f>
        <v/>
      </c>
      <c r="K784" s="185" t="str">
        <f aca="false">IF(F784="","", xlookup("*"&amp;F784&amp;"*",S:S,S:S,"",2))</f>
        <v/>
      </c>
      <c r="N784" s="187" t="str">
        <f aca="false" t="array" ref="N784:N784">IF(M784="","", xlookup(M784,'Guild ID Registrar'!B:B,'Guild ID Registrar'!A:A,"noID"))</f>
        <v/>
      </c>
      <c r="O784" s="139" t="e">
        <f aca="false">xlookup(M784,F:F,F:F,"",2)</f>
        <v>#NAME?</v>
      </c>
      <c r="P784" s="138" t="str">
        <f aca="false">IF(SUMIF(F:F,M784,H:H)=0,"",SUMIF(F:F,M784,H:H))</f>
        <v/>
      </c>
      <c r="Q784" s="189" t="str">
        <f aca="false">IF(M784="","", xlookup("*"&amp;M784&amp;"*",S:S,S:S,"",2))</f>
        <v/>
      </c>
      <c r="S784" s="140" t="str">
        <f aca="false">IF('DKP Sep 25'!A781&lt;&gt;"",'DKP Sep 25'!A781,"")</f>
        <v/>
      </c>
      <c r="T784" s="145" t="str">
        <f aca="false">IF(S784="","",IF(SUMIF(Q:Q,S784,P:P)=0,"",SUMIF(Q:Q,S784,P:P)))</f>
        <v/>
      </c>
      <c r="U784" s="190" t="str">
        <f aca="false" t="array" ref="U784:U784">IF(S784="","", xlookup(S784,'DKP Sep 25'!A:A,'DKP Sep 25'!A:A))</f>
        <v/>
      </c>
      <c r="V784" s="126" t="str">
        <f aca="false">IF(T784="","", IF(T784&gt;10,1,""))</f>
        <v/>
      </c>
      <c r="W784" s="191" t="e">
        <f aca="false">xlookup(S784,Q:Q,Q:Q)</f>
        <v>#NAME?</v>
      </c>
    </row>
    <row r="785" customFormat="false" ht="15.75" hidden="false" customHeight="true" outlineLevel="0" collapsed="false">
      <c r="A785" s="126"/>
      <c r="B785" s="126"/>
      <c r="C785" s="126"/>
      <c r="G785" s="214"/>
      <c r="H785" s="123"/>
      <c r="I785" s="214" t="str">
        <f aca="false">IF(F785&lt;&gt;"",xlookup(F785,M:M,M:M,"not guildie"),"")</f>
        <v/>
      </c>
      <c r="J785" s="214" t="str">
        <f aca="false">IF(F785&lt;&gt;"", xlookup(F785,O:O,O:O,"not on DKP"),"")</f>
        <v/>
      </c>
      <c r="K785" s="185" t="str">
        <f aca="false">IF(F785="","", xlookup("*"&amp;F785&amp;"*",S:S,S:S,"",2))</f>
        <v/>
      </c>
      <c r="N785" s="187" t="str">
        <f aca="false" t="array" ref="N785:N785">IF(M785="","", xlookup(M785,'Guild ID Registrar'!B:B,'Guild ID Registrar'!A:A,"noID"))</f>
        <v/>
      </c>
      <c r="O785" s="139" t="e">
        <f aca="false">xlookup(M785,F:F,F:F,"",2)</f>
        <v>#NAME?</v>
      </c>
      <c r="P785" s="138" t="str">
        <f aca="false">IF(SUMIF(F:F,M785,H:H)=0,"",SUMIF(F:F,M785,H:H))</f>
        <v/>
      </c>
      <c r="Q785" s="189" t="str">
        <f aca="false">IF(M785="","", xlookup("*"&amp;M785&amp;"*",S:S,S:S,"",2))</f>
        <v/>
      </c>
      <c r="S785" s="140" t="str">
        <f aca="false">IF('DKP Sep 25'!A782&lt;&gt;"",'DKP Sep 25'!A782,"")</f>
        <v/>
      </c>
      <c r="T785" s="145" t="str">
        <f aca="false">IF(S785="","",IF(SUMIF(Q:Q,S785,P:P)=0,"",SUMIF(Q:Q,S785,P:P)))</f>
        <v/>
      </c>
      <c r="U785" s="190" t="str">
        <f aca="false" t="array" ref="U785:U785">IF(S785="","", xlookup(S785,'DKP Sep 25'!A:A,'DKP Sep 25'!A:A))</f>
        <v/>
      </c>
      <c r="V785" s="126" t="str">
        <f aca="false">IF(T785="","", IF(T785&gt;10,1,""))</f>
        <v/>
      </c>
      <c r="W785" s="191" t="e">
        <f aca="false">xlookup(S785,Q:Q,Q:Q)</f>
        <v>#NAME?</v>
      </c>
    </row>
    <row r="786" customFormat="false" ht="15.75" hidden="false" customHeight="true" outlineLevel="0" collapsed="false">
      <c r="A786" s="126"/>
      <c r="B786" s="126"/>
      <c r="C786" s="126"/>
      <c r="G786" s="214"/>
      <c r="H786" s="123"/>
      <c r="I786" s="214" t="str">
        <f aca="false">IF(F786&lt;&gt;"",xlookup(F786,M:M,M:M,"not guildie"),"")</f>
        <v/>
      </c>
      <c r="J786" s="214" t="str">
        <f aca="false">IF(F786&lt;&gt;"", xlookup(F786,O:O,O:O,"not on DKP"),"")</f>
        <v/>
      </c>
      <c r="K786" s="185" t="str">
        <f aca="false">IF(F786="","", xlookup("*"&amp;F786&amp;"*",S:S,S:S,"",2))</f>
        <v/>
      </c>
      <c r="N786" s="187" t="str">
        <f aca="false" t="array" ref="N786:N786">IF(M786="","", xlookup(M786,'Guild ID Registrar'!B:B,'Guild ID Registrar'!A:A,"noID"))</f>
        <v/>
      </c>
      <c r="O786" s="139" t="e">
        <f aca="false">xlookup(M786,F:F,F:F,"",2)</f>
        <v>#NAME?</v>
      </c>
      <c r="P786" s="138" t="str">
        <f aca="false">IF(SUMIF(F:F,M786,H:H)=0,"",SUMIF(F:F,M786,H:H))</f>
        <v/>
      </c>
      <c r="Q786" s="189" t="str">
        <f aca="false">IF(M786="","", xlookup("*"&amp;M786&amp;"*",S:S,S:S,"",2))</f>
        <v/>
      </c>
      <c r="S786" s="140" t="str">
        <f aca="false">IF('DKP Sep 25'!A783&lt;&gt;"",'DKP Sep 25'!A783,"")</f>
        <v/>
      </c>
      <c r="T786" s="145" t="str">
        <f aca="false">IF(S786="","",IF(SUMIF(Q:Q,S786,P:P)=0,"",SUMIF(Q:Q,S786,P:P)))</f>
        <v/>
      </c>
      <c r="U786" s="190" t="str">
        <f aca="false" t="array" ref="U786:U786">IF(S786="","", xlookup(S786,'DKP Sep 25'!A:A,'DKP Sep 25'!A:A))</f>
        <v/>
      </c>
      <c r="V786" s="126" t="str">
        <f aca="false">IF(T786="","", IF(T786&gt;10,1,""))</f>
        <v/>
      </c>
      <c r="W786" s="191" t="e">
        <f aca="false">xlookup(S786,Q:Q,Q:Q)</f>
        <v>#NAME?</v>
      </c>
    </row>
    <row r="787" customFormat="false" ht="15.75" hidden="false" customHeight="true" outlineLevel="0" collapsed="false">
      <c r="A787" s="126"/>
      <c r="B787" s="126"/>
      <c r="C787" s="126"/>
      <c r="G787" s="214"/>
      <c r="H787" s="123"/>
      <c r="I787" s="214" t="str">
        <f aca="false">IF(F787&lt;&gt;"",xlookup(F787,M:M,M:M,"not guildie"),"")</f>
        <v/>
      </c>
      <c r="J787" s="214" t="str">
        <f aca="false">IF(F787&lt;&gt;"", xlookup(F787,O:O,O:O,"not on DKP"),"")</f>
        <v/>
      </c>
      <c r="K787" s="185" t="str">
        <f aca="false">IF(F787="","", xlookup("*"&amp;F787&amp;"*",S:S,S:S,"",2))</f>
        <v/>
      </c>
      <c r="N787" s="187" t="str">
        <f aca="false" t="array" ref="N787:N787">IF(M787="","", xlookup(M787,'Guild ID Registrar'!B:B,'Guild ID Registrar'!A:A,"noID"))</f>
        <v/>
      </c>
      <c r="O787" s="139" t="e">
        <f aca="false">xlookup(M787,F:F,F:F,"",2)</f>
        <v>#NAME?</v>
      </c>
      <c r="P787" s="138" t="str">
        <f aca="false">IF(SUMIF(F:F,M787,H:H)=0,"",SUMIF(F:F,M787,H:H))</f>
        <v/>
      </c>
      <c r="Q787" s="189" t="str">
        <f aca="false">IF(M787="","", xlookup("*"&amp;M787&amp;"*",S:S,S:S,"",2))</f>
        <v/>
      </c>
      <c r="S787" s="140" t="str">
        <f aca="false">IF('DKP Sep 25'!A784&lt;&gt;"",'DKP Sep 25'!A784,"")</f>
        <v/>
      </c>
      <c r="T787" s="145" t="str">
        <f aca="false">IF(S787="","",IF(SUMIF(Q:Q,S787,P:P)=0,"",SUMIF(Q:Q,S787,P:P)))</f>
        <v/>
      </c>
      <c r="U787" s="190" t="str">
        <f aca="false" t="array" ref="U787:U787">IF(S787="","", xlookup(S787,'DKP Sep 25'!A:A,'DKP Sep 25'!A:A))</f>
        <v/>
      </c>
      <c r="V787" s="126" t="str">
        <f aca="false">IF(T787="","", IF(T787&gt;10,1,""))</f>
        <v/>
      </c>
      <c r="W787" s="191" t="e">
        <f aca="false">xlookup(S787,Q:Q,Q:Q)</f>
        <v>#NAME?</v>
      </c>
    </row>
    <row r="788" customFormat="false" ht="15.75" hidden="false" customHeight="true" outlineLevel="0" collapsed="false">
      <c r="A788" s="126"/>
      <c r="B788" s="126"/>
      <c r="C788" s="126"/>
      <c r="G788" s="214"/>
      <c r="H788" s="123"/>
      <c r="I788" s="214" t="str">
        <f aca="false">IF(F788&lt;&gt;"",xlookup(F788,M:M,M:M,"not guildie"),"")</f>
        <v/>
      </c>
      <c r="J788" s="214" t="str">
        <f aca="false">IF(F788&lt;&gt;"", xlookup(F788,O:O,O:O,"not on DKP"),"")</f>
        <v/>
      </c>
      <c r="K788" s="185" t="str">
        <f aca="false">IF(F788="","", xlookup("*"&amp;F788&amp;"*",S:S,S:S,"",2))</f>
        <v/>
      </c>
      <c r="N788" s="187" t="str">
        <f aca="false" t="array" ref="N788:N788">IF(M788="","", xlookup(M788,'Guild ID Registrar'!B:B,'Guild ID Registrar'!A:A,"noID"))</f>
        <v/>
      </c>
      <c r="O788" s="139" t="e">
        <f aca="false">xlookup(M788,F:F,F:F,"",2)</f>
        <v>#NAME?</v>
      </c>
      <c r="P788" s="138" t="str">
        <f aca="false">IF(SUMIF(F:F,M788,H:H)=0,"",SUMIF(F:F,M788,H:H))</f>
        <v/>
      </c>
      <c r="Q788" s="189" t="str">
        <f aca="false">IF(M788="","", xlookup("*"&amp;M788&amp;"*",S:S,S:S,"",2))</f>
        <v/>
      </c>
      <c r="S788" s="140" t="str">
        <f aca="false">IF('DKP Sep 25'!A785&lt;&gt;"",'DKP Sep 25'!A785,"")</f>
        <v/>
      </c>
      <c r="T788" s="145" t="str">
        <f aca="false">IF(S788="","",IF(SUMIF(Q:Q,S788,P:P)=0,"",SUMIF(Q:Q,S788,P:P)))</f>
        <v/>
      </c>
      <c r="U788" s="190" t="str">
        <f aca="false" t="array" ref="U788:U788">IF(S788="","", xlookup(S788,'DKP Sep 25'!A:A,'DKP Sep 25'!A:A))</f>
        <v/>
      </c>
      <c r="V788" s="126" t="str">
        <f aca="false">IF(T788="","", IF(T788&gt;10,1,""))</f>
        <v/>
      </c>
      <c r="W788" s="191" t="e">
        <f aca="false">xlookup(S788,Q:Q,Q:Q)</f>
        <v>#NAME?</v>
      </c>
    </row>
    <row r="789" customFormat="false" ht="15.75" hidden="false" customHeight="true" outlineLevel="0" collapsed="false">
      <c r="A789" s="126"/>
      <c r="B789" s="126"/>
      <c r="C789" s="126"/>
      <c r="G789" s="214"/>
      <c r="H789" s="123"/>
      <c r="I789" s="214" t="str">
        <f aca="false">IF(F789&lt;&gt;"",xlookup(F789,M:M,M:M,"not guildie"),"")</f>
        <v/>
      </c>
      <c r="J789" s="214" t="str">
        <f aca="false">IF(F789&lt;&gt;"", xlookup(F789,O:O,O:O,"not on DKP"),"")</f>
        <v/>
      </c>
      <c r="K789" s="185" t="str">
        <f aca="false">IF(F789="","", xlookup("*"&amp;F789&amp;"*",S:S,S:S,"",2))</f>
        <v/>
      </c>
      <c r="N789" s="187" t="str">
        <f aca="false" t="array" ref="N789:N789">IF(M789="","", xlookup(M789,'Guild ID Registrar'!B:B,'Guild ID Registrar'!A:A,"noID"))</f>
        <v/>
      </c>
      <c r="O789" s="139" t="e">
        <f aca="false">xlookup(M789,F:F,F:F,"",2)</f>
        <v>#NAME?</v>
      </c>
      <c r="P789" s="138" t="str">
        <f aca="false">IF(SUMIF(F:F,M789,H:H)=0,"",SUMIF(F:F,M789,H:H))</f>
        <v/>
      </c>
      <c r="Q789" s="189" t="str">
        <f aca="false">IF(M789="","", xlookup("*"&amp;M789&amp;"*",S:S,S:S,"",2))</f>
        <v/>
      </c>
      <c r="S789" s="140" t="str">
        <f aca="false">IF('DKP Sep 25'!A786&lt;&gt;"",'DKP Sep 25'!A786,"")</f>
        <v/>
      </c>
      <c r="T789" s="145" t="str">
        <f aca="false">IF(S789="","",IF(SUMIF(Q:Q,S789,P:P)=0,"",SUMIF(Q:Q,S789,P:P)))</f>
        <v/>
      </c>
      <c r="U789" s="190" t="str">
        <f aca="false" t="array" ref="U789:U789">IF(S789="","", xlookup(S789,'DKP Sep 25'!A:A,'DKP Sep 25'!A:A))</f>
        <v/>
      </c>
      <c r="V789" s="126" t="str">
        <f aca="false">IF(T789="","", IF(T789&gt;10,1,""))</f>
        <v/>
      </c>
      <c r="W789" s="191" t="e">
        <f aca="false">xlookup(S789,Q:Q,Q:Q)</f>
        <v>#NAME?</v>
      </c>
    </row>
    <row r="790" customFormat="false" ht="15.75" hidden="false" customHeight="true" outlineLevel="0" collapsed="false">
      <c r="A790" s="126"/>
      <c r="B790" s="126"/>
      <c r="C790" s="126"/>
      <c r="G790" s="214"/>
      <c r="H790" s="123"/>
      <c r="I790" s="214" t="str">
        <f aca="false">IF(F790&lt;&gt;"",xlookup(F790,M:M,M:M,"not guildie"),"")</f>
        <v/>
      </c>
      <c r="J790" s="214" t="str">
        <f aca="false">IF(F790&lt;&gt;"", xlookup(F790,O:O,O:O,"not on DKP"),"")</f>
        <v/>
      </c>
      <c r="K790" s="185" t="str">
        <f aca="false">IF(F790="","", xlookup("*"&amp;F790&amp;"*",S:S,S:S,"",2))</f>
        <v/>
      </c>
      <c r="N790" s="187" t="str">
        <f aca="false" t="array" ref="N790:N790">IF(M790="","", xlookup(M790,'Guild ID Registrar'!B:B,'Guild ID Registrar'!A:A,"noID"))</f>
        <v/>
      </c>
      <c r="O790" s="139" t="e">
        <f aca="false">xlookup(M790,F:F,F:F,"",2)</f>
        <v>#NAME?</v>
      </c>
      <c r="P790" s="138" t="str">
        <f aca="false">IF(SUMIF(F:F,M790,H:H)=0,"",SUMIF(F:F,M790,H:H))</f>
        <v/>
      </c>
      <c r="Q790" s="189" t="str">
        <f aca="false">IF(M790="","", xlookup("*"&amp;M790&amp;"*",S:S,S:S,"",2))</f>
        <v/>
      </c>
      <c r="S790" s="140" t="str">
        <f aca="false">IF('DKP Sep 25'!A787&lt;&gt;"",'DKP Sep 25'!A787,"")</f>
        <v/>
      </c>
      <c r="T790" s="145" t="str">
        <f aca="false">IF(S790="","",IF(SUMIF(Q:Q,S790,P:P)=0,"",SUMIF(Q:Q,S790,P:P)))</f>
        <v/>
      </c>
      <c r="U790" s="190" t="str">
        <f aca="false" t="array" ref="U790:U790">IF(S790="","", xlookup(S790,'DKP Sep 25'!A:A,'DKP Sep 25'!A:A))</f>
        <v/>
      </c>
      <c r="V790" s="126" t="str">
        <f aca="false">IF(T790="","", IF(T790&gt;10,1,""))</f>
        <v/>
      </c>
      <c r="W790" s="191" t="e">
        <f aca="false">xlookup(S790,Q:Q,Q:Q)</f>
        <v>#NAME?</v>
      </c>
    </row>
    <row r="791" customFormat="false" ht="15.75" hidden="false" customHeight="true" outlineLevel="0" collapsed="false">
      <c r="A791" s="126"/>
      <c r="B791" s="126"/>
      <c r="C791" s="126"/>
      <c r="G791" s="214"/>
      <c r="H791" s="123"/>
      <c r="I791" s="214" t="str">
        <f aca="false">IF(F791&lt;&gt;"",xlookup(F791,M:M,M:M,"not guildie"),"")</f>
        <v/>
      </c>
      <c r="J791" s="214" t="str">
        <f aca="false">IF(F791&lt;&gt;"", xlookup(F791,O:O,O:O,"not on DKP"),"")</f>
        <v/>
      </c>
      <c r="K791" s="185" t="str">
        <f aca="false">IF(F791="","", xlookup("*"&amp;F791&amp;"*",S:S,S:S,"",2))</f>
        <v/>
      </c>
      <c r="N791" s="187" t="str">
        <f aca="false" t="array" ref="N791:N791">IF(M791="","", xlookup(M791,'Guild ID Registrar'!B:B,'Guild ID Registrar'!A:A,"noID"))</f>
        <v/>
      </c>
      <c r="O791" s="139" t="e">
        <f aca="false">xlookup(M791,F:F,F:F,"",2)</f>
        <v>#NAME?</v>
      </c>
      <c r="P791" s="138" t="str">
        <f aca="false">IF(SUMIF(F:F,M791,H:H)=0,"",SUMIF(F:F,M791,H:H))</f>
        <v/>
      </c>
      <c r="Q791" s="189" t="str">
        <f aca="false">IF(M791="","", xlookup("*"&amp;M791&amp;"*",S:S,S:S,"",2))</f>
        <v/>
      </c>
      <c r="S791" s="140" t="str">
        <f aca="false">IF('DKP Sep 25'!A788&lt;&gt;"",'DKP Sep 25'!A788,"")</f>
        <v/>
      </c>
      <c r="T791" s="145" t="str">
        <f aca="false">IF(S791="","",IF(SUMIF(Q:Q,S791,P:P)=0,"",SUMIF(Q:Q,S791,P:P)))</f>
        <v/>
      </c>
      <c r="U791" s="190" t="str">
        <f aca="false" t="array" ref="U791:U791">IF(S791="","", xlookup(S791,'DKP Sep 25'!A:A,'DKP Sep 25'!A:A))</f>
        <v/>
      </c>
      <c r="V791" s="126" t="str">
        <f aca="false">IF(T791="","", IF(T791&gt;10,1,""))</f>
        <v/>
      </c>
      <c r="W791" s="191" t="e">
        <f aca="false">xlookup(S791,Q:Q,Q:Q)</f>
        <v>#NAME?</v>
      </c>
    </row>
    <row r="792" customFormat="false" ht="15.75" hidden="false" customHeight="true" outlineLevel="0" collapsed="false">
      <c r="A792" s="126"/>
      <c r="B792" s="126"/>
      <c r="C792" s="126"/>
      <c r="G792" s="214"/>
      <c r="H792" s="123"/>
      <c r="I792" s="214" t="str">
        <f aca="false">IF(F792&lt;&gt;"",xlookup(F792,M:M,M:M,"not guildie"),"")</f>
        <v/>
      </c>
      <c r="J792" s="214" t="str">
        <f aca="false">IF(F792&lt;&gt;"", xlookup(F792,O:O,O:O,"not on DKP"),"")</f>
        <v/>
      </c>
      <c r="K792" s="185" t="str">
        <f aca="false">IF(F792="","", xlookup("*"&amp;F792&amp;"*",S:S,S:S,"",2))</f>
        <v/>
      </c>
      <c r="N792" s="187" t="str">
        <f aca="false" t="array" ref="N792:N792">IF(M792="","", xlookup(M792,'Guild ID Registrar'!B:B,'Guild ID Registrar'!A:A,"noID"))</f>
        <v/>
      </c>
      <c r="O792" s="139" t="e">
        <f aca="false">xlookup(M792,F:F,F:F,"",2)</f>
        <v>#NAME?</v>
      </c>
      <c r="P792" s="138" t="str">
        <f aca="false">IF(SUMIF(F:F,M792,H:H)=0,"",SUMIF(F:F,M792,H:H))</f>
        <v/>
      </c>
      <c r="Q792" s="189" t="str">
        <f aca="false">IF(M792="","", xlookup("*"&amp;M792&amp;"*",S:S,S:S,"",2))</f>
        <v/>
      </c>
      <c r="S792" s="140" t="str">
        <f aca="false">IF('DKP Sep 25'!A789&lt;&gt;"",'DKP Sep 25'!A789,"")</f>
        <v/>
      </c>
      <c r="T792" s="145" t="str">
        <f aca="false">IF(S792="","",IF(SUMIF(Q:Q,S792,P:P)=0,"",SUMIF(Q:Q,S792,P:P)))</f>
        <v/>
      </c>
      <c r="U792" s="190" t="str">
        <f aca="false" t="array" ref="U792:U792">IF(S792="","", xlookup(S792,'DKP Sep 25'!A:A,'DKP Sep 25'!A:A))</f>
        <v/>
      </c>
      <c r="V792" s="126" t="str">
        <f aca="false">IF(T792="","", IF(T792&gt;10,1,""))</f>
        <v/>
      </c>
      <c r="W792" s="191" t="e">
        <f aca="false">xlookup(S792,Q:Q,Q:Q)</f>
        <v>#NAME?</v>
      </c>
    </row>
    <row r="793" customFormat="false" ht="15.75" hidden="false" customHeight="true" outlineLevel="0" collapsed="false">
      <c r="A793" s="126"/>
      <c r="B793" s="126"/>
      <c r="C793" s="126"/>
      <c r="G793" s="214"/>
      <c r="H793" s="123"/>
      <c r="I793" s="214" t="str">
        <f aca="false">IF(F793&lt;&gt;"",xlookup(F793,M:M,M:M,"not guildie"),"")</f>
        <v/>
      </c>
      <c r="J793" s="214" t="str">
        <f aca="false">IF(F793&lt;&gt;"", xlookup(F793,O:O,O:O,"not on DKP"),"")</f>
        <v/>
      </c>
      <c r="K793" s="185" t="str">
        <f aca="false">IF(F793="","", xlookup("*"&amp;F793&amp;"*",S:S,S:S,"",2))</f>
        <v/>
      </c>
      <c r="N793" s="187" t="str">
        <f aca="false" t="array" ref="N793:N793">IF(M793="","", xlookup(M793,'Guild ID Registrar'!B:B,'Guild ID Registrar'!A:A,"noID"))</f>
        <v/>
      </c>
      <c r="O793" s="139" t="e">
        <f aca="false">xlookup(M793,F:F,F:F,"",2)</f>
        <v>#NAME?</v>
      </c>
      <c r="P793" s="138" t="str">
        <f aca="false">IF(SUMIF(F:F,M793,H:H)=0,"",SUMIF(F:F,M793,H:H))</f>
        <v/>
      </c>
      <c r="Q793" s="189" t="str">
        <f aca="false">IF(M793="","", xlookup("*"&amp;M793&amp;"*",S:S,S:S,"",2))</f>
        <v/>
      </c>
      <c r="S793" s="140" t="str">
        <f aca="false">IF('DKP Sep 25'!A790&lt;&gt;"",'DKP Sep 25'!A790,"")</f>
        <v/>
      </c>
      <c r="T793" s="145" t="str">
        <f aca="false">IF(S793="","",IF(SUMIF(Q:Q,S793,P:P)=0,"",SUMIF(Q:Q,S793,P:P)))</f>
        <v/>
      </c>
      <c r="U793" s="190" t="str">
        <f aca="false" t="array" ref="U793:U793">IF(S793="","", xlookup(S793,'DKP Sep 25'!A:A,'DKP Sep 25'!A:A))</f>
        <v/>
      </c>
      <c r="V793" s="126" t="str">
        <f aca="false">IF(T793="","", IF(T793&gt;10,1,""))</f>
        <v/>
      </c>
      <c r="W793" s="191" t="e">
        <f aca="false">xlookup(S793,Q:Q,Q:Q)</f>
        <v>#NAME?</v>
      </c>
    </row>
    <row r="794" customFormat="false" ht="15.75" hidden="false" customHeight="true" outlineLevel="0" collapsed="false">
      <c r="A794" s="126"/>
      <c r="B794" s="126"/>
      <c r="C794" s="126"/>
      <c r="G794" s="214"/>
      <c r="H794" s="123"/>
      <c r="I794" s="214" t="str">
        <f aca="false">IF(F794&lt;&gt;"",xlookup(F794,M:M,M:M,"not guildie"),"")</f>
        <v/>
      </c>
      <c r="J794" s="214" t="str">
        <f aca="false">IF(F794&lt;&gt;"", xlookup(F794,O:O,O:O,"not on DKP"),"")</f>
        <v/>
      </c>
      <c r="K794" s="185" t="str">
        <f aca="false">IF(F794="","", xlookup("*"&amp;F794&amp;"*",S:S,S:S,"",2))</f>
        <v/>
      </c>
      <c r="N794" s="187" t="str">
        <f aca="false" t="array" ref="N794:N794">IF(M794="","", xlookup(M794,'Guild ID Registrar'!B:B,'Guild ID Registrar'!A:A,"noID"))</f>
        <v/>
      </c>
      <c r="O794" s="139" t="e">
        <f aca="false">xlookup(M794,F:F,F:F,"",2)</f>
        <v>#NAME?</v>
      </c>
      <c r="P794" s="138" t="str">
        <f aca="false">IF(SUMIF(F:F,M794,H:H)=0,"",SUMIF(F:F,M794,H:H))</f>
        <v/>
      </c>
      <c r="Q794" s="189" t="str">
        <f aca="false">IF(M794="","", xlookup("*"&amp;M794&amp;"*",S:S,S:S,"",2))</f>
        <v/>
      </c>
      <c r="S794" s="140" t="str">
        <f aca="false">IF('DKP Sep 25'!A791&lt;&gt;"",'DKP Sep 25'!A791,"")</f>
        <v/>
      </c>
      <c r="T794" s="145" t="str">
        <f aca="false">IF(S794="","",IF(SUMIF(Q:Q,S794,P:P)=0,"",SUMIF(Q:Q,S794,P:P)))</f>
        <v/>
      </c>
      <c r="U794" s="190" t="str">
        <f aca="false" t="array" ref="U794:U794">IF(S794="","", xlookup(S794,'DKP Sep 25'!A:A,'DKP Sep 25'!A:A))</f>
        <v/>
      </c>
      <c r="V794" s="126" t="str">
        <f aca="false">IF(T794="","", IF(T794&gt;10,1,""))</f>
        <v/>
      </c>
      <c r="W794" s="191" t="e">
        <f aca="false">xlookup(S794,Q:Q,Q:Q)</f>
        <v>#NAME?</v>
      </c>
    </row>
    <row r="795" customFormat="false" ht="15.75" hidden="false" customHeight="true" outlineLevel="0" collapsed="false">
      <c r="A795" s="126"/>
      <c r="B795" s="126"/>
      <c r="C795" s="126"/>
      <c r="G795" s="214"/>
      <c r="H795" s="123"/>
      <c r="I795" s="214" t="str">
        <f aca="false">IF(F795&lt;&gt;"",xlookup(F795,M:M,M:M,"not guildie"),"")</f>
        <v/>
      </c>
      <c r="J795" s="214" t="str">
        <f aca="false">IF(F795&lt;&gt;"", xlookup(F795,O:O,O:O,"not on DKP"),"")</f>
        <v/>
      </c>
      <c r="K795" s="185" t="str">
        <f aca="false">IF(F795="","", xlookup("*"&amp;F795&amp;"*",S:S,S:S,"",2))</f>
        <v/>
      </c>
      <c r="N795" s="187" t="str">
        <f aca="false" t="array" ref="N795:N795">IF(M795="","", xlookup(M795,'Guild ID Registrar'!B:B,'Guild ID Registrar'!A:A,"noID"))</f>
        <v/>
      </c>
      <c r="O795" s="139" t="e">
        <f aca="false">xlookup(M795,F:F,F:F,"",2)</f>
        <v>#NAME?</v>
      </c>
      <c r="P795" s="138" t="str">
        <f aca="false">IF(SUMIF(F:F,M795,H:H)=0,"",SUMIF(F:F,M795,H:H))</f>
        <v/>
      </c>
      <c r="Q795" s="189" t="str">
        <f aca="false">IF(M795="","", xlookup("*"&amp;M795&amp;"*",S:S,S:S,"",2))</f>
        <v/>
      </c>
      <c r="S795" s="140" t="str">
        <f aca="false">IF('DKP Sep 25'!A792&lt;&gt;"",'DKP Sep 25'!A792,"")</f>
        <v/>
      </c>
      <c r="T795" s="145" t="str">
        <f aca="false">IF(S795="","",IF(SUMIF(Q:Q,S795,P:P)=0,"",SUMIF(Q:Q,S795,P:P)))</f>
        <v/>
      </c>
      <c r="U795" s="190" t="str">
        <f aca="false" t="array" ref="U795:U795">IF(S795="","", xlookup(S795,'DKP Sep 25'!A:A,'DKP Sep 25'!A:A))</f>
        <v/>
      </c>
      <c r="V795" s="126" t="str">
        <f aca="false">IF(T795="","", IF(T795&gt;10,1,""))</f>
        <v/>
      </c>
      <c r="W795" s="191" t="e">
        <f aca="false">xlookup(S795,Q:Q,Q:Q)</f>
        <v>#NAME?</v>
      </c>
    </row>
    <row r="796" customFormat="false" ht="15.75" hidden="false" customHeight="true" outlineLevel="0" collapsed="false">
      <c r="A796" s="126"/>
      <c r="B796" s="126"/>
      <c r="C796" s="126"/>
      <c r="G796" s="214"/>
      <c r="H796" s="123"/>
      <c r="I796" s="214" t="str">
        <f aca="false">IF(F796&lt;&gt;"",xlookup(F796,M:M,M:M,"not guildie"),"")</f>
        <v/>
      </c>
      <c r="J796" s="214" t="str">
        <f aca="false">IF(F796&lt;&gt;"", xlookup(F796,O:O,O:O,"not on DKP"),"")</f>
        <v/>
      </c>
      <c r="K796" s="185" t="str">
        <f aca="false">IF(F796="","", xlookup("*"&amp;F796&amp;"*",S:S,S:S,"",2))</f>
        <v/>
      </c>
      <c r="N796" s="187" t="str">
        <f aca="false" t="array" ref="N796:N796">IF(M796="","", xlookup(M796,'Guild ID Registrar'!B:B,'Guild ID Registrar'!A:A,"noID"))</f>
        <v/>
      </c>
      <c r="O796" s="139" t="e">
        <f aca="false">xlookup(M796,F:F,F:F,"",2)</f>
        <v>#NAME?</v>
      </c>
      <c r="P796" s="138" t="str">
        <f aca="false">IF(SUMIF(F:F,M796,H:H)=0,"",SUMIF(F:F,M796,H:H))</f>
        <v/>
      </c>
      <c r="Q796" s="189" t="str">
        <f aca="false">IF(M796="","", xlookup("*"&amp;M796&amp;"*",S:S,S:S,"",2))</f>
        <v/>
      </c>
      <c r="S796" s="140" t="str">
        <f aca="false">IF('DKP Sep 25'!A793&lt;&gt;"",'DKP Sep 25'!A793,"")</f>
        <v/>
      </c>
      <c r="T796" s="145" t="str">
        <f aca="false">IF(S796="","",IF(SUMIF(Q:Q,S796,P:P)=0,"",SUMIF(Q:Q,S796,P:P)))</f>
        <v/>
      </c>
      <c r="U796" s="190" t="str">
        <f aca="false" t="array" ref="U796:U796">IF(S796="","", xlookup(S796,'DKP Sep 25'!A:A,'DKP Sep 25'!A:A))</f>
        <v/>
      </c>
      <c r="V796" s="126" t="str">
        <f aca="false">IF(T796="","", IF(T796&gt;10,1,""))</f>
        <v/>
      </c>
      <c r="W796" s="191" t="e">
        <f aca="false">xlookup(S796,Q:Q,Q:Q)</f>
        <v>#NAME?</v>
      </c>
    </row>
    <row r="797" customFormat="false" ht="15.75" hidden="false" customHeight="true" outlineLevel="0" collapsed="false">
      <c r="A797" s="126"/>
      <c r="B797" s="126"/>
      <c r="C797" s="126"/>
      <c r="G797" s="214"/>
      <c r="H797" s="123"/>
      <c r="I797" s="214" t="str">
        <f aca="false">IF(F797&lt;&gt;"",xlookup(F797,M:M,M:M,"not guildie"),"")</f>
        <v/>
      </c>
      <c r="J797" s="214" t="str">
        <f aca="false">IF(F797&lt;&gt;"", xlookup(F797,O:O,O:O,"not on DKP"),"")</f>
        <v/>
      </c>
      <c r="K797" s="185" t="str">
        <f aca="false">IF(F797="","", xlookup("*"&amp;F797&amp;"*",S:S,S:S,"",2))</f>
        <v/>
      </c>
      <c r="N797" s="187" t="str">
        <f aca="false" t="array" ref="N797:N797">IF(M797="","", xlookup(M797,'Guild ID Registrar'!B:B,'Guild ID Registrar'!A:A,"noID"))</f>
        <v/>
      </c>
      <c r="O797" s="139" t="e">
        <f aca="false">xlookup(M797,F:F,F:F,"",2)</f>
        <v>#NAME?</v>
      </c>
      <c r="P797" s="138" t="str">
        <f aca="false">IF(SUMIF(F:F,M797,H:H)=0,"",SUMIF(F:F,M797,H:H))</f>
        <v/>
      </c>
      <c r="Q797" s="189" t="str">
        <f aca="false">IF(M797="","", xlookup("*"&amp;M797&amp;"*",S:S,S:S,"",2))</f>
        <v/>
      </c>
      <c r="S797" s="140" t="str">
        <f aca="false">IF('DKP Sep 25'!A794&lt;&gt;"",'DKP Sep 25'!A794,"")</f>
        <v/>
      </c>
      <c r="T797" s="145" t="str">
        <f aca="false">IF(S797="","",IF(SUMIF(Q:Q,S797,P:P)=0,"",SUMIF(Q:Q,S797,P:P)))</f>
        <v/>
      </c>
      <c r="U797" s="190" t="str">
        <f aca="false" t="array" ref="U797:U797">IF(S797="","", xlookup(S797,'DKP Sep 25'!A:A,'DKP Sep 25'!A:A))</f>
        <v/>
      </c>
      <c r="V797" s="126" t="str">
        <f aca="false">IF(T797="","", IF(T797&gt;10,1,""))</f>
        <v/>
      </c>
      <c r="W797" s="191" t="e">
        <f aca="false">xlookup(S797,Q:Q,Q:Q)</f>
        <v>#NAME?</v>
      </c>
    </row>
    <row r="798" customFormat="false" ht="15.75" hidden="false" customHeight="true" outlineLevel="0" collapsed="false">
      <c r="A798" s="126"/>
      <c r="B798" s="126"/>
      <c r="C798" s="126"/>
      <c r="G798" s="214"/>
      <c r="H798" s="123"/>
      <c r="I798" s="214" t="str">
        <f aca="false">IF(F798&lt;&gt;"",xlookup(F798,M:M,M:M,"not guildie"),"")</f>
        <v/>
      </c>
      <c r="J798" s="214" t="str">
        <f aca="false">IF(F798&lt;&gt;"", xlookup(F798,O:O,O:O,"not on DKP"),"")</f>
        <v/>
      </c>
      <c r="K798" s="185" t="str">
        <f aca="false">IF(F798="","", xlookup("*"&amp;F798&amp;"*",S:S,S:S,"",2))</f>
        <v/>
      </c>
      <c r="N798" s="187" t="str">
        <f aca="false" t="array" ref="N798:N798">IF(M798="","", xlookup(M798,'Guild ID Registrar'!B:B,'Guild ID Registrar'!A:A,"noID"))</f>
        <v/>
      </c>
      <c r="O798" s="139" t="e">
        <f aca="false">xlookup(M798,F:F,F:F,"",2)</f>
        <v>#NAME?</v>
      </c>
      <c r="P798" s="138" t="str">
        <f aca="false">IF(SUMIF(F:F,M798,H:H)=0,"",SUMIF(F:F,M798,H:H))</f>
        <v/>
      </c>
      <c r="Q798" s="189" t="str">
        <f aca="false">IF(M798="","", xlookup("*"&amp;M798&amp;"*",S:S,S:S,"",2))</f>
        <v/>
      </c>
      <c r="S798" s="140" t="str">
        <f aca="false">IF('DKP Sep 25'!A795&lt;&gt;"",'DKP Sep 25'!A795,"")</f>
        <v/>
      </c>
      <c r="T798" s="145" t="str">
        <f aca="false">IF(S798="","",IF(SUMIF(Q:Q,S798,P:P)=0,"",SUMIF(Q:Q,S798,P:P)))</f>
        <v/>
      </c>
      <c r="U798" s="190" t="str">
        <f aca="false" t="array" ref="U798:U798">IF(S798="","", xlookup(S798,'DKP Sep 25'!A:A,'DKP Sep 25'!A:A))</f>
        <v/>
      </c>
      <c r="V798" s="126" t="str">
        <f aca="false">IF(T798="","", IF(T798&gt;10,1,""))</f>
        <v/>
      </c>
      <c r="W798" s="191" t="e">
        <f aca="false">xlookup(S798,Q:Q,Q:Q)</f>
        <v>#NAME?</v>
      </c>
    </row>
    <row r="799" customFormat="false" ht="15.75" hidden="false" customHeight="true" outlineLevel="0" collapsed="false">
      <c r="A799" s="126"/>
      <c r="B799" s="126"/>
      <c r="C799" s="126"/>
      <c r="G799" s="214"/>
      <c r="H799" s="123"/>
      <c r="I799" s="214" t="str">
        <f aca="false">IF(F799&lt;&gt;"",xlookup(F799,M:M,M:M,"not guildie"),"")</f>
        <v/>
      </c>
      <c r="J799" s="214" t="str">
        <f aca="false">IF(F799&lt;&gt;"", xlookup(F799,O:O,O:O,"not on DKP"),"")</f>
        <v/>
      </c>
      <c r="K799" s="185" t="str">
        <f aca="false">IF(F799="","", xlookup("*"&amp;F799&amp;"*",S:S,S:S,"",2))</f>
        <v/>
      </c>
      <c r="N799" s="187" t="str">
        <f aca="false" t="array" ref="N799:N799">IF(M799="","", xlookup(M799,'Guild ID Registrar'!B:B,'Guild ID Registrar'!A:A,"noID"))</f>
        <v/>
      </c>
      <c r="O799" s="139" t="e">
        <f aca="false">xlookup(M799,F:F,F:F,"",2)</f>
        <v>#NAME?</v>
      </c>
      <c r="P799" s="138" t="str">
        <f aca="false">IF(SUMIF(F:F,M799,H:H)=0,"",SUMIF(F:F,M799,H:H))</f>
        <v/>
      </c>
      <c r="Q799" s="189" t="str">
        <f aca="false">IF(M799="","", xlookup("*"&amp;M799&amp;"*",S:S,S:S,"",2))</f>
        <v/>
      </c>
      <c r="S799" s="140" t="str">
        <f aca="false">IF('DKP Sep 25'!A796&lt;&gt;"",'DKP Sep 25'!A796,"")</f>
        <v/>
      </c>
      <c r="T799" s="145" t="str">
        <f aca="false">IF(S799="","",IF(SUMIF(Q:Q,S799,P:P)=0,"",SUMIF(Q:Q,S799,P:P)))</f>
        <v/>
      </c>
      <c r="U799" s="190" t="str">
        <f aca="false" t="array" ref="U799:U799">IF(S799="","", xlookup(S799,'DKP Sep 25'!A:A,'DKP Sep 25'!A:A))</f>
        <v/>
      </c>
      <c r="V799" s="126" t="str">
        <f aca="false">IF(T799="","", IF(T799&gt;10,1,""))</f>
        <v/>
      </c>
      <c r="W799" s="191" t="e">
        <f aca="false">xlookup(S799,Q:Q,Q:Q)</f>
        <v>#NAME?</v>
      </c>
    </row>
    <row r="800" customFormat="false" ht="15.75" hidden="false" customHeight="true" outlineLevel="0" collapsed="false">
      <c r="A800" s="126"/>
      <c r="B800" s="126"/>
      <c r="C800" s="126"/>
      <c r="G800" s="214"/>
      <c r="H800" s="123"/>
      <c r="I800" s="214" t="str">
        <f aca="false">IF(F800&lt;&gt;"",xlookup(F800,M:M,M:M,"not guildie"),"")</f>
        <v/>
      </c>
      <c r="J800" s="214" t="str">
        <f aca="false">IF(F800&lt;&gt;"", xlookup(F800,O:O,O:O,"not on DKP"),"")</f>
        <v/>
      </c>
      <c r="K800" s="185" t="str">
        <f aca="false">IF(F800="","", xlookup("*"&amp;F800&amp;"*",S:S,S:S,"",2))</f>
        <v/>
      </c>
      <c r="N800" s="187" t="str">
        <f aca="false" t="array" ref="N800:N800">IF(M800="","", xlookup(M800,'Guild ID Registrar'!B:B,'Guild ID Registrar'!A:A,"noID"))</f>
        <v/>
      </c>
      <c r="O800" s="139" t="e">
        <f aca="false">xlookup(M800,F:F,F:F,"",2)</f>
        <v>#NAME?</v>
      </c>
      <c r="P800" s="138" t="str">
        <f aca="false">IF(SUMIF(F:F,M800,H:H)=0,"",SUMIF(F:F,M800,H:H))</f>
        <v/>
      </c>
      <c r="Q800" s="189" t="str">
        <f aca="false">IF(M800="","", xlookup("*"&amp;M800&amp;"*",S:S,S:S,"",2))</f>
        <v/>
      </c>
      <c r="S800" s="140" t="str">
        <f aca="false">IF('DKP Sep 25'!A797&lt;&gt;"",'DKP Sep 25'!A797,"")</f>
        <v/>
      </c>
      <c r="T800" s="145" t="str">
        <f aca="false">IF(S800="","",IF(SUMIF(Q:Q,S800,P:P)=0,"",SUMIF(Q:Q,S800,P:P)))</f>
        <v/>
      </c>
      <c r="U800" s="190" t="str">
        <f aca="false" t="array" ref="U800:U800">IF(S800="","", xlookup(S800,'DKP Sep 25'!A:A,'DKP Sep 25'!A:A))</f>
        <v/>
      </c>
      <c r="V800" s="126" t="str">
        <f aca="false">IF(T800="","", IF(T800&gt;10,1,""))</f>
        <v/>
      </c>
      <c r="W800" s="191" t="e">
        <f aca="false">xlookup(S800,Q:Q,Q:Q)</f>
        <v>#NAME?</v>
      </c>
    </row>
    <row r="801" customFormat="false" ht="15.75" hidden="false" customHeight="true" outlineLevel="0" collapsed="false">
      <c r="A801" s="126"/>
      <c r="B801" s="126"/>
      <c r="C801" s="126"/>
      <c r="G801" s="214"/>
      <c r="H801" s="123"/>
      <c r="I801" s="214" t="str">
        <f aca="false">IF(F801&lt;&gt;"",xlookup(F801,M:M,M:M,"not guildie"),"")</f>
        <v/>
      </c>
      <c r="J801" s="214" t="str">
        <f aca="false">IF(F801&lt;&gt;"", xlookup(F801,O:O,O:O,"not on DKP"),"")</f>
        <v/>
      </c>
      <c r="K801" s="185" t="str">
        <f aca="false">IF(F801="","", xlookup("*"&amp;F801&amp;"*",S:S,S:S,"",2))</f>
        <v/>
      </c>
      <c r="N801" s="187" t="str">
        <f aca="false" t="array" ref="N801:N801">IF(M801="","", xlookup(M801,'Guild ID Registrar'!B:B,'Guild ID Registrar'!A:A,"noID"))</f>
        <v/>
      </c>
      <c r="O801" s="139" t="e">
        <f aca="false">xlookup(M801,F:F,F:F,"",2)</f>
        <v>#NAME?</v>
      </c>
      <c r="P801" s="138" t="str">
        <f aca="false">IF(SUMIF(F:F,M801,H:H)=0,"",SUMIF(F:F,M801,H:H))</f>
        <v/>
      </c>
      <c r="Q801" s="189" t="str">
        <f aca="false">IF(M801="","", xlookup("*"&amp;M801&amp;"*",S:S,S:S,"",2))</f>
        <v/>
      </c>
      <c r="S801" s="140" t="str">
        <f aca="false">IF('DKP Sep 25'!A798&lt;&gt;"",'DKP Sep 25'!A798,"")</f>
        <v/>
      </c>
      <c r="T801" s="145" t="str">
        <f aca="false">IF(S801="","",IF(SUMIF(Q:Q,S801,P:P)=0,"",SUMIF(Q:Q,S801,P:P)))</f>
        <v/>
      </c>
      <c r="U801" s="190" t="str">
        <f aca="false" t="array" ref="U801:U801">IF(S801="","", xlookup(S801,'DKP Sep 25'!A:A,'DKP Sep 25'!A:A))</f>
        <v/>
      </c>
      <c r="V801" s="126" t="str">
        <f aca="false">IF(T801="","", IF(T801&gt;10,1,""))</f>
        <v/>
      </c>
      <c r="W801" s="191" t="e">
        <f aca="false">xlookup(S801,Q:Q,Q:Q)</f>
        <v>#NAME?</v>
      </c>
    </row>
    <row r="802" customFormat="false" ht="15.75" hidden="false" customHeight="true" outlineLevel="0" collapsed="false">
      <c r="A802" s="126"/>
      <c r="B802" s="126"/>
      <c r="C802" s="126"/>
      <c r="G802" s="214"/>
      <c r="H802" s="123"/>
      <c r="I802" s="214" t="str">
        <f aca="false">IF(F802&lt;&gt;"",xlookup(F802,M:M,M:M,"not guildie"),"")</f>
        <v/>
      </c>
      <c r="J802" s="214" t="str">
        <f aca="false">IF(F802&lt;&gt;"", xlookup(F802,O:O,O:O,"not on DKP"),"")</f>
        <v/>
      </c>
      <c r="K802" s="185" t="str">
        <f aca="false">IF(F802="","", xlookup("*"&amp;F802&amp;"*",S:S,S:S,"",2))</f>
        <v/>
      </c>
      <c r="N802" s="187" t="str">
        <f aca="false" t="array" ref="N802:N802">IF(M802="","", xlookup(M802,'Guild ID Registrar'!B:B,'Guild ID Registrar'!A:A,"noID"))</f>
        <v/>
      </c>
      <c r="O802" s="139" t="e">
        <f aca="false">xlookup(M802,F:F,F:F,"",2)</f>
        <v>#NAME?</v>
      </c>
      <c r="P802" s="138" t="str">
        <f aca="false">IF(SUMIF(F:F,M802,H:H)=0,"",SUMIF(F:F,M802,H:H))</f>
        <v/>
      </c>
      <c r="Q802" s="189" t="str">
        <f aca="false">IF(M802="","", xlookup("*"&amp;M802&amp;"*",S:S,S:S,"",2))</f>
        <v/>
      </c>
      <c r="S802" s="140" t="str">
        <f aca="false">IF('DKP Sep 25'!A799&lt;&gt;"",'DKP Sep 25'!A799,"")</f>
        <v/>
      </c>
      <c r="T802" s="145" t="str">
        <f aca="false">IF(S802="","",IF(SUMIF(Q:Q,S802,P:P)=0,"",SUMIF(Q:Q,S802,P:P)))</f>
        <v/>
      </c>
      <c r="U802" s="190" t="str">
        <f aca="false" t="array" ref="U802:U802">IF(S802="","", xlookup(S802,'DKP Sep 25'!A:A,'DKP Sep 25'!A:A))</f>
        <v/>
      </c>
      <c r="V802" s="126" t="str">
        <f aca="false">IF(T802="","", IF(T802&gt;10,1,""))</f>
        <v/>
      </c>
      <c r="W802" s="191" t="e">
        <f aca="false">xlookup(S802,Q:Q,Q:Q)</f>
        <v>#NAME?</v>
      </c>
    </row>
    <row r="803" customFormat="false" ht="15.75" hidden="false" customHeight="true" outlineLevel="0" collapsed="false">
      <c r="A803" s="126"/>
      <c r="B803" s="126"/>
      <c r="C803" s="126"/>
      <c r="G803" s="214"/>
      <c r="H803" s="123"/>
      <c r="I803" s="214" t="str">
        <f aca="false">IF(F803&lt;&gt;"",xlookup(F803,M:M,M:M,"not guildie"),"")</f>
        <v/>
      </c>
      <c r="J803" s="214" t="str">
        <f aca="false">IF(F803&lt;&gt;"", xlookup(F803,O:O,O:O,"not on DKP"),"")</f>
        <v/>
      </c>
      <c r="K803" s="185" t="str">
        <f aca="false">IF(F803="","", xlookup("*"&amp;F803&amp;"*",S:S,S:S,"",2))</f>
        <v/>
      </c>
      <c r="N803" s="187" t="str">
        <f aca="false" t="array" ref="N803:N803">IF(M803="","", xlookup(M803,'Guild ID Registrar'!B:B,'Guild ID Registrar'!A:A,"noID"))</f>
        <v/>
      </c>
      <c r="O803" s="139" t="e">
        <f aca="false">xlookup(M803,F:F,F:F,"",2)</f>
        <v>#NAME?</v>
      </c>
      <c r="P803" s="138" t="str">
        <f aca="false">IF(SUMIF(F:F,M803,H:H)=0,"",SUMIF(F:F,M803,H:H))</f>
        <v/>
      </c>
      <c r="Q803" s="189" t="str">
        <f aca="false">IF(M803="","", xlookup("*"&amp;M803&amp;"*",S:S,S:S,"",2))</f>
        <v/>
      </c>
      <c r="S803" s="140" t="str">
        <f aca="false">IF('DKP Sep 25'!A800&lt;&gt;"",'DKP Sep 25'!A800,"")</f>
        <v/>
      </c>
      <c r="T803" s="145" t="str">
        <f aca="false">IF(S803="","",IF(SUMIF(Q:Q,S803,P:P)=0,"",SUMIF(Q:Q,S803,P:P)))</f>
        <v/>
      </c>
      <c r="U803" s="190" t="str">
        <f aca="false" t="array" ref="U803:U803">IF(S803="","", xlookup(S803,'DKP Sep 25'!A:A,'DKP Sep 25'!A:A))</f>
        <v/>
      </c>
      <c r="V803" s="126" t="str">
        <f aca="false">IF(T803="","", IF(T803&gt;10,1,""))</f>
        <v/>
      </c>
      <c r="W803" s="191" t="e">
        <f aca="false">xlookup(S803,Q:Q,Q:Q)</f>
        <v>#NAME?</v>
      </c>
    </row>
    <row r="804" customFormat="false" ht="15.75" hidden="false" customHeight="true" outlineLevel="0" collapsed="false">
      <c r="A804" s="126"/>
      <c r="B804" s="126"/>
      <c r="C804" s="126"/>
      <c r="G804" s="214"/>
      <c r="H804" s="123"/>
      <c r="I804" s="214" t="str">
        <f aca="false">IF(F804&lt;&gt;"",xlookup(F804,M:M,M:M,"not guildie"),"")</f>
        <v/>
      </c>
      <c r="J804" s="214" t="str">
        <f aca="false">IF(F804&lt;&gt;"", xlookup(F804,O:O,O:O,"not on DKP"),"")</f>
        <v/>
      </c>
      <c r="K804" s="185" t="str">
        <f aca="false">IF(F804="","", xlookup("*"&amp;F804&amp;"*",S:S,S:S,"",2))</f>
        <v/>
      </c>
      <c r="N804" s="187" t="str">
        <f aca="false" t="array" ref="N804:N804">IF(M804="","", xlookup(M804,'Guild ID Registrar'!B:B,'Guild ID Registrar'!A:A,"noID"))</f>
        <v/>
      </c>
      <c r="O804" s="139" t="e">
        <f aca="false">xlookup(M804,F:F,F:F,"",2)</f>
        <v>#NAME?</v>
      </c>
      <c r="P804" s="138" t="str">
        <f aca="false">IF(SUMIF(F:F,M804,H:H)=0,"",SUMIF(F:F,M804,H:H))</f>
        <v/>
      </c>
      <c r="Q804" s="189" t="str">
        <f aca="false">IF(M804="","", xlookup("*"&amp;M804&amp;"*",S:S,S:S,"",2))</f>
        <v/>
      </c>
      <c r="S804" s="140" t="str">
        <f aca="false">IF('DKP Sep 25'!A801&lt;&gt;"",'DKP Sep 25'!A801,"")</f>
        <v/>
      </c>
      <c r="T804" s="145" t="str">
        <f aca="false">IF(S804="","",IF(SUMIF(Q:Q,S804,P:P)=0,"",SUMIF(Q:Q,S804,P:P)))</f>
        <v/>
      </c>
      <c r="U804" s="190" t="str">
        <f aca="false" t="array" ref="U804:U804">IF(S804="","", xlookup(S804,'DKP Sep 25'!A:A,'DKP Sep 25'!A:A))</f>
        <v/>
      </c>
      <c r="V804" s="126" t="str">
        <f aca="false">IF(T804="","", IF(T804&gt;10,1,""))</f>
        <v/>
      </c>
      <c r="W804" s="191" t="e">
        <f aca="false">xlookup(S804,Q:Q,Q:Q)</f>
        <v>#NAME?</v>
      </c>
    </row>
    <row r="805" customFormat="false" ht="15.75" hidden="false" customHeight="true" outlineLevel="0" collapsed="false">
      <c r="A805" s="126"/>
      <c r="B805" s="126"/>
      <c r="C805" s="126"/>
      <c r="G805" s="214"/>
      <c r="H805" s="123"/>
      <c r="I805" s="214" t="str">
        <f aca="false">IF(F805&lt;&gt;"",xlookup(F805,M:M,M:M,"not guildie"),"")</f>
        <v/>
      </c>
      <c r="J805" s="214" t="str">
        <f aca="false">IF(F805&lt;&gt;"", xlookup(F805,O:O,O:O,"not on DKP"),"")</f>
        <v/>
      </c>
      <c r="K805" s="185" t="str">
        <f aca="false">IF(F805="","", xlookup("*"&amp;F805&amp;"*",S:S,S:S,"",2))</f>
        <v/>
      </c>
      <c r="N805" s="187" t="str">
        <f aca="false" t="array" ref="N805:N805">IF(M805="","", xlookup(M805,'Guild ID Registrar'!B:B,'Guild ID Registrar'!A:A,"noID"))</f>
        <v/>
      </c>
      <c r="O805" s="139" t="e">
        <f aca="false">xlookup(M805,F:F,F:F,"",2)</f>
        <v>#NAME?</v>
      </c>
      <c r="P805" s="138" t="str">
        <f aca="false">IF(SUMIF(F:F,M805,H:H)=0,"",SUMIF(F:F,M805,H:H))</f>
        <v/>
      </c>
      <c r="Q805" s="189" t="str">
        <f aca="false">IF(M805="","", xlookup("*"&amp;M805&amp;"*",S:S,S:S,"",2))</f>
        <v/>
      </c>
      <c r="S805" s="140" t="str">
        <f aca="false">IF('DKP Sep 25'!A802&lt;&gt;"",'DKP Sep 25'!A802,"")</f>
        <v/>
      </c>
      <c r="T805" s="145" t="str">
        <f aca="false">IF(S805="","",IF(SUMIF(Q:Q,S805,P:P)=0,"",SUMIF(Q:Q,S805,P:P)))</f>
        <v/>
      </c>
      <c r="U805" s="190" t="str">
        <f aca="false" t="array" ref="U805:U805">IF(S805="","", xlookup(S805,'DKP Sep 25'!A:A,'DKP Sep 25'!A:A))</f>
        <v/>
      </c>
      <c r="V805" s="126" t="str">
        <f aca="false">IF(T805="","", IF(T805&gt;10,1,""))</f>
        <v/>
      </c>
      <c r="W805" s="191" t="e">
        <f aca="false">xlookup(S805,Q:Q,Q:Q)</f>
        <v>#NAME?</v>
      </c>
    </row>
    <row r="806" customFormat="false" ht="15.75" hidden="false" customHeight="true" outlineLevel="0" collapsed="false">
      <c r="A806" s="126"/>
      <c r="B806" s="126"/>
      <c r="C806" s="126"/>
      <c r="G806" s="214"/>
      <c r="H806" s="123"/>
      <c r="I806" s="214" t="str">
        <f aca="false">IF(F806&lt;&gt;"",xlookup(F806,M:M,M:M,"not guildie"),"")</f>
        <v/>
      </c>
      <c r="J806" s="214" t="str">
        <f aca="false">IF(F806&lt;&gt;"", xlookup(F806,O:O,O:O,"not on DKP"),"")</f>
        <v/>
      </c>
      <c r="K806" s="185" t="str">
        <f aca="false">IF(F806="","", xlookup("*"&amp;F806&amp;"*",S:S,S:S,"",2))</f>
        <v/>
      </c>
      <c r="N806" s="187" t="str">
        <f aca="false" t="array" ref="N806:N806">IF(M806="","", xlookup(M806,'Guild ID Registrar'!B:B,'Guild ID Registrar'!A:A,"noID"))</f>
        <v/>
      </c>
      <c r="O806" s="139" t="e">
        <f aca="false">xlookup(M806,F:F,F:F,"",2)</f>
        <v>#NAME?</v>
      </c>
      <c r="P806" s="138" t="str">
        <f aca="false">IF(SUMIF(F:F,M806,H:H)=0,"",SUMIF(F:F,M806,H:H))</f>
        <v/>
      </c>
      <c r="Q806" s="189" t="str">
        <f aca="false">IF(M806="","", xlookup("*"&amp;M806&amp;"*",S:S,S:S,"",2))</f>
        <v/>
      </c>
      <c r="S806" s="140" t="str">
        <f aca="false">IF('DKP Sep 25'!A803&lt;&gt;"",'DKP Sep 25'!A803,"")</f>
        <v/>
      </c>
      <c r="T806" s="145" t="str">
        <f aca="false">IF(S806="","",IF(SUMIF(Q:Q,S806,P:P)=0,"",SUMIF(Q:Q,S806,P:P)))</f>
        <v/>
      </c>
      <c r="U806" s="190" t="str">
        <f aca="false" t="array" ref="U806:U806">IF(S806="","", xlookup(S806,'DKP Sep 25'!A:A,'DKP Sep 25'!A:A))</f>
        <v/>
      </c>
      <c r="V806" s="126" t="str">
        <f aca="false">IF(T806="","", IF(T806&gt;10,1,""))</f>
        <v/>
      </c>
      <c r="W806" s="191" t="e">
        <f aca="false">xlookup(S806,Q:Q,Q:Q)</f>
        <v>#NAME?</v>
      </c>
    </row>
    <row r="807" customFormat="false" ht="15.75" hidden="false" customHeight="true" outlineLevel="0" collapsed="false">
      <c r="A807" s="126"/>
      <c r="B807" s="126"/>
      <c r="C807" s="126"/>
      <c r="G807" s="214"/>
      <c r="H807" s="123"/>
      <c r="I807" s="214" t="str">
        <f aca="false">IF(F807&lt;&gt;"",xlookup(F807,M:M,M:M,"not guildie"),"")</f>
        <v/>
      </c>
      <c r="J807" s="214" t="str">
        <f aca="false">IF(F807&lt;&gt;"", xlookup(F807,O:O,O:O,"not on DKP"),"")</f>
        <v/>
      </c>
      <c r="K807" s="185" t="str">
        <f aca="false">IF(F807="","", xlookup("*"&amp;F807&amp;"*",S:S,S:S,"",2))</f>
        <v/>
      </c>
      <c r="N807" s="187" t="str">
        <f aca="false" t="array" ref="N807:N807">IF(M807="","", xlookup(M807,'Guild ID Registrar'!B:B,'Guild ID Registrar'!A:A,"noID"))</f>
        <v/>
      </c>
      <c r="O807" s="139" t="e">
        <f aca="false">xlookup(M807,F:F,F:F,"",2)</f>
        <v>#NAME?</v>
      </c>
      <c r="P807" s="138" t="str">
        <f aca="false">IF(SUMIF(F:F,M807,H:H)=0,"",SUMIF(F:F,M807,H:H))</f>
        <v/>
      </c>
      <c r="Q807" s="189" t="str">
        <f aca="false">IF(M807="","", xlookup("*"&amp;M807&amp;"*",S:S,S:S,"",2))</f>
        <v/>
      </c>
      <c r="S807" s="140" t="str">
        <f aca="false">IF('DKP Sep 25'!A804&lt;&gt;"",'DKP Sep 25'!A804,"")</f>
        <v/>
      </c>
      <c r="T807" s="145" t="str">
        <f aca="false">IF(S807="","",IF(SUMIF(Q:Q,S807,P:P)=0,"",SUMIF(Q:Q,S807,P:P)))</f>
        <v/>
      </c>
      <c r="U807" s="190" t="str">
        <f aca="false" t="array" ref="U807:U807">IF(S807="","", xlookup(S807,'DKP Sep 25'!A:A,'DKP Sep 25'!A:A))</f>
        <v/>
      </c>
      <c r="V807" s="126" t="str">
        <f aca="false">IF(T807="","", IF(T807&gt;10,1,""))</f>
        <v/>
      </c>
      <c r="W807" s="191" t="e">
        <f aca="false">xlookup(S807,Q:Q,Q:Q)</f>
        <v>#NAME?</v>
      </c>
    </row>
    <row r="808" customFormat="false" ht="15.75" hidden="false" customHeight="true" outlineLevel="0" collapsed="false">
      <c r="A808" s="126"/>
      <c r="B808" s="126"/>
      <c r="C808" s="126"/>
      <c r="G808" s="214"/>
      <c r="H808" s="123"/>
      <c r="I808" s="214" t="str">
        <f aca="false">IF(F808&lt;&gt;"",xlookup(F808,M:M,M:M,"not guildie"),"")</f>
        <v/>
      </c>
      <c r="J808" s="214" t="str">
        <f aca="false">IF(F808&lt;&gt;"", xlookup(F808,O:O,O:O,"not on DKP"),"")</f>
        <v/>
      </c>
      <c r="K808" s="185" t="str">
        <f aca="false">IF(F808="","", xlookup("*"&amp;F808&amp;"*",S:S,S:S,"",2))</f>
        <v/>
      </c>
      <c r="N808" s="187" t="str">
        <f aca="false" t="array" ref="N808:N808">IF(M808="","", xlookup(M808,'Guild ID Registrar'!B:B,'Guild ID Registrar'!A:A,"noID"))</f>
        <v/>
      </c>
      <c r="O808" s="139" t="e">
        <f aca="false">xlookup(M808,F:F,F:F,"",2)</f>
        <v>#NAME?</v>
      </c>
      <c r="P808" s="138" t="str">
        <f aca="false">IF(SUMIF(F:F,M808,H:H)=0,"",SUMIF(F:F,M808,H:H))</f>
        <v/>
      </c>
      <c r="Q808" s="189" t="str">
        <f aca="false">IF(M808="","", xlookup("*"&amp;M808&amp;"*",S:S,S:S,"",2))</f>
        <v/>
      </c>
      <c r="S808" s="140" t="str">
        <f aca="false">IF('DKP Sep 25'!A805&lt;&gt;"",'DKP Sep 25'!A805,"")</f>
        <v/>
      </c>
      <c r="T808" s="145" t="str">
        <f aca="false">IF(S808="","",IF(SUMIF(Q:Q,S808,P:P)=0,"",SUMIF(Q:Q,S808,P:P)))</f>
        <v/>
      </c>
      <c r="U808" s="190" t="str">
        <f aca="false" t="array" ref="U808:U808">IF(S808="","", xlookup(S808,'DKP Sep 25'!A:A,'DKP Sep 25'!A:A))</f>
        <v/>
      </c>
      <c r="V808" s="126" t="str">
        <f aca="false">IF(T808="","", IF(T808&gt;10,1,""))</f>
        <v/>
      </c>
      <c r="W808" s="191" t="e">
        <f aca="false">xlookup(S808,Q:Q,Q:Q)</f>
        <v>#NAME?</v>
      </c>
    </row>
    <row r="809" customFormat="false" ht="15.75" hidden="false" customHeight="true" outlineLevel="0" collapsed="false">
      <c r="A809" s="126"/>
      <c r="B809" s="126"/>
      <c r="C809" s="126"/>
      <c r="G809" s="214"/>
      <c r="H809" s="123"/>
      <c r="I809" s="214" t="str">
        <f aca="false">IF(F809&lt;&gt;"",xlookup(F809,M:M,M:M,"not guildie"),"")</f>
        <v/>
      </c>
      <c r="J809" s="214" t="str">
        <f aca="false">IF(F809&lt;&gt;"", xlookup(F809,O:O,O:O,"not on DKP"),"")</f>
        <v/>
      </c>
      <c r="K809" s="185" t="str">
        <f aca="false">IF(F809="","", xlookup("*"&amp;F809&amp;"*",S:S,S:S,"",2))</f>
        <v/>
      </c>
      <c r="N809" s="187" t="str">
        <f aca="false" t="array" ref="N809:N809">IF(M809="","", xlookup(M809,'Guild ID Registrar'!B:B,'Guild ID Registrar'!A:A,"noID"))</f>
        <v/>
      </c>
      <c r="O809" s="139" t="e">
        <f aca="false">xlookup(M809,F:F,F:F,"",2)</f>
        <v>#NAME?</v>
      </c>
      <c r="P809" s="138" t="str">
        <f aca="false">IF(SUMIF(F:F,M809,H:H)=0,"",SUMIF(F:F,M809,H:H))</f>
        <v/>
      </c>
      <c r="Q809" s="189" t="str">
        <f aca="false">IF(M809="","", xlookup("*"&amp;M809&amp;"*",S:S,S:S,"",2))</f>
        <v/>
      </c>
      <c r="S809" s="140" t="str">
        <f aca="false">IF('DKP Sep 25'!A806&lt;&gt;"",'DKP Sep 25'!A806,"")</f>
        <v/>
      </c>
      <c r="T809" s="145" t="str">
        <f aca="false">IF(S809="","",IF(SUMIF(Q:Q,S809,P:P)=0,"",SUMIF(Q:Q,S809,P:P)))</f>
        <v/>
      </c>
      <c r="U809" s="190" t="str">
        <f aca="false" t="array" ref="U809:U809">IF(S809="","", xlookup(S809,'DKP Sep 25'!A:A,'DKP Sep 25'!A:A))</f>
        <v/>
      </c>
      <c r="V809" s="126" t="str">
        <f aca="false">IF(T809="","", IF(T809&gt;10,1,""))</f>
        <v/>
      </c>
      <c r="W809" s="191" t="e">
        <f aca="false">xlookup(S809,Q:Q,Q:Q)</f>
        <v>#NAME?</v>
      </c>
    </row>
    <row r="810" customFormat="false" ht="15.75" hidden="false" customHeight="true" outlineLevel="0" collapsed="false">
      <c r="A810" s="126"/>
      <c r="B810" s="126"/>
      <c r="C810" s="126"/>
      <c r="G810" s="214"/>
      <c r="H810" s="123"/>
      <c r="I810" s="214" t="str">
        <f aca="false">IF(F810&lt;&gt;"",xlookup(F810,M:M,M:M,"not guildie"),"")</f>
        <v/>
      </c>
      <c r="J810" s="214" t="str">
        <f aca="false">IF(F810&lt;&gt;"", xlookup(F810,O:O,O:O,"not on DKP"),"")</f>
        <v/>
      </c>
      <c r="K810" s="185" t="str">
        <f aca="false">IF(F810="","", xlookup("*"&amp;F810&amp;"*",S:S,S:S,"",2))</f>
        <v/>
      </c>
      <c r="N810" s="187" t="str">
        <f aca="false" t="array" ref="N810:N810">IF(M810="","", xlookup(M810,'Guild ID Registrar'!B:B,'Guild ID Registrar'!A:A,"noID"))</f>
        <v/>
      </c>
      <c r="O810" s="139" t="e">
        <f aca="false">xlookup(M810,F:F,F:F,"",2)</f>
        <v>#NAME?</v>
      </c>
      <c r="P810" s="138" t="str">
        <f aca="false">IF(SUMIF(F:F,M810,H:H)=0,"",SUMIF(F:F,M810,H:H))</f>
        <v/>
      </c>
      <c r="Q810" s="189" t="str">
        <f aca="false">IF(M810="","", xlookup("*"&amp;M810&amp;"*",S:S,S:S,"",2))</f>
        <v/>
      </c>
      <c r="S810" s="140" t="str">
        <f aca="false">IF('DKP Sep 25'!A807&lt;&gt;"",'DKP Sep 25'!A807,"")</f>
        <v/>
      </c>
      <c r="T810" s="145" t="str">
        <f aca="false">IF(S810="","",IF(SUMIF(Q:Q,S810,P:P)=0,"",SUMIF(Q:Q,S810,P:P)))</f>
        <v/>
      </c>
      <c r="U810" s="190" t="str">
        <f aca="false" t="array" ref="U810:U810">IF(S810="","", xlookup(S810,'DKP Sep 25'!A:A,'DKP Sep 25'!A:A))</f>
        <v/>
      </c>
      <c r="V810" s="126" t="str">
        <f aca="false">IF(T810="","", IF(T810&gt;10,1,""))</f>
        <v/>
      </c>
      <c r="W810" s="191" t="e">
        <f aca="false">xlookup(S810,Q:Q,Q:Q)</f>
        <v>#NAME?</v>
      </c>
    </row>
    <row r="811" customFormat="false" ht="15.75" hidden="false" customHeight="true" outlineLevel="0" collapsed="false">
      <c r="A811" s="126"/>
      <c r="B811" s="126"/>
      <c r="C811" s="126"/>
      <c r="G811" s="214"/>
      <c r="H811" s="123"/>
      <c r="I811" s="214" t="str">
        <f aca="false">IF(F811&lt;&gt;"",xlookup(F811,M:M,M:M,"not guildie"),"")</f>
        <v/>
      </c>
      <c r="J811" s="214" t="str">
        <f aca="false">IF(F811&lt;&gt;"", xlookup(F811,O:O,O:O,"not on DKP"),"")</f>
        <v/>
      </c>
      <c r="K811" s="185" t="str">
        <f aca="false">IF(F811="","", xlookup("*"&amp;F811&amp;"*",S:S,S:S,"",2))</f>
        <v/>
      </c>
      <c r="N811" s="187" t="str">
        <f aca="false" t="array" ref="N811:N811">IF(M811="","", xlookup(M811,'Guild ID Registrar'!B:B,'Guild ID Registrar'!A:A,"noID"))</f>
        <v/>
      </c>
      <c r="O811" s="139" t="e">
        <f aca="false">xlookup(M811,F:F,F:F,"",2)</f>
        <v>#NAME?</v>
      </c>
      <c r="P811" s="138" t="str">
        <f aca="false">IF(SUMIF(F:F,M811,H:H)=0,"",SUMIF(F:F,M811,H:H))</f>
        <v/>
      </c>
      <c r="Q811" s="189" t="str">
        <f aca="false">IF(M811="","", xlookup("*"&amp;M811&amp;"*",S:S,S:S,"",2))</f>
        <v/>
      </c>
      <c r="S811" s="140" t="str">
        <f aca="false">IF('DKP Sep 25'!A808&lt;&gt;"",'DKP Sep 25'!A808,"")</f>
        <v/>
      </c>
      <c r="T811" s="145" t="str">
        <f aca="false">IF(S811="","",IF(SUMIF(Q:Q,S811,P:P)=0,"",SUMIF(Q:Q,S811,P:P)))</f>
        <v/>
      </c>
      <c r="U811" s="190" t="str">
        <f aca="false" t="array" ref="U811:U811">IF(S811="","", xlookup(S811,'DKP Sep 25'!A:A,'DKP Sep 25'!A:A))</f>
        <v/>
      </c>
      <c r="V811" s="126" t="str">
        <f aca="false">IF(T811="","", IF(T811&gt;10,1,""))</f>
        <v/>
      </c>
      <c r="W811" s="191" t="e">
        <f aca="false">xlookup(S811,Q:Q,Q:Q)</f>
        <v>#NAME?</v>
      </c>
    </row>
    <row r="812" customFormat="false" ht="15.75" hidden="false" customHeight="true" outlineLevel="0" collapsed="false">
      <c r="A812" s="126"/>
      <c r="B812" s="126"/>
      <c r="C812" s="126"/>
      <c r="G812" s="214"/>
      <c r="H812" s="123"/>
      <c r="I812" s="214" t="str">
        <f aca="false">IF(F812&lt;&gt;"",xlookup(F812,M:M,M:M,"not guildie"),"")</f>
        <v/>
      </c>
      <c r="J812" s="214" t="str">
        <f aca="false">IF(F812&lt;&gt;"", xlookup(F812,O:O,O:O,"not on DKP"),"")</f>
        <v/>
      </c>
      <c r="K812" s="185" t="str">
        <f aca="false">IF(F812="","", xlookup("*"&amp;F812&amp;"*",S:S,S:S,"",2))</f>
        <v/>
      </c>
      <c r="N812" s="187" t="str">
        <f aca="false" t="array" ref="N812:N812">IF(M812="","", xlookup(M812,'Guild ID Registrar'!B:B,'Guild ID Registrar'!A:A,"noID"))</f>
        <v/>
      </c>
      <c r="O812" s="139" t="e">
        <f aca="false">xlookup(M812,F:F,F:F,"",2)</f>
        <v>#NAME?</v>
      </c>
      <c r="P812" s="138" t="str">
        <f aca="false">IF(SUMIF(F:F,M812,H:H)=0,"",SUMIF(F:F,M812,H:H))</f>
        <v/>
      </c>
      <c r="Q812" s="189" t="str">
        <f aca="false">IF(M812="","", xlookup("*"&amp;M812&amp;"*",S:S,S:S,"",2))</f>
        <v/>
      </c>
      <c r="S812" s="140" t="str">
        <f aca="false">IF('DKP Sep 25'!A809&lt;&gt;"",'DKP Sep 25'!A809,"")</f>
        <v/>
      </c>
      <c r="T812" s="145" t="str">
        <f aca="false">IF(S812="","",IF(SUMIF(Q:Q,S812,P:P)=0,"",SUMIF(Q:Q,S812,P:P)))</f>
        <v/>
      </c>
      <c r="U812" s="190" t="str">
        <f aca="false" t="array" ref="U812:U812">IF(S812="","", xlookup(S812,'DKP Sep 25'!A:A,'DKP Sep 25'!A:A))</f>
        <v/>
      </c>
      <c r="V812" s="126" t="str">
        <f aca="false">IF(T812="","", IF(T812&gt;10,1,""))</f>
        <v/>
      </c>
      <c r="W812" s="191" t="e">
        <f aca="false">xlookup(S812,Q:Q,Q:Q)</f>
        <v>#NAME?</v>
      </c>
    </row>
    <row r="813" customFormat="false" ht="15.75" hidden="false" customHeight="true" outlineLevel="0" collapsed="false">
      <c r="A813" s="126"/>
      <c r="B813" s="126"/>
      <c r="C813" s="126"/>
      <c r="G813" s="214"/>
      <c r="H813" s="123"/>
      <c r="I813" s="214" t="str">
        <f aca="false">IF(F813&lt;&gt;"",xlookup(F813,M:M,M:M,"not guildie"),"")</f>
        <v/>
      </c>
      <c r="J813" s="214" t="str">
        <f aca="false">IF(F813&lt;&gt;"", xlookup(F813,O:O,O:O,"not on DKP"),"")</f>
        <v/>
      </c>
      <c r="K813" s="185" t="str">
        <f aca="false">IF(F813="","", xlookup("*"&amp;F813&amp;"*",S:S,S:S,"",2))</f>
        <v/>
      </c>
      <c r="N813" s="187" t="str">
        <f aca="false" t="array" ref="N813:N813">IF(M813="","", xlookup(M813,'Guild ID Registrar'!B:B,'Guild ID Registrar'!A:A,"noID"))</f>
        <v/>
      </c>
      <c r="O813" s="139" t="e">
        <f aca="false">xlookup(M813,F:F,F:F,"",2)</f>
        <v>#NAME?</v>
      </c>
      <c r="P813" s="138" t="str">
        <f aca="false">IF(SUMIF(F:F,M813,H:H)=0,"",SUMIF(F:F,M813,H:H))</f>
        <v/>
      </c>
      <c r="Q813" s="189" t="str">
        <f aca="false">IF(M813="","", xlookup("*"&amp;M813&amp;"*",S:S,S:S,"",2))</f>
        <v/>
      </c>
      <c r="S813" s="140" t="str">
        <f aca="false">IF('DKP Sep 25'!A810&lt;&gt;"",'DKP Sep 25'!A810,"")</f>
        <v/>
      </c>
      <c r="T813" s="145" t="str">
        <f aca="false">IF(S813="","",IF(SUMIF(Q:Q,S813,P:P)=0,"",SUMIF(Q:Q,S813,P:P)))</f>
        <v/>
      </c>
      <c r="U813" s="190" t="str">
        <f aca="false" t="array" ref="U813:U813">IF(S813="","", xlookup(S813,'DKP Sep 25'!A:A,'DKP Sep 25'!A:A))</f>
        <v/>
      </c>
      <c r="V813" s="126" t="str">
        <f aca="false">IF(T813="","", IF(T813&gt;10,1,""))</f>
        <v/>
      </c>
      <c r="W813" s="191" t="e">
        <f aca="false">xlookup(S813,Q:Q,Q:Q)</f>
        <v>#NAME?</v>
      </c>
    </row>
    <row r="814" customFormat="false" ht="15.75" hidden="false" customHeight="true" outlineLevel="0" collapsed="false">
      <c r="A814" s="126"/>
      <c r="B814" s="126"/>
      <c r="C814" s="126"/>
      <c r="G814" s="214"/>
      <c r="H814" s="123"/>
      <c r="I814" s="214" t="str">
        <f aca="false">IF(F814&lt;&gt;"",xlookup(F814,M:M,M:M,"not guildie"),"")</f>
        <v/>
      </c>
      <c r="J814" s="214" t="str">
        <f aca="false">IF(F814&lt;&gt;"", xlookup(F814,O:O,O:O,"not on DKP"),"")</f>
        <v/>
      </c>
      <c r="K814" s="185" t="str">
        <f aca="false">IF(F814="","", xlookup("*"&amp;F814&amp;"*",S:S,S:S,"",2))</f>
        <v/>
      </c>
      <c r="N814" s="187" t="str">
        <f aca="false" t="array" ref="N814:N814">IF(M814="","", xlookup(M814,'Guild ID Registrar'!B:B,'Guild ID Registrar'!A:A,"noID"))</f>
        <v/>
      </c>
      <c r="O814" s="139" t="e">
        <f aca="false">xlookup(M814,F:F,F:F,"",2)</f>
        <v>#NAME?</v>
      </c>
      <c r="P814" s="138" t="str">
        <f aca="false">IF(SUMIF(F:F,M814,H:H)=0,"",SUMIF(F:F,M814,H:H))</f>
        <v/>
      </c>
      <c r="Q814" s="189" t="str">
        <f aca="false">IF(M814="","", xlookup("*"&amp;M814&amp;"*",S:S,S:S,"",2))</f>
        <v/>
      </c>
      <c r="S814" s="140" t="str">
        <f aca="false">IF('DKP Sep 25'!A811&lt;&gt;"",'DKP Sep 25'!A811,"")</f>
        <v/>
      </c>
      <c r="T814" s="145" t="str">
        <f aca="false">IF(S814="","",IF(SUMIF(Q:Q,S814,P:P)=0,"",SUMIF(Q:Q,S814,P:P)))</f>
        <v/>
      </c>
      <c r="U814" s="190" t="str">
        <f aca="false" t="array" ref="U814:U814">IF(S814="","", xlookup(S814,'DKP Sep 25'!A:A,'DKP Sep 25'!A:A))</f>
        <v/>
      </c>
      <c r="V814" s="126" t="str">
        <f aca="false">IF(T814="","", IF(T814&gt;10,1,""))</f>
        <v/>
      </c>
      <c r="W814" s="191" t="e">
        <f aca="false">xlookup(S814,Q:Q,Q:Q)</f>
        <v>#NAME?</v>
      </c>
    </row>
    <row r="815" customFormat="false" ht="15.75" hidden="false" customHeight="true" outlineLevel="0" collapsed="false">
      <c r="A815" s="126"/>
      <c r="B815" s="126"/>
      <c r="C815" s="126"/>
      <c r="G815" s="214"/>
      <c r="H815" s="123"/>
      <c r="I815" s="214" t="str">
        <f aca="false">IF(F815&lt;&gt;"",xlookup(F815,M:M,M:M,"not guildie"),"")</f>
        <v/>
      </c>
      <c r="J815" s="214" t="str">
        <f aca="false">IF(F815&lt;&gt;"", xlookup(F815,O:O,O:O,"not on DKP"),"")</f>
        <v/>
      </c>
      <c r="K815" s="185" t="str">
        <f aca="false">IF(F815="","", xlookup("*"&amp;F815&amp;"*",S:S,S:S,"",2))</f>
        <v/>
      </c>
      <c r="N815" s="187" t="str">
        <f aca="false" t="array" ref="N815:N815">IF(M815="","", xlookup(M815,'Guild ID Registrar'!B:B,'Guild ID Registrar'!A:A,"noID"))</f>
        <v/>
      </c>
      <c r="O815" s="139" t="e">
        <f aca="false">xlookup(M815,F:F,F:F,"",2)</f>
        <v>#NAME?</v>
      </c>
      <c r="P815" s="138" t="str">
        <f aca="false">IF(SUMIF(F:F,M815,H:H)=0,"",SUMIF(F:F,M815,H:H))</f>
        <v/>
      </c>
      <c r="Q815" s="189" t="str">
        <f aca="false">IF(M815="","", xlookup("*"&amp;M815&amp;"*",S:S,S:S,"",2))</f>
        <v/>
      </c>
      <c r="S815" s="140" t="str">
        <f aca="false">IF('DKP Sep 25'!A812&lt;&gt;"",'DKP Sep 25'!A812,"")</f>
        <v/>
      </c>
      <c r="T815" s="145" t="str">
        <f aca="false">IF(S815="","",IF(SUMIF(Q:Q,S815,P:P)=0,"",SUMIF(Q:Q,S815,P:P)))</f>
        <v/>
      </c>
      <c r="U815" s="190" t="str">
        <f aca="false" t="array" ref="U815:U815">IF(S815="","", xlookup(S815,'DKP Sep 25'!A:A,'DKP Sep 25'!A:A))</f>
        <v/>
      </c>
      <c r="V815" s="126" t="str">
        <f aca="false">IF(T815="","", IF(T815&gt;10,1,""))</f>
        <v/>
      </c>
      <c r="W815" s="191" t="e">
        <f aca="false">xlookup(S815,Q:Q,Q:Q)</f>
        <v>#NAME?</v>
      </c>
    </row>
    <row r="816" customFormat="false" ht="15.75" hidden="false" customHeight="true" outlineLevel="0" collapsed="false">
      <c r="A816" s="126"/>
      <c r="B816" s="126"/>
      <c r="C816" s="126"/>
      <c r="G816" s="214"/>
      <c r="H816" s="123"/>
      <c r="I816" s="214" t="str">
        <f aca="false">IF(F816&lt;&gt;"",xlookup(F816,M:M,M:M,"not guildie"),"")</f>
        <v/>
      </c>
      <c r="J816" s="214" t="str">
        <f aca="false">IF(F816&lt;&gt;"", xlookup(F816,O:O,O:O,"not on DKP"),"")</f>
        <v/>
      </c>
      <c r="K816" s="185" t="str">
        <f aca="false">IF(F816="","", xlookup("*"&amp;F816&amp;"*",S:S,S:S,"",2))</f>
        <v/>
      </c>
      <c r="N816" s="187" t="str">
        <f aca="false" t="array" ref="N816:N816">IF(M816="","", xlookup(M816,'Guild ID Registrar'!B:B,'Guild ID Registrar'!A:A,"noID"))</f>
        <v/>
      </c>
      <c r="O816" s="139" t="e">
        <f aca="false">xlookup(M816,F:F,F:F,"",2)</f>
        <v>#NAME?</v>
      </c>
      <c r="P816" s="138" t="str">
        <f aca="false">IF(SUMIF(F:F,M816,H:H)=0,"",SUMIF(F:F,M816,H:H))</f>
        <v/>
      </c>
      <c r="Q816" s="189" t="str">
        <f aca="false">IF(M816="","", xlookup("*"&amp;M816&amp;"*",S:S,S:S,"",2))</f>
        <v/>
      </c>
      <c r="S816" s="140" t="str">
        <f aca="false">IF('DKP Sep 25'!A813&lt;&gt;"",'DKP Sep 25'!A813,"")</f>
        <v/>
      </c>
      <c r="T816" s="145" t="str">
        <f aca="false">IF(S816="","",IF(SUMIF(Q:Q,S816,P:P)=0,"",SUMIF(Q:Q,S816,P:P)))</f>
        <v/>
      </c>
      <c r="U816" s="190" t="str">
        <f aca="false" t="array" ref="U816:U816">IF(S816="","", xlookup(S816,'DKP Sep 25'!A:A,'DKP Sep 25'!A:A))</f>
        <v/>
      </c>
      <c r="V816" s="126" t="str">
        <f aca="false">IF(T816="","", IF(T816&gt;10,1,""))</f>
        <v/>
      </c>
      <c r="W816" s="191" t="e">
        <f aca="false">xlookup(S816,Q:Q,Q:Q)</f>
        <v>#NAME?</v>
      </c>
    </row>
    <row r="817" customFormat="false" ht="15.75" hidden="false" customHeight="true" outlineLevel="0" collapsed="false">
      <c r="A817" s="126"/>
      <c r="B817" s="126"/>
      <c r="C817" s="126"/>
      <c r="G817" s="214"/>
      <c r="H817" s="123"/>
      <c r="I817" s="214" t="str">
        <f aca="false">IF(F817&lt;&gt;"",xlookup(F817,M:M,M:M,"not guildie"),"")</f>
        <v/>
      </c>
      <c r="J817" s="214" t="str">
        <f aca="false">IF(F817&lt;&gt;"", xlookup(F817,O:O,O:O,"not on DKP"),"")</f>
        <v/>
      </c>
      <c r="K817" s="185" t="str">
        <f aca="false">IF(F817="","", xlookup("*"&amp;F817&amp;"*",S:S,S:S,"",2))</f>
        <v/>
      </c>
      <c r="N817" s="187" t="str">
        <f aca="false" t="array" ref="N817:N817">IF(M817="","", xlookup(M817,'Guild ID Registrar'!B:B,'Guild ID Registrar'!A:A,"noID"))</f>
        <v/>
      </c>
      <c r="O817" s="139" t="e">
        <f aca="false">xlookup(M817,F:F,F:F,"",2)</f>
        <v>#NAME?</v>
      </c>
      <c r="P817" s="138" t="str">
        <f aca="false">IF(SUMIF(F:F,M817,H:H)=0,"",SUMIF(F:F,M817,H:H))</f>
        <v/>
      </c>
      <c r="Q817" s="189" t="str">
        <f aca="false">IF(M817="","", xlookup("*"&amp;M817&amp;"*",S:S,S:S,"",2))</f>
        <v/>
      </c>
      <c r="S817" s="140" t="str">
        <f aca="false">IF('DKP Sep 25'!A814&lt;&gt;"",'DKP Sep 25'!A814,"")</f>
        <v/>
      </c>
      <c r="T817" s="145" t="str">
        <f aca="false">IF(S817="","",IF(SUMIF(Q:Q,S817,P:P)=0,"",SUMIF(Q:Q,S817,P:P)))</f>
        <v/>
      </c>
      <c r="U817" s="190" t="str">
        <f aca="false" t="array" ref="U817:U817">IF(S817="","", xlookup(S817,'DKP Sep 25'!A:A,'DKP Sep 25'!A:A))</f>
        <v/>
      </c>
      <c r="V817" s="126" t="str">
        <f aca="false">IF(T817="","", IF(T817&gt;10,1,""))</f>
        <v/>
      </c>
      <c r="W817" s="191" t="e">
        <f aca="false">xlookup(S817,Q:Q,Q:Q)</f>
        <v>#NAME?</v>
      </c>
    </row>
    <row r="818" customFormat="false" ht="15.75" hidden="false" customHeight="true" outlineLevel="0" collapsed="false">
      <c r="A818" s="126"/>
      <c r="B818" s="126"/>
      <c r="C818" s="126"/>
      <c r="G818" s="214"/>
      <c r="H818" s="123"/>
      <c r="I818" s="214" t="str">
        <f aca="false">IF(F818&lt;&gt;"",xlookup(F818,M:M,M:M,"not guildie"),"")</f>
        <v/>
      </c>
      <c r="J818" s="214" t="str">
        <f aca="false">IF(F818&lt;&gt;"", xlookup(F818,O:O,O:O,"not on DKP"),"")</f>
        <v/>
      </c>
      <c r="K818" s="185" t="str">
        <f aca="false">IF(F818="","", xlookup("*"&amp;F818&amp;"*",S:S,S:S,"",2))</f>
        <v/>
      </c>
      <c r="N818" s="187" t="str">
        <f aca="false" t="array" ref="N818:N818">IF(M818="","", xlookup(M818,'Guild ID Registrar'!B:B,'Guild ID Registrar'!A:A,"noID"))</f>
        <v/>
      </c>
      <c r="O818" s="139" t="e">
        <f aca="false">xlookup(M818,F:F,F:F,"",2)</f>
        <v>#NAME?</v>
      </c>
      <c r="P818" s="138" t="str">
        <f aca="false">IF(SUMIF(F:F,M818,H:H)=0,"",SUMIF(F:F,M818,H:H))</f>
        <v/>
      </c>
      <c r="Q818" s="189" t="str">
        <f aca="false">IF(M818="","", xlookup("*"&amp;M818&amp;"*",S:S,S:S,"",2))</f>
        <v/>
      </c>
      <c r="S818" s="140" t="str">
        <f aca="false">IF('DKP Sep 25'!A815&lt;&gt;"",'DKP Sep 25'!A815,"")</f>
        <v/>
      </c>
      <c r="T818" s="145" t="str">
        <f aca="false">IF(S818="","",IF(SUMIF(Q:Q,S818,P:P)=0,"",SUMIF(Q:Q,S818,P:P)))</f>
        <v/>
      </c>
      <c r="U818" s="190" t="str">
        <f aca="false" t="array" ref="U818:U818">IF(S818="","", xlookup(S818,'DKP Sep 25'!A:A,'DKP Sep 25'!A:A))</f>
        <v/>
      </c>
      <c r="V818" s="126" t="str">
        <f aca="false">IF(T818="","", IF(T818&gt;10,1,""))</f>
        <v/>
      </c>
      <c r="W818" s="191" t="e">
        <f aca="false">xlookup(S818,Q:Q,Q:Q)</f>
        <v>#NAME?</v>
      </c>
    </row>
    <row r="819" customFormat="false" ht="15.75" hidden="false" customHeight="true" outlineLevel="0" collapsed="false">
      <c r="A819" s="126"/>
      <c r="B819" s="126"/>
      <c r="C819" s="126"/>
      <c r="G819" s="214"/>
      <c r="H819" s="123"/>
      <c r="I819" s="214" t="str">
        <f aca="false">IF(F819&lt;&gt;"",xlookup(F819,M:M,M:M,"not guildie"),"")</f>
        <v/>
      </c>
      <c r="J819" s="214" t="str">
        <f aca="false">IF(F819&lt;&gt;"", xlookup(F819,O:O,O:O,"not on DKP"),"")</f>
        <v/>
      </c>
      <c r="K819" s="185" t="str">
        <f aca="false">IF(F819="","", xlookup("*"&amp;F819&amp;"*",S:S,S:S,"",2))</f>
        <v/>
      </c>
      <c r="N819" s="187" t="str">
        <f aca="false" t="array" ref="N819:N819">IF(M819="","", xlookup(M819,'Guild ID Registrar'!B:B,'Guild ID Registrar'!A:A,"noID"))</f>
        <v/>
      </c>
      <c r="O819" s="139" t="e">
        <f aca="false">xlookup(M819,F:F,F:F,"",2)</f>
        <v>#NAME?</v>
      </c>
      <c r="P819" s="138" t="str">
        <f aca="false">IF(SUMIF(F:F,M819,H:H)=0,"",SUMIF(F:F,M819,H:H))</f>
        <v/>
      </c>
      <c r="Q819" s="189" t="str">
        <f aca="false">IF(M819="","", xlookup("*"&amp;M819&amp;"*",S:S,S:S,"",2))</f>
        <v/>
      </c>
      <c r="S819" s="140" t="str">
        <f aca="false">IF('DKP Sep 25'!A816&lt;&gt;"",'DKP Sep 25'!A816,"")</f>
        <v/>
      </c>
      <c r="T819" s="145" t="str">
        <f aca="false">IF(S819="","",IF(SUMIF(Q:Q,S819,P:P)=0,"",SUMIF(Q:Q,S819,P:P)))</f>
        <v/>
      </c>
      <c r="U819" s="190" t="str">
        <f aca="false" t="array" ref="U819:U819">IF(S819="","", xlookup(S819,'DKP Sep 25'!A:A,'DKP Sep 25'!A:A))</f>
        <v/>
      </c>
      <c r="V819" s="126" t="str">
        <f aca="false">IF(T819="","", IF(T819&gt;10,1,""))</f>
        <v/>
      </c>
      <c r="W819" s="191" t="e">
        <f aca="false">xlookup(S819,Q:Q,Q:Q)</f>
        <v>#NAME?</v>
      </c>
    </row>
    <row r="820" customFormat="false" ht="15.75" hidden="false" customHeight="true" outlineLevel="0" collapsed="false">
      <c r="A820" s="126"/>
      <c r="B820" s="126"/>
      <c r="C820" s="126"/>
      <c r="G820" s="214"/>
      <c r="H820" s="123"/>
      <c r="I820" s="214" t="str">
        <f aca="false">IF(F820&lt;&gt;"",xlookup(F820,M:M,M:M,"not guildie"),"")</f>
        <v/>
      </c>
      <c r="J820" s="214" t="str">
        <f aca="false">IF(F820&lt;&gt;"", xlookup(F820,O:O,O:O,"not on DKP"),"")</f>
        <v/>
      </c>
      <c r="K820" s="185" t="str">
        <f aca="false">IF(F820="","", xlookup("*"&amp;F820&amp;"*",S:S,S:S,"",2))</f>
        <v/>
      </c>
      <c r="N820" s="187" t="str">
        <f aca="false" t="array" ref="N820:N820">IF(M820="","", xlookup(M820,'Guild ID Registrar'!B:B,'Guild ID Registrar'!A:A,"noID"))</f>
        <v/>
      </c>
      <c r="O820" s="139" t="e">
        <f aca="false">xlookup(M820,F:F,F:F,"",2)</f>
        <v>#NAME?</v>
      </c>
      <c r="P820" s="138" t="str">
        <f aca="false">IF(SUMIF(F:F,M820,H:H)=0,"",SUMIF(F:F,M820,H:H))</f>
        <v/>
      </c>
      <c r="Q820" s="189" t="str">
        <f aca="false">IF(M820="","", xlookup("*"&amp;M820&amp;"*",S:S,S:S,"",2))</f>
        <v/>
      </c>
      <c r="S820" s="140" t="str">
        <f aca="false">IF('DKP Sep 25'!A817&lt;&gt;"",'DKP Sep 25'!A817,"")</f>
        <v/>
      </c>
      <c r="T820" s="145" t="str">
        <f aca="false">IF(S820="","",IF(SUMIF(Q:Q,S820,P:P)=0,"",SUMIF(Q:Q,S820,P:P)))</f>
        <v/>
      </c>
      <c r="U820" s="190" t="str">
        <f aca="false" t="array" ref="U820:U820">IF(S820="","", xlookup(S820,'DKP Sep 25'!A:A,'DKP Sep 25'!A:A))</f>
        <v/>
      </c>
      <c r="V820" s="126" t="str">
        <f aca="false">IF(T820="","", IF(T820&gt;10,1,""))</f>
        <v/>
      </c>
      <c r="W820" s="191" t="e">
        <f aca="false">xlookup(S820,Q:Q,Q:Q)</f>
        <v>#NAME?</v>
      </c>
    </row>
    <row r="821" customFormat="false" ht="15.75" hidden="false" customHeight="true" outlineLevel="0" collapsed="false">
      <c r="A821" s="126"/>
      <c r="B821" s="126"/>
      <c r="C821" s="126"/>
      <c r="G821" s="214"/>
      <c r="H821" s="123"/>
      <c r="I821" s="214" t="str">
        <f aca="false">IF(F821&lt;&gt;"",xlookup(F821,M:M,M:M,"not guildie"),"")</f>
        <v/>
      </c>
      <c r="J821" s="214" t="str">
        <f aca="false">IF(F821&lt;&gt;"", xlookup(F821,O:O,O:O,"not on DKP"),"")</f>
        <v/>
      </c>
      <c r="K821" s="185" t="str">
        <f aca="false">IF(F821="","", xlookup("*"&amp;F821&amp;"*",S:S,S:S,"",2))</f>
        <v/>
      </c>
      <c r="N821" s="187" t="str">
        <f aca="false" t="array" ref="N821:N821">IF(M821="","", xlookup(M821,'Guild ID Registrar'!B:B,'Guild ID Registrar'!A:A,"noID"))</f>
        <v/>
      </c>
      <c r="O821" s="139" t="e">
        <f aca="false">xlookup(M821,F:F,F:F,"",2)</f>
        <v>#NAME?</v>
      </c>
      <c r="P821" s="138" t="str">
        <f aca="false">IF(SUMIF(F:F,M821,H:H)=0,"",SUMIF(F:F,M821,H:H))</f>
        <v/>
      </c>
      <c r="Q821" s="189" t="str">
        <f aca="false">IF(M821="","", xlookup("*"&amp;M821&amp;"*",S:S,S:S,"",2))</f>
        <v/>
      </c>
      <c r="S821" s="140" t="str">
        <f aca="false">IF('DKP Sep 25'!A818&lt;&gt;"",'DKP Sep 25'!A818,"")</f>
        <v/>
      </c>
      <c r="T821" s="145" t="str">
        <f aca="false">IF(S821="","",IF(SUMIF(Q:Q,S821,P:P)=0,"",SUMIF(Q:Q,S821,P:P)))</f>
        <v/>
      </c>
      <c r="U821" s="190" t="str">
        <f aca="false" t="array" ref="U821:U821">IF(S821="","", xlookup(S821,'DKP Sep 25'!A:A,'DKP Sep 25'!A:A))</f>
        <v/>
      </c>
      <c r="V821" s="126" t="str">
        <f aca="false">IF(T821="","", IF(T821&gt;10,1,""))</f>
        <v/>
      </c>
      <c r="W821" s="191" t="e">
        <f aca="false">xlookup(S821,Q:Q,Q:Q)</f>
        <v>#NAME?</v>
      </c>
    </row>
    <row r="822" customFormat="false" ht="15.75" hidden="false" customHeight="true" outlineLevel="0" collapsed="false">
      <c r="A822" s="126"/>
      <c r="B822" s="126"/>
      <c r="C822" s="126"/>
      <c r="G822" s="214"/>
      <c r="H822" s="123"/>
      <c r="I822" s="214" t="str">
        <f aca="false">IF(F822&lt;&gt;"",xlookup(F822,M:M,M:M,"not guildie"),"")</f>
        <v/>
      </c>
      <c r="J822" s="214" t="str">
        <f aca="false">IF(F822&lt;&gt;"", xlookup(F822,O:O,O:O,"not on DKP"),"")</f>
        <v/>
      </c>
      <c r="K822" s="185" t="str">
        <f aca="false">IF(F822="","", xlookup("*"&amp;F822&amp;"*",S:S,S:S,"",2))</f>
        <v/>
      </c>
      <c r="N822" s="187" t="str">
        <f aca="false" t="array" ref="N822:N822">IF(M822="","", xlookup(M822,'Guild ID Registrar'!B:B,'Guild ID Registrar'!A:A,"noID"))</f>
        <v/>
      </c>
      <c r="O822" s="139" t="e">
        <f aca="false">xlookup(M822,F:F,F:F,"",2)</f>
        <v>#NAME?</v>
      </c>
      <c r="P822" s="138" t="str">
        <f aca="false">IF(SUMIF(F:F,M822,H:H)=0,"",SUMIF(F:F,M822,H:H))</f>
        <v/>
      </c>
      <c r="Q822" s="189" t="str">
        <f aca="false">IF(M822="","", xlookup("*"&amp;M822&amp;"*",S:S,S:S,"",2))</f>
        <v/>
      </c>
      <c r="S822" s="140" t="str">
        <f aca="false">IF('DKP Sep 25'!A819&lt;&gt;"",'DKP Sep 25'!A819,"")</f>
        <v/>
      </c>
      <c r="T822" s="145" t="str">
        <f aca="false">IF(S822="","",IF(SUMIF(Q:Q,S822,P:P)=0,"",SUMIF(Q:Q,S822,P:P)))</f>
        <v/>
      </c>
      <c r="U822" s="190" t="str">
        <f aca="false" t="array" ref="U822:U822">IF(S822="","", xlookup(S822,'DKP Sep 25'!A:A,'DKP Sep 25'!A:A))</f>
        <v/>
      </c>
      <c r="V822" s="126" t="str">
        <f aca="false">IF(T822="","", IF(T822&gt;10,1,""))</f>
        <v/>
      </c>
      <c r="W822" s="191" t="e">
        <f aca="false">xlookup(S822,Q:Q,Q:Q)</f>
        <v>#NAME?</v>
      </c>
    </row>
    <row r="823" customFormat="false" ht="15.75" hidden="false" customHeight="true" outlineLevel="0" collapsed="false">
      <c r="A823" s="126"/>
      <c r="B823" s="126"/>
      <c r="C823" s="126"/>
      <c r="G823" s="214"/>
      <c r="H823" s="123"/>
      <c r="I823" s="214" t="str">
        <f aca="false">IF(F823&lt;&gt;"",xlookup(F823,M:M,M:M,"not guildie"),"")</f>
        <v/>
      </c>
      <c r="J823" s="214" t="str">
        <f aca="false">IF(F823&lt;&gt;"", xlookup(F823,O:O,O:O,"not on DKP"),"")</f>
        <v/>
      </c>
      <c r="K823" s="185" t="str">
        <f aca="false">IF(F823="","", xlookup("*"&amp;F823&amp;"*",S:S,S:S,"",2))</f>
        <v/>
      </c>
      <c r="N823" s="187" t="str">
        <f aca="false" t="array" ref="N823:N823">IF(M823="","", xlookup(M823,'Guild ID Registrar'!B:B,'Guild ID Registrar'!A:A,"noID"))</f>
        <v/>
      </c>
      <c r="O823" s="139" t="e">
        <f aca="false">xlookup(M823,F:F,F:F,"",2)</f>
        <v>#NAME?</v>
      </c>
      <c r="P823" s="138" t="str">
        <f aca="false">IF(SUMIF(F:F,M823,H:H)=0,"",SUMIF(F:F,M823,H:H))</f>
        <v/>
      </c>
      <c r="Q823" s="189" t="str">
        <f aca="false">IF(M823="","", xlookup("*"&amp;M823&amp;"*",S:S,S:S,"",2))</f>
        <v/>
      </c>
      <c r="S823" s="140" t="str">
        <f aca="false">IF('DKP Sep 25'!A820&lt;&gt;"",'DKP Sep 25'!A820,"")</f>
        <v/>
      </c>
      <c r="T823" s="145" t="str">
        <f aca="false">IF(S823="","",IF(SUMIF(Q:Q,S823,P:P)=0,"",SUMIF(Q:Q,S823,P:P)))</f>
        <v/>
      </c>
      <c r="U823" s="190" t="str">
        <f aca="false" t="array" ref="U823:U823">IF(S823="","", xlookup(S823,'DKP Sep 25'!A:A,'DKP Sep 25'!A:A))</f>
        <v/>
      </c>
      <c r="V823" s="126" t="str">
        <f aca="false">IF(T823="","", IF(T823&gt;10,1,""))</f>
        <v/>
      </c>
      <c r="W823" s="191" t="e">
        <f aca="false">xlookup(S823,Q:Q,Q:Q)</f>
        <v>#NAME?</v>
      </c>
    </row>
    <row r="824" customFormat="false" ht="15.75" hidden="false" customHeight="true" outlineLevel="0" collapsed="false">
      <c r="A824" s="126"/>
      <c r="B824" s="126"/>
      <c r="C824" s="126"/>
      <c r="G824" s="214"/>
      <c r="H824" s="123"/>
      <c r="I824" s="214" t="str">
        <f aca="false">IF(F824&lt;&gt;"",xlookup(F824,M:M,M:M,"not guildie"),"")</f>
        <v/>
      </c>
      <c r="J824" s="214" t="str">
        <f aca="false">IF(F824&lt;&gt;"", xlookup(F824,O:O,O:O,"not on DKP"),"")</f>
        <v/>
      </c>
      <c r="K824" s="185" t="str">
        <f aca="false">IF(F824="","", xlookup("*"&amp;F824&amp;"*",S:S,S:S,"",2))</f>
        <v/>
      </c>
      <c r="N824" s="187" t="str">
        <f aca="false" t="array" ref="N824:N824">IF(M824="","", xlookup(M824,'Guild ID Registrar'!B:B,'Guild ID Registrar'!A:A,"noID"))</f>
        <v/>
      </c>
      <c r="O824" s="139" t="e">
        <f aca="false">xlookup(M824,F:F,F:F,"",2)</f>
        <v>#NAME?</v>
      </c>
      <c r="P824" s="138" t="str">
        <f aca="false">IF(SUMIF(F:F,M824,H:H)=0,"",SUMIF(F:F,M824,H:H))</f>
        <v/>
      </c>
      <c r="Q824" s="189" t="str">
        <f aca="false">IF(M824="","", xlookup("*"&amp;M824&amp;"*",S:S,S:S,"",2))</f>
        <v/>
      </c>
      <c r="S824" s="140" t="str">
        <f aca="false">IF('DKP Sep 25'!A821&lt;&gt;"",'DKP Sep 25'!A821,"")</f>
        <v/>
      </c>
      <c r="T824" s="145" t="str">
        <f aca="false">IF(S824="","",IF(SUMIF(Q:Q,S824,P:P)=0,"",SUMIF(Q:Q,S824,P:P)))</f>
        <v/>
      </c>
      <c r="U824" s="190" t="str">
        <f aca="false" t="array" ref="U824:U824">IF(S824="","", xlookup(S824,'DKP Sep 25'!A:A,'DKP Sep 25'!A:A))</f>
        <v/>
      </c>
      <c r="V824" s="126" t="str">
        <f aca="false">IF(T824="","", IF(T824&gt;10,1,""))</f>
        <v/>
      </c>
      <c r="W824" s="191" t="e">
        <f aca="false">xlookup(S824,Q:Q,Q:Q)</f>
        <v>#NAME?</v>
      </c>
    </row>
    <row r="825" customFormat="false" ht="15.75" hidden="false" customHeight="true" outlineLevel="0" collapsed="false">
      <c r="A825" s="126"/>
      <c r="B825" s="126"/>
      <c r="C825" s="126"/>
      <c r="G825" s="214"/>
      <c r="H825" s="123"/>
      <c r="I825" s="214" t="str">
        <f aca="false">IF(F825&lt;&gt;"",xlookup(F825,M:M,M:M,"not guildie"),"")</f>
        <v/>
      </c>
      <c r="J825" s="214" t="str">
        <f aca="false">IF(F825&lt;&gt;"", xlookup(F825,O:O,O:O,"not on DKP"),"")</f>
        <v/>
      </c>
      <c r="K825" s="185" t="str">
        <f aca="false">IF(F825="","", xlookup("*"&amp;F825&amp;"*",S:S,S:S,"",2))</f>
        <v/>
      </c>
      <c r="N825" s="187" t="str">
        <f aca="false" t="array" ref="N825:N825">IF(M825="","", xlookup(M825,'Guild ID Registrar'!B:B,'Guild ID Registrar'!A:A,"noID"))</f>
        <v/>
      </c>
      <c r="O825" s="139" t="e">
        <f aca="false">xlookup(M825,F:F,F:F,"",2)</f>
        <v>#NAME?</v>
      </c>
      <c r="P825" s="138" t="str">
        <f aca="false">IF(SUMIF(F:F,M825,H:H)=0,"",SUMIF(F:F,M825,H:H))</f>
        <v/>
      </c>
      <c r="Q825" s="189" t="str">
        <f aca="false">IF(M825="","", xlookup("*"&amp;M825&amp;"*",S:S,S:S,"",2))</f>
        <v/>
      </c>
      <c r="S825" s="140" t="str">
        <f aca="false">IF('DKP Sep 25'!A822&lt;&gt;"",'DKP Sep 25'!A822,"")</f>
        <v/>
      </c>
      <c r="T825" s="145" t="str">
        <f aca="false">IF(S825="","",IF(SUMIF(Q:Q,S825,P:P)=0,"",SUMIF(Q:Q,S825,P:P)))</f>
        <v/>
      </c>
      <c r="U825" s="190" t="str">
        <f aca="false" t="array" ref="U825:U825">IF(S825="","", xlookup(S825,'DKP Sep 25'!A:A,'DKP Sep 25'!A:A))</f>
        <v/>
      </c>
      <c r="V825" s="126" t="str">
        <f aca="false">IF(T825="","", IF(T825&gt;10,1,""))</f>
        <v/>
      </c>
      <c r="W825" s="191" t="e">
        <f aca="false">xlookup(S825,Q:Q,Q:Q)</f>
        <v>#NAME?</v>
      </c>
    </row>
    <row r="826" customFormat="false" ht="15.75" hidden="false" customHeight="true" outlineLevel="0" collapsed="false">
      <c r="A826" s="126"/>
      <c r="B826" s="126"/>
      <c r="C826" s="126"/>
      <c r="G826" s="214"/>
      <c r="H826" s="123"/>
      <c r="I826" s="214" t="str">
        <f aca="false">IF(F826&lt;&gt;"",xlookup(F826,M:M,M:M,"not guildie"),"")</f>
        <v/>
      </c>
      <c r="J826" s="214" t="str">
        <f aca="false">IF(F826&lt;&gt;"", xlookup(F826,O:O,O:O,"not on DKP"),"")</f>
        <v/>
      </c>
      <c r="K826" s="185" t="str">
        <f aca="false">IF(F826="","", xlookup("*"&amp;F826&amp;"*",S:S,S:S,"",2))</f>
        <v/>
      </c>
      <c r="N826" s="187" t="str">
        <f aca="false" t="array" ref="N826:N826">IF(M826="","", xlookup(M826,'Guild ID Registrar'!B:B,'Guild ID Registrar'!A:A,"noID"))</f>
        <v/>
      </c>
      <c r="O826" s="139" t="e">
        <f aca="false">xlookup(M826,F:F,F:F,"",2)</f>
        <v>#NAME?</v>
      </c>
      <c r="P826" s="138" t="str">
        <f aca="false">IF(SUMIF(F:F,M826,H:H)=0,"",SUMIF(F:F,M826,H:H))</f>
        <v/>
      </c>
      <c r="Q826" s="189" t="str">
        <f aca="false">IF(M826="","", xlookup("*"&amp;M826&amp;"*",S:S,S:S,"",2))</f>
        <v/>
      </c>
      <c r="S826" s="140" t="str">
        <f aca="false">IF('DKP Sep 25'!A823&lt;&gt;"",'DKP Sep 25'!A823,"")</f>
        <v/>
      </c>
      <c r="T826" s="145" t="str">
        <f aca="false">IF(S826="","",IF(SUMIF(Q:Q,S826,P:P)=0,"",SUMIF(Q:Q,S826,P:P)))</f>
        <v/>
      </c>
      <c r="U826" s="190" t="str">
        <f aca="false" t="array" ref="U826:U826">IF(S826="","", xlookup(S826,'DKP Sep 25'!A:A,'DKP Sep 25'!A:A))</f>
        <v/>
      </c>
      <c r="V826" s="126" t="str">
        <f aca="false">IF(T826="","", IF(T826&gt;10,1,""))</f>
        <v/>
      </c>
      <c r="W826" s="191" t="e">
        <f aca="false">xlookup(S826,Q:Q,Q:Q)</f>
        <v>#NAME?</v>
      </c>
    </row>
    <row r="827" customFormat="false" ht="15.75" hidden="false" customHeight="true" outlineLevel="0" collapsed="false">
      <c r="A827" s="126"/>
      <c r="B827" s="126"/>
      <c r="C827" s="126"/>
      <c r="G827" s="214"/>
      <c r="H827" s="123"/>
      <c r="I827" s="214" t="str">
        <f aca="false">IF(F827&lt;&gt;"",xlookup(F827,M:M,M:M,"not guildie"),"")</f>
        <v/>
      </c>
      <c r="J827" s="214" t="str">
        <f aca="false">IF(F827&lt;&gt;"", xlookup(F827,O:O,O:O,"not on DKP"),"")</f>
        <v/>
      </c>
      <c r="K827" s="185" t="str">
        <f aca="false">IF(F827="","", xlookup("*"&amp;F827&amp;"*",S:S,S:S,"",2))</f>
        <v/>
      </c>
      <c r="N827" s="187" t="str">
        <f aca="false" t="array" ref="N827:N827">IF(M827="","", xlookup(M827,'Guild ID Registrar'!B:B,'Guild ID Registrar'!A:A,"noID"))</f>
        <v/>
      </c>
      <c r="O827" s="139" t="e">
        <f aca="false">xlookup(M827,F:F,F:F,"",2)</f>
        <v>#NAME?</v>
      </c>
      <c r="P827" s="138" t="str">
        <f aca="false">IF(SUMIF(F:F,M827,H:H)=0,"",SUMIF(F:F,M827,H:H))</f>
        <v/>
      </c>
      <c r="Q827" s="189" t="str">
        <f aca="false">IF(M827="","", xlookup("*"&amp;M827&amp;"*",S:S,S:S,"",2))</f>
        <v/>
      </c>
      <c r="S827" s="140" t="str">
        <f aca="false">IF('DKP Sep 25'!A824&lt;&gt;"",'DKP Sep 25'!A824,"")</f>
        <v/>
      </c>
      <c r="T827" s="145" t="str">
        <f aca="false">IF(S827="","",IF(SUMIF(Q:Q,S827,P:P)=0,"",SUMIF(Q:Q,S827,P:P)))</f>
        <v/>
      </c>
      <c r="U827" s="190" t="str">
        <f aca="false" t="array" ref="U827:U827">IF(S827="","", xlookup(S827,'DKP Sep 25'!A:A,'DKP Sep 25'!A:A))</f>
        <v/>
      </c>
      <c r="V827" s="126" t="str">
        <f aca="false">IF(T827="","", IF(T827&gt;10,1,""))</f>
        <v/>
      </c>
      <c r="W827" s="191" t="e">
        <f aca="false">xlookup(S827,Q:Q,Q:Q)</f>
        <v>#NAME?</v>
      </c>
    </row>
    <row r="828" customFormat="false" ht="15.75" hidden="false" customHeight="true" outlineLevel="0" collapsed="false">
      <c r="A828" s="126"/>
      <c r="B828" s="126"/>
      <c r="C828" s="126"/>
      <c r="G828" s="214"/>
      <c r="H828" s="123"/>
      <c r="I828" s="214" t="str">
        <f aca="false">IF(F828&lt;&gt;"",xlookup(F828,M:M,M:M,"not guildie"),"")</f>
        <v/>
      </c>
      <c r="J828" s="214" t="str">
        <f aca="false">IF(F828&lt;&gt;"", xlookup(F828,O:O,O:O,"not on DKP"),"")</f>
        <v/>
      </c>
      <c r="K828" s="185" t="str">
        <f aca="false">IF(F828="","", xlookup("*"&amp;F828&amp;"*",S:S,S:S,"",2))</f>
        <v/>
      </c>
      <c r="N828" s="187" t="str">
        <f aca="false" t="array" ref="N828:N828">IF(M828="","", xlookup(M828,'Guild ID Registrar'!B:B,'Guild ID Registrar'!A:A,"noID"))</f>
        <v/>
      </c>
      <c r="O828" s="139" t="e">
        <f aca="false">xlookup(M828,F:F,F:F,"",2)</f>
        <v>#NAME?</v>
      </c>
      <c r="P828" s="138" t="str">
        <f aca="false">IF(SUMIF(F:F,M828,H:H)=0,"",SUMIF(F:F,M828,H:H))</f>
        <v/>
      </c>
      <c r="Q828" s="189" t="str">
        <f aca="false">IF(M828="","", xlookup("*"&amp;M828&amp;"*",S:S,S:S,"",2))</f>
        <v/>
      </c>
      <c r="S828" s="140" t="str">
        <f aca="false">IF('DKP Sep 25'!A825&lt;&gt;"",'DKP Sep 25'!A825,"")</f>
        <v/>
      </c>
      <c r="T828" s="145" t="str">
        <f aca="false">IF(S828="","",IF(SUMIF(Q:Q,S828,P:P)=0,"",SUMIF(Q:Q,S828,P:P)))</f>
        <v/>
      </c>
      <c r="U828" s="190" t="str">
        <f aca="false" t="array" ref="U828:U828">IF(S828="","", xlookup(S828,'DKP Sep 25'!A:A,'DKP Sep 25'!A:A))</f>
        <v/>
      </c>
      <c r="V828" s="126" t="str">
        <f aca="false">IF(T828="","", IF(T828&gt;10,1,""))</f>
        <v/>
      </c>
      <c r="W828" s="191" t="e">
        <f aca="false">xlookup(S828,Q:Q,Q:Q)</f>
        <v>#NAME?</v>
      </c>
    </row>
    <row r="829" customFormat="false" ht="15.75" hidden="false" customHeight="true" outlineLevel="0" collapsed="false">
      <c r="A829" s="126"/>
      <c r="B829" s="126"/>
      <c r="C829" s="126"/>
      <c r="G829" s="214"/>
      <c r="H829" s="123"/>
      <c r="I829" s="214" t="str">
        <f aca="false">IF(F829&lt;&gt;"",xlookup(F829,M:M,M:M,"not guildie"),"")</f>
        <v/>
      </c>
      <c r="J829" s="214" t="str">
        <f aca="false">IF(F829&lt;&gt;"", xlookup(F829,O:O,O:O,"not on DKP"),"")</f>
        <v/>
      </c>
      <c r="K829" s="185" t="str">
        <f aca="false">IF(F829="","", xlookup("*"&amp;F829&amp;"*",S:S,S:S,"",2))</f>
        <v/>
      </c>
      <c r="N829" s="187" t="str">
        <f aca="false" t="array" ref="N829:N829">IF(M829="","", xlookup(M829,'Guild ID Registrar'!B:B,'Guild ID Registrar'!A:A,"noID"))</f>
        <v/>
      </c>
      <c r="O829" s="139" t="e">
        <f aca="false">xlookup(M829,F:F,F:F,"",2)</f>
        <v>#NAME?</v>
      </c>
      <c r="P829" s="138" t="str">
        <f aca="false">IF(SUMIF(F:F,M829,H:H)=0,"",SUMIF(F:F,M829,H:H))</f>
        <v/>
      </c>
      <c r="Q829" s="189" t="str">
        <f aca="false">IF(M829="","", xlookup("*"&amp;M829&amp;"*",S:S,S:S,"",2))</f>
        <v/>
      </c>
      <c r="S829" s="140" t="str">
        <f aca="false">IF('DKP Sep 25'!A826&lt;&gt;"",'DKP Sep 25'!A826,"")</f>
        <v/>
      </c>
      <c r="T829" s="145" t="str">
        <f aca="false">IF(S829="","",IF(SUMIF(Q:Q,S829,P:P)=0,"",SUMIF(Q:Q,S829,P:P)))</f>
        <v/>
      </c>
      <c r="U829" s="190" t="str">
        <f aca="false" t="array" ref="U829:U829">IF(S829="","", xlookup(S829,'DKP Sep 25'!A:A,'DKP Sep 25'!A:A))</f>
        <v/>
      </c>
      <c r="V829" s="126" t="str">
        <f aca="false">IF(T829="","", IF(T829&gt;10,1,""))</f>
        <v/>
      </c>
      <c r="W829" s="191" t="e">
        <f aca="false">xlookup(S829,Q:Q,Q:Q)</f>
        <v>#NAME?</v>
      </c>
    </row>
    <row r="830" customFormat="false" ht="15.75" hidden="false" customHeight="true" outlineLevel="0" collapsed="false">
      <c r="A830" s="126"/>
      <c r="B830" s="126"/>
      <c r="C830" s="126"/>
      <c r="G830" s="214"/>
      <c r="H830" s="123"/>
      <c r="I830" s="214" t="str">
        <f aca="false">IF(F830&lt;&gt;"",xlookup(F830,M:M,M:M,"not guildie"),"")</f>
        <v/>
      </c>
      <c r="J830" s="214" t="str">
        <f aca="false">IF(F830&lt;&gt;"", xlookup(F830,O:O,O:O,"not on DKP"),"")</f>
        <v/>
      </c>
      <c r="K830" s="185" t="str">
        <f aca="false">IF(F830="","", xlookup("*"&amp;F830&amp;"*",S:S,S:S,"",2))</f>
        <v/>
      </c>
      <c r="N830" s="187" t="str">
        <f aca="false" t="array" ref="N830:N830">IF(M830="","", xlookup(M830,'Guild ID Registrar'!B:B,'Guild ID Registrar'!A:A,"noID"))</f>
        <v/>
      </c>
      <c r="O830" s="139" t="e">
        <f aca="false">xlookup(M830,F:F,F:F,"",2)</f>
        <v>#NAME?</v>
      </c>
      <c r="P830" s="138" t="str">
        <f aca="false">IF(SUMIF(F:F,M830,H:H)=0,"",SUMIF(F:F,M830,H:H))</f>
        <v/>
      </c>
      <c r="Q830" s="189" t="str">
        <f aca="false">IF(M830="","", xlookup("*"&amp;M830&amp;"*",S:S,S:S,"",2))</f>
        <v/>
      </c>
      <c r="S830" s="140" t="str">
        <f aca="false">IF('DKP Sep 25'!A827&lt;&gt;"",'DKP Sep 25'!A827,"")</f>
        <v/>
      </c>
      <c r="T830" s="145" t="str">
        <f aca="false">IF(S830="","",IF(SUMIF(Q:Q,S830,P:P)=0,"",SUMIF(Q:Q,S830,P:P)))</f>
        <v/>
      </c>
      <c r="U830" s="190" t="str">
        <f aca="false" t="array" ref="U830:U830">IF(S830="","", xlookup(S830,'DKP Sep 25'!A:A,'DKP Sep 25'!A:A))</f>
        <v/>
      </c>
      <c r="V830" s="126" t="str">
        <f aca="false">IF(T830="","", IF(T830&gt;10,1,""))</f>
        <v/>
      </c>
      <c r="W830" s="191" t="e">
        <f aca="false">xlookup(S830,Q:Q,Q:Q)</f>
        <v>#NAME?</v>
      </c>
    </row>
    <row r="831" customFormat="false" ht="15.75" hidden="false" customHeight="true" outlineLevel="0" collapsed="false">
      <c r="A831" s="126"/>
      <c r="B831" s="126"/>
      <c r="C831" s="126"/>
      <c r="G831" s="214"/>
      <c r="H831" s="123"/>
      <c r="I831" s="214" t="str">
        <f aca="false">IF(F831&lt;&gt;"",xlookup(F831,M:M,M:M,"not guildie"),"")</f>
        <v/>
      </c>
      <c r="J831" s="214" t="str">
        <f aca="false">IF(F831&lt;&gt;"", xlookup(F831,O:O,O:O,"not on DKP"),"")</f>
        <v/>
      </c>
      <c r="K831" s="185" t="str">
        <f aca="false">IF(F831="","", xlookup("*"&amp;F831&amp;"*",S:S,S:S,"",2))</f>
        <v/>
      </c>
      <c r="N831" s="187" t="str">
        <f aca="false" t="array" ref="N831:N831">IF(M831="","", xlookup(M831,'Guild ID Registrar'!B:B,'Guild ID Registrar'!A:A,"noID"))</f>
        <v/>
      </c>
      <c r="O831" s="139" t="e">
        <f aca="false">xlookup(M831,F:F,F:F,"",2)</f>
        <v>#NAME?</v>
      </c>
      <c r="P831" s="138" t="str">
        <f aca="false">IF(SUMIF(F:F,M831,H:H)=0,"",SUMIF(F:F,M831,H:H))</f>
        <v/>
      </c>
      <c r="Q831" s="189" t="str">
        <f aca="false">IF(M831="","", xlookup("*"&amp;M831&amp;"*",S:S,S:S,"",2))</f>
        <v/>
      </c>
      <c r="S831" s="140" t="str">
        <f aca="false">IF('DKP Sep 25'!A828&lt;&gt;"",'DKP Sep 25'!A828,"")</f>
        <v/>
      </c>
      <c r="T831" s="145" t="str">
        <f aca="false">IF(S831="","",IF(SUMIF(Q:Q,S831,P:P)=0,"",SUMIF(Q:Q,S831,P:P)))</f>
        <v/>
      </c>
      <c r="U831" s="190" t="str">
        <f aca="false" t="array" ref="U831:U831">IF(S831="","", xlookup(S831,'DKP Sep 25'!A:A,'DKP Sep 25'!A:A))</f>
        <v/>
      </c>
      <c r="V831" s="126" t="str">
        <f aca="false">IF(T831="","", IF(T831&gt;10,1,""))</f>
        <v/>
      </c>
      <c r="W831" s="191" t="e">
        <f aca="false">xlookup(S831,Q:Q,Q:Q)</f>
        <v>#NAME?</v>
      </c>
    </row>
    <row r="832" customFormat="false" ht="15.75" hidden="false" customHeight="true" outlineLevel="0" collapsed="false">
      <c r="A832" s="126"/>
      <c r="B832" s="126"/>
      <c r="C832" s="126"/>
      <c r="G832" s="214"/>
      <c r="H832" s="123"/>
      <c r="I832" s="214" t="str">
        <f aca="false">IF(F832&lt;&gt;"",xlookup(F832,M:M,M:M,"not guildie"),"")</f>
        <v/>
      </c>
      <c r="J832" s="214" t="str">
        <f aca="false">IF(F832&lt;&gt;"", xlookup(F832,O:O,O:O,"not on DKP"),"")</f>
        <v/>
      </c>
      <c r="K832" s="185" t="str">
        <f aca="false">IF(F832="","", xlookup("*"&amp;F832&amp;"*",S:S,S:S,"",2))</f>
        <v/>
      </c>
      <c r="N832" s="187" t="str">
        <f aca="false" t="array" ref="N832:N832">IF(M832="","", xlookup(M832,'Guild ID Registrar'!B:B,'Guild ID Registrar'!A:A,"noID"))</f>
        <v/>
      </c>
      <c r="O832" s="139" t="e">
        <f aca="false">xlookup(M832,F:F,F:F,"",2)</f>
        <v>#NAME?</v>
      </c>
      <c r="P832" s="138" t="str">
        <f aca="false">IF(SUMIF(F:F,M832,H:H)=0,"",SUMIF(F:F,M832,H:H))</f>
        <v/>
      </c>
      <c r="Q832" s="189" t="str">
        <f aca="false">IF(M832="","", xlookup("*"&amp;M832&amp;"*",S:S,S:S,"",2))</f>
        <v/>
      </c>
      <c r="S832" s="140" t="str">
        <f aca="false">IF('DKP Sep 25'!A829&lt;&gt;"",'DKP Sep 25'!A829,"")</f>
        <v/>
      </c>
      <c r="T832" s="145" t="str">
        <f aca="false">IF(S832="","",IF(SUMIF(Q:Q,S832,P:P)=0,"",SUMIF(Q:Q,S832,P:P)))</f>
        <v/>
      </c>
      <c r="U832" s="190" t="str">
        <f aca="false" t="array" ref="U832:U832">IF(S832="","", xlookup(S832,'DKP Sep 25'!A:A,'DKP Sep 25'!A:A))</f>
        <v/>
      </c>
      <c r="V832" s="126" t="str">
        <f aca="false">IF(T832="","", IF(T832&gt;10,1,""))</f>
        <v/>
      </c>
      <c r="W832" s="191" t="e">
        <f aca="false">xlookup(S832,Q:Q,Q:Q)</f>
        <v>#NAME?</v>
      </c>
    </row>
    <row r="833" customFormat="false" ht="15.75" hidden="false" customHeight="true" outlineLevel="0" collapsed="false">
      <c r="A833" s="126"/>
      <c r="B833" s="126"/>
      <c r="C833" s="126"/>
      <c r="G833" s="214"/>
      <c r="H833" s="123"/>
      <c r="I833" s="214" t="str">
        <f aca="false">IF(F833&lt;&gt;"",xlookup(F833,M:M,M:M,"not guildie"),"")</f>
        <v/>
      </c>
      <c r="J833" s="214" t="str">
        <f aca="false">IF(F833&lt;&gt;"", xlookup(F833,O:O,O:O,"not on DKP"),"")</f>
        <v/>
      </c>
      <c r="K833" s="185" t="str">
        <f aca="false">IF(F833="","", xlookup("*"&amp;F833&amp;"*",S:S,S:S,"",2))</f>
        <v/>
      </c>
      <c r="N833" s="187" t="str">
        <f aca="false" t="array" ref="N833:N833">IF(M833="","", xlookup(M833,'Guild ID Registrar'!B:B,'Guild ID Registrar'!A:A,"noID"))</f>
        <v/>
      </c>
      <c r="O833" s="139" t="e">
        <f aca="false">xlookup(M833,F:F,F:F,"",2)</f>
        <v>#NAME?</v>
      </c>
      <c r="P833" s="138" t="str">
        <f aca="false">IF(SUMIF(F:F,M833,H:H)=0,"",SUMIF(F:F,M833,H:H))</f>
        <v/>
      </c>
      <c r="Q833" s="189" t="str">
        <f aca="false">IF(M833="","", xlookup("*"&amp;M833&amp;"*",S:S,S:S,"",2))</f>
        <v/>
      </c>
      <c r="S833" s="140" t="str">
        <f aca="false">IF('DKP Sep 25'!A830&lt;&gt;"",'DKP Sep 25'!A830,"")</f>
        <v/>
      </c>
      <c r="T833" s="145" t="str">
        <f aca="false">IF(S833="","",IF(SUMIF(Q:Q,S833,P:P)=0,"",SUMIF(Q:Q,S833,P:P)))</f>
        <v/>
      </c>
      <c r="U833" s="190" t="str">
        <f aca="false" t="array" ref="U833:U833">IF(S833="","", xlookup(S833,'DKP Sep 25'!A:A,'DKP Sep 25'!A:A))</f>
        <v/>
      </c>
      <c r="V833" s="126" t="str">
        <f aca="false">IF(T833="","", IF(T833&gt;10,1,""))</f>
        <v/>
      </c>
      <c r="W833" s="191" t="e">
        <f aca="false">xlookup(S833,Q:Q,Q:Q)</f>
        <v>#NAME?</v>
      </c>
    </row>
    <row r="834" customFormat="false" ht="15.75" hidden="false" customHeight="true" outlineLevel="0" collapsed="false">
      <c r="A834" s="126"/>
      <c r="B834" s="126"/>
      <c r="C834" s="126"/>
      <c r="G834" s="214"/>
      <c r="H834" s="123"/>
      <c r="I834" s="214" t="str">
        <f aca="false">IF(F834&lt;&gt;"",xlookup(F834,M:M,M:M,"not guildie"),"")</f>
        <v/>
      </c>
      <c r="J834" s="214" t="str">
        <f aca="false">IF(F834&lt;&gt;"", xlookup(F834,O:O,O:O,"not on DKP"),"")</f>
        <v/>
      </c>
      <c r="K834" s="185" t="str">
        <f aca="false">IF(F834="","", xlookup("*"&amp;F834&amp;"*",S:S,S:S,"",2))</f>
        <v/>
      </c>
      <c r="N834" s="187" t="str">
        <f aca="false" t="array" ref="N834:N834">IF(M834="","", xlookup(M834,'Guild ID Registrar'!B:B,'Guild ID Registrar'!A:A,"noID"))</f>
        <v/>
      </c>
      <c r="O834" s="139" t="e">
        <f aca="false">xlookup(M834,F:F,F:F,"",2)</f>
        <v>#NAME?</v>
      </c>
      <c r="P834" s="138" t="str">
        <f aca="false">IF(SUMIF(F:F,M834,H:H)=0,"",SUMIF(F:F,M834,H:H))</f>
        <v/>
      </c>
      <c r="Q834" s="189" t="str">
        <f aca="false">IF(M834="","", xlookup("*"&amp;M834&amp;"*",S:S,S:S,"",2))</f>
        <v/>
      </c>
      <c r="S834" s="140" t="str">
        <f aca="false">IF('DKP Sep 25'!A831&lt;&gt;"",'DKP Sep 25'!A831,"")</f>
        <v/>
      </c>
      <c r="T834" s="145" t="str">
        <f aca="false">IF(S834="","",IF(SUMIF(Q:Q,S834,P:P)=0,"",SUMIF(Q:Q,S834,P:P)))</f>
        <v/>
      </c>
      <c r="U834" s="190" t="str">
        <f aca="false" t="array" ref="U834:U834">IF(S834="","", xlookup(S834,'DKP Sep 25'!A:A,'DKP Sep 25'!A:A))</f>
        <v/>
      </c>
      <c r="V834" s="126" t="str">
        <f aca="false">IF(T834="","", IF(T834&gt;10,1,""))</f>
        <v/>
      </c>
      <c r="W834" s="191" t="e">
        <f aca="false">xlookup(S834,Q:Q,Q:Q)</f>
        <v>#NAME?</v>
      </c>
    </row>
    <row r="835" customFormat="false" ht="15.75" hidden="false" customHeight="true" outlineLevel="0" collapsed="false">
      <c r="A835" s="126"/>
      <c r="B835" s="126"/>
      <c r="C835" s="126"/>
      <c r="G835" s="214"/>
      <c r="H835" s="123"/>
      <c r="I835" s="214" t="str">
        <f aca="false">IF(F835&lt;&gt;"",xlookup(F835,M:M,M:M,"not guildie"),"")</f>
        <v/>
      </c>
      <c r="J835" s="214" t="str">
        <f aca="false">IF(F835&lt;&gt;"", xlookup(F835,O:O,O:O,"not on DKP"),"")</f>
        <v/>
      </c>
      <c r="K835" s="185" t="str">
        <f aca="false">IF(F835="","", xlookup("*"&amp;F835&amp;"*",S:S,S:S,"",2))</f>
        <v/>
      </c>
      <c r="N835" s="187" t="str">
        <f aca="false" t="array" ref="N835:N835">IF(M835="","", xlookup(M835,'Guild ID Registrar'!B:B,'Guild ID Registrar'!A:A,"noID"))</f>
        <v/>
      </c>
      <c r="O835" s="139" t="e">
        <f aca="false">xlookup(M835,F:F,F:F,"",2)</f>
        <v>#NAME?</v>
      </c>
      <c r="P835" s="138" t="str">
        <f aca="false">IF(SUMIF(F:F,M835,H:H)=0,"",SUMIF(F:F,M835,H:H))</f>
        <v/>
      </c>
      <c r="Q835" s="189" t="str">
        <f aca="false">IF(M835="","", xlookup("*"&amp;M835&amp;"*",S:S,S:S,"",2))</f>
        <v/>
      </c>
      <c r="S835" s="140" t="str">
        <f aca="false">IF('DKP Sep 25'!A832&lt;&gt;"",'DKP Sep 25'!A832,"")</f>
        <v/>
      </c>
      <c r="T835" s="145" t="str">
        <f aca="false">IF(S835="","",IF(SUMIF(Q:Q,S835,P:P)=0,"",SUMIF(Q:Q,S835,P:P)))</f>
        <v/>
      </c>
      <c r="U835" s="190" t="str">
        <f aca="false" t="array" ref="U835:U835">IF(S835="","", xlookup(S835,'DKP Sep 25'!A:A,'DKP Sep 25'!A:A))</f>
        <v/>
      </c>
      <c r="V835" s="126" t="str">
        <f aca="false">IF(T835="","", IF(T835&gt;10,1,""))</f>
        <v/>
      </c>
      <c r="W835" s="191" t="e">
        <f aca="false">xlookup(S835,Q:Q,Q:Q)</f>
        <v>#NAME?</v>
      </c>
    </row>
    <row r="836" customFormat="false" ht="15.75" hidden="false" customHeight="true" outlineLevel="0" collapsed="false">
      <c r="A836" s="126"/>
      <c r="B836" s="126"/>
      <c r="C836" s="126"/>
      <c r="G836" s="214"/>
      <c r="H836" s="123"/>
      <c r="I836" s="214" t="str">
        <f aca="false">IF(F836&lt;&gt;"",xlookup(F836,M:M,M:M,"not guildie"),"")</f>
        <v/>
      </c>
      <c r="J836" s="214" t="str">
        <f aca="false">IF(F836&lt;&gt;"", xlookup(F836,O:O,O:O,"not on DKP"),"")</f>
        <v/>
      </c>
      <c r="K836" s="185" t="str">
        <f aca="false">IF(F836="","", xlookup("*"&amp;F836&amp;"*",S:S,S:S,"",2))</f>
        <v/>
      </c>
      <c r="N836" s="187" t="str">
        <f aca="false" t="array" ref="N836:N836">IF(M836="","", xlookup(M836,'Guild ID Registrar'!B:B,'Guild ID Registrar'!A:A,"noID"))</f>
        <v/>
      </c>
      <c r="O836" s="139" t="e">
        <f aca="false">xlookup(M836,F:F,F:F,"",2)</f>
        <v>#NAME?</v>
      </c>
      <c r="P836" s="138" t="str">
        <f aca="false">IF(SUMIF(F:F,M836,H:H)=0,"",SUMIF(F:F,M836,H:H))</f>
        <v/>
      </c>
      <c r="Q836" s="189" t="str">
        <f aca="false">IF(M836="","", xlookup("*"&amp;M836&amp;"*",S:S,S:S,"",2))</f>
        <v/>
      </c>
      <c r="S836" s="140" t="str">
        <f aca="false">IF('DKP Sep 25'!A833&lt;&gt;"",'DKP Sep 25'!A833,"")</f>
        <v/>
      </c>
      <c r="T836" s="145" t="str">
        <f aca="false">IF(S836="","",IF(SUMIF(Q:Q,S836,P:P)=0,"",SUMIF(Q:Q,S836,P:P)))</f>
        <v/>
      </c>
      <c r="U836" s="190" t="str">
        <f aca="false" t="array" ref="U836:U836">IF(S836="","", xlookup(S836,'DKP Sep 25'!A:A,'DKP Sep 25'!A:A))</f>
        <v/>
      </c>
      <c r="V836" s="126" t="str">
        <f aca="false">IF(T836="","", IF(T836&gt;10,1,""))</f>
        <v/>
      </c>
      <c r="W836" s="191" t="e">
        <f aca="false">xlookup(S836,Q:Q,Q:Q)</f>
        <v>#NAME?</v>
      </c>
    </row>
    <row r="837" customFormat="false" ht="15.75" hidden="false" customHeight="true" outlineLevel="0" collapsed="false">
      <c r="A837" s="126"/>
      <c r="B837" s="126"/>
      <c r="C837" s="126"/>
      <c r="G837" s="214"/>
      <c r="H837" s="123"/>
      <c r="I837" s="214" t="str">
        <f aca="false">IF(F837&lt;&gt;"",xlookup(F837,M:M,M:M,"not guildie"),"")</f>
        <v/>
      </c>
      <c r="J837" s="214" t="str">
        <f aca="false">IF(F837&lt;&gt;"", xlookup(F837,O:O,O:O,"not on DKP"),"")</f>
        <v/>
      </c>
      <c r="K837" s="185" t="str">
        <f aca="false">IF(F837="","", xlookup("*"&amp;F837&amp;"*",S:S,S:S,"",2))</f>
        <v/>
      </c>
      <c r="N837" s="187" t="str">
        <f aca="false" t="array" ref="N837:N837">IF(M837="","", xlookup(M837,'Guild ID Registrar'!B:B,'Guild ID Registrar'!A:A,"noID"))</f>
        <v/>
      </c>
      <c r="O837" s="139" t="e">
        <f aca="false">xlookup(M837,F:F,F:F,"",2)</f>
        <v>#NAME?</v>
      </c>
      <c r="P837" s="138" t="str">
        <f aca="false">IF(SUMIF(F:F,M837,H:H)=0,"",SUMIF(F:F,M837,H:H))</f>
        <v/>
      </c>
      <c r="Q837" s="189" t="str">
        <f aca="false">IF(M837="","", xlookup("*"&amp;M837&amp;"*",S:S,S:S,"",2))</f>
        <v/>
      </c>
      <c r="S837" s="140" t="str">
        <f aca="false">IF('DKP Sep 25'!A834&lt;&gt;"",'DKP Sep 25'!A834,"")</f>
        <v/>
      </c>
      <c r="T837" s="145" t="str">
        <f aca="false">IF(S837="","",IF(SUMIF(Q:Q,S837,P:P)=0,"",SUMIF(Q:Q,S837,P:P)))</f>
        <v/>
      </c>
      <c r="U837" s="190" t="str">
        <f aca="false" t="array" ref="U837:U837">IF(S837="","", xlookup(S837,'DKP Sep 25'!A:A,'DKP Sep 25'!A:A))</f>
        <v/>
      </c>
      <c r="V837" s="126" t="str">
        <f aca="false">IF(T837="","", IF(T837&gt;10,1,""))</f>
        <v/>
      </c>
      <c r="W837" s="191" t="e">
        <f aca="false">xlookup(S837,Q:Q,Q:Q)</f>
        <v>#NAME?</v>
      </c>
    </row>
    <row r="838" customFormat="false" ht="15.75" hidden="false" customHeight="true" outlineLevel="0" collapsed="false">
      <c r="A838" s="126"/>
      <c r="B838" s="126"/>
      <c r="C838" s="126"/>
      <c r="G838" s="214"/>
      <c r="H838" s="123"/>
      <c r="I838" s="214" t="str">
        <f aca="false">IF(F838&lt;&gt;"",xlookup(F838,M:M,M:M,"not guildie"),"")</f>
        <v/>
      </c>
      <c r="J838" s="214" t="str">
        <f aca="false">IF(F838&lt;&gt;"", xlookup(F838,O:O,O:O,"not on DKP"),"")</f>
        <v/>
      </c>
      <c r="K838" s="185" t="str">
        <f aca="false">IF(F838="","", xlookup("*"&amp;F838&amp;"*",S:S,S:S,"",2))</f>
        <v/>
      </c>
      <c r="N838" s="187" t="str">
        <f aca="false" t="array" ref="N838:N838">IF(M838="","", xlookup(M838,'Guild ID Registrar'!B:B,'Guild ID Registrar'!A:A,"noID"))</f>
        <v/>
      </c>
      <c r="O838" s="139" t="e">
        <f aca="false">xlookup(M838,F:F,F:F,"",2)</f>
        <v>#NAME?</v>
      </c>
      <c r="P838" s="138" t="str">
        <f aca="false">IF(SUMIF(F:F,M838,H:H)=0,"",SUMIF(F:F,M838,H:H))</f>
        <v/>
      </c>
      <c r="Q838" s="189" t="str">
        <f aca="false">IF(M838="","", xlookup("*"&amp;M838&amp;"*",S:S,S:S,"",2))</f>
        <v/>
      </c>
      <c r="S838" s="140" t="str">
        <f aca="false">IF('DKP Sep 25'!A835&lt;&gt;"",'DKP Sep 25'!A835,"")</f>
        <v/>
      </c>
      <c r="T838" s="145" t="str">
        <f aca="false">IF(S838="","",IF(SUMIF(Q:Q,S838,P:P)=0,"",SUMIF(Q:Q,S838,P:P)))</f>
        <v/>
      </c>
      <c r="U838" s="190" t="str">
        <f aca="false" t="array" ref="U838:U838">IF(S838="","", xlookup(S838,'DKP Sep 25'!A:A,'DKP Sep 25'!A:A))</f>
        <v/>
      </c>
      <c r="V838" s="126" t="str">
        <f aca="false">IF(T838="","", IF(T838&gt;10,1,""))</f>
        <v/>
      </c>
      <c r="W838" s="191" t="e">
        <f aca="false">xlookup(S838,Q:Q,Q:Q)</f>
        <v>#NAME?</v>
      </c>
    </row>
    <row r="839" customFormat="false" ht="15.75" hidden="false" customHeight="true" outlineLevel="0" collapsed="false">
      <c r="A839" s="126"/>
      <c r="B839" s="126"/>
      <c r="C839" s="126"/>
      <c r="G839" s="214"/>
      <c r="H839" s="123"/>
      <c r="I839" s="214" t="str">
        <f aca="false">IF(F839&lt;&gt;"",xlookup(F839,M:M,M:M,"not guildie"),"")</f>
        <v/>
      </c>
      <c r="J839" s="214" t="str">
        <f aca="false">IF(F839&lt;&gt;"", xlookup(F839,O:O,O:O,"not on DKP"),"")</f>
        <v/>
      </c>
      <c r="K839" s="185" t="str">
        <f aca="false">IF(F839="","", xlookup("*"&amp;F839&amp;"*",S:S,S:S,"",2))</f>
        <v/>
      </c>
      <c r="N839" s="187" t="str">
        <f aca="false" t="array" ref="N839:N839">IF(M839="","", xlookup(M839,'Guild ID Registrar'!B:B,'Guild ID Registrar'!A:A,"noID"))</f>
        <v/>
      </c>
      <c r="O839" s="139" t="e">
        <f aca="false">xlookup(M839,F:F,F:F,"",2)</f>
        <v>#NAME?</v>
      </c>
      <c r="P839" s="138" t="str">
        <f aca="false">IF(SUMIF(F:F,M839,H:H)=0,"",SUMIF(F:F,M839,H:H))</f>
        <v/>
      </c>
      <c r="Q839" s="189" t="str">
        <f aca="false">IF(M839="","", xlookup("*"&amp;M839&amp;"*",S:S,S:S,"",2))</f>
        <v/>
      </c>
      <c r="S839" s="140" t="str">
        <f aca="false">IF('DKP Sep 25'!A836&lt;&gt;"",'DKP Sep 25'!A836,"")</f>
        <v/>
      </c>
      <c r="T839" s="145" t="str">
        <f aca="false">IF(S839="","",IF(SUMIF(Q:Q,S839,P:P)=0,"",SUMIF(Q:Q,S839,P:P)))</f>
        <v/>
      </c>
      <c r="U839" s="190" t="str">
        <f aca="false" t="array" ref="U839:U839">IF(S839="","", xlookup(S839,'DKP Sep 25'!A:A,'DKP Sep 25'!A:A))</f>
        <v/>
      </c>
      <c r="V839" s="126" t="str">
        <f aca="false">IF(T839="","", IF(T839&gt;10,1,""))</f>
        <v/>
      </c>
      <c r="W839" s="191" t="e">
        <f aca="false">xlookup(S839,Q:Q,Q:Q)</f>
        <v>#NAME?</v>
      </c>
    </row>
    <row r="840" customFormat="false" ht="15.75" hidden="false" customHeight="true" outlineLevel="0" collapsed="false">
      <c r="A840" s="126"/>
      <c r="B840" s="126"/>
      <c r="C840" s="126"/>
      <c r="G840" s="214"/>
      <c r="H840" s="123"/>
      <c r="I840" s="214" t="str">
        <f aca="false">IF(F840&lt;&gt;"",xlookup(F840,M:M,M:M,"not guildie"),"")</f>
        <v/>
      </c>
      <c r="J840" s="214" t="str">
        <f aca="false">IF(F840&lt;&gt;"", xlookup(F840,O:O,O:O,"not on DKP"),"")</f>
        <v/>
      </c>
      <c r="K840" s="185" t="str">
        <f aca="false">IF(F840="","", xlookup("*"&amp;F840&amp;"*",S:S,S:S,"",2))</f>
        <v/>
      </c>
      <c r="N840" s="187" t="str">
        <f aca="false" t="array" ref="N840:N840">IF(M840="","", xlookup(M840,'Guild ID Registrar'!B:B,'Guild ID Registrar'!A:A,"noID"))</f>
        <v/>
      </c>
      <c r="O840" s="139" t="e">
        <f aca="false">xlookup(M840,F:F,F:F,"",2)</f>
        <v>#NAME?</v>
      </c>
      <c r="P840" s="138" t="str">
        <f aca="false">IF(SUMIF(F:F,M840,H:H)=0,"",SUMIF(F:F,M840,H:H))</f>
        <v/>
      </c>
      <c r="Q840" s="189" t="str">
        <f aca="false">IF(M840="","", xlookup("*"&amp;M840&amp;"*",S:S,S:S,"",2))</f>
        <v/>
      </c>
      <c r="S840" s="140" t="str">
        <f aca="false">IF('DKP Sep 25'!A837&lt;&gt;"",'DKP Sep 25'!A837,"")</f>
        <v/>
      </c>
      <c r="T840" s="145" t="str">
        <f aca="false">IF(S840="","",IF(SUMIF(Q:Q,S840,P:P)=0,"",SUMIF(Q:Q,S840,P:P)))</f>
        <v/>
      </c>
      <c r="U840" s="190" t="str">
        <f aca="false" t="array" ref="U840:U840">IF(S840="","", xlookup(S840,'DKP Sep 25'!A:A,'DKP Sep 25'!A:A))</f>
        <v/>
      </c>
      <c r="V840" s="126" t="str">
        <f aca="false">IF(T840="","", IF(T840&gt;10,1,""))</f>
        <v/>
      </c>
      <c r="W840" s="191" t="e">
        <f aca="false">xlookup(S840,Q:Q,Q:Q)</f>
        <v>#NAME?</v>
      </c>
    </row>
    <row r="841" customFormat="false" ht="15.75" hidden="false" customHeight="true" outlineLevel="0" collapsed="false">
      <c r="A841" s="126"/>
      <c r="B841" s="126"/>
      <c r="C841" s="126"/>
      <c r="G841" s="214"/>
      <c r="H841" s="123"/>
      <c r="I841" s="214" t="str">
        <f aca="false">IF(F841&lt;&gt;"",xlookup(F841,M:M,M:M,"not guildie"),"")</f>
        <v/>
      </c>
      <c r="J841" s="214" t="str">
        <f aca="false">IF(F841&lt;&gt;"", xlookup(F841,O:O,O:O,"not on DKP"),"")</f>
        <v/>
      </c>
      <c r="K841" s="185" t="str">
        <f aca="false">IF(F841="","", xlookup("*"&amp;F841&amp;"*",S:S,S:S,"",2))</f>
        <v/>
      </c>
      <c r="N841" s="187" t="str">
        <f aca="false" t="array" ref="N841:N841">IF(M841="","", xlookup(M841,'Guild ID Registrar'!B:B,'Guild ID Registrar'!A:A,"noID"))</f>
        <v/>
      </c>
      <c r="O841" s="139" t="e">
        <f aca="false">xlookup(M841,F:F,F:F,"",2)</f>
        <v>#NAME?</v>
      </c>
      <c r="P841" s="138" t="str">
        <f aca="false">IF(SUMIF(F:F,M841,H:H)=0,"",SUMIF(F:F,M841,H:H))</f>
        <v/>
      </c>
      <c r="Q841" s="189" t="str">
        <f aca="false">IF(M841="","", xlookup("*"&amp;M841&amp;"*",S:S,S:S,"",2))</f>
        <v/>
      </c>
      <c r="S841" s="140" t="str">
        <f aca="false">IF('DKP Sep 25'!A838&lt;&gt;"",'DKP Sep 25'!A838,"")</f>
        <v/>
      </c>
      <c r="T841" s="145" t="str">
        <f aca="false">IF(S841="","",IF(SUMIF(Q:Q,S841,P:P)=0,"",SUMIF(Q:Q,S841,P:P)))</f>
        <v/>
      </c>
      <c r="U841" s="190" t="str">
        <f aca="false" t="array" ref="U841:U841">IF(S841="","", xlookup(S841,'DKP Sep 25'!A:A,'DKP Sep 25'!A:A))</f>
        <v/>
      </c>
      <c r="V841" s="126" t="str">
        <f aca="false">IF(T841="","", IF(T841&gt;10,1,""))</f>
        <v/>
      </c>
      <c r="W841" s="191" t="e">
        <f aca="false">xlookup(S841,Q:Q,Q:Q)</f>
        <v>#NAME?</v>
      </c>
    </row>
    <row r="842" customFormat="false" ht="15.75" hidden="false" customHeight="true" outlineLevel="0" collapsed="false">
      <c r="A842" s="126"/>
      <c r="B842" s="126"/>
      <c r="C842" s="126"/>
      <c r="G842" s="214"/>
      <c r="H842" s="123"/>
      <c r="I842" s="214" t="str">
        <f aca="false">IF(F842&lt;&gt;"",xlookup(F842,M:M,M:M,"not guildie"),"")</f>
        <v/>
      </c>
      <c r="J842" s="214" t="str">
        <f aca="false">IF(F842&lt;&gt;"", xlookup(F842,O:O,O:O,"not on DKP"),"")</f>
        <v/>
      </c>
      <c r="K842" s="185" t="str">
        <f aca="false">IF(F842="","", xlookup("*"&amp;F842&amp;"*",S:S,S:S,"",2))</f>
        <v/>
      </c>
      <c r="N842" s="187" t="str">
        <f aca="false" t="array" ref="N842:N842">IF(M842="","", xlookup(M842,'Guild ID Registrar'!B:B,'Guild ID Registrar'!A:A,"noID"))</f>
        <v/>
      </c>
      <c r="O842" s="139" t="e">
        <f aca="false">xlookup(M842,F:F,F:F,"",2)</f>
        <v>#NAME?</v>
      </c>
      <c r="P842" s="138" t="str">
        <f aca="false">IF(SUMIF(F:F,M842,H:H)=0,"",SUMIF(F:F,M842,H:H))</f>
        <v/>
      </c>
      <c r="Q842" s="189" t="str">
        <f aca="false">IF(M842="","", xlookup("*"&amp;M842&amp;"*",S:S,S:S,"",2))</f>
        <v/>
      </c>
      <c r="S842" s="140" t="str">
        <f aca="false">IF('DKP Sep 25'!A839&lt;&gt;"",'DKP Sep 25'!A839,"")</f>
        <v/>
      </c>
      <c r="T842" s="145" t="str">
        <f aca="false">IF(S842="","",IF(SUMIF(Q:Q,S842,P:P)=0,"",SUMIF(Q:Q,S842,P:P)))</f>
        <v/>
      </c>
      <c r="U842" s="190" t="str">
        <f aca="false" t="array" ref="U842:U842">IF(S842="","", xlookup(S842,'DKP Sep 25'!A:A,'DKP Sep 25'!A:A))</f>
        <v/>
      </c>
      <c r="V842" s="126" t="str">
        <f aca="false">IF(T842="","", IF(T842&gt;10,1,""))</f>
        <v/>
      </c>
      <c r="W842" s="191" t="e">
        <f aca="false">xlookup(S842,Q:Q,Q:Q)</f>
        <v>#NAME?</v>
      </c>
    </row>
    <row r="843" customFormat="false" ht="15.75" hidden="false" customHeight="true" outlineLevel="0" collapsed="false">
      <c r="A843" s="126"/>
      <c r="B843" s="126"/>
      <c r="C843" s="126"/>
      <c r="G843" s="214"/>
      <c r="H843" s="123"/>
      <c r="I843" s="214" t="str">
        <f aca="false">IF(F843&lt;&gt;"",xlookup(F843,M:M,M:M,"not guildie"),"")</f>
        <v/>
      </c>
      <c r="J843" s="214" t="str">
        <f aca="false">IF(F843&lt;&gt;"", xlookup(F843,O:O,O:O,"not on DKP"),"")</f>
        <v/>
      </c>
      <c r="K843" s="185" t="str">
        <f aca="false">IF(F843="","", xlookup("*"&amp;F843&amp;"*",S:S,S:S,"",2))</f>
        <v/>
      </c>
      <c r="N843" s="187" t="str">
        <f aca="false" t="array" ref="N843:N843">IF(M843="","", xlookup(M843,'Guild ID Registrar'!B:B,'Guild ID Registrar'!A:A,"noID"))</f>
        <v/>
      </c>
      <c r="O843" s="139" t="e">
        <f aca="false">xlookup(M843,F:F,F:F,"",2)</f>
        <v>#NAME?</v>
      </c>
      <c r="P843" s="138" t="str">
        <f aca="false">IF(SUMIF(F:F,M843,H:H)=0,"",SUMIF(F:F,M843,H:H))</f>
        <v/>
      </c>
      <c r="Q843" s="189" t="str">
        <f aca="false">IF(M843="","", xlookup("*"&amp;M843&amp;"*",S:S,S:S,"",2))</f>
        <v/>
      </c>
      <c r="S843" s="140" t="str">
        <f aca="false">IF('DKP Sep 25'!A840&lt;&gt;"",'DKP Sep 25'!A840,"")</f>
        <v/>
      </c>
      <c r="T843" s="145" t="str">
        <f aca="false">IF(S843="","",IF(SUMIF(Q:Q,S843,P:P)=0,"",SUMIF(Q:Q,S843,P:P)))</f>
        <v/>
      </c>
      <c r="U843" s="190" t="str">
        <f aca="false" t="array" ref="U843:U843">IF(S843="","", xlookup(S843,'DKP Sep 25'!A:A,'DKP Sep 25'!A:A))</f>
        <v/>
      </c>
      <c r="V843" s="126" t="str">
        <f aca="false">IF(T843="","", IF(T843&gt;10,1,""))</f>
        <v/>
      </c>
      <c r="W843" s="191" t="e">
        <f aca="false">xlookup(S843,Q:Q,Q:Q)</f>
        <v>#NAME?</v>
      </c>
    </row>
    <row r="844" customFormat="false" ht="15.75" hidden="false" customHeight="true" outlineLevel="0" collapsed="false">
      <c r="A844" s="126"/>
      <c r="B844" s="126"/>
      <c r="C844" s="126"/>
      <c r="G844" s="214"/>
      <c r="H844" s="123"/>
      <c r="I844" s="214" t="str">
        <f aca="false">IF(F844&lt;&gt;"",xlookup(F844,M:M,M:M,"not guildie"),"")</f>
        <v/>
      </c>
      <c r="J844" s="214" t="str">
        <f aca="false">IF(F844&lt;&gt;"", xlookup(F844,O:O,O:O,"not on DKP"),"")</f>
        <v/>
      </c>
      <c r="K844" s="185" t="str">
        <f aca="false">IF(F844="","", xlookup("*"&amp;F844&amp;"*",S:S,S:S,"",2))</f>
        <v/>
      </c>
      <c r="N844" s="187" t="str">
        <f aca="false" t="array" ref="N844:N844">IF(M844="","", xlookup(M844,'Guild ID Registrar'!B:B,'Guild ID Registrar'!A:A,"noID"))</f>
        <v/>
      </c>
      <c r="O844" s="139" t="e">
        <f aca="false">xlookup(M844,F:F,F:F,"",2)</f>
        <v>#NAME?</v>
      </c>
      <c r="P844" s="138" t="str">
        <f aca="false">IF(SUMIF(F:F,M844,H:H)=0,"",SUMIF(F:F,M844,H:H))</f>
        <v/>
      </c>
      <c r="Q844" s="189" t="str">
        <f aca="false">IF(M844="","", xlookup("*"&amp;M844&amp;"*",S:S,S:S,"",2))</f>
        <v/>
      </c>
      <c r="S844" s="140" t="str">
        <f aca="false">IF('DKP Sep 25'!A841&lt;&gt;"",'DKP Sep 25'!A841,"")</f>
        <v/>
      </c>
      <c r="T844" s="145" t="str">
        <f aca="false">IF(S844="","",IF(SUMIF(Q:Q,S844,P:P)=0,"",SUMIF(Q:Q,S844,P:P)))</f>
        <v/>
      </c>
      <c r="U844" s="190" t="str">
        <f aca="false" t="array" ref="U844:U844">IF(S844="","", xlookup(S844,'DKP Sep 25'!A:A,'DKP Sep 25'!A:A))</f>
        <v/>
      </c>
      <c r="V844" s="126" t="str">
        <f aca="false">IF(T844="","", IF(T844&gt;10,1,""))</f>
        <v/>
      </c>
      <c r="W844" s="191" t="e">
        <f aca="false">xlookup(S844,Q:Q,Q:Q)</f>
        <v>#NAME?</v>
      </c>
    </row>
    <row r="845" customFormat="false" ht="15.75" hidden="false" customHeight="true" outlineLevel="0" collapsed="false">
      <c r="A845" s="126"/>
      <c r="B845" s="126"/>
      <c r="C845" s="126"/>
      <c r="G845" s="214"/>
      <c r="H845" s="123"/>
      <c r="I845" s="214" t="str">
        <f aca="false">IF(F845&lt;&gt;"",xlookup(F845,M:M,M:M,"not guildie"),"")</f>
        <v/>
      </c>
      <c r="J845" s="214" t="str">
        <f aca="false">IF(F845&lt;&gt;"", xlookup(F845,O:O,O:O,"not on DKP"),"")</f>
        <v/>
      </c>
      <c r="K845" s="185" t="str">
        <f aca="false">IF(F845="","", xlookup("*"&amp;F845&amp;"*",S:S,S:S,"",2))</f>
        <v/>
      </c>
      <c r="N845" s="187" t="str">
        <f aca="false" t="array" ref="N845:N845">IF(M845="","", xlookup(M845,'Guild ID Registrar'!B:B,'Guild ID Registrar'!A:A,"noID"))</f>
        <v/>
      </c>
      <c r="O845" s="139" t="e">
        <f aca="false">xlookup(M845,F:F,F:F,"",2)</f>
        <v>#NAME?</v>
      </c>
      <c r="P845" s="138" t="str">
        <f aca="false">IF(SUMIF(F:F,M845,H:H)=0,"",SUMIF(F:F,M845,H:H))</f>
        <v/>
      </c>
      <c r="Q845" s="189" t="str">
        <f aca="false">IF(M845="","", xlookup("*"&amp;M845&amp;"*",S:S,S:S,"",2))</f>
        <v/>
      </c>
      <c r="S845" s="140" t="str">
        <f aca="false">IF('DKP Sep 25'!A842&lt;&gt;"",'DKP Sep 25'!A842,"")</f>
        <v/>
      </c>
      <c r="T845" s="145" t="str">
        <f aca="false">IF(S845="","",IF(SUMIF(Q:Q,S845,P:P)=0,"",SUMIF(Q:Q,S845,P:P)))</f>
        <v/>
      </c>
      <c r="U845" s="190" t="str">
        <f aca="false" t="array" ref="U845:U845">IF(S845="","", xlookup(S845,'DKP Sep 25'!A:A,'DKP Sep 25'!A:A))</f>
        <v/>
      </c>
      <c r="V845" s="126" t="str">
        <f aca="false">IF(T845="","", IF(T845&gt;10,1,""))</f>
        <v/>
      </c>
      <c r="W845" s="191" t="e">
        <f aca="false">xlookup(S845,Q:Q,Q:Q)</f>
        <v>#NAME?</v>
      </c>
    </row>
    <row r="846" customFormat="false" ht="15.75" hidden="false" customHeight="true" outlineLevel="0" collapsed="false">
      <c r="A846" s="126"/>
      <c r="B846" s="126"/>
      <c r="C846" s="126"/>
      <c r="G846" s="214"/>
      <c r="H846" s="123"/>
      <c r="I846" s="214" t="str">
        <f aca="false">IF(F846&lt;&gt;"",xlookup(F846,M:M,M:M,"not guildie"),"")</f>
        <v/>
      </c>
      <c r="J846" s="214" t="str">
        <f aca="false">IF(F846&lt;&gt;"", xlookup(F846,O:O,O:O,"not on DKP"),"")</f>
        <v/>
      </c>
      <c r="K846" s="185" t="str">
        <f aca="false">IF(F846="","", xlookup("*"&amp;F846&amp;"*",S:S,S:S,"",2))</f>
        <v/>
      </c>
      <c r="N846" s="187" t="str">
        <f aca="false" t="array" ref="N846:N846">IF(M846="","", xlookup(M846,'Guild ID Registrar'!B:B,'Guild ID Registrar'!A:A,"noID"))</f>
        <v/>
      </c>
      <c r="O846" s="139" t="e">
        <f aca="false">xlookup(M846,F:F,F:F,"",2)</f>
        <v>#NAME?</v>
      </c>
      <c r="P846" s="138" t="str">
        <f aca="false">IF(SUMIF(F:F,M846,H:H)=0,"",SUMIF(F:F,M846,H:H))</f>
        <v/>
      </c>
      <c r="Q846" s="189" t="str">
        <f aca="false">IF(M846="","", xlookup("*"&amp;M846&amp;"*",S:S,S:S,"",2))</f>
        <v/>
      </c>
      <c r="S846" s="140" t="str">
        <f aca="false">IF('DKP Sep 25'!A843&lt;&gt;"",'DKP Sep 25'!A843,"")</f>
        <v/>
      </c>
      <c r="T846" s="145" t="str">
        <f aca="false">IF(S846="","",IF(SUMIF(Q:Q,S846,P:P)=0,"",SUMIF(Q:Q,S846,P:P)))</f>
        <v/>
      </c>
      <c r="U846" s="190" t="str">
        <f aca="false" t="array" ref="U846:U846">IF(S846="","", xlookup(S846,'DKP Sep 25'!A:A,'DKP Sep 25'!A:A))</f>
        <v/>
      </c>
      <c r="V846" s="126" t="str">
        <f aca="false">IF(T846="","", IF(T846&gt;10,1,""))</f>
        <v/>
      </c>
      <c r="W846" s="191" t="e">
        <f aca="false">xlookup(S846,Q:Q,Q:Q)</f>
        <v>#NAME?</v>
      </c>
    </row>
    <row r="847" customFormat="false" ht="15.75" hidden="false" customHeight="true" outlineLevel="0" collapsed="false">
      <c r="A847" s="126"/>
      <c r="B847" s="126"/>
      <c r="C847" s="126"/>
      <c r="G847" s="214"/>
      <c r="H847" s="123"/>
      <c r="I847" s="214" t="str">
        <f aca="false">IF(F847&lt;&gt;"",xlookup(F847,M:M,M:M,"not guildie"),"")</f>
        <v/>
      </c>
      <c r="J847" s="214" t="str">
        <f aca="false">IF(F847&lt;&gt;"", xlookup(F847,O:O,O:O,"not on DKP"),"")</f>
        <v/>
      </c>
      <c r="K847" s="185" t="str">
        <f aca="false">IF(F847="","", xlookup("*"&amp;F847&amp;"*",S:S,S:S,"",2))</f>
        <v/>
      </c>
      <c r="N847" s="187" t="str">
        <f aca="false" t="array" ref="N847:N847">IF(M847="","", xlookup(M847,'Guild ID Registrar'!B:B,'Guild ID Registrar'!A:A,"noID"))</f>
        <v/>
      </c>
      <c r="O847" s="139" t="e">
        <f aca="false">xlookup(M847,F:F,F:F,"",2)</f>
        <v>#NAME?</v>
      </c>
      <c r="P847" s="138" t="str">
        <f aca="false">IF(SUMIF(F:F,M847,H:H)=0,"",SUMIF(F:F,M847,H:H))</f>
        <v/>
      </c>
      <c r="Q847" s="189" t="str">
        <f aca="false">IF(M847="","", xlookup("*"&amp;M847&amp;"*",S:S,S:S,"",2))</f>
        <v/>
      </c>
      <c r="S847" s="140" t="str">
        <f aca="false">IF('DKP Sep 25'!A844&lt;&gt;"",'DKP Sep 25'!A844,"")</f>
        <v/>
      </c>
      <c r="T847" s="145" t="str">
        <f aca="false">IF(S847="","",IF(SUMIF(Q:Q,S847,P:P)=0,"",SUMIF(Q:Q,S847,P:P)))</f>
        <v/>
      </c>
      <c r="U847" s="190" t="str">
        <f aca="false" t="array" ref="U847:U847">IF(S847="","", xlookup(S847,'DKP Sep 25'!A:A,'DKP Sep 25'!A:A))</f>
        <v/>
      </c>
      <c r="V847" s="126" t="str">
        <f aca="false">IF(T847="","", IF(T847&gt;10,1,""))</f>
        <v/>
      </c>
      <c r="W847" s="191" t="e">
        <f aca="false">xlookup(S847,Q:Q,Q:Q)</f>
        <v>#NAME?</v>
      </c>
    </row>
    <row r="848" customFormat="false" ht="15.75" hidden="false" customHeight="true" outlineLevel="0" collapsed="false">
      <c r="A848" s="126"/>
      <c r="B848" s="126"/>
      <c r="C848" s="126"/>
      <c r="G848" s="214"/>
      <c r="H848" s="123"/>
      <c r="I848" s="214" t="str">
        <f aca="false">IF(F848&lt;&gt;"",xlookup(F848,M:M,M:M,"not guildie"),"")</f>
        <v/>
      </c>
      <c r="J848" s="214" t="str">
        <f aca="false">IF(F848&lt;&gt;"", xlookup(F848,O:O,O:O,"not on DKP"),"")</f>
        <v/>
      </c>
      <c r="K848" s="185" t="str">
        <f aca="false">IF(F848="","", xlookup("*"&amp;F848&amp;"*",S:S,S:S,"",2))</f>
        <v/>
      </c>
      <c r="N848" s="187" t="str">
        <f aca="false" t="array" ref="N848:N848">IF(M848="","", xlookup(M848,'Guild ID Registrar'!B:B,'Guild ID Registrar'!A:A,"noID"))</f>
        <v/>
      </c>
      <c r="O848" s="139" t="e">
        <f aca="false">xlookup(M848,F:F,F:F,"",2)</f>
        <v>#NAME?</v>
      </c>
      <c r="P848" s="138" t="str">
        <f aca="false">IF(SUMIF(F:F,M848,H:H)=0,"",SUMIF(F:F,M848,H:H))</f>
        <v/>
      </c>
      <c r="Q848" s="189" t="str">
        <f aca="false">IF(M848="","", xlookup("*"&amp;M848&amp;"*",S:S,S:S,"",2))</f>
        <v/>
      </c>
      <c r="S848" s="140" t="str">
        <f aca="false">IF('DKP Sep 25'!A845&lt;&gt;"",'DKP Sep 25'!A845,"")</f>
        <v/>
      </c>
      <c r="T848" s="145" t="str">
        <f aca="false">IF(S848="","",IF(SUMIF(Q:Q,S848,P:P)=0,"",SUMIF(Q:Q,S848,P:P)))</f>
        <v/>
      </c>
      <c r="U848" s="190" t="str">
        <f aca="false" t="array" ref="U848:U848">IF(S848="","", xlookup(S848,'DKP Sep 25'!A:A,'DKP Sep 25'!A:A))</f>
        <v/>
      </c>
      <c r="V848" s="126" t="str">
        <f aca="false">IF(T848="","", IF(T848&gt;10,1,""))</f>
        <v/>
      </c>
      <c r="W848" s="191" t="e">
        <f aca="false">xlookup(S848,Q:Q,Q:Q)</f>
        <v>#NAME?</v>
      </c>
    </row>
    <row r="849" customFormat="false" ht="15.75" hidden="false" customHeight="true" outlineLevel="0" collapsed="false">
      <c r="A849" s="126"/>
      <c r="B849" s="126"/>
      <c r="C849" s="126"/>
      <c r="G849" s="214"/>
      <c r="H849" s="123"/>
      <c r="I849" s="214" t="str">
        <f aca="false">IF(F849&lt;&gt;"",xlookup(F849,M:M,M:M,"not guildie"),"")</f>
        <v/>
      </c>
      <c r="J849" s="214" t="str">
        <f aca="false">IF(F849&lt;&gt;"", xlookup(F849,O:O,O:O,"not on DKP"),"")</f>
        <v/>
      </c>
      <c r="K849" s="185" t="str">
        <f aca="false">IF(F849="","", xlookup("*"&amp;F849&amp;"*",S:S,S:S,"",2))</f>
        <v/>
      </c>
      <c r="N849" s="187" t="str">
        <f aca="false" t="array" ref="N849:N849">IF(M849="","", xlookup(M849,'Guild ID Registrar'!B:B,'Guild ID Registrar'!A:A,"noID"))</f>
        <v/>
      </c>
      <c r="O849" s="139" t="e">
        <f aca="false">xlookup(M849,F:F,F:F,"",2)</f>
        <v>#NAME?</v>
      </c>
      <c r="P849" s="138" t="str">
        <f aca="false">IF(SUMIF(F:F,M849,H:H)=0,"",SUMIF(F:F,M849,H:H))</f>
        <v/>
      </c>
      <c r="Q849" s="189" t="str">
        <f aca="false">IF(M849="","", xlookup("*"&amp;M849&amp;"*",S:S,S:S,"",2))</f>
        <v/>
      </c>
      <c r="S849" s="140" t="str">
        <f aca="false">IF('DKP Sep 25'!A846&lt;&gt;"",'DKP Sep 25'!A846,"")</f>
        <v/>
      </c>
      <c r="T849" s="145" t="str">
        <f aca="false">IF(S849="","",IF(SUMIF(Q:Q,S849,P:P)=0,"",SUMIF(Q:Q,S849,P:P)))</f>
        <v/>
      </c>
      <c r="U849" s="190" t="str">
        <f aca="false" t="array" ref="U849:U849">IF(S849="","", xlookup(S849,'DKP Sep 25'!A:A,'DKP Sep 25'!A:A))</f>
        <v/>
      </c>
      <c r="V849" s="126" t="str">
        <f aca="false">IF(T849="","", IF(T849&gt;10,1,""))</f>
        <v/>
      </c>
      <c r="W849" s="191" t="e">
        <f aca="false">xlookup(S849,Q:Q,Q:Q)</f>
        <v>#NAME?</v>
      </c>
    </row>
    <row r="850" customFormat="false" ht="15.75" hidden="false" customHeight="true" outlineLevel="0" collapsed="false">
      <c r="A850" s="126"/>
      <c r="B850" s="126"/>
      <c r="C850" s="126"/>
      <c r="G850" s="214"/>
      <c r="H850" s="123"/>
      <c r="I850" s="214" t="str">
        <f aca="false">IF(F850&lt;&gt;"",xlookup(F850,M:M,M:M,"not guildie"),"")</f>
        <v/>
      </c>
      <c r="J850" s="214" t="str">
        <f aca="false">IF(F850&lt;&gt;"", xlookup(F850,O:O,O:O,"not on DKP"),"")</f>
        <v/>
      </c>
      <c r="K850" s="185" t="str">
        <f aca="false">IF(F850="","", xlookup("*"&amp;F850&amp;"*",S:S,S:S,"",2))</f>
        <v/>
      </c>
      <c r="N850" s="187" t="str">
        <f aca="false" t="array" ref="N850:N850">IF(M850="","", xlookup(M850,'Guild ID Registrar'!B:B,'Guild ID Registrar'!A:A,"noID"))</f>
        <v/>
      </c>
      <c r="O850" s="139" t="e">
        <f aca="false">xlookup(M850,F:F,F:F,"",2)</f>
        <v>#NAME?</v>
      </c>
      <c r="P850" s="138" t="str">
        <f aca="false">IF(SUMIF(F:F,M850,H:H)=0,"",SUMIF(F:F,M850,H:H))</f>
        <v/>
      </c>
      <c r="Q850" s="189" t="str">
        <f aca="false">IF(M850="","", xlookup("*"&amp;M850&amp;"*",S:S,S:S,"",2))</f>
        <v/>
      </c>
      <c r="S850" s="140" t="str">
        <f aca="false">IF('DKP Sep 25'!A847&lt;&gt;"",'DKP Sep 25'!A847,"")</f>
        <v/>
      </c>
      <c r="T850" s="145" t="str">
        <f aca="false">IF(S850="","",IF(SUMIF(Q:Q,S850,P:P)=0,"",SUMIF(Q:Q,S850,P:P)))</f>
        <v/>
      </c>
      <c r="U850" s="190" t="str">
        <f aca="false" t="array" ref="U850:U850">IF(S850="","", xlookup(S850,'DKP Sep 25'!A:A,'DKP Sep 25'!A:A))</f>
        <v/>
      </c>
      <c r="V850" s="126" t="str">
        <f aca="false">IF(T850="","", IF(T850&gt;10,1,""))</f>
        <v/>
      </c>
      <c r="W850" s="191" t="e">
        <f aca="false">xlookup(S850,Q:Q,Q:Q)</f>
        <v>#NAME?</v>
      </c>
    </row>
    <row r="851" customFormat="false" ht="15.75" hidden="false" customHeight="true" outlineLevel="0" collapsed="false">
      <c r="A851" s="126"/>
      <c r="B851" s="126"/>
      <c r="C851" s="126"/>
      <c r="G851" s="214"/>
      <c r="H851" s="123"/>
      <c r="I851" s="214" t="str">
        <f aca="false">IF(F851&lt;&gt;"",xlookup(F851,M:M,M:M,"not guildie"),"")</f>
        <v/>
      </c>
      <c r="J851" s="214" t="str">
        <f aca="false">IF(F851&lt;&gt;"", xlookup(F851,O:O,O:O,"not on DKP"),"")</f>
        <v/>
      </c>
      <c r="K851" s="185" t="str">
        <f aca="false">IF(F851="","", xlookup("*"&amp;F851&amp;"*",S:S,S:S,"",2))</f>
        <v/>
      </c>
      <c r="N851" s="187" t="str">
        <f aca="false" t="array" ref="N851:N851">IF(M851="","", xlookup(M851,'Guild ID Registrar'!B:B,'Guild ID Registrar'!A:A,"noID"))</f>
        <v/>
      </c>
      <c r="O851" s="139" t="e">
        <f aca="false">xlookup(M851,F:F,F:F,"",2)</f>
        <v>#NAME?</v>
      </c>
      <c r="P851" s="138" t="str">
        <f aca="false">IF(SUMIF(F:F,M851,H:H)=0,"",SUMIF(F:F,M851,H:H))</f>
        <v/>
      </c>
      <c r="Q851" s="189" t="str">
        <f aca="false">IF(M851="","", xlookup("*"&amp;M851&amp;"*",S:S,S:S,"",2))</f>
        <v/>
      </c>
      <c r="S851" s="140" t="str">
        <f aca="false">IF('DKP Sep 25'!A848&lt;&gt;"",'DKP Sep 25'!A848,"")</f>
        <v/>
      </c>
      <c r="T851" s="145" t="str">
        <f aca="false">IF(S851="","",IF(SUMIF(Q:Q,S851,P:P)=0,"",SUMIF(Q:Q,S851,P:P)))</f>
        <v/>
      </c>
      <c r="U851" s="190" t="str">
        <f aca="false" t="array" ref="U851:U851">IF(S851="","", xlookup(S851,'DKP Sep 25'!A:A,'DKP Sep 25'!A:A))</f>
        <v/>
      </c>
      <c r="V851" s="126" t="str">
        <f aca="false">IF(T851="","", IF(T851&gt;10,1,""))</f>
        <v/>
      </c>
      <c r="W851" s="191" t="e">
        <f aca="false">xlookup(S851,Q:Q,Q:Q)</f>
        <v>#NAME?</v>
      </c>
    </row>
    <row r="852" customFormat="false" ht="15.75" hidden="false" customHeight="true" outlineLevel="0" collapsed="false">
      <c r="A852" s="126"/>
      <c r="B852" s="126"/>
      <c r="C852" s="126"/>
      <c r="G852" s="214"/>
      <c r="H852" s="123"/>
      <c r="I852" s="214" t="str">
        <f aca="false">IF(F852&lt;&gt;"",xlookup(F852,M:M,M:M,"not guildie"),"")</f>
        <v/>
      </c>
      <c r="J852" s="214" t="str">
        <f aca="false">IF(F852&lt;&gt;"", xlookup(F852,O:O,O:O,"not on DKP"),"")</f>
        <v/>
      </c>
      <c r="K852" s="185" t="str">
        <f aca="false">IF(F852="","", xlookup("*"&amp;F852&amp;"*",S:S,S:S,"",2))</f>
        <v/>
      </c>
      <c r="N852" s="187" t="str">
        <f aca="false" t="array" ref="N852:N852">IF(M852="","", xlookup(M852,'Guild ID Registrar'!B:B,'Guild ID Registrar'!A:A,"noID"))</f>
        <v/>
      </c>
      <c r="O852" s="139" t="e">
        <f aca="false">xlookup(M852,F:F,F:F,"",2)</f>
        <v>#NAME?</v>
      </c>
      <c r="P852" s="138" t="str">
        <f aca="false">IF(SUMIF(F:F,M852,H:H)=0,"",SUMIF(F:F,M852,H:H))</f>
        <v/>
      </c>
      <c r="Q852" s="189" t="str">
        <f aca="false">IF(M852="","", xlookup("*"&amp;M852&amp;"*",S:S,S:S,"",2))</f>
        <v/>
      </c>
      <c r="S852" s="140" t="str">
        <f aca="false">IF('DKP Sep 25'!A849&lt;&gt;"",'DKP Sep 25'!A849,"")</f>
        <v/>
      </c>
      <c r="T852" s="145" t="str">
        <f aca="false">IF(S852="","",IF(SUMIF(Q:Q,S852,P:P)=0,"",SUMIF(Q:Q,S852,P:P)))</f>
        <v/>
      </c>
      <c r="U852" s="190" t="str">
        <f aca="false" t="array" ref="U852:U852">IF(S852="","", xlookup(S852,'DKP Sep 25'!A:A,'DKP Sep 25'!A:A))</f>
        <v/>
      </c>
      <c r="V852" s="126" t="str">
        <f aca="false">IF(T852="","", IF(T852&gt;10,1,""))</f>
        <v/>
      </c>
      <c r="W852" s="191" t="e">
        <f aca="false">xlookup(S852,Q:Q,Q:Q)</f>
        <v>#NAME?</v>
      </c>
    </row>
    <row r="853" customFormat="false" ht="15.75" hidden="false" customHeight="true" outlineLevel="0" collapsed="false">
      <c r="A853" s="126"/>
      <c r="B853" s="126"/>
      <c r="C853" s="126"/>
      <c r="G853" s="214"/>
      <c r="H853" s="123"/>
      <c r="I853" s="214" t="str">
        <f aca="false">IF(F853&lt;&gt;"",xlookup(F853,M:M,M:M,"not guildie"),"")</f>
        <v/>
      </c>
      <c r="J853" s="214" t="str">
        <f aca="false">IF(F853&lt;&gt;"", xlookup(F853,O:O,O:O,"not on DKP"),"")</f>
        <v/>
      </c>
      <c r="K853" s="185" t="str">
        <f aca="false">IF(F853="","", xlookup("*"&amp;F853&amp;"*",S:S,S:S,"",2))</f>
        <v/>
      </c>
      <c r="N853" s="187" t="str">
        <f aca="false" t="array" ref="N853:N853">IF(M853="","", xlookup(M853,'Guild ID Registrar'!B:B,'Guild ID Registrar'!A:A,"noID"))</f>
        <v/>
      </c>
      <c r="O853" s="139" t="e">
        <f aca="false">xlookup(M853,F:F,F:F,"",2)</f>
        <v>#NAME?</v>
      </c>
      <c r="P853" s="138" t="str">
        <f aca="false">IF(SUMIF(F:F,M853,H:H)=0,"",SUMIF(F:F,M853,H:H))</f>
        <v/>
      </c>
      <c r="Q853" s="189" t="str">
        <f aca="false">IF(M853="","", xlookup("*"&amp;M853&amp;"*",S:S,S:S,"",2))</f>
        <v/>
      </c>
      <c r="S853" s="140" t="str">
        <f aca="false">IF('DKP Sep 25'!A850&lt;&gt;"",'DKP Sep 25'!A850,"")</f>
        <v/>
      </c>
      <c r="T853" s="145" t="str">
        <f aca="false">IF(S853="","",IF(SUMIF(Q:Q,S853,P:P)=0,"",SUMIF(Q:Q,S853,P:P)))</f>
        <v/>
      </c>
      <c r="U853" s="190" t="str">
        <f aca="false" t="array" ref="U853:U853">IF(S853="","", xlookup(S853,'DKP Sep 25'!A:A,'DKP Sep 25'!A:A))</f>
        <v/>
      </c>
      <c r="V853" s="126" t="str">
        <f aca="false">IF(T853="","", IF(T853&gt;10,1,""))</f>
        <v/>
      </c>
      <c r="W853" s="191" t="e">
        <f aca="false">xlookup(S853,Q:Q,Q:Q)</f>
        <v>#NAME?</v>
      </c>
    </row>
    <row r="854" customFormat="false" ht="15.75" hidden="false" customHeight="true" outlineLevel="0" collapsed="false">
      <c r="A854" s="126"/>
      <c r="B854" s="126"/>
      <c r="C854" s="126"/>
      <c r="G854" s="214"/>
      <c r="H854" s="123"/>
      <c r="I854" s="214" t="str">
        <f aca="false">IF(F854&lt;&gt;"",xlookup(F854,M:M,M:M,"not guildie"),"")</f>
        <v/>
      </c>
      <c r="J854" s="214" t="str">
        <f aca="false">IF(F854&lt;&gt;"", xlookup(F854,O:O,O:O,"not on DKP"),"")</f>
        <v/>
      </c>
      <c r="K854" s="185" t="str">
        <f aca="false">IF(F854="","", xlookup("*"&amp;F854&amp;"*",S:S,S:S,"",2))</f>
        <v/>
      </c>
      <c r="N854" s="187" t="str">
        <f aca="false" t="array" ref="N854:N854">IF(M854="","", xlookup(M854,'Guild ID Registrar'!B:B,'Guild ID Registrar'!A:A,"noID"))</f>
        <v/>
      </c>
      <c r="O854" s="139" t="e">
        <f aca="false">xlookup(M854,F:F,F:F,"",2)</f>
        <v>#NAME?</v>
      </c>
      <c r="P854" s="138" t="str">
        <f aca="false">IF(SUMIF(F:F,M854,H:H)=0,"",SUMIF(F:F,M854,H:H))</f>
        <v/>
      </c>
      <c r="Q854" s="189" t="str">
        <f aca="false">IF(M854="","", xlookup("*"&amp;M854&amp;"*",S:S,S:S,"",2))</f>
        <v/>
      </c>
      <c r="S854" s="140" t="str">
        <f aca="false">IF('DKP Sep 25'!A851&lt;&gt;"",'DKP Sep 25'!A851,"")</f>
        <v/>
      </c>
      <c r="T854" s="145" t="str">
        <f aca="false">IF(S854="","",IF(SUMIF(Q:Q,S854,P:P)=0,"",SUMIF(Q:Q,S854,P:P)))</f>
        <v/>
      </c>
      <c r="U854" s="190" t="str">
        <f aca="false" t="array" ref="U854:U854">IF(S854="","", xlookup(S854,'DKP Sep 25'!A:A,'DKP Sep 25'!A:A))</f>
        <v/>
      </c>
      <c r="V854" s="126" t="str">
        <f aca="false">IF(T854="","", IF(T854&gt;10,1,""))</f>
        <v/>
      </c>
      <c r="W854" s="191" t="e">
        <f aca="false">xlookup(S854,Q:Q,Q:Q)</f>
        <v>#NAME?</v>
      </c>
    </row>
    <row r="855" customFormat="false" ht="15.75" hidden="false" customHeight="true" outlineLevel="0" collapsed="false">
      <c r="A855" s="126"/>
      <c r="B855" s="126"/>
      <c r="C855" s="126"/>
      <c r="G855" s="214"/>
      <c r="H855" s="123"/>
      <c r="I855" s="214" t="str">
        <f aca="false">IF(F855&lt;&gt;"",xlookup(F855,M:M,M:M,"not guildie"),"")</f>
        <v/>
      </c>
      <c r="J855" s="214" t="str">
        <f aca="false">IF(F855&lt;&gt;"", xlookup(F855,O:O,O:O,"not on DKP"),"")</f>
        <v/>
      </c>
      <c r="K855" s="185" t="str">
        <f aca="false">IF(F855="","", xlookup("*"&amp;F855&amp;"*",S:S,S:S,"",2))</f>
        <v/>
      </c>
      <c r="N855" s="187" t="str">
        <f aca="false" t="array" ref="N855:N855">IF(M855="","", xlookup(M855,'Guild ID Registrar'!B:B,'Guild ID Registrar'!A:A,"noID"))</f>
        <v/>
      </c>
      <c r="O855" s="139" t="e">
        <f aca="false">xlookup(M855,F:F,F:F,"",2)</f>
        <v>#NAME?</v>
      </c>
      <c r="P855" s="138" t="str">
        <f aca="false">IF(SUMIF(F:F,M855,H:H)=0,"",SUMIF(F:F,M855,H:H))</f>
        <v/>
      </c>
      <c r="Q855" s="189" t="str">
        <f aca="false">IF(M855="","", xlookup("*"&amp;M855&amp;"*",S:S,S:S,"",2))</f>
        <v/>
      </c>
      <c r="S855" s="140" t="str">
        <f aca="false">IF('DKP Sep 25'!A852&lt;&gt;"",'DKP Sep 25'!A852,"")</f>
        <v/>
      </c>
      <c r="T855" s="145" t="str">
        <f aca="false">IF(S855="","",IF(SUMIF(Q:Q,S855,P:P)=0,"",SUMIF(Q:Q,S855,P:P)))</f>
        <v/>
      </c>
      <c r="U855" s="190" t="str">
        <f aca="false" t="array" ref="U855:U855">IF(S855="","", xlookup(S855,'DKP Sep 25'!A:A,'DKP Sep 25'!A:A))</f>
        <v/>
      </c>
      <c r="V855" s="126" t="str">
        <f aca="false">IF(T855="","", IF(T855&gt;10,1,""))</f>
        <v/>
      </c>
      <c r="W855" s="191" t="e">
        <f aca="false">xlookup(S855,Q:Q,Q:Q)</f>
        <v>#NAME?</v>
      </c>
    </row>
    <row r="856" customFormat="false" ht="15.75" hidden="false" customHeight="true" outlineLevel="0" collapsed="false">
      <c r="A856" s="126"/>
      <c r="B856" s="126"/>
      <c r="C856" s="126"/>
      <c r="G856" s="214"/>
      <c r="H856" s="123"/>
      <c r="I856" s="214" t="str">
        <f aca="false">IF(F856&lt;&gt;"",xlookup(F856,M:M,M:M,"not guildie"),"")</f>
        <v/>
      </c>
      <c r="J856" s="214" t="str">
        <f aca="false">IF(F856&lt;&gt;"", xlookup(F856,O:O,O:O,"not on DKP"),"")</f>
        <v/>
      </c>
      <c r="K856" s="185" t="str">
        <f aca="false">IF(F856="","", xlookup("*"&amp;F856&amp;"*",S:S,S:S,"",2))</f>
        <v/>
      </c>
      <c r="N856" s="187" t="str">
        <f aca="false" t="array" ref="N856:N856">IF(M856="","", xlookup(M856,'Guild ID Registrar'!B:B,'Guild ID Registrar'!A:A,"noID"))</f>
        <v/>
      </c>
      <c r="O856" s="139" t="e">
        <f aca="false">xlookup(M856,F:F,F:F,"",2)</f>
        <v>#NAME?</v>
      </c>
      <c r="P856" s="138" t="str">
        <f aca="false">IF(SUMIF(F:F,M856,H:H)=0,"",SUMIF(F:F,M856,H:H))</f>
        <v/>
      </c>
      <c r="Q856" s="189" t="str">
        <f aca="false">IF(M856="","", xlookup("*"&amp;M856&amp;"*",S:S,S:S,"",2))</f>
        <v/>
      </c>
      <c r="S856" s="140" t="str">
        <f aca="false">IF('DKP Sep 25'!A853&lt;&gt;"",'DKP Sep 25'!A853,"")</f>
        <v/>
      </c>
      <c r="T856" s="145" t="str">
        <f aca="false">IF(S856="","",IF(SUMIF(Q:Q,S856,P:P)=0,"",SUMIF(Q:Q,S856,P:P)))</f>
        <v/>
      </c>
      <c r="U856" s="190" t="str">
        <f aca="false" t="array" ref="U856:U856">IF(S856="","", xlookup(S856,'DKP Sep 25'!A:A,'DKP Sep 25'!A:A))</f>
        <v/>
      </c>
      <c r="V856" s="126" t="str">
        <f aca="false">IF(T856="","", IF(T856&gt;10,1,""))</f>
        <v/>
      </c>
      <c r="W856" s="191" t="e">
        <f aca="false">xlookup(S856,Q:Q,Q:Q)</f>
        <v>#NAME?</v>
      </c>
    </row>
    <row r="857" customFormat="false" ht="15.75" hidden="false" customHeight="true" outlineLevel="0" collapsed="false">
      <c r="A857" s="126"/>
      <c r="B857" s="126"/>
      <c r="C857" s="126"/>
      <c r="G857" s="214"/>
      <c r="H857" s="123"/>
      <c r="I857" s="214" t="str">
        <f aca="false">IF(F857&lt;&gt;"",xlookup(F857,M:M,M:M,"not guildie"),"")</f>
        <v/>
      </c>
      <c r="J857" s="214" t="str">
        <f aca="false">IF(F857&lt;&gt;"", xlookup(F857,O:O,O:O,"not on DKP"),"")</f>
        <v/>
      </c>
      <c r="K857" s="185" t="str">
        <f aca="false">IF(F857="","", xlookup("*"&amp;F857&amp;"*",S:S,S:S,"",2))</f>
        <v/>
      </c>
      <c r="N857" s="187" t="str">
        <f aca="false" t="array" ref="N857:N857">IF(M857="","", xlookup(M857,'Guild ID Registrar'!B:B,'Guild ID Registrar'!A:A,"noID"))</f>
        <v/>
      </c>
      <c r="O857" s="139" t="e">
        <f aca="false">xlookup(M857,F:F,F:F,"",2)</f>
        <v>#NAME?</v>
      </c>
      <c r="P857" s="138" t="str">
        <f aca="false">IF(SUMIF(F:F,M857,H:H)=0,"",SUMIF(F:F,M857,H:H))</f>
        <v/>
      </c>
      <c r="Q857" s="189" t="str">
        <f aca="false">IF(M857="","", xlookup("*"&amp;M857&amp;"*",S:S,S:S,"",2))</f>
        <v/>
      </c>
      <c r="S857" s="140" t="str">
        <f aca="false">IF('DKP Sep 25'!A854&lt;&gt;"",'DKP Sep 25'!A854,"")</f>
        <v/>
      </c>
      <c r="T857" s="145" t="str">
        <f aca="false">IF(S857="","",IF(SUMIF(Q:Q,S857,P:P)=0,"",SUMIF(Q:Q,S857,P:P)))</f>
        <v/>
      </c>
      <c r="U857" s="190" t="str">
        <f aca="false" t="array" ref="U857:U857">IF(S857="","", xlookup(S857,'DKP Sep 25'!A:A,'DKP Sep 25'!A:A))</f>
        <v/>
      </c>
      <c r="V857" s="126" t="str">
        <f aca="false">IF(T857="","", IF(T857&gt;10,1,""))</f>
        <v/>
      </c>
      <c r="W857" s="191" t="e">
        <f aca="false">xlookup(S857,Q:Q,Q:Q)</f>
        <v>#NAME?</v>
      </c>
    </row>
    <row r="858" customFormat="false" ht="15.75" hidden="false" customHeight="true" outlineLevel="0" collapsed="false">
      <c r="A858" s="126"/>
      <c r="B858" s="126"/>
      <c r="C858" s="126"/>
      <c r="G858" s="214"/>
      <c r="H858" s="123"/>
      <c r="I858" s="214" t="str">
        <f aca="false">IF(F858&lt;&gt;"",xlookup(F858,M:M,M:M,"not guildie"),"")</f>
        <v/>
      </c>
      <c r="J858" s="214" t="str">
        <f aca="false">IF(F858&lt;&gt;"", xlookup(F858,O:O,O:O,"not on DKP"),"")</f>
        <v/>
      </c>
      <c r="K858" s="185" t="str">
        <f aca="false">IF(F858="","", xlookup("*"&amp;F858&amp;"*",S:S,S:S,"",2))</f>
        <v/>
      </c>
      <c r="N858" s="187" t="str">
        <f aca="false" t="array" ref="N858:N858">IF(M858="","", xlookup(M858,'Guild ID Registrar'!B:B,'Guild ID Registrar'!A:A,"noID"))</f>
        <v/>
      </c>
      <c r="O858" s="139" t="e">
        <f aca="false">xlookup(M858,F:F,F:F,"",2)</f>
        <v>#NAME?</v>
      </c>
      <c r="P858" s="138" t="str">
        <f aca="false">IF(SUMIF(F:F,M858,H:H)=0,"",SUMIF(F:F,M858,H:H))</f>
        <v/>
      </c>
      <c r="Q858" s="189" t="str">
        <f aca="false">IF(M858="","", xlookup("*"&amp;M858&amp;"*",S:S,S:S,"",2))</f>
        <v/>
      </c>
      <c r="S858" s="140" t="str">
        <f aca="false">IF('DKP Sep 25'!A855&lt;&gt;"",'DKP Sep 25'!A855,"")</f>
        <v/>
      </c>
      <c r="T858" s="145" t="str">
        <f aca="false">IF(S858="","",IF(SUMIF(Q:Q,S858,P:P)=0,"",SUMIF(Q:Q,S858,P:P)))</f>
        <v/>
      </c>
      <c r="U858" s="190" t="str">
        <f aca="false" t="array" ref="U858:U858">IF(S858="","", xlookup(S858,'DKP Sep 25'!A:A,'DKP Sep 25'!A:A))</f>
        <v/>
      </c>
      <c r="V858" s="126" t="str">
        <f aca="false">IF(T858="","", IF(T858&gt;10,1,""))</f>
        <v/>
      </c>
      <c r="W858" s="191" t="e">
        <f aca="false">xlookup(S858,Q:Q,Q:Q)</f>
        <v>#NAME?</v>
      </c>
    </row>
    <row r="859" customFormat="false" ht="15.75" hidden="false" customHeight="true" outlineLevel="0" collapsed="false">
      <c r="A859" s="126"/>
      <c r="B859" s="126"/>
      <c r="C859" s="126"/>
      <c r="G859" s="214"/>
      <c r="H859" s="123"/>
      <c r="I859" s="214" t="str">
        <f aca="false">IF(F859&lt;&gt;"",xlookup(F859,M:M,M:M,"not guildie"),"")</f>
        <v/>
      </c>
      <c r="J859" s="214" t="str">
        <f aca="false">IF(F859&lt;&gt;"", xlookup(F859,O:O,O:O,"not on DKP"),"")</f>
        <v/>
      </c>
      <c r="K859" s="185" t="str">
        <f aca="false">IF(F859="","", xlookup("*"&amp;F859&amp;"*",S:S,S:S,"",2))</f>
        <v/>
      </c>
      <c r="N859" s="187" t="str">
        <f aca="false" t="array" ref="N859:N859">IF(M859="","", xlookup(M859,'Guild ID Registrar'!B:B,'Guild ID Registrar'!A:A,"noID"))</f>
        <v/>
      </c>
      <c r="O859" s="139" t="e">
        <f aca="false">xlookup(M859,F:F,F:F,"",2)</f>
        <v>#NAME?</v>
      </c>
      <c r="P859" s="138" t="str">
        <f aca="false">IF(SUMIF(F:F,M859,H:H)=0,"",SUMIF(F:F,M859,H:H))</f>
        <v/>
      </c>
      <c r="Q859" s="189" t="str">
        <f aca="false">IF(M859="","", xlookup("*"&amp;M859&amp;"*",S:S,S:S,"",2))</f>
        <v/>
      </c>
      <c r="S859" s="140" t="str">
        <f aca="false">IF('DKP Sep 25'!A856&lt;&gt;"",'DKP Sep 25'!A856,"")</f>
        <v/>
      </c>
      <c r="T859" s="145" t="str">
        <f aca="false">IF(S859="","",IF(SUMIF(Q:Q,S859,P:P)=0,"",SUMIF(Q:Q,S859,P:P)))</f>
        <v/>
      </c>
      <c r="U859" s="190" t="str">
        <f aca="false" t="array" ref="U859:U859">IF(S859="","", xlookup(S859,'DKP Sep 25'!A:A,'DKP Sep 25'!A:A))</f>
        <v/>
      </c>
      <c r="V859" s="126" t="str">
        <f aca="false">IF(T859="","", IF(T859&gt;10,1,""))</f>
        <v/>
      </c>
      <c r="W859" s="191" t="e">
        <f aca="false">xlookup(S859,Q:Q,Q:Q)</f>
        <v>#NAME?</v>
      </c>
    </row>
    <row r="860" customFormat="false" ht="15.75" hidden="false" customHeight="true" outlineLevel="0" collapsed="false">
      <c r="A860" s="126"/>
      <c r="B860" s="126"/>
      <c r="C860" s="126"/>
      <c r="G860" s="214"/>
      <c r="H860" s="123"/>
      <c r="I860" s="214" t="str">
        <f aca="false">IF(F860&lt;&gt;"",xlookup(F860,M:M,M:M,"not guildie"),"")</f>
        <v/>
      </c>
      <c r="J860" s="214" t="str">
        <f aca="false">IF(F860&lt;&gt;"", xlookup(F860,O:O,O:O,"not on DKP"),"")</f>
        <v/>
      </c>
      <c r="K860" s="185" t="str">
        <f aca="false">IF(F860="","", xlookup("*"&amp;F860&amp;"*",S:S,S:S,"",2))</f>
        <v/>
      </c>
      <c r="N860" s="187" t="str">
        <f aca="false" t="array" ref="N860:N860">IF(M860="","", xlookup(M860,'Guild ID Registrar'!B:B,'Guild ID Registrar'!A:A,"noID"))</f>
        <v/>
      </c>
      <c r="O860" s="139" t="e">
        <f aca="false">xlookup(M860,F:F,F:F,"",2)</f>
        <v>#NAME?</v>
      </c>
      <c r="P860" s="138" t="str">
        <f aca="false">IF(SUMIF(F:F,M860,H:H)=0,"",SUMIF(F:F,M860,H:H))</f>
        <v/>
      </c>
      <c r="Q860" s="189" t="str">
        <f aca="false">IF(M860="","", xlookup("*"&amp;M860&amp;"*",S:S,S:S,"",2))</f>
        <v/>
      </c>
      <c r="S860" s="140" t="str">
        <f aca="false">IF('DKP Sep 25'!A857&lt;&gt;"",'DKP Sep 25'!A857,"")</f>
        <v/>
      </c>
      <c r="T860" s="145" t="str">
        <f aca="false">IF(S860="","",IF(SUMIF(Q:Q,S860,P:P)=0,"",SUMIF(Q:Q,S860,P:P)))</f>
        <v/>
      </c>
      <c r="U860" s="190" t="str">
        <f aca="false" t="array" ref="U860:U860">IF(S860="","", xlookup(S860,'DKP Sep 25'!A:A,'DKP Sep 25'!A:A))</f>
        <v/>
      </c>
      <c r="V860" s="126" t="str">
        <f aca="false">IF(T860="","", IF(T860&gt;10,1,""))</f>
        <v/>
      </c>
      <c r="W860" s="191" t="e">
        <f aca="false">xlookup(S860,Q:Q,Q:Q)</f>
        <v>#NAME?</v>
      </c>
    </row>
    <row r="861" customFormat="false" ht="15.75" hidden="false" customHeight="true" outlineLevel="0" collapsed="false">
      <c r="A861" s="126"/>
      <c r="B861" s="126"/>
      <c r="C861" s="126"/>
      <c r="G861" s="214"/>
      <c r="H861" s="123"/>
      <c r="I861" s="214" t="str">
        <f aca="false">IF(F861&lt;&gt;"",xlookup(F861,M:M,M:M,"not guildie"),"")</f>
        <v/>
      </c>
      <c r="J861" s="214" t="str">
        <f aca="false">IF(F861&lt;&gt;"", xlookup(F861,O:O,O:O,"not on DKP"),"")</f>
        <v/>
      </c>
      <c r="K861" s="185" t="str">
        <f aca="false">IF(F861="","", xlookup("*"&amp;F861&amp;"*",S:S,S:S,"",2))</f>
        <v/>
      </c>
      <c r="N861" s="187" t="str">
        <f aca="false" t="array" ref="N861:N861">IF(M861="","", xlookup(M861,'Guild ID Registrar'!B:B,'Guild ID Registrar'!A:A,"noID"))</f>
        <v/>
      </c>
      <c r="O861" s="139" t="e">
        <f aca="false">xlookup(M861,F:F,F:F,"",2)</f>
        <v>#NAME?</v>
      </c>
      <c r="P861" s="138" t="str">
        <f aca="false">IF(SUMIF(F:F,M861,H:H)=0,"",SUMIF(F:F,M861,H:H))</f>
        <v/>
      </c>
      <c r="Q861" s="189" t="str">
        <f aca="false">IF(M861="","", xlookup("*"&amp;M861&amp;"*",S:S,S:S,"",2))</f>
        <v/>
      </c>
      <c r="S861" s="140" t="str">
        <f aca="false">IF('DKP Sep 25'!A858&lt;&gt;"",'DKP Sep 25'!A858,"")</f>
        <v/>
      </c>
      <c r="T861" s="145" t="str">
        <f aca="false">IF(S861="","",IF(SUMIF(Q:Q,S861,P:P)=0,"",SUMIF(Q:Q,S861,P:P)))</f>
        <v/>
      </c>
      <c r="U861" s="190" t="str">
        <f aca="false" t="array" ref="U861:U861">IF(S861="","", xlookup(S861,'DKP Sep 25'!A:A,'DKP Sep 25'!A:A))</f>
        <v/>
      </c>
      <c r="V861" s="126" t="str">
        <f aca="false">IF(T861="","", IF(T861&gt;10,1,""))</f>
        <v/>
      </c>
      <c r="W861" s="191" t="e">
        <f aca="false">xlookup(S861,Q:Q,Q:Q)</f>
        <v>#NAME?</v>
      </c>
    </row>
    <row r="862" customFormat="false" ht="15.75" hidden="false" customHeight="true" outlineLevel="0" collapsed="false">
      <c r="A862" s="126"/>
      <c r="B862" s="126"/>
      <c r="C862" s="126"/>
      <c r="G862" s="214"/>
      <c r="H862" s="123"/>
      <c r="I862" s="214" t="str">
        <f aca="false">IF(F862&lt;&gt;"",xlookup(F862,M:M,M:M,"not guildie"),"")</f>
        <v/>
      </c>
      <c r="J862" s="214" t="str">
        <f aca="false">IF(F862&lt;&gt;"", xlookup(F862,O:O,O:O,"not on DKP"),"")</f>
        <v/>
      </c>
      <c r="K862" s="185" t="str">
        <f aca="false">IF(F862="","", xlookup("*"&amp;F862&amp;"*",S:S,S:S,"",2))</f>
        <v/>
      </c>
      <c r="N862" s="187" t="str">
        <f aca="false" t="array" ref="N862:N862">IF(M862="","", xlookup(M862,'Guild ID Registrar'!B:B,'Guild ID Registrar'!A:A,"noID"))</f>
        <v/>
      </c>
      <c r="O862" s="139" t="e">
        <f aca="false">xlookup(M862,F:F,F:F,"",2)</f>
        <v>#NAME?</v>
      </c>
      <c r="P862" s="138" t="str">
        <f aca="false">IF(SUMIF(F:F,M862,H:H)=0,"",SUMIF(F:F,M862,H:H))</f>
        <v/>
      </c>
      <c r="Q862" s="189" t="str">
        <f aca="false">IF(M862="","", xlookup("*"&amp;M862&amp;"*",S:S,S:S,"",2))</f>
        <v/>
      </c>
      <c r="S862" s="140" t="str">
        <f aca="false">IF('DKP Sep 25'!A859&lt;&gt;"",'DKP Sep 25'!A859,"")</f>
        <v/>
      </c>
      <c r="T862" s="145" t="str">
        <f aca="false">IF(S862="","",IF(SUMIF(Q:Q,S862,P:P)=0,"",SUMIF(Q:Q,S862,P:P)))</f>
        <v/>
      </c>
      <c r="U862" s="190" t="str">
        <f aca="false" t="array" ref="U862:U862">IF(S862="","", xlookup(S862,'DKP Sep 25'!A:A,'DKP Sep 25'!A:A))</f>
        <v/>
      </c>
      <c r="V862" s="126" t="str">
        <f aca="false">IF(T862="","", IF(T862&gt;10,1,""))</f>
        <v/>
      </c>
      <c r="W862" s="191" t="e">
        <f aca="false">xlookup(S862,Q:Q,Q:Q)</f>
        <v>#NAME?</v>
      </c>
    </row>
    <row r="863" customFormat="false" ht="15.75" hidden="false" customHeight="true" outlineLevel="0" collapsed="false">
      <c r="A863" s="126"/>
      <c r="B863" s="126"/>
      <c r="C863" s="126"/>
      <c r="G863" s="214"/>
      <c r="H863" s="123"/>
      <c r="I863" s="214" t="str">
        <f aca="false">IF(F863&lt;&gt;"",xlookup(F863,M:M,M:M,"not guildie"),"")</f>
        <v/>
      </c>
      <c r="J863" s="214" t="str">
        <f aca="false">IF(F863&lt;&gt;"", xlookup(F863,O:O,O:O,"not on DKP"),"")</f>
        <v/>
      </c>
      <c r="K863" s="185" t="str">
        <f aca="false">IF(F863="","", xlookup("*"&amp;F863&amp;"*",S:S,S:S,"",2))</f>
        <v/>
      </c>
      <c r="N863" s="187" t="str">
        <f aca="false" t="array" ref="N863:N863">IF(M863="","", xlookup(M863,'Guild ID Registrar'!B:B,'Guild ID Registrar'!A:A,"noID"))</f>
        <v/>
      </c>
      <c r="O863" s="139" t="e">
        <f aca="false">xlookup(M863,F:F,F:F,"",2)</f>
        <v>#NAME?</v>
      </c>
      <c r="P863" s="138" t="str">
        <f aca="false">IF(SUMIF(F:F,M863,H:H)=0,"",SUMIF(F:F,M863,H:H))</f>
        <v/>
      </c>
      <c r="Q863" s="189" t="str">
        <f aca="false">IF(M863="","", xlookup("*"&amp;M863&amp;"*",S:S,S:S,"",2))</f>
        <v/>
      </c>
      <c r="S863" s="140" t="str">
        <f aca="false">IF('DKP Sep 25'!A860&lt;&gt;"",'DKP Sep 25'!A860,"")</f>
        <v/>
      </c>
      <c r="T863" s="145" t="str">
        <f aca="false">IF(S863="","",IF(SUMIF(Q:Q,S863,P:P)=0,"",SUMIF(Q:Q,S863,P:P)))</f>
        <v/>
      </c>
      <c r="U863" s="190" t="str">
        <f aca="false" t="array" ref="U863:U863">IF(S863="","", xlookup(S863,'DKP Sep 25'!A:A,'DKP Sep 25'!A:A))</f>
        <v/>
      </c>
      <c r="V863" s="126" t="str">
        <f aca="false">IF(T863="","", IF(T863&gt;10,1,""))</f>
        <v/>
      </c>
      <c r="W863" s="191" t="e">
        <f aca="false">xlookup(S863,Q:Q,Q:Q)</f>
        <v>#NAME?</v>
      </c>
    </row>
    <row r="864" customFormat="false" ht="15.75" hidden="false" customHeight="true" outlineLevel="0" collapsed="false">
      <c r="A864" s="126"/>
      <c r="B864" s="126"/>
      <c r="C864" s="126"/>
      <c r="G864" s="214"/>
      <c r="H864" s="123"/>
      <c r="I864" s="214" t="str">
        <f aca="false">IF(F864&lt;&gt;"",xlookup(F864,M:M,M:M,"not guildie"),"")</f>
        <v/>
      </c>
      <c r="J864" s="214" t="str">
        <f aca="false">IF(F864&lt;&gt;"", xlookup(F864,O:O,O:O,"not on DKP"),"")</f>
        <v/>
      </c>
      <c r="K864" s="185" t="str">
        <f aca="false">IF(F864="","", xlookup("*"&amp;F864&amp;"*",S:S,S:S,"",2))</f>
        <v/>
      </c>
      <c r="N864" s="187" t="str">
        <f aca="false" t="array" ref="N864:N864">IF(M864="","", xlookup(M864,'Guild ID Registrar'!B:B,'Guild ID Registrar'!A:A,"noID"))</f>
        <v/>
      </c>
      <c r="O864" s="139" t="e">
        <f aca="false">xlookup(M864,F:F,F:F,"",2)</f>
        <v>#NAME?</v>
      </c>
      <c r="P864" s="138" t="str">
        <f aca="false">IF(SUMIF(F:F,M864,H:H)=0,"",SUMIF(F:F,M864,H:H))</f>
        <v/>
      </c>
      <c r="Q864" s="189" t="str">
        <f aca="false">IF(M864="","", xlookup("*"&amp;M864&amp;"*",S:S,S:S,"",2))</f>
        <v/>
      </c>
      <c r="S864" s="140" t="str">
        <f aca="false">IF('DKP Sep 25'!A861&lt;&gt;"",'DKP Sep 25'!A861,"")</f>
        <v/>
      </c>
      <c r="T864" s="145" t="str">
        <f aca="false">IF(S864="","",IF(SUMIF(Q:Q,S864,P:P)=0,"",SUMIF(Q:Q,S864,P:P)))</f>
        <v/>
      </c>
      <c r="U864" s="190" t="str">
        <f aca="false" t="array" ref="U864:U864">IF(S864="","", xlookup(S864,'DKP Sep 25'!A:A,'DKP Sep 25'!A:A))</f>
        <v/>
      </c>
      <c r="V864" s="126" t="str">
        <f aca="false">IF(T864="","", IF(T864&gt;10,1,""))</f>
        <v/>
      </c>
      <c r="W864" s="191" t="e">
        <f aca="false">xlookup(S864,Q:Q,Q:Q)</f>
        <v>#NAME?</v>
      </c>
    </row>
    <row r="865" customFormat="false" ht="15.75" hidden="false" customHeight="true" outlineLevel="0" collapsed="false">
      <c r="A865" s="126"/>
      <c r="B865" s="126"/>
      <c r="C865" s="126"/>
      <c r="G865" s="214"/>
      <c r="H865" s="123"/>
      <c r="I865" s="214" t="str">
        <f aca="false">IF(F865&lt;&gt;"",xlookup(F865,M:M,M:M,"not guildie"),"")</f>
        <v/>
      </c>
      <c r="J865" s="214" t="str">
        <f aca="false">IF(F865&lt;&gt;"", xlookup(F865,O:O,O:O,"not on DKP"),"")</f>
        <v/>
      </c>
      <c r="K865" s="185" t="str">
        <f aca="false">IF(F865="","", xlookup("*"&amp;F865&amp;"*",S:S,S:S,"",2))</f>
        <v/>
      </c>
      <c r="N865" s="187" t="str">
        <f aca="false" t="array" ref="N865:N865">IF(M865="","", xlookup(M865,'Guild ID Registrar'!B:B,'Guild ID Registrar'!A:A,"noID"))</f>
        <v/>
      </c>
      <c r="O865" s="139" t="e">
        <f aca="false">xlookup(M865,F:F,F:F,"",2)</f>
        <v>#NAME?</v>
      </c>
      <c r="P865" s="138" t="str">
        <f aca="false">IF(SUMIF(F:F,M865,H:H)=0,"",SUMIF(F:F,M865,H:H))</f>
        <v/>
      </c>
      <c r="Q865" s="189" t="str">
        <f aca="false">IF(M865="","", xlookup("*"&amp;M865&amp;"*",S:S,S:S,"",2))</f>
        <v/>
      </c>
      <c r="S865" s="140" t="str">
        <f aca="false">IF('DKP Sep 25'!A862&lt;&gt;"",'DKP Sep 25'!A862,"")</f>
        <v/>
      </c>
      <c r="T865" s="145" t="str">
        <f aca="false">IF(S865="","",IF(SUMIF(Q:Q,S865,P:P)=0,"",SUMIF(Q:Q,S865,P:P)))</f>
        <v/>
      </c>
      <c r="U865" s="190" t="str">
        <f aca="false" t="array" ref="U865:U865">IF(S865="","", xlookup(S865,'DKP Sep 25'!A:A,'DKP Sep 25'!A:A))</f>
        <v/>
      </c>
      <c r="V865" s="126" t="str">
        <f aca="false">IF(T865="","", IF(T865&gt;10,1,""))</f>
        <v/>
      </c>
      <c r="W865" s="191" t="e">
        <f aca="false">xlookup(S865,Q:Q,Q:Q)</f>
        <v>#NAME?</v>
      </c>
    </row>
    <row r="866" customFormat="false" ht="15.75" hidden="false" customHeight="true" outlineLevel="0" collapsed="false">
      <c r="A866" s="126"/>
      <c r="B866" s="126"/>
      <c r="C866" s="126"/>
      <c r="G866" s="214"/>
      <c r="H866" s="123"/>
      <c r="I866" s="214" t="str">
        <f aca="false">IF(F866&lt;&gt;"",xlookup(F866,M:M,M:M,"not guildie"),"")</f>
        <v/>
      </c>
      <c r="J866" s="214" t="str">
        <f aca="false">IF(F866&lt;&gt;"", xlookup(F866,O:O,O:O,"not on DKP"),"")</f>
        <v/>
      </c>
      <c r="K866" s="185" t="str">
        <f aca="false">IF(F866="","", xlookup("*"&amp;F866&amp;"*",S:S,S:S,"",2))</f>
        <v/>
      </c>
      <c r="N866" s="187" t="str">
        <f aca="false" t="array" ref="N866:N866">IF(M866="","", xlookup(M866,'Guild ID Registrar'!B:B,'Guild ID Registrar'!A:A,"noID"))</f>
        <v/>
      </c>
      <c r="O866" s="139" t="e">
        <f aca="false">xlookup(M866,F:F,F:F,"",2)</f>
        <v>#NAME?</v>
      </c>
      <c r="P866" s="138" t="str">
        <f aca="false">IF(SUMIF(F:F,M866,H:H)=0,"",SUMIF(F:F,M866,H:H))</f>
        <v/>
      </c>
      <c r="Q866" s="189" t="str">
        <f aca="false">IF(M866="","", xlookup("*"&amp;M866&amp;"*",S:S,S:S,"",2))</f>
        <v/>
      </c>
      <c r="S866" s="140" t="str">
        <f aca="false">IF('DKP Sep 25'!A863&lt;&gt;"",'DKP Sep 25'!A863,"")</f>
        <v/>
      </c>
      <c r="T866" s="145" t="str">
        <f aca="false">IF(S866="","",IF(SUMIF(Q:Q,S866,P:P)=0,"",SUMIF(Q:Q,S866,P:P)))</f>
        <v/>
      </c>
      <c r="U866" s="190" t="str">
        <f aca="false" t="array" ref="U866:U866">IF(S866="","", xlookup(S866,'DKP Sep 25'!A:A,'DKP Sep 25'!A:A))</f>
        <v/>
      </c>
      <c r="V866" s="126" t="str">
        <f aca="false">IF(T866="","", IF(T866&gt;10,1,""))</f>
        <v/>
      </c>
      <c r="W866" s="191" t="e">
        <f aca="false">xlookup(S866,Q:Q,Q:Q)</f>
        <v>#NAME?</v>
      </c>
    </row>
    <row r="867" customFormat="false" ht="15.75" hidden="false" customHeight="true" outlineLevel="0" collapsed="false">
      <c r="A867" s="126"/>
      <c r="B867" s="126"/>
      <c r="C867" s="126"/>
      <c r="G867" s="214"/>
      <c r="H867" s="123"/>
      <c r="I867" s="214" t="str">
        <f aca="false">IF(F867&lt;&gt;"",xlookup(F867,M:M,M:M,"not guildie"),"")</f>
        <v/>
      </c>
      <c r="J867" s="214" t="str">
        <f aca="false">IF(F867&lt;&gt;"", xlookup(F867,O:O,O:O,"not on DKP"),"")</f>
        <v/>
      </c>
      <c r="K867" s="185" t="str">
        <f aca="false">IF(F867="","", xlookup("*"&amp;F867&amp;"*",S:S,S:S,"",2))</f>
        <v/>
      </c>
      <c r="N867" s="187" t="str">
        <f aca="false" t="array" ref="N867:N867">IF(M867="","", xlookup(M867,'Guild ID Registrar'!B:B,'Guild ID Registrar'!A:A,"noID"))</f>
        <v/>
      </c>
      <c r="O867" s="139" t="e">
        <f aca="false">xlookup(M867,F:F,F:F,"",2)</f>
        <v>#NAME?</v>
      </c>
      <c r="P867" s="138" t="str">
        <f aca="false">IF(SUMIF(F:F,M867,H:H)=0,"",SUMIF(F:F,M867,H:H))</f>
        <v/>
      </c>
      <c r="Q867" s="189" t="str">
        <f aca="false">IF(M867="","", xlookup("*"&amp;M867&amp;"*",S:S,S:S,"",2))</f>
        <v/>
      </c>
      <c r="S867" s="140" t="str">
        <f aca="false">IF('DKP Sep 25'!A864&lt;&gt;"",'DKP Sep 25'!A864,"")</f>
        <v/>
      </c>
      <c r="T867" s="145" t="str">
        <f aca="false">IF(S867="","",IF(SUMIF(Q:Q,S867,P:P)=0,"",SUMIF(Q:Q,S867,P:P)))</f>
        <v/>
      </c>
      <c r="U867" s="190" t="str">
        <f aca="false" t="array" ref="U867:U867">IF(S867="","", xlookup(S867,'DKP Sep 25'!A:A,'DKP Sep 25'!A:A))</f>
        <v/>
      </c>
      <c r="V867" s="126" t="str">
        <f aca="false">IF(T867="","", IF(T867&gt;10,1,""))</f>
        <v/>
      </c>
      <c r="W867" s="191" t="e">
        <f aca="false">xlookup(S867,Q:Q,Q:Q)</f>
        <v>#NAME?</v>
      </c>
    </row>
    <row r="868" customFormat="false" ht="15.75" hidden="false" customHeight="true" outlineLevel="0" collapsed="false">
      <c r="A868" s="126"/>
      <c r="B868" s="126"/>
      <c r="C868" s="126"/>
      <c r="G868" s="214"/>
      <c r="H868" s="123"/>
      <c r="I868" s="214" t="str">
        <f aca="false">IF(F868&lt;&gt;"",xlookup(F868,M:M,M:M,"not guildie"),"")</f>
        <v/>
      </c>
      <c r="J868" s="214" t="str">
        <f aca="false">IF(F868&lt;&gt;"", xlookup(F868,O:O,O:O,"not on DKP"),"")</f>
        <v/>
      </c>
      <c r="K868" s="185" t="str">
        <f aca="false">IF(F868="","", xlookup("*"&amp;F868&amp;"*",S:S,S:S,"",2))</f>
        <v/>
      </c>
      <c r="N868" s="187" t="str">
        <f aca="false" t="array" ref="N868:N868">IF(M868="","", xlookup(M868,'Guild ID Registrar'!B:B,'Guild ID Registrar'!A:A,"noID"))</f>
        <v/>
      </c>
      <c r="O868" s="139" t="e">
        <f aca="false">xlookup(M868,F:F,F:F,"",2)</f>
        <v>#NAME?</v>
      </c>
      <c r="P868" s="138" t="str">
        <f aca="false">IF(SUMIF(F:F,M868,H:H)=0,"",SUMIF(F:F,M868,H:H))</f>
        <v/>
      </c>
      <c r="Q868" s="189" t="str">
        <f aca="false">IF(M868="","", xlookup("*"&amp;M868&amp;"*",S:S,S:S,"",2))</f>
        <v/>
      </c>
      <c r="S868" s="140" t="str">
        <f aca="false">IF('DKP Sep 25'!A865&lt;&gt;"",'DKP Sep 25'!A865,"")</f>
        <v/>
      </c>
      <c r="T868" s="145" t="str">
        <f aca="false">IF(S868="","",IF(SUMIF(Q:Q,S868,P:P)=0,"",SUMIF(Q:Q,S868,P:P)))</f>
        <v/>
      </c>
      <c r="U868" s="190" t="str">
        <f aca="false" t="array" ref="U868:U868">IF(S868="","", xlookup(S868,'DKP Sep 25'!A:A,'DKP Sep 25'!A:A))</f>
        <v/>
      </c>
      <c r="V868" s="126" t="str">
        <f aca="false">IF(T868="","", IF(T868&gt;10,1,""))</f>
        <v/>
      </c>
      <c r="W868" s="191" t="e">
        <f aca="false">xlookup(S868,Q:Q,Q:Q)</f>
        <v>#NAME?</v>
      </c>
    </row>
    <row r="869" customFormat="false" ht="15.75" hidden="false" customHeight="true" outlineLevel="0" collapsed="false">
      <c r="A869" s="126"/>
      <c r="B869" s="126"/>
      <c r="C869" s="126"/>
      <c r="G869" s="214"/>
      <c r="H869" s="123"/>
      <c r="I869" s="214" t="str">
        <f aca="false">IF(F869&lt;&gt;"",xlookup(F869,M:M,M:M,"not guildie"),"")</f>
        <v/>
      </c>
      <c r="J869" s="214" t="str">
        <f aca="false">IF(F869&lt;&gt;"", xlookup(F869,O:O,O:O,"not on DKP"),"")</f>
        <v/>
      </c>
      <c r="K869" s="185" t="str">
        <f aca="false">IF(F869="","", xlookup("*"&amp;F869&amp;"*",S:S,S:S,"",2))</f>
        <v/>
      </c>
      <c r="N869" s="187" t="str">
        <f aca="false" t="array" ref="N869:N869">IF(M869="","", xlookup(M869,'Guild ID Registrar'!B:B,'Guild ID Registrar'!A:A,"noID"))</f>
        <v/>
      </c>
      <c r="O869" s="139" t="e">
        <f aca="false">xlookup(M869,F:F,F:F,"",2)</f>
        <v>#NAME?</v>
      </c>
      <c r="P869" s="138" t="str">
        <f aca="false">IF(SUMIF(F:F,M869,H:H)=0,"",SUMIF(F:F,M869,H:H))</f>
        <v/>
      </c>
      <c r="Q869" s="189" t="str">
        <f aca="false">IF(M869="","", xlookup("*"&amp;M869&amp;"*",S:S,S:S,"",2))</f>
        <v/>
      </c>
      <c r="S869" s="140" t="str">
        <f aca="false">IF('DKP Sep 25'!A866&lt;&gt;"",'DKP Sep 25'!A866,"")</f>
        <v/>
      </c>
      <c r="T869" s="145" t="str">
        <f aca="false">IF(S869="","",IF(SUMIF(Q:Q,S869,P:P)=0,"",SUMIF(Q:Q,S869,P:P)))</f>
        <v/>
      </c>
      <c r="U869" s="190" t="str">
        <f aca="false" t="array" ref="U869:U869">IF(S869="","", xlookup(S869,'DKP Sep 25'!A:A,'DKP Sep 25'!A:A))</f>
        <v/>
      </c>
      <c r="V869" s="126" t="str">
        <f aca="false">IF(T869="","", IF(T869&gt;10,1,""))</f>
        <v/>
      </c>
      <c r="W869" s="191" t="e">
        <f aca="false">xlookup(S869,Q:Q,Q:Q)</f>
        <v>#NAME?</v>
      </c>
    </row>
    <row r="870" customFormat="false" ht="15.75" hidden="false" customHeight="true" outlineLevel="0" collapsed="false">
      <c r="A870" s="126"/>
      <c r="B870" s="126"/>
      <c r="C870" s="126"/>
      <c r="G870" s="214"/>
      <c r="H870" s="123"/>
      <c r="I870" s="214" t="str">
        <f aca="false">IF(F870&lt;&gt;"",xlookup(F870,M:M,M:M,"not guildie"),"")</f>
        <v/>
      </c>
      <c r="J870" s="214" t="str">
        <f aca="false">IF(F870&lt;&gt;"", xlookup(F870,O:O,O:O,"not on DKP"),"")</f>
        <v/>
      </c>
      <c r="K870" s="185" t="str">
        <f aca="false">IF(F870="","", xlookup("*"&amp;F870&amp;"*",S:S,S:S,"",2))</f>
        <v/>
      </c>
      <c r="N870" s="187" t="str">
        <f aca="false" t="array" ref="N870:N870">IF(M870="","", xlookup(M870,'Guild ID Registrar'!B:B,'Guild ID Registrar'!A:A,"noID"))</f>
        <v/>
      </c>
      <c r="O870" s="139" t="e">
        <f aca="false">xlookup(M870,F:F,F:F,"",2)</f>
        <v>#NAME?</v>
      </c>
      <c r="P870" s="138" t="str">
        <f aca="false">IF(SUMIF(F:F,M870,H:H)=0,"",SUMIF(F:F,M870,H:H))</f>
        <v/>
      </c>
      <c r="Q870" s="189" t="str">
        <f aca="false">IF(M870="","", xlookup("*"&amp;M870&amp;"*",S:S,S:S,"",2))</f>
        <v/>
      </c>
      <c r="S870" s="140" t="str">
        <f aca="false">IF('DKP Sep 25'!A867&lt;&gt;"",'DKP Sep 25'!A867,"")</f>
        <v/>
      </c>
      <c r="T870" s="145" t="str">
        <f aca="false">IF(S870="","",IF(SUMIF(Q:Q,S870,P:P)=0,"",SUMIF(Q:Q,S870,P:P)))</f>
        <v/>
      </c>
      <c r="U870" s="190" t="str">
        <f aca="false" t="array" ref="U870:U870">IF(S870="","", xlookup(S870,'DKP Sep 25'!A:A,'DKP Sep 25'!A:A))</f>
        <v/>
      </c>
      <c r="V870" s="126" t="str">
        <f aca="false">IF(T870="","", IF(T870&gt;10,1,""))</f>
        <v/>
      </c>
      <c r="W870" s="191" t="e">
        <f aca="false">xlookup(S870,Q:Q,Q:Q)</f>
        <v>#NAME?</v>
      </c>
    </row>
    <row r="871" customFormat="false" ht="15.75" hidden="false" customHeight="true" outlineLevel="0" collapsed="false">
      <c r="A871" s="126"/>
      <c r="B871" s="126"/>
      <c r="C871" s="126"/>
      <c r="G871" s="214"/>
      <c r="H871" s="123"/>
      <c r="I871" s="214" t="str">
        <f aca="false">IF(F871&lt;&gt;"",xlookup(F871,M:M,M:M,"not guildie"),"")</f>
        <v/>
      </c>
      <c r="J871" s="214" t="str">
        <f aca="false">IF(F871&lt;&gt;"", xlookup(F871,O:O,O:O,"not on DKP"),"")</f>
        <v/>
      </c>
      <c r="K871" s="185" t="str">
        <f aca="false">IF(F871="","", xlookup("*"&amp;F871&amp;"*",S:S,S:S,"",2))</f>
        <v/>
      </c>
      <c r="N871" s="187" t="str">
        <f aca="false" t="array" ref="N871:N871">IF(M871="","", xlookup(M871,'Guild ID Registrar'!B:B,'Guild ID Registrar'!A:A,"noID"))</f>
        <v/>
      </c>
      <c r="O871" s="139" t="e">
        <f aca="false">xlookup(M871,F:F,F:F,"",2)</f>
        <v>#NAME?</v>
      </c>
      <c r="P871" s="138" t="str">
        <f aca="false">IF(SUMIF(F:F,M871,H:H)=0,"",SUMIF(F:F,M871,H:H))</f>
        <v/>
      </c>
      <c r="Q871" s="189" t="str">
        <f aca="false">IF(M871="","", xlookup("*"&amp;M871&amp;"*",S:S,S:S,"",2))</f>
        <v/>
      </c>
      <c r="S871" s="140" t="str">
        <f aca="false">IF('DKP Sep 25'!A868&lt;&gt;"",'DKP Sep 25'!A868,"")</f>
        <v/>
      </c>
      <c r="T871" s="145" t="str">
        <f aca="false">IF(S871="","",IF(SUMIF(Q:Q,S871,P:P)=0,"",SUMIF(Q:Q,S871,P:P)))</f>
        <v/>
      </c>
      <c r="U871" s="190" t="str">
        <f aca="false" t="array" ref="U871:U871">IF(S871="","", xlookup(S871,'DKP Sep 25'!A:A,'DKP Sep 25'!A:A))</f>
        <v/>
      </c>
      <c r="V871" s="126" t="str">
        <f aca="false">IF(T871="","", IF(T871&gt;10,1,""))</f>
        <v/>
      </c>
      <c r="W871" s="191" t="e">
        <f aca="false">xlookup(S871,Q:Q,Q:Q)</f>
        <v>#NAME?</v>
      </c>
    </row>
    <row r="872" customFormat="false" ht="15.75" hidden="false" customHeight="true" outlineLevel="0" collapsed="false">
      <c r="A872" s="126"/>
      <c r="B872" s="126"/>
      <c r="C872" s="126"/>
      <c r="G872" s="214"/>
      <c r="H872" s="123"/>
      <c r="I872" s="214" t="str">
        <f aca="false">IF(F872&lt;&gt;"",xlookup(F872,M:M,M:M,"not guildie"),"")</f>
        <v/>
      </c>
      <c r="J872" s="214" t="str">
        <f aca="false">IF(F872&lt;&gt;"", xlookup(F872,O:O,O:O,"not on DKP"),"")</f>
        <v/>
      </c>
      <c r="K872" s="185" t="str">
        <f aca="false">IF(F872="","", xlookup("*"&amp;F872&amp;"*",S:S,S:S,"",2))</f>
        <v/>
      </c>
      <c r="N872" s="187" t="str">
        <f aca="false" t="array" ref="N872:N872">IF(M872="","", xlookup(M872,'Guild ID Registrar'!B:B,'Guild ID Registrar'!A:A,"noID"))</f>
        <v/>
      </c>
      <c r="O872" s="139" t="e">
        <f aca="false">xlookup(M872,F:F,F:F,"",2)</f>
        <v>#NAME?</v>
      </c>
      <c r="P872" s="138" t="str">
        <f aca="false">IF(SUMIF(F:F,M872,H:H)=0,"",SUMIF(F:F,M872,H:H))</f>
        <v/>
      </c>
      <c r="Q872" s="189" t="str">
        <f aca="false">IF(M872="","", xlookup("*"&amp;M872&amp;"*",S:S,S:S,"",2))</f>
        <v/>
      </c>
      <c r="S872" s="140" t="str">
        <f aca="false">IF('DKP Sep 25'!A869&lt;&gt;"",'DKP Sep 25'!A869,"")</f>
        <v/>
      </c>
      <c r="T872" s="145" t="str">
        <f aca="false">IF(S872="","",IF(SUMIF(Q:Q,S872,P:P)=0,"",SUMIF(Q:Q,S872,P:P)))</f>
        <v/>
      </c>
      <c r="U872" s="190" t="str">
        <f aca="false" t="array" ref="U872:U872">IF(S872="","", xlookup(S872,'DKP Sep 25'!A:A,'DKP Sep 25'!A:A))</f>
        <v/>
      </c>
      <c r="V872" s="126" t="str">
        <f aca="false">IF(T872="","", IF(T872&gt;10,1,""))</f>
        <v/>
      </c>
      <c r="W872" s="191" t="e">
        <f aca="false">xlookup(S872,Q:Q,Q:Q)</f>
        <v>#NAME?</v>
      </c>
    </row>
    <row r="873" customFormat="false" ht="15.75" hidden="false" customHeight="true" outlineLevel="0" collapsed="false">
      <c r="A873" s="126"/>
      <c r="B873" s="126"/>
      <c r="C873" s="126"/>
      <c r="G873" s="214"/>
      <c r="H873" s="123"/>
      <c r="I873" s="214" t="str">
        <f aca="false">IF(F873&lt;&gt;"",xlookup(F873,M:M,M:M,"not guildie"),"")</f>
        <v/>
      </c>
      <c r="J873" s="214" t="str">
        <f aca="false">IF(F873&lt;&gt;"", xlookup(F873,O:O,O:O,"not on DKP"),"")</f>
        <v/>
      </c>
      <c r="K873" s="185" t="str">
        <f aca="false">IF(F873="","", xlookup("*"&amp;F873&amp;"*",S:S,S:S,"",2))</f>
        <v/>
      </c>
      <c r="N873" s="187" t="str">
        <f aca="false" t="array" ref="N873:N873">IF(M873="","", xlookup(M873,'Guild ID Registrar'!B:B,'Guild ID Registrar'!A:A,"noID"))</f>
        <v/>
      </c>
      <c r="O873" s="139" t="e">
        <f aca="false">xlookup(M873,F:F,F:F,"",2)</f>
        <v>#NAME?</v>
      </c>
      <c r="P873" s="138" t="str">
        <f aca="false">IF(SUMIF(F:F,M873,H:H)=0,"",SUMIF(F:F,M873,H:H))</f>
        <v/>
      </c>
      <c r="Q873" s="189" t="str">
        <f aca="false">IF(M873="","", xlookup("*"&amp;M873&amp;"*",S:S,S:S,"",2))</f>
        <v/>
      </c>
      <c r="S873" s="140" t="str">
        <f aca="false">IF('DKP Sep 25'!A870&lt;&gt;"",'DKP Sep 25'!A870,"")</f>
        <v/>
      </c>
      <c r="T873" s="145" t="str">
        <f aca="false">IF(S873="","",IF(SUMIF(Q:Q,S873,P:P)=0,"",SUMIF(Q:Q,S873,P:P)))</f>
        <v/>
      </c>
      <c r="U873" s="190" t="str">
        <f aca="false" t="array" ref="U873:U873">IF(S873="","", xlookup(S873,'DKP Sep 25'!A:A,'DKP Sep 25'!A:A))</f>
        <v/>
      </c>
      <c r="V873" s="126" t="str">
        <f aca="false">IF(T873="","", IF(T873&gt;10,1,""))</f>
        <v/>
      </c>
      <c r="W873" s="191" t="e">
        <f aca="false">xlookup(S873,Q:Q,Q:Q)</f>
        <v>#NAME?</v>
      </c>
    </row>
    <row r="874" customFormat="false" ht="15.75" hidden="false" customHeight="true" outlineLevel="0" collapsed="false">
      <c r="A874" s="126"/>
      <c r="B874" s="126"/>
      <c r="C874" s="126"/>
      <c r="G874" s="214"/>
      <c r="H874" s="123"/>
      <c r="I874" s="214" t="str">
        <f aca="false">IF(F874&lt;&gt;"",xlookup(F874,M:M,M:M,"not guildie"),"")</f>
        <v/>
      </c>
      <c r="J874" s="214" t="str">
        <f aca="false">IF(F874&lt;&gt;"", xlookup(F874,O:O,O:O,"not on DKP"),"")</f>
        <v/>
      </c>
      <c r="K874" s="185" t="str">
        <f aca="false">IF(F874="","", xlookup("*"&amp;F874&amp;"*",S:S,S:S,"",2))</f>
        <v/>
      </c>
      <c r="N874" s="187" t="str">
        <f aca="false" t="array" ref="N874:N874">IF(M874="","", xlookup(M874,'Guild ID Registrar'!B:B,'Guild ID Registrar'!A:A,"noID"))</f>
        <v/>
      </c>
      <c r="O874" s="139" t="e">
        <f aca="false">xlookup(M874,F:F,F:F,"",2)</f>
        <v>#NAME?</v>
      </c>
      <c r="P874" s="138" t="str">
        <f aca="false">IF(SUMIF(F:F,M874,H:H)=0,"",SUMIF(F:F,M874,H:H))</f>
        <v/>
      </c>
      <c r="Q874" s="189" t="str">
        <f aca="false">IF(M874="","", xlookup("*"&amp;M874&amp;"*",S:S,S:S,"",2))</f>
        <v/>
      </c>
      <c r="S874" s="140" t="str">
        <f aca="false">IF('DKP Sep 25'!A871&lt;&gt;"",'DKP Sep 25'!A871,"")</f>
        <v/>
      </c>
      <c r="T874" s="145" t="str">
        <f aca="false">IF(S874="","",IF(SUMIF(Q:Q,S874,P:P)=0,"",SUMIF(Q:Q,S874,P:P)))</f>
        <v/>
      </c>
      <c r="U874" s="190" t="str">
        <f aca="false" t="array" ref="U874:U874">IF(S874="","", xlookup(S874,'DKP Sep 25'!A:A,'DKP Sep 25'!A:A))</f>
        <v/>
      </c>
      <c r="V874" s="126" t="str">
        <f aca="false">IF(T874="","", IF(T874&gt;10,1,""))</f>
        <v/>
      </c>
      <c r="W874" s="191" t="e">
        <f aca="false">xlookup(S874,Q:Q,Q:Q)</f>
        <v>#NAME?</v>
      </c>
    </row>
    <row r="875" customFormat="false" ht="15.75" hidden="false" customHeight="true" outlineLevel="0" collapsed="false">
      <c r="A875" s="126"/>
      <c r="B875" s="126"/>
      <c r="C875" s="126"/>
      <c r="G875" s="214"/>
      <c r="H875" s="123"/>
      <c r="I875" s="214" t="str">
        <f aca="false">IF(F875&lt;&gt;"",xlookup(F875,M:M,M:M,"not guildie"),"")</f>
        <v/>
      </c>
      <c r="J875" s="214" t="str">
        <f aca="false">IF(F875&lt;&gt;"", xlookup(F875,O:O,O:O,"not on DKP"),"")</f>
        <v/>
      </c>
      <c r="K875" s="185" t="str">
        <f aca="false">IF(F875="","", xlookup("*"&amp;F875&amp;"*",S:S,S:S,"",2))</f>
        <v/>
      </c>
      <c r="N875" s="187" t="str">
        <f aca="false" t="array" ref="N875:N875">IF(M875="","", xlookup(M875,'Guild ID Registrar'!B:B,'Guild ID Registrar'!A:A,"noID"))</f>
        <v/>
      </c>
      <c r="O875" s="139" t="e">
        <f aca="false">xlookup(M875,F:F,F:F,"",2)</f>
        <v>#NAME?</v>
      </c>
      <c r="P875" s="138" t="str">
        <f aca="false">IF(SUMIF(F:F,M875,H:H)=0,"",SUMIF(F:F,M875,H:H))</f>
        <v/>
      </c>
      <c r="Q875" s="189" t="str">
        <f aca="false">IF(M875="","", xlookup("*"&amp;M875&amp;"*",S:S,S:S,"",2))</f>
        <v/>
      </c>
      <c r="S875" s="140" t="str">
        <f aca="false">IF('DKP Sep 25'!A872&lt;&gt;"",'DKP Sep 25'!A872,"")</f>
        <v/>
      </c>
      <c r="T875" s="145" t="str">
        <f aca="false">IF(S875="","",IF(SUMIF(Q:Q,S875,P:P)=0,"",SUMIF(Q:Q,S875,P:P)))</f>
        <v/>
      </c>
      <c r="U875" s="190" t="str">
        <f aca="false" t="array" ref="U875:U875">IF(S875="","", xlookup(S875,'DKP Sep 25'!A:A,'DKP Sep 25'!A:A))</f>
        <v/>
      </c>
      <c r="V875" s="126" t="str">
        <f aca="false">IF(T875="","", IF(T875&gt;10,1,""))</f>
        <v/>
      </c>
      <c r="W875" s="191" t="e">
        <f aca="false">xlookup(S875,Q:Q,Q:Q)</f>
        <v>#NAME?</v>
      </c>
    </row>
    <row r="876" customFormat="false" ht="15.75" hidden="false" customHeight="true" outlineLevel="0" collapsed="false">
      <c r="A876" s="126"/>
      <c r="B876" s="126"/>
      <c r="C876" s="126"/>
      <c r="G876" s="214"/>
      <c r="H876" s="123"/>
      <c r="I876" s="214" t="str">
        <f aca="false">IF(F876&lt;&gt;"",xlookup(F876,M:M,M:M,"not guildie"),"")</f>
        <v/>
      </c>
      <c r="J876" s="214" t="str">
        <f aca="false">IF(F876&lt;&gt;"", xlookup(F876,O:O,O:O,"not on DKP"),"")</f>
        <v/>
      </c>
      <c r="K876" s="185" t="str">
        <f aca="false">IF(F876="","", xlookup("*"&amp;F876&amp;"*",S:S,S:S,"",2))</f>
        <v/>
      </c>
      <c r="N876" s="187" t="str">
        <f aca="false" t="array" ref="N876:N876">IF(M876="","", xlookup(M876,'Guild ID Registrar'!B:B,'Guild ID Registrar'!A:A,"noID"))</f>
        <v/>
      </c>
      <c r="O876" s="139" t="e">
        <f aca="false">xlookup(M876,F:F,F:F,"",2)</f>
        <v>#NAME?</v>
      </c>
      <c r="P876" s="138" t="str">
        <f aca="false">IF(SUMIF(F:F,M876,H:H)=0,"",SUMIF(F:F,M876,H:H))</f>
        <v/>
      </c>
      <c r="Q876" s="189" t="str">
        <f aca="false">IF(M876="","", xlookup("*"&amp;M876&amp;"*",S:S,S:S,"",2))</f>
        <v/>
      </c>
      <c r="S876" s="140" t="str">
        <f aca="false">IF('DKP Sep 25'!A873&lt;&gt;"",'DKP Sep 25'!A873,"")</f>
        <v/>
      </c>
      <c r="T876" s="145" t="str">
        <f aca="false">IF(S876="","",IF(SUMIF(Q:Q,S876,P:P)=0,"",SUMIF(Q:Q,S876,P:P)))</f>
        <v/>
      </c>
      <c r="U876" s="190" t="str">
        <f aca="false" t="array" ref="U876:U876">IF(S876="","", xlookup(S876,'DKP Sep 25'!A:A,'DKP Sep 25'!A:A))</f>
        <v/>
      </c>
      <c r="V876" s="126" t="str">
        <f aca="false">IF(T876="","", IF(T876&gt;10,1,""))</f>
        <v/>
      </c>
      <c r="W876" s="191" t="e">
        <f aca="false">xlookup(S876,Q:Q,Q:Q)</f>
        <v>#NAME?</v>
      </c>
    </row>
    <row r="877" customFormat="false" ht="15.75" hidden="false" customHeight="true" outlineLevel="0" collapsed="false">
      <c r="A877" s="126"/>
      <c r="B877" s="126"/>
      <c r="C877" s="126"/>
      <c r="G877" s="214"/>
      <c r="H877" s="123"/>
      <c r="I877" s="214" t="str">
        <f aca="false">IF(F877&lt;&gt;"",xlookup(F877,M:M,M:M,"not guildie"),"")</f>
        <v/>
      </c>
      <c r="J877" s="214" t="str">
        <f aca="false">IF(F877&lt;&gt;"", xlookup(F877,O:O,O:O,"not on DKP"),"")</f>
        <v/>
      </c>
      <c r="K877" s="185" t="str">
        <f aca="false">IF(F877="","", xlookup("*"&amp;F877&amp;"*",S:S,S:S,"",2))</f>
        <v/>
      </c>
      <c r="N877" s="187" t="str">
        <f aca="false" t="array" ref="N877:N877">IF(M877="","", xlookup(M877,'Guild ID Registrar'!B:B,'Guild ID Registrar'!A:A,"noID"))</f>
        <v/>
      </c>
      <c r="O877" s="139" t="e">
        <f aca="false">xlookup(M877,F:F,F:F,"",2)</f>
        <v>#NAME?</v>
      </c>
      <c r="P877" s="138" t="str">
        <f aca="false">IF(SUMIF(F:F,M877,H:H)=0,"",SUMIF(F:F,M877,H:H))</f>
        <v/>
      </c>
      <c r="Q877" s="189" t="str">
        <f aca="false">IF(M877="","", xlookup("*"&amp;M877&amp;"*",S:S,S:S,"",2))</f>
        <v/>
      </c>
      <c r="S877" s="140" t="str">
        <f aca="false">IF('DKP Sep 25'!A874&lt;&gt;"",'DKP Sep 25'!A874,"")</f>
        <v/>
      </c>
      <c r="T877" s="145" t="str">
        <f aca="false">IF(S877="","",IF(SUMIF(Q:Q,S877,P:P)=0,"",SUMIF(Q:Q,S877,P:P)))</f>
        <v/>
      </c>
      <c r="U877" s="190" t="str">
        <f aca="false" t="array" ref="U877:U877">IF(S877="","", xlookup(S877,'DKP Sep 25'!A:A,'DKP Sep 25'!A:A))</f>
        <v/>
      </c>
      <c r="V877" s="126" t="str">
        <f aca="false">IF(T877="","", IF(T877&gt;10,1,""))</f>
        <v/>
      </c>
      <c r="W877" s="191" t="e">
        <f aca="false">xlookup(S877,Q:Q,Q:Q)</f>
        <v>#NAME?</v>
      </c>
    </row>
    <row r="878" customFormat="false" ht="15.75" hidden="false" customHeight="true" outlineLevel="0" collapsed="false">
      <c r="A878" s="126"/>
      <c r="B878" s="126"/>
      <c r="C878" s="126"/>
      <c r="G878" s="214"/>
      <c r="H878" s="123"/>
      <c r="I878" s="214" t="str">
        <f aca="false">IF(F878&lt;&gt;"",xlookup(F878,M:M,M:M,"not guildie"),"")</f>
        <v/>
      </c>
      <c r="J878" s="214" t="str">
        <f aca="false">IF(F878&lt;&gt;"", xlookup(F878,O:O,O:O,"not on DKP"),"")</f>
        <v/>
      </c>
      <c r="K878" s="185" t="str">
        <f aca="false">IF(F878="","", xlookup("*"&amp;F878&amp;"*",S:S,S:S,"",2))</f>
        <v/>
      </c>
      <c r="N878" s="187" t="str">
        <f aca="false" t="array" ref="N878:N878">IF(M878="","", xlookup(M878,'Guild ID Registrar'!B:B,'Guild ID Registrar'!A:A,"noID"))</f>
        <v/>
      </c>
      <c r="O878" s="139" t="e">
        <f aca="false">xlookup(M878,F:F,F:F,"",2)</f>
        <v>#NAME?</v>
      </c>
      <c r="P878" s="138" t="str">
        <f aca="false">IF(SUMIF(F:F,M878,H:H)=0,"",SUMIF(F:F,M878,H:H))</f>
        <v/>
      </c>
      <c r="Q878" s="189" t="str">
        <f aca="false">IF(M878="","", xlookup("*"&amp;M878&amp;"*",S:S,S:S,"",2))</f>
        <v/>
      </c>
      <c r="S878" s="140" t="str">
        <f aca="false">IF('DKP Sep 25'!A875&lt;&gt;"",'DKP Sep 25'!A875,"")</f>
        <v/>
      </c>
      <c r="T878" s="145" t="str">
        <f aca="false">IF(S878="","",IF(SUMIF(Q:Q,S878,P:P)=0,"",SUMIF(Q:Q,S878,P:P)))</f>
        <v/>
      </c>
      <c r="U878" s="190" t="str">
        <f aca="false" t="array" ref="U878:U878">IF(S878="","", xlookup(S878,'DKP Sep 25'!A:A,'DKP Sep 25'!A:A))</f>
        <v/>
      </c>
      <c r="V878" s="126" t="str">
        <f aca="false">IF(T878="","", IF(T878&gt;10,1,""))</f>
        <v/>
      </c>
      <c r="W878" s="191" t="e">
        <f aca="false">xlookup(S878,Q:Q,Q:Q)</f>
        <v>#NAME?</v>
      </c>
    </row>
    <row r="879" customFormat="false" ht="15.75" hidden="false" customHeight="true" outlineLevel="0" collapsed="false">
      <c r="A879" s="126"/>
      <c r="B879" s="126"/>
      <c r="C879" s="126"/>
      <c r="G879" s="214"/>
      <c r="H879" s="123"/>
      <c r="I879" s="214" t="str">
        <f aca="false">IF(F879&lt;&gt;"",xlookup(F879,M:M,M:M,"not guildie"),"")</f>
        <v/>
      </c>
      <c r="J879" s="214" t="str">
        <f aca="false">IF(F879&lt;&gt;"", xlookup(F879,O:O,O:O,"not on DKP"),"")</f>
        <v/>
      </c>
      <c r="K879" s="185" t="str">
        <f aca="false">IF(F879="","", xlookup("*"&amp;F879&amp;"*",S:S,S:S,"",2))</f>
        <v/>
      </c>
      <c r="N879" s="187" t="str">
        <f aca="false" t="array" ref="N879:N879">IF(M879="","", xlookup(M879,'Guild ID Registrar'!B:B,'Guild ID Registrar'!A:A,"noID"))</f>
        <v/>
      </c>
      <c r="O879" s="139" t="e">
        <f aca="false">xlookup(M879,F:F,F:F,"",2)</f>
        <v>#NAME?</v>
      </c>
      <c r="P879" s="138" t="str">
        <f aca="false">IF(SUMIF(F:F,M879,H:H)=0,"",SUMIF(F:F,M879,H:H))</f>
        <v/>
      </c>
      <c r="Q879" s="189" t="str">
        <f aca="false">IF(M879="","", xlookup("*"&amp;M879&amp;"*",S:S,S:S,"",2))</f>
        <v/>
      </c>
      <c r="S879" s="140" t="str">
        <f aca="false">IF('DKP Sep 25'!A876&lt;&gt;"",'DKP Sep 25'!A876,"")</f>
        <v/>
      </c>
      <c r="T879" s="145" t="str">
        <f aca="false">IF(S879="","",IF(SUMIF(Q:Q,S879,P:P)=0,"",SUMIF(Q:Q,S879,P:P)))</f>
        <v/>
      </c>
      <c r="U879" s="190" t="str">
        <f aca="false" t="array" ref="U879:U879">IF(S879="","", xlookup(S879,'DKP Sep 25'!A:A,'DKP Sep 25'!A:A))</f>
        <v/>
      </c>
      <c r="V879" s="126" t="str">
        <f aca="false">IF(T879="","", IF(T879&gt;10,1,""))</f>
        <v/>
      </c>
      <c r="W879" s="191" t="e">
        <f aca="false">xlookup(S879,Q:Q,Q:Q)</f>
        <v>#NAME?</v>
      </c>
    </row>
    <row r="880" customFormat="false" ht="15.75" hidden="false" customHeight="true" outlineLevel="0" collapsed="false">
      <c r="A880" s="126"/>
      <c r="B880" s="126"/>
      <c r="C880" s="126"/>
      <c r="G880" s="214"/>
      <c r="H880" s="123"/>
      <c r="I880" s="214" t="str">
        <f aca="false">IF(F880&lt;&gt;"",xlookup(F880,M:M,M:M,"not guildie"),"")</f>
        <v/>
      </c>
      <c r="J880" s="214" t="str">
        <f aca="false">IF(F880&lt;&gt;"", xlookup(F880,O:O,O:O,"not on DKP"),"")</f>
        <v/>
      </c>
      <c r="K880" s="185" t="str">
        <f aca="false">IF(F880="","", xlookup("*"&amp;F880&amp;"*",S:S,S:S,"",2))</f>
        <v/>
      </c>
      <c r="N880" s="187" t="str">
        <f aca="false" t="array" ref="N880:N880">IF(M880="","", xlookup(M880,'Guild ID Registrar'!B:B,'Guild ID Registrar'!A:A,"noID"))</f>
        <v/>
      </c>
      <c r="O880" s="139" t="e">
        <f aca="false">xlookup(M880,F:F,F:F,"",2)</f>
        <v>#NAME?</v>
      </c>
      <c r="P880" s="138" t="str">
        <f aca="false">IF(SUMIF(F:F,M880,H:H)=0,"",SUMIF(F:F,M880,H:H))</f>
        <v/>
      </c>
      <c r="Q880" s="189" t="str">
        <f aca="false">IF(M880="","", xlookup("*"&amp;M880&amp;"*",S:S,S:S,"",2))</f>
        <v/>
      </c>
      <c r="S880" s="140" t="str">
        <f aca="false">IF('DKP Sep 25'!A877&lt;&gt;"",'DKP Sep 25'!A877,"")</f>
        <v/>
      </c>
      <c r="T880" s="145" t="str">
        <f aca="false">IF(S880="","",IF(SUMIF(Q:Q,S880,P:P)=0,"",SUMIF(Q:Q,S880,P:P)))</f>
        <v/>
      </c>
      <c r="U880" s="190" t="str">
        <f aca="false" t="array" ref="U880:U880">IF(S880="","", xlookup(S880,'DKP Sep 25'!A:A,'DKP Sep 25'!A:A))</f>
        <v/>
      </c>
      <c r="V880" s="126" t="str">
        <f aca="false">IF(T880="","", IF(T880&gt;10,1,""))</f>
        <v/>
      </c>
      <c r="W880" s="191" t="e">
        <f aca="false">xlookup(S880,Q:Q,Q:Q)</f>
        <v>#NAME?</v>
      </c>
    </row>
    <row r="881" customFormat="false" ht="15.75" hidden="false" customHeight="true" outlineLevel="0" collapsed="false">
      <c r="A881" s="126"/>
      <c r="B881" s="126"/>
      <c r="C881" s="126"/>
      <c r="G881" s="214"/>
      <c r="H881" s="123"/>
      <c r="I881" s="214" t="str">
        <f aca="false">IF(F881&lt;&gt;"",xlookup(F881,M:M,M:M,"not guildie"),"")</f>
        <v/>
      </c>
      <c r="J881" s="214" t="str">
        <f aca="false">IF(F881&lt;&gt;"", xlookup(F881,O:O,O:O,"not on DKP"),"")</f>
        <v/>
      </c>
      <c r="K881" s="185" t="str">
        <f aca="false">IF(F881="","", xlookup("*"&amp;F881&amp;"*",S:S,S:S,"",2))</f>
        <v/>
      </c>
      <c r="N881" s="187" t="str">
        <f aca="false" t="array" ref="N881:N881">IF(M881="","", xlookup(M881,'Guild ID Registrar'!B:B,'Guild ID Registrar'!A:A,"noID"))</f>
        <v/>
      </c>
      <c r="O881" s="139" t="e">
        <f aca="false">xlookup(M881,F:F,F:F,"",2)</f>
        <v>#NAME?</v>
      </c>
      <c r="P881" s="138" t="str">
        <f aca="false">IF(SUMIF(F:F,M881,H:H)=0,"",SUMIF(F:F,M881,H:H))</f>
        <v/>
      </c>
      <c r="Q881" s="189" t="str">
        <f aca="false">IF(M881="","", xlookup("*"&amp;M881&amp;"*",S:S,S:S,"",2))</f>
        <v/>
      </c>
      <c r="S881" s="140" t="str">
        <f aca="false">IF('DKP Sep 25'!A878&lt;&gt;"",'DKP Sep 25'!A878,"")</f>
        <v/>
      </c>
      <c r="T881" s="145" t="str">
        <f aca="false">IF(S881="","",IF(SUMIF(Q:Q,S881,P:P)=0,"",SUMIF(Q:Q,S881,P:P)))</f>
        <v/>
      </c>
      <c r="U881" s="190" t="str">
        <f aca="false" t="array" ref="U881:U881">IF(S881="","", xlookup(S881,'DKP Sep 25'!A:A,'DKP Sep 25'!A:A))</f>
        <v/>
      </c>
      <c r="V881" s="126" t="str">
        <f aca="false">IF(T881="","", IF(T881&gt;10,1,""))</f>
        <v/>
      </c>
      <c r="W881" s="191" t="e">
        <f aca="false">xlookup(S881,Q:Q,Q:Q)</f>
        <v>#NAME?</v>
      </c>
    </row>
    <row r="882" customFormat="false" ht="15.75" hidden="false" customHeight="true" outlineLevel="0" collapsed="false">
      <c r="A882" s="126"/>
      <c r="B882" s="126"/>
      <c r="C882" s="126"/>
      <c r="G882" s="214"/>
      <c r="H882" s="123"/>
      <c r="I882" s="214" t="str">
        <f aca="false">IF(F882&lt;&gt;"",xlookup(F882,M:M,M:M,"not guildie"),"")</f>
        <v/>
      </c>
      <c r="J882" s="214" t="str">
        <f aca="false">IF(F882&lt;&gt;"", xlookup(F882,O:O,O:O,"not on DKP"),"")</f>
        <v/>
      </c>
      <c r="K882" s="185" t="str">
        <f aca="false">IF(F882="","", xlookup("*"&amp;F882&amp;"*",S:S,S:S,"",2))</f>
        <v/>
      </c>
      <c r="N882" s="187" t="str">
        <f aca="false" t="array" ref="N882:N882">IF(M882="","", xlookup(M882,'Guild ID Registrar'!B:B,'Guild ID Registrar'!A:A,"noID"))</f>
        <v/>
      </c>
      <c r="O882" s="139" t="e">
        <f aca="false">xlookup(M882,F:F,F:F,"",2)</f>
        <v>#NAME?</v>
      </c>
      <c r="P882" s="138" t="str">
        <f aca="false">IF(SUMIF(F:F,M882,H:H)=0,"",SUMIF(F:F,M882,H:H))</f>
        <v/>
      </c>
      <c r="Q882" s="189" t="str">
        <f aca="false">IF(M882="","", xlookup("*"&amp;M882&amp;"*",S:S,S:S,"",2))</f>
        <v/>
      </c>
      <c r="S882" s="140" t="str">
        <f aca="false">IF('DKP Sep 25'!A879&lt;&gt;"",'DKP Sep 25'!A879,"")</f>
        <v/>
      </c>
      <c r="T882" s="145" t="str">
        <f aca="false">IF(S882="","",IF(SUMIF(Q:Q,S882,P:P)=0,"",SUMIF(Q:Q,S882,P:P)))</f>
        <v/>
      </c>
      <c r="U882" s="190" t="str">
        <f aca="false" t="array" ref="U882:U882">IF(S882="","", xlookup(S882,'DKP Sep 25'!A:A,'DKP Sep 25'!A:A))</f>
        <v/>
      </c>
      <c r="V882" s="126" t="str">
        <f aca="false">IF(T882="","", IF(T882&gt;10,1,""))</f>
        <v/>
      </c>
      <c r="W882" s="191" t="e">
        <f aca="false">xlookup(S882,Q:Q,Q:Q)</f>
        <v>#NAME?</v>
      </c>
    </row>
    <row r="883" customFormat="false" ht="15.75" hidden="false" customHeight="true" outlineLevel="0" collapsed="false">
      <c r="A883" s="126"/>
      <c r="B883" s="126"/>
      <c r="C883" s="126"/>
      <c r="G883" s="214"/>
      <c r="H883" s="123"/>
      <c r="I883" s="214" t="str">
        <f aca="false">IF(F883&lt;&gt;"",xlookup(F883,M:M,M:M,"not guildie"),"")</f>
        <v/>
      </c>
      <c r="J883" s="214" t="str">
        <f aca="false">IF(F883&lt;&gt;"", xlookup(F883,O:O,O:O,"not on DKP"),"")</f>
        <v/>
      </c>
      <c r="K883" s="185" t="str">
        <f aca="false">IF(F883="","", xlookup("*"&amp;F883&amp;"*",S:S,S:S,"",2))</f>
        <v/>
      </c>
      <c r="N883" s="187" t="str">
        <f aca="false" t="array" ref="N883:N883">IF(M883="","", xlookup(M883,'Guild ID Registrar'!B:B,'Guild ID Registrar'!A:A,"noID"))</f>
        <v/>
      </c>
      <c r="O883" s="139" t="e">
        <f aca="false">xlookup(M883,F:F,F:F,"",2)</f>
        <v>#NAME?</v>
      </c>
      <c r="P883" s="138" t="str">
        <f aca="false">IF(SUMIF(F:F,M883,H:H)=0,"",SUMIF(F:F,M883,H:H))</f>
        <v/>
      </c>
      <c r="Q883" s="189" t="str">
        <f aca="false">IF(M883="","", xlookup("*"&amp;M883&amp;"*",S:S,S:S,"",2))</f>
        <v/>
      </c>
      <c r="S883" s="140" t="str">
        <f aca="false">IF('DKP Sep 25'!A880&lt;&gt;"",'DKP Sep 25'!A880,"")</f>
        <v/>
      </c>
      <c r="T883" s="145" t="str">
        <f aca="false">IF(S883="","",IF(SUMIF(Q:Q,S883,P:P)=0,"",SUMIF(Q:Q,S883,P:P)))</f>
        <v/>
      </c>
      <c r="U883" s="190" t="str">
        <f aca="false" t="array" ref="U883:U883">IF(S883="","", xlookup(S883,'DKP Sep 25'!A:A,'DKP Sep 25'!A:A))</f>
        <v/>
      </c>
      <c r="V883" s="126" t="str">
        <f aca="false">IF(T883="","", IF(T883&gt;10,1,""))</f>
        <v/>
      </c>
      <c r="W883" s="191" t="e">
        <f aca="false">xlookup(S883,Q:Q,Q:Q)</f>
        <v>#NAME?</v>
      </c>
    </row>
    <row r="884" customFormat="false" ht="15.75" hidden="false" customHeight="true" outlineLevel="0" collapsed="false">
      <c r="A884" s="126"/>
      <c r="B884" s="126"/>
      <c r="C884" s="126"/>
      <c r="G884" s="214"/>
      <c r="H884" s="123"/>
      <c r="I884" s="214" t="str">
        <f aca="false">IF(F884&lt;&gt;"",xlookup(F884,M:M,M:M,"not guildie"),"")</f>
        <v/>
      </c>
      <c r="J884" s="214" t="str">
        <f aca="false">IF(F884&lt;&gt;"", xlookup(F884,O:O,O:O,"not on DKP"),"")</f>
        <v/>
      </c>
      <c r="K884" s="185" t="str">
        <f aca="false">IF(F884="","", xlookup("*"&amp;F884&amp;"*",S:S,S:S,"",2))</f>
        <v/>
      </c>
      <c r="N884" s="187" t="str">
        <f aca="false" t="array" ref="N884:N884">IF(M884="","", xlookup(M884,'Guild ID Registrar'!B:B,'Guild ID Registrar'!A:A,"noID"))</f>
        <v/>
      </c>
      <c r="O884" s="139" t="e">
        <f aca="false">xlookup(M884,F:F,F:F,"",2)</f>
        <v>#NAME?</v>
      </c>
      <c r="P884" s="138" t="str">
        <f aca="false">IF(SUMIF(F:F,M884,H:H)=0,"",SUMIF(F:F,M884,H:H))</f>
        <v/>
      </c>
      <c r="Q884" s="189" t="str">
        <f aca="false">IF(M884="","", xlookup("*"&amp;M884&amp;"*",S:S,S:S,"",2))</f>
        <v/>
      </c>
      <c r="S884" s="140" t="str">
        <f aca="false">IF('DKP Sep 25'!A881&lt;&gt;"",'DKP Sep 25'!A881,"")</f>
        <v/>
      </c>
      <c r="T884" s="145" t="str">
        <f aca="false">IF(S884="","",IF(SUMIF(Q:Q,S884,P:P)=0,"",SUMIF(Q:Q,S884,P:P)))</f>
        <v/>
      </c>
      <c r="U884" s="190" t="str">
        <f aca="false" t="array" ref="U884:U884">IF(S884="","", xlookup(S884,'DKP Sep 25'!A:A,'DKP Sep 25'!A:A))</f>
        <v/>
      </c>
      <c r="V884" s="126" t="str">
        <f aca="false">IF(T884="","", IF(T884&gt;10,1,""))</f>
        <v/>
      </c>
      <c r="W884" s="191" t="e">
        <f aca="false">xlookup(S884,Q:Q,Q:Q)</f>
        <v>#NAME?</v>
      </c>
    </row>
    <row r="885" customFormat="false" ht="15.75" hidden="false" customHeight="true" outlineLevel="0" collapsed="false">
      <c r="A885" s="126"/>
      <c r="B885" s="126"/>
      <c r="C885" s="126"/>
      <c r="G885" s="214"/>
      <c r="H885" s="123"/>
      <c r="I885" s="214" t="str">
        <f aca="false">IF(F885&lt;&gt;"",xlookup(F885,M:M,M:M,"not guildie"),"")</f>
        <v/>
      </c>
      <c r="J885" s="214" t="str">
        <f aca="false">IF(F885&lt;&gt;"", xlookup(F885,O:O,O:O,"not on DKP"),"")</f>
        <v/>
      </c>
      <c r="K885" s="185" t="str">
        <f aca="false">IF(F885="","", xlookup("*"&amp;F885&amp;"*",S:S,S:S,"",2))</f>
        <v/>
      </c>
      <c r="N885" s="187" t="str">
        <f aca="false" t="array" ref="N885:N885">IF(M885="","", xlookup(M885,'Guild ID Registrar'!B:B,'Guild ID Registrar'!A:A,"noID"))</f>
        <v/>
      </c>
      <c r="O885" s="139" t="e">
        <f aca="false">xlookup(M885,F:F,F:F,"",2)</f>
        <v>#NAME?</v>
      </c>
      <c r="P885" s="138" t="str">
        <f aca="false">IF(SUMIF(F:F,M885,H:H)=0,"",SUMIF(F:F,M885,H:H))</f>
        <v/>
      </c>
      <c r="Q885" s="189" t="str">
        <f aca="false">IF(M885="","", xlookup("*"&amp;M885&amp;"*",S:S,S:S,"",2))</f>
        <v/>
      </c>
      <c r="S885" s="140" t="str">
        <f aca="false">IF('DKP Sep 25'!A882&lt;&gt;"",'DKP Sep 25'!A882,"")</f>
        <v/>
      </c>
      <c r="T885" s="145" t="str">
        <f aca="false">IF(S885="","",IF(SUMIF(Q:Q,S885,P:P)=0,"",SUMIF(Q:Q,S885,P:P)))</f>
        <v/>
      </c>
      <c r="U885" s="190" t="str">
        <f aca="false" t="array" ref="U885:U885">IF(S885="","", xlookup(S885,'DKP Sep 25'!A:A,'DKP Sep 25'!A:A))</f>
        <v/>
      </c>
      <c r="V885" s="126" t="str">
        <f aca="false">IF(T885="","", IF(T885&gt;10,1,""))</f>
        <v/>
      </c>
      <c r="W885" s="191" t="e">
        <f aca="false">xlookup(S885,Q:Q,Q:Q)</f>
        <v>#NAME?</v>
      </c>
    </row>
    <row r="886" customFormat="false" ht="15.75" hidden="false" customHeight="true" outlineLevel="0" collapsed="false">
      <c r="A886" s="126"/>
      <c r="B886" s="126"/>
      <c r="C886" s="126"/>
      <c r="G886" s="214"/>
      <c r="H886" s="123"/>
      <c r="I886" s="214" t="str">
        <f aca="false">IF(F886&lt;&gt;"",xlookup(F886,M:M,M:M,"not guildie"),"")</f>
        <v/>
      </c>
      <c r="J886" s="214" t="str">
        <f aca="false">IF(F886&lt;&gt;"", xlookup(F886,O:O,O:O,"not on DKP"),"")</f>
        <v/>
      </c>
      <c r="K886" s="185" t="str">
        <f aca="false">IF(F886="","", xlookup("*"&amp;F886&amp;"*",S:S,S:S,"",2))</f>
        <v/>
      </c>
      <c r="N886" s="187" t="str">
        <f aca="false" t="array" ref="N886:N886">IF(M886="","", xlookup(M886,'Guild ID Registrar'!B:B,'Guild ID Registrar'!A:A,"noID"))</f>
        <v/>
      </c>
      <c r="O886" s="139" t="e">
        <f aca="false">xlookup(M886,F:F,F:F,"",2)</f>
        <v>#NAME?</v>
      </c>
      <c r="P886" s="138" t="str">
        <f aca="false">IF(SUMIF(F:F,M886,H:H)=0,"",SUMIF(F:F,M886,H:H))</f>
        <v/>
      </c>
      <c r="Q886" s="189" t="str">
        <f aca="false">IF(M886="","", xlookup("*"&amp;M886&amp;"*",S:S,S:S,"",2))</f>
        <v/>
      </c>
      <c r="S886" s="140" t="str">
        <f aca="false">IF('DKP Sep 25'!A883&lt;&gt;"",'DKP Sep 25'!A883,"")</f>
        <v/>
      </c>
      <c r="T886" s="145" t="str">
        <f aca="false">IF(S886="","",IF(SUMIF(Q:Q,S886,P:P)=0,"",SUMIF(Q:Q,S886,P:P)))</f>
        <v/>
      </c>
      <c r="U886" s="190" t="str">
        <f aca="false" t="array" ref="U886:U886">IF(S886="","", xlookup(S886,'DKP Sep 25'!A:A,'DKP Sep 25'!A:A))</f>
        <v/>
      </c>
      <c r="V886" s="126" t="str">
        <f aca="false">IF(T886="","", IF(T886&gt;10,1,""))</f>
        <v/>
      </c>
      <c r="W886" s="191" t="e">
        <f aca="false">xlookup(S886,Q:Q,Q:Q)</f>
        <v>#NAME?</v>
      </c>
    </row>
    <row r="887" customFormat="false" ht="15.75" hidden="false" customHeight="true" outlineLevel="0" collapsed="false">
      <c r="A887" s="126"/>
      <c r="B887" s="126"/>
      <c r="C887" s="126"/>
      <c r="G887" s="214"/>
      <c r="H887" s="123"/>
      <c r="I887" s="214" t="str">
        <f aca="false">IF(F887&lt;&gt;"",xlookup(F887,M:M,M:M,"not guildie"),"")</f>
        <v/>
      </c>
      <c r="J887" s="214" t="str">
        <f aca="false">IF(F887&lt;&gt;"", xlookup(F887,O:O,O:O,"not on DKP"),"")</f>
        <v/>
      </c>
      <c r="K887" s="185" t="str">
        <f aca="false">IF(F887="","", xlookup("*"&amp;F887&amp;"*",S:S,S:S,"",2))</f>
        <v/>
      </c>
      <c r="N887" s="187" t="str">
        <f aca="false" t="array" ref="N887:N887">IF(M887="","", xlookup(M887,'Guild ID Registrar'!B:B,'Guild ID Registrar'!A:A,"noID"))</f>
        <v/>
      </c>
      <c r="O887" s="139" t="e">
        <f aca="false">xlookup(M887,F:F,F:F,"",2)</f>
        <v>#NAME?</v>
      </c>
      <c r="P887" s="138" t="str">
        <f aca="false">IF(SUMIF(F:F,M887,H:H)=0,"",SUMIF(F:F,M887,H:H))</f>
        <v/>
      </c>
      <c r="Q887" s="189" t="str">
        <f aca="false">IF(M887="","", xlookup("*"&amp;M887&amp;"*",S:S,S:S,"",2))</f>
        <v/>
      </c>
      <c r="S887" s="140" t="str">
        <f aca="false">IF('DKP Sep 25'!A884&lt;&gt;"",'DKP Sep 25'!A884,"")</f>
        <v/>
      </c>
      <c r="T887" s="145" t="str">
        <f aca="false">IF(S887="","",IF(SUMIF(Q:Q,S887,P:P)=0,"",SUMIF(Q:Q,S887,P:P)))</f>
        <v/>
      </c>
      <c r="U887" s="190" t="str">
        <f aca="false" t="array" ref="U887:U887">IF(S887="","", xlookup(S887,'DKP Sep 25'!A:A,'DKP Sep 25'!A:A))</f>
        <v/>
      </c>
      <c r="V887" s="126" t="str">
        <f aca="false">IF(T887="","", IF(T887&gt;10,1,""))</f>
        <v/>
      </c>
      <c r="W887" s="191" t="e">
        <f aca="false">xlookup(S887,Q:Q,Q:Q)</f>
        <v>#NAME?</v>
      </c>
    </row>
    <row r="888" customFormat="false" ht="15.75" hidden="false" customHeight="true" outlineLevel="0" collapsed="false">
      <c r="A888" s="126"/>
      <c r="B888" s="126"/>
      <c r="C888" s="126"/>
      <c r="G888" s="214"/>
      <c r="H888" s="123"/>
      <c r="I888" s="214" t="str">
        <f aca="false">IF(F888&lt;&gt;"",xlookup(F888,M:M,M:M,"not guildie"),"")</f>
        <v/>
      </c>
      <c r="J888" s="214" t="str">
        <f aca="false">IF(F888&lt;&gt;"", xlookup(F888,O:O,O:O,"not on DKP"),"")</f>
        <v/>
      </c>
      <c r="K888" s="185" t="str">
        <f aca="false">IF(F888="","", xlookup("*"&amp;F888&amp;"*",S:S,S:S,"",2))</f>
        <v/>
      </c>
      <c r="N888" s="187" t="str">
        <f aca="false" t="array" ref="N888:N888">IF(M888="","", xlookup(M888,'Guild ID Registrar'!B:B,'Guild ID Registrar'!A:A,"noID"))</f>
        <v/>
      </c>
      <c r="O888" s="139" t="e">
        <f aca="false">xlookup(M888,F:F,F:F,"",2)</f>
        <v>#NAME?</v>
      </c>
      <c r="P888" s="138" t="str">
        <f aca="false">IF(SUMIF(F:F,M888,H:H)=0,"",SUMIF(F:F,M888,H:H))</f>
        <v/>
      </c>
      <c r="Q888" s="189" t="str">
        <f aca="false">IF(M888="","", xlookup("*"&amp;M888&amp;"*",S:S,S:S,"",2))</f>
        <v/>
      </c>
      <c r="S888" s="140" t="str">
        <f aca="false">IF('DKP Sep 25'!A885&lt;&gt;"",'DKP Sep 25'!A885,"")</f>
        <v/>
      </c>
      <c r="T888" s="145" t="str">
        <f aca="false">IF(S888="","",IF(SUMIF(Q:Q,S888,P:P)=0,"",SUMIF(Q:Q,S888,P:P)))</f>
        <v/>
      </c>
      <c r="U888" s="190" t="str">
        <f aca="false" t="array" ref="U888:U888">IF(S888="","", xlookup(S888,'DKP Sep 25'!A:A,'DKP Sep 25'!A:A))</f>
        <v/>
      </c>
      <c r="V888" s="126" t="str">
        <f aca="false">IF(T888="","", IF(T888&gt;10,1,""))</f>
        <v/>
      </c>
      <c r="W888" s="191" t="e">
        <f aca="false">xlookup(S888,Q:Q,Q:Q)</f>
        <v>#NAME?</v>
      </c>
    </row>
    <row r="889" customFormat="false" ht="15.75" hidden="false" customHeight="true" outlineLevel="0" collapsed="false">
      <c r="A889" s="126"/>
      <c r="B889" s="126"/>
      <c r="C889" s="126"/>
      <c r="G889" s="214"/>
      <c r="H889" s="123"/>
      <c r="I889" s="214" t="str">
        <f aca="false">IF(F889&lt;&gt;"",xlookup(F889,M:M,M:M,"not guildie"),"")</f>
        <v/>
      </c>
      <c r="J889" s="214" t="str">
        <f aca="false">IF(F889&lt;&gt;"", xlookup(F889,O:O,O:O,"not on DKP"),"")</f>
        <v/>
      </c>
      <c r="K889" s="185" t="str">
        <f aca="false">IF(F889="","", xlookup("*"&amp;F889&amp;"*",S:S,S:S,"",2))</f>
        <v/>
      </c>
      <c r="N889" s="187" t="str">
        <f aca="false" t="array" ref="N889:N889">IF(M889="","", xlookup(M889,'Guild ID Registrar'!B:B,'Guild ID Registrar'!A:A,"noID"))</f>
        <v/>
      </c>
      <c r="O889" s="139" t="e">
        <f aca="false">xlookup(M889,F:F,F:F,"",2)</f>
        <v>#NAME?</v>
      </c>
      <c r="P889" s="138" t="str">
        <f aca="false">IF(SUMIF(F:F,M889,H:H)=0,"",SUMIF(F:F,M889,H:H))</f>
        <v/>
      </c>
      <c r="Q889" s="189" t="str">
        <f aca="false">IF(M889="","", xlookup("*"&amp;M889&amp;"*",S:S,S:S,"",2))</f>
        <v/>
      </c>
      <c r="S889" s="140" t="str">
        <f aca="false">IF('DKP Sep 25'!A886&lt;&gt;"",'DKP Sep 25'!A886,"")</f>
        <v/>
      </c>
      <c r="T889" s="145" t="str">
        <f aca="false">IF(S889="","",IF(SUMIF(Q:Q,S889,P:P)=0,"",SUMIF(Q:Q,S889,P:P)))</f>
        <v/>
      </c>
      <c r="U889" s="190" t="str">
        <f aca="false" t="array" ref="U889:U889">IF(S889="","", xlookup(S889,'DKP Sep 25'!A:A,'DKP Sep 25'!A:A))</f>
        <v/>
      </c>
      <c r="V889" s="126" t="str">
        <f aca="false">IF(T889="","", IF(T889&gt;10,1,""))</f>
        <v/>
      </c>
      <c r="W889" s="191" t="e">
        <f aca="false">xlookup(S889,Q:Q,Q:Q)</f>
        <v>#NAME?</v>
      </c>
    </row>
    <row r="890" customFormat="false" ht="15.75" hidden="false" customHeight="true" outlineLevel="0" collapsed="false">
      <c r="A890" s="126"/>
      <c r="B890" s="126"/>
      <c r="C890" s="126"/>
      <c r="G890" s="214"/>
      <c r="H890" s="123"/>
      <c r="I890" s="214" t="str">
        <f aca="false">IF(F890&lt;&gt;"",xlookup(F890,M:M,M:M,"not guildie"),"")</f>
        <v/>
      </c>
      <c r="J890" s="214" t="str">
        <f aca="false">IF(F890&lt;&gt;"", xlookup(F890,O:O,O:O,"not on DKP"),"")</f>
        <v/>
      </c>
      <c r="K890" s="185" t="str">
        <f aca="false">IF(F890="","", xlookup("*"&amp;F890&amp;"*",S:S,S:S,"",2))</f>
        <v/>
      </c>
      <c r="N890" s="187" t="str">
        <f aca="false" t="array" ref="N890:N890">IF(M890="","", xlookup(M890,'Guild ID Registrar'!B:B,'Guild ID Registrar'!A:A,"noID"))</f>
        <v/>
      </c>
      <c r="O890" s="139" t="e">
        <f aca="false">xlookup(M890,F:F,F:F,"",2)</f>
        <v>#NAME?</v>
      </c>
      <c r="P890" s="138" t="str">
        <f aca="false">IF(SUMIF(F:F,M890,H:H)=0,"",SUMIF(F:F,M890,H:H))</f>
        <v/>
      </c>
      <c r="Q890" s="189" t="str">
        <f aca="false">IF(M890="","", xlookup("*"&amp;M890&amp;"*",S:S,S:S,"",2))</f>
        <v/>
      </c>
      <c r="S890" s="140" t="str">
        <f aca="false">IF('DKP Sep 25'!A887&lt;&gt;"",'DKP Sep 25'!A887,"")</f>
        <v/>
      </c>
      <c r="T890" s="145" t="str">
        <f aca="false">IF(S890="","",IF(SUMIF(Q:Q,S890,P:P)=0,"",SUMIF(Q:Q,S890,P:P)))</f>
        <v/>
      </c>
      <c r="U890" s="190" t="str">
        <f aca="false" t="array" ref="U890:U890">IF(S890="","", xlookup(S890,'DKP Sep 25'!A:A,'DKP Sep 25'!A:A))</f>
        <v/>
      </c>
      <c r="V890" s="126" t="str">
        <f aca="false">IF(T890="","", IF(T890&gt;10,1,""))</f>
        <v/>
      </c>
      <c r="W890" s="191" t="e">
        <f aca="false">xlookup(S890,Q:Q,Q:Q)</f>
        <v>#NAME?</v>
      </c>
    </row>
    <row r="891" customFormat="false" ht="15.75" hidden="false" customHeight="true" outlineLevel="0" collapsed="false">
      <c r="A891" s="126"/>
      <c r="B891" s="126"/>
      <c r="C891" s="126"/>
      <c r="G891" s="214"/>
      <c r="H891" s="123"/>
      <c r="I891" s="214" t="str">
        <f aca="false">IF(F891&lt;&gt;"",xlookup(F891,M:M,M:M,"not guildie"),"")</f>
        <v/>
      </c>
      <c r="J891" s="214" t="str">
        <f aca="false">IF(F891&lt;&gt;"", xlookup(F891,O:O,O:O,"not on DKP"),"")</f>
        <v/>
      </c>
      <c r="K891" s="185" t="str">
        <f aca="false">IF(F891="","", xlookup("*"&amp;F891&amp;"*",S:S,S:S,"",2))</f>
        <v/>
      </c>
      <c r="N891" s="187" t="str">
        <f aca="false" t="array" ref="N891:N891">IF(M891="","", xlookup(M891,'Guild ID Registrar'!B:B,'Guild ID Registrar'!A:A,"noID"))</f>
        <v/>
      </c>
      <c r="O891" s="139" t="e">
        <f aca="false">xlookup(M891,F:F,F:F,"",2)</f>
        <v>#NAME?</v>
      </c>
      <c r="P891" s="138" t="str">
        <f aca="false">IF(SUMIF(F:F,M891,H:H)=0,"",SUMIF(F:F,M891,H:H))</f>
        <v/>
      </c>
      <c r="Q891" s="189" t="str">
        <f aca="false">IF(M891="","", xlookup("*"&amp;M891&amp;"*",S:S,S:S,"",2))</f>
        <v/>
      </c>
      <c r="S891" s="140" t="str">
        <f aca="false">IF('DKP Sep 25'!A888&lt;&gt;"",'DKP Sep 25'!A888,"")</f>
        <v/>
      </c>
      <c r="T891" s="145" t="str">
        <f aca="false">IF(S891="","",IF(SUMIF(Q:Q,S891,P:P)=0,"",SUMIF(Q:Q,S891,P:P)))</f>
        <v/>
      </c>
      <c r="U891" s="190" t="str">
        <f aca="false" t="array" ref="U891:U891">IF(S891="","", xlookup(S891,'DKP Sep 25'!A:A,'DKP Sep 25'!A:A))</f>
        <v/>
      </c>
      <c r="V891" s="126" t="str">
        <f aca="false">IF(T891="","", IF(T891&gt;10,1,""))</f>
        <v/>
      </c>
      <c r="W891" s="191" t="e">
        <f aca="false">xlookup(S891,Q:Q,Q:Q)</f>
        <v>#NAME?</v>
      </c>
    </row>
    <row r="892" customFormat="false" ht="15.75" hidden="false" customHeight="true" outlineLevel="0" collapsed="false">
      <c r="A892" s="126"/>
      <c r="B892" s="126"/>
      <c r="C892" s="126"/>
      <c r="G892" s="214"/>
      <c r="H892" s="123"/>
      <c r="I892" s="214" t="str">
        <f aca="false">IF(F892&lt;&gt;"",xlookup(F892,M:M,M:M,"not guildie"),"")</f>
        <v/>
      </c>
      <c r="J892" s="214" t="str">
        <f aca="false">IF(F892&lt;&gt;"", xlookup(F892,O:O,O:O,"not on DKP"),"")</f>
        <v/>
      </c>
      <c r="K892" s="185" t="str">
        <f aca="false">IF(F892="","", xlookup("*"&amp;F892&amp;"*",S:S,S:S,"",2))</f>
        <v/>
      </c>
      <c r="N892" s="187" t="str">
        <f aca="false" t="array" ref="N892:N892">IF(M892="","", xlookup(M892,'Guild ID Registrar'!B:B,'Guild ID Registrar'!A:A,"noID"))</f>
        <v/>
      </c>
      <c r="O892" s="139" t="e">
        <f aca="false">xlookup(M892,F:F,F:F,"",2)</f>
        <v>#NAME?</v>
      </c>
      <c r="P892" s="138" t="str">
        <f aca="false">IF(SUMIF(F:F,M892,H:H)=0,"",SUMIF(F:F,M892,H:H))</f>
        <v/>
      </c>
      <c r="Q892" s="189" t="str">
        <f aca="false">IF(M892="","", xlookup("*"&amp;M892&amp;"*",S:S,S:S,"",2))</f>
        <v/>
      </c>
      <c r="S892" s="140" t="str">
        <f aca="false">IF('DKP Sep 25'!A889&lt;&gt;"",'DKP Sep 25'!A889,"")</f>
        <v/>
      </c>
      <c r="T892" s="145" t="str">
        <f aca="false">IF(S892="","",IF(SUMIF(Q:Q,S892,P:P)=0,"",SUMIF(Q:Q,S892,P:P)))</f>
        <v/>
      </c>
      <c r="U892" s="190" t="str">
        <f aca="false" t="array" ref="U892:U892">IF(S892="","", xlookup(S892,'DKP Sep 25'!A:A,'DKP Sep 25'!A:A))</f>
        <v/>
      </c>
      <c r="V892" s="126" t="str">
        <f aca="false">IF(T892="","", IF(T892&gt;10,1,""))</f>
        <v/>
      </c>
      <c r="W892" s="191" t="e">
        <f aca="false">xlookup(S892,Q:Q,Q:Q)</f>
        <v>#NAME?</v>
      </c>
    </row>
    <row r="893" customFormat="false" ht="15.75" hidden="false" customHeight="true" outlineLevel="0" collapsed="false">
      <c r="A893" s="126"/>
      <c r="B893" s="126"/>
      <c r="C893" s="126"/>
      <c r="G893" s="214"/>
      <c r="H893" s="123"/>
      <c r="I893" s="214" t="str">
        <f aca="false">IF(F893&lt;&gt;"",xlookup(F893,M:M,M:M,"not guildie"),"")</f>
        <v/>
      </c>
      <c r="J893" s="214" t="str">
        <f aca="false">IF(F893&lt;&gt;"", xlookup(F893,O:O,O:O,"not on DKP"),"")</f>
        <v/>
      </c>
      <c r="K893" s="185" t="str">
        <f aca="false">IF(F893="","", xlookup("*"&amp;F893&amp;"*",S:S,S:S,"",2))</f>
        <v/>
      </c>
      <c r="N893" s="187" t="str">
        <f aca="false" t="array" ref="N893:N893">IF(M893="","", xlookup(M893,'Guild ID Registrar'!B:B,'Guild ID Registrar'!A:A,"noID"))</f>
        <v/>
      </c>
      <c r="O893" s="139" t="e">
        <f aca="false">xlookup(M893,F:F,F:F,"",2)</f>
        <v>#NAME?</v>
      </c>
      <c r="P893" s="138" t="str">
        <f aca="false">IF(SUMIF(F:F,M893,H:H)=0,"",SUMIF(F:F,M893,H:H))</f>
        <v/>
      </c>
      <c r="Q893" s="189" t="str">
        <f aca="false">IF(M893="","", xlookup("*"&amp;M893&amp;"*",S:S,S:S,"",2))</f>
        <v/>
      </c>
      <c r="S893" s="140" t="str">
        <f aca="false">IF('DKP Sep 25'!A890&lt;&gt;"",'DKP Sep 25'!A890,"")</f>
        <v/>
      </c>
      <c r="T893" s="145" t="str">
        <f aca="false">IF(S893="","",IF(SUMIF(Q:Q,S893,P:P)=0,"",SUMIF(Q:Q,S893,P:P)))</f>
        <v/>
      </c>
      <c r="U893" s="190" t="str">
        <f aca="false" t="array" ref="U893:U893">IF(S893="","", xlookup(S893,'DKP Sep 25'!A:A,'DKP Sep 25'!A:A))</f>
        <v/>
      </c>
      <c r="V893" s="126" t="str">
        <f aca="false">IF(T893="","", IF(T893&gt;10,1,""))</f>
        <v/>
      </c>
      <c r="W893" s="191" t="e">
        <f aca="false">xlookup(S893,Q:Q,Q:Q)</f>
        <v>#NAME?</v>
      </c>
    </row>
    <row r="894" customFormat="false" ht="15.75" hidden="false" customHeight="true" outlineLevel="0" collapsed="false">
      <c r="A894" s="126"/>
      <c r="B894" s="126"/>
      <c r="C894" s="126"/>
      <c r="G894" s="214"/>
      <c r="H894" s="123"/>
      <c r="I894" s="214" t="str">
        <f aca="false">IF(F894&lt;&gt;"",xlookup(F894,M:M,M:M,"not guildie"),"")</f>
        <v/>
      </c>
      <c r="J894" s="214" t="str">
        <f aca="false">IF(F894&lt;&gt;"", xlookup(F894,O:O,O:O,"not on DKP"),"")</f>
        <v/>
      </c>
      <c r="K894" s="185" t="str">
        <f aca="false">IF(F894="","", xlookup("*"&amp;F894&amp;"*",S:S,S:S,"",2))</f>
        <v/>
      </c>
      <c r="N894" s="187" t="str">
        <f aca="false" t="array" ref="N894:N894">IF(M894="","", xlookup(M894,'Guild ID Registrar'!B:B,'Guild ID Registrar'!A:A,"noID"))</f>
        <v/>
      </c>
      <c r="O894" s="139" t="e">
        <f aca="false">xlookup(M894,F:F,F:F,"",2)</f>
        <v>#NAME?</v>
      </c>
      <c r="P894" s="138" t="str">
        <f aca="false">IF(SUMIF(F:F,M894,H:H)=0,"",SUMIF(F:F,M894,H:H))</f>
        <v/>
      </c>
      <c r="Q894" s="189" t="str">
        <f aca="false">IF(M894="","", xlookup("*"&amp;M894&amp;"*",S:S,S:S,"",2))</f>
        <v/>
      </c>
      <c r="S894" s="140" t="str">
        <f aca="false">IF('DKP Sep 25'!A891&lt;&gt;"",'DKP Sep 25'!A891,"")</f>
        <v/>
      </c>
      <c r="T894" s="145" t="str">
        <f aca="false">IF(S894="","",IF(SUMIF(Q:Q,S894,P:P)=0,"",SUMIF(Q:Q,S894,P:P)))</f>
        <v/>
      </c>
      <c r="U894" s="190" t="str">
        <f aca="false" t="array" ref="U894:U894">IF(S894="","", xlookup(S894,'DKP Sep 25'!A:A,'DKP Sep 25'!A:A))</f>
        <v/>
      </c>
      <c r="V894" s="126" t="str">
        <f aca="false">IF(T894="","", IF(T894&gt;10,1,""))</f>
        <v/>
      </c>
      <c r="W894" s="191" t="e">
        <f aca="false">xlookup(S894,Q:Q,Q:Q)</f>
        <v>#NAME?</v>
      </c>
    </row>
    <row r="895" customFormat="false" ht="15.75" hidden="false" customHeight="true" outlineLevel="0" collapsed="false">
      <c r="A895" s="126"/>
      <c r="B895" s="126"/>
      <c r="C895" s="126"/>
      <c r="G895" s="214"/>
      <c r="H895" s="123"/>
      <c r="I895" s="214" t="str">
        <f aca="false">IF(F895&lt;&gt;"",xlookup(F895,M:M,M:M,"not guildie"),"")</f>
        <v/>
      </c>
      <c r="J895" s="214" t="str">
        <f aca="false">IF(F895&lt;&gt;"", xlookup(F895,O:O,O:O,"not on DKP"),"")</f>
        <v/>
      </c>
      <c r="K895" s="185" t="str">
        <f aca="false">IF(F895="","", xlookup("*"&amp;F895&amp;"*",S:S,S:S,"",2))</f>
        <v/>
      </c>
      <c r="N895" s="187" t="str">
        <f aca="false" t="array" ref="N895:N895">IF(M895="","", xlookup(M895,'Guild ID Registrar'!B:B,'Guild ID Registrar'!A:A,"noID"))</f>
        <v/>
      </c>
      <c r="O895" s="139" t="e">
        <f aca="false">xlookup(M895,F:F,F:F,"",2)</f>
        <v>#NAME?</v>
      </c>
      <c r="P895" s="138" t="str">
        <f aca="false">IF(SUMIF(F:F,M895,H:H)=0,"",SUMIF(F:F,M895,H:H))</f>
        <v/>
      </c>
      <c r="Q895" s="189" t="str">
        <f aca="false">IF(M895="","", xlookup("*"&amp;M895&amp;"*",S:S,S:S,"",2))</f>
        <v/>
      </c>
      <c r="S895" s="140" t="str">
        <f aca="false">IF('DKP Sep 25'!A892&lt;&gt;"",'DKP Sep 25'!A892,"")</f>
        <v/>
      </c>
      <c r="T895" s="145" t="str">
        <f aca="false">IF(S895="","",IF(SUMIF(Q:Q,S895,P:P)=0,"",SUMIF(Q:Q,S895,P:P)))</f>
        <v/>
      </c>
      <c r="U895" s="190" t="str">
        <f aca="false" t="array" ref="U895:U895">IF(S895="","", xlookup(S895,'DKP Sep 25'!A:A,'DKP Sep 25'!A:A))</f>
        <v/>
      </c>
      <c r="V895" s="126" t="str">
        <f aca="false">IF(T895="","", IF(T895&gt;10,1,""))</f>
        <v/>
      </c>
      <c r="W895" s="191" t="e">
        <f aca="false">xlookup(S895,Q:Q,Q:Q)</f>
        <v>#NAME?</v>
      </c>
    </row>
    <row r="896" customFormat="false" ht="15.75" hidden="false" customHeight="true" outlineLevel="0" collapsed="false">
      <c r="A896" s="126"/>
      <c r="B896" s="126"/>
      <c r="C896" s="126"/>
      <c r="G896" s="214"/>
      <c r="H896" s="123"/>
      <c r="I896" s="214" t="str">
        <f aca="false">IF(F896&lt;&gt;"",xlookup(F896,M:M,M:M,"not guildie"),"")</f>
        <v/>
      </c>
      <c r="J896" s="214" t="str">
        <f aca="false">IF(F896&lt;&gt;"", xlookup(F896,O:O,O:O,"not on DKP"),"")</f>
        <v/>
      </c>
      <c r="K896" s="185" t="str">
        <f aca="false">IF(F896="","", xlookup("*"&amp;F896&amp;"*",S:S,S:S,"",2))</f>
        <v/>
      </c>
      <c r="N896" s="187" t="str">
        <f aca="false" t="array" ref="N896:N896">IF(M896="","", xlookup(M896,'Guild ID Registrar'!B:B,'Guild ID Registrar'!A:A,"noID"))</f>
        <v/>
      </c>
      <c r="O896" s="139" t="e">
        <f aca="false">xlookup(M896,F:F,F:F,"",2)</f>
        <v>#NAME?</v>
      </c>
      <c r="P896" s="138" t="str">
        <f aca="false">IF(SUMIF(F:F,M896,H:H)=0,"",SUMIF(F:F,M896,H:H))</f>
        <v/>
      </c>
      <c r="Q896" s="189" t="str">
        <f aca="false">IF(M896="","", xlookup("*"&amp;M896&amp;"*",S:S,S:S,"",2))</f>
        <v/>
      </c>
      <c r="S896" s="140" t="str">
        <f aca="false">IF('DKP Sep 25'!A893&lt;&gt;"",'DKP Sep 25'!A893,"")</f>
        <v/>
      </c>
      <c r="T896" s="145" t="str">
        <f aca="false">IF(S896="","",IF(SUMIF(Q:Q,S896,P:P)=0,"",SUMIF(Q:Q,S896,P:P)))</f>
        <v/>
      </c>
      <c r="U896" s="190" t="str">
        <f aca="false" t="array" ref="U896:U896">IF(S896="","", xlookup(S896,'DKP Sep 25'!A:A,'DKP Sep 25'!A:A))</f>
        <v/>
      </c>
      <c r="V896" s="126" t="str">
        <f aca="false">IF(T896="","", IF(T896&gt;10,1,""))</f>
        <v/>
      </c>
      <c r="W896" s="191" t="e">
        <f aca="false">xlookup(S896,Q:Q,Q:Q)</f>
        <v>#NAME?</v>
      </c>
    </row>
    <row r="897" customFormat="false" ht="15.75" hidden="false" customHeight="true" outlineLevel="0" collapsed="false">
      <c r="A897" s="126"/>
      <c r="B897" s="126"/>
      <c r="C897" s="126"/>
      <c r="G897" s="214"/>
      <c r="H897" s="123"/>
      <c r="I897" s="214" t="str">
        <f aca="false">IF(F897&lt;&gt;"",xlookup(F897,M:M,M:M,"not guildie"),"")</f>
        <v/>
      </c>
      <c r="J897" s="214" t="str">
        <f aca="false">IF(F897&lt;&gt;"", xlookup(F897,O:O,O:O,"not on DKP"),"")</f>
        <v/>
      </c>
      <c r="K897" s="185" t="str">
        <f aca="false">IF(F897="","", xlookup("*"&amp;F897&amp;"*",S:S,S:S,"",2))</f>
        <v/>
      </c>
      <c r="N897" s="187" t="str">
        <f aca="false" t="array" ref="N897:N897">IF(M897="","", xlookup(M897,'Guild ID Registrar'!B:B,'Guild ID Registrar'!A:A,"noID"))</f>
        <v/>
      </c>
      <c r="O897" s="139" t="e">
        <f aca="false">xlookup(M897,F:F,F:F,"",2)</f>
        <v>#NAME?</v>
      </c>
      <c r="P897" s="138" t="str">
        <f aca="false">IF(SUMIF(F:F,M897,H:H)=0,"",SUMIF(F:F,M897,H:H))</f>
        <v/>
      </c>
      <c r="Q897" s="189" t="str">
        <f aca="false">IF(M897="","", xlookup("*"&amp;M897&amp;"*",S:S,S:S,"",2))</f>
        <v/>
      </c>
      <c r="S897" s="140" t="str">
        <f aca="false">IF('DKP Sep 25'!A894&lt;&gt;"",'DKP Sep 25'!A894,"")</f>
        <v/>
      </c>
      <c r="T897" s="145" t="str">
        <f aca="false">IF(S897="","",IF(SUMIF(Q:Q,S897,P:P)=0,"",SUMIF(Q:Q,S897,P:P)))</f>
        <v/>
      </c>
      <c r="U897" s="190" t="str">
        <f aca="false" t="array" ref="U897:U897">IF(S897="","", xlookup(S897,'DKP Sep 25'!A:A,'DKP Sep 25'!A:A))</f>
        <v/>
      </c>
      <c r="V897" s="126" t="str">
        <f aca="false">IF(T897="","", IF(T897&gt;10,1,""))</f>
        <v/>
      </c>
      <c r="W897" s="191" t="e">
        <f aca="false">xlookup(S897,Q:Q,Q:Q)</f>
        <v>#NAME?</v>
      </c>
    </row>
    <row r="898" customFormat="false" ht="15.75" hidden="false" customHeight="true" outlineLevel="0" collapsed="false">
      <c r="A898" s="126"/>
      <c r="B898" s="126"/>
      <c r="C898" s="126"/>
      <c r="G898" s="214"/>
      <c r="H898" s="123"/>
      <c r="I898" s="214" t="str">
        <f aca="false">IF(F898&lt;&gt;"",xlookup(F898,M:M,M:M,"not guildie"),"")</f>
        <v/>
      </c>
      <c r="J898" s="214" t="str">
        <f aca="false">IF(F898&lt;&gt;"", xlookup(F898,O:O,O:O,"not on DKP"),"")</f>
        <v/>
      </c>
      <c r="K898" s="185" t="str">
        <f aca="false">IF(F898="","", xlookup("*"&amp;F898&amp;"*",S:S,S:S,"",2))</f>
        <v/>
      </c>
      <c r="N898" s="187" t="str">
        <f aca="false" t="array" ref="N898:N898">IF(M898="","", xlookup(M898,'Guild ID Registrar'!B:B,'Guild ID Registrar'!A:A,"noID"))</f>
        <v/>
      </c>
      <c r="O898" s="139" t="e">
        <f aca="false">xlookup(M898,F:F,F:F,"",2)</f>
        <v>#NAME?</v>
      </c>
      <c r="P898" s="138" t="str">
        <f aca="false">IF(SUMIF(F:F,M898,H:H)=0,"",SUMIF(F:F,M898,H:H))</f>
        <v/>
      </c>
      <c r="Q898" s="189" t="str">
        <f aca="false">IF(M898="","", xlookup("*"&amp;M898&amp;"*",S:S,S:S,"",2))</f>
        <v/>
      </c>
      <c r="S898" s="140" t="str">
        <f aca="false">IF('DKP Sep 25'!A895&lt;&gt;"",'DKP Sep 25'!A895,"")</f>
        <v/>
      </c>
      <c r="T898" s="145" t="str">
        <f aca="false">IF(S898="","",IF(SUMIF(Q:Q,S898,P:P)=0,"",SUMIF(Q:Q,S898,P:P)))</f>
        <v/>
      </c>
      <c r="U898" s="190" t="str">
        <f aca="false" t="array" ref="U898:U898">IF(S898="","", xlookup(S898,'DKP Sep 25'!A:A,'DKP Sep 25'!A:A))</f>
        <v/>
      </c>
      <c r="V898" s="126" t="str">
        <f aca="false">IF(T898="","", IF(T898&gt;10,1,""))</f>
        <v/>
      </c>
      <c r="W898" s="191" t="e">
        <f aca="false">xlookup(S898,Q:Q,Q:Q)</f>
        <v>#NAME?</v>
      </c>
    </row>
    <row r="899" customFormat="false" ht="15.75" hidden="false" customHeight="true" outlineLevel="0" collapsed="false">
      <c r="A899" s="126"/>
      <c r="B899" s="126"/>
      <c r="C899" s="126"/>
      <c r="G899" s="214"/>
      <c r="H899" s="123"/>
      <c r="I899" s="214" t="str">
        <f aca="false">IF(F899&lt;&gt;"",xlookup(F899,M:M,M:M,"not guildie"),"")</f>
        <v/>
      </c>
      <c r="J899" s="214" t="str">
        <f aca="false">IF(F899&lt;&gt;"", xlookup(F899,O:O,O:O,"not on DKP"),"")</f>
        <v/>
      </c>
      <c r="K899" s="185" t="str">
        <f aca="false">IF(F899="","", xlookup("*"&amp;F899&amp;"*",S:S,S:S,"",2))</f>
        <v/>
      </c>
      <c r="N899" s="187" t="str">
        <f aca="false" t="array" ref="N899:N899">IF(M899="","", xlookup(M899,'Guild ID Registrar'!B:B,'Guild ID Registrar'!A:A,"noID"))</f>
        <v/>
      </c>
      <c r="O899" s="139" t="e">
        <f aca="false">xlookup(M899,F:F,F:F,"",2)</f>
        <v>#NAME?</v>
      </c>
      <c r="P899" s="138" t="str">
        <f aca="false">IF(SUMIF(F:F,M899,H:H)=0,"",SUMIF(F:F,M899,H:H))</f>
        <v/>
      </c>
      <c r="Q899" s="189" t="str">
        <f aca="false">IF(M899="","", xlookup("*"&amp;M899&amp;"*",S:S,S:S,"",2))</f>
        <v/>
      </c>
      <c r="S899" s="140" t="str">
        <f aca="false">IF('DKP Sep 25'!A896&lt;&gt;"",'DKP Sep 25'!A896,"")</f>
        <v/>
      </c>
      <c r="T899" s="145" t="str">
        <f aca="false">IF(S899="","",IF(SUMIF(Q:Q,S899,P:P)=0,"",SUMIF(Q:Q,S899,P:P)))</f>
        <v/>
      </c>
      <c r="U899" s="190" t="str">
        <f aca="false" t="array" ref="U899:U899">IF(S899="","", xlookup(S899,'DKP Sep 25'!A:A,'DKP Sep 25'!A:A))</f>
        <v/>
      </c>
      <c r="V899" s="126" t="str">
        <f aca="false">IF(T899="","", IF(T899&gt;10,1,""))</f>
        <v/>
      </c>
      <c r="W899" s="191" t="e">
        <f aca="false">xlookup(S899,Q:Q,Q:Q)</f>
        <v>#NAME?</v>
      </c>
    </row>
    <row r="900" customFormat="false" ht="15.75" hidden="false" customHeight="true" outlineLevel="0" collapsed="false">
      <c r="A900" s="126"/>
      <c r="B900" s="126"/>
      <c r="C900" s="126"/>
      <c r="G900" s="214"/>
      <c r="H900" s="123"/>
      <c r="I900" s="214" t="str">
        <f aca="false">IF(F900&lt;&gt;"",xlookup(F900,M:M,M:M,"not guildie"),"")</f>
        <v/>
      </c>
      <c r="J900" s="214" t="str">
        <f aca="false">IF(F900&lt;&gt;"", xlookup(F900,O:O,O:O,"not on DKP"),"")</f>
        <v/>
      </c>
      <c r="K900" s="185" t="str">
        <f aca="false">IF(F900="","", xlookup("*"&amp;F900&amp;"*",S:S,S:S,"",2))</f>
        <v/>
      </c>
      <c r="N900" s="187" t="str">
        <f aca="false" t="array" ref="N900:N900">IF(M900="","", xlookup(M900,'Guild ID Registrar'!B:B,'Guild ID Registrar'!A:A,"noID"))</f>
        <v/>
      </c>
      <c r="O900" s="139" t="e">
        <f aca="false">xlookup(M900,F:F,F:F,"",2)</f>
        <v>#NAME?</v>
      </c>
      <c r="P900" s="138" t="str">
        <f aca="false">IF(SUMIF(F:F,M900,H:H)=0,"",SUMIF(F:F,M900,H:H))</f>
        <v/>
      </c>
      <c r="Q900" s="189" t="str">
        <f aca="false">IF(M900="","", xlookup("*"&amp;M900&amp;"*",S:S,S:S,"",2))</f>
        <v/>
      </c>
      <c r="S900" s="140" t="str">
        <f aca="false">IF('DKP Sep 25'!A897&lt;&gt;"",'DKP Sep 25'!A897,"")</f>
        <v/>
      </c>
      <c r="T900" s="145" t="str">
        <f aca="false">IF(S900="","",IF(SUMIF(Q:Q,S900,P:P)=0,"",SUMIF(Q:Q,S900,P:P)))</f>
        <v/>
      </c>
      <c r="U900" s="190" t="str">
        <f aca="false" t="array" ref="U900:U900">IF(S900="","", xlookup(S900,'DKP Sep 25'!A:A,'DKP Sep 25'!A:A))</f>
        <v/>
      </c>
      <c r="V900" s="126" t="str">
        <f aca="false">IF(T900="","", IF(T900&gt;10,1,""))</f>
        <v/>
      </c>
      <c r="W900" s="191" t="e">
        <f aca="false">xlookup(S900,Q:Q,Q:Q)</f>
        <v>#NAME?</v>
      </c>
    </row>
    <row r="901" customFormat="false" ht="15.75" hidden="false" customHeight="true" outlineLevel="0" collapsed="false">
      <c r="A901" s="126"/>
      <c r="B901" s="126"/>
      <c r="C901" s="126"/>
      <c r="G901" s="214"/>
      <c r="H901" s="123"/>
      <c r="I901" s="214" t="str">
        <f aca="false">IF(F901&lt;&gt;"",xlookup(F901,M:M,M:M,"not guildie"),"")</f>
        <v/>
      </c>
      <c r="J901" s="214" t="str">
        <f aca="false">IF(F901&lt;&gt;"", xlookup(F901,O:O,O:O,"not on DKP"),"")</f>
        <v/>
      </c>
      <c r="K901" s="185" t="str">
        <f aca="false">IF(F901="","", xlookup("*"&amp;F901&amp;"*",S:S,S:S,"",2))</f>
        <v/>
      </c>
      <c r="N901" s="187" t="str">
        <f aca="false" t="array" ref="N901:N901">IF(M901="","", xlookup(M901,'Guild ID Registrar'!B:B,'Guild ID Registrar'!A:A,"noID"))</f>
        <v/>
      </c>
      <c r="O901" s="139" t="e">
        <f aca="false">xlookup(M901,F:F,F:F,"",2)</f>
        <v>#NAME?</v>
      </c>
      <c r="P901" s="138" t="str">
        <f aca="false">IF(SUMIF(F:F,M901,H:H)=0,"",SUMIF(F:F,M901,H:H))</f>
        <v/>
      </c>
      <c r="Q901" s="189" t="str">
        <f aca="false">IF(M901="","", xlookup("*"&amp;M901&amp;"*",S:S,S:S,"",2))</f>
        <v/>
      </c>
      <c r="S901" s="140" t="str">
        <f aca="false">IF('DKP Sep 25'!A898&lt;&gt;"",'DKP Sep 25'!A898,"")</f>
        <v/>
      </c>
      <c r="T901" s="145" t="str">
        <f aca="false">IF(S901="","",IF(SUMIF(Q:Q,S901,P:P)=0,"",SUMIF(Q:Q,S901,P:P)))</f>
        <v/>
      </c>
      <c r="U901" s="190" t="str">
        <f aca="false" t="array" ref="U901:U901">IF(S901="","", xlookup(S901,'DKP Sep 25'!A:A,'DKP Sep 25'!A:A))</f>
        <v/>
      </c>
      <c r="V901" s="126" t="str">
        <f aca="false">IF(T901="","", IF(T901&gt;10,1,""))</f>
        <v/>
      </c>
      <c r="W901" s="191" t="e">
        <f aca="false">xlookup(S901,Q:Q,Q:Q)</f>
        <v>#NAME?</v>
      </c>
    </row>
    <row r="902" customFormat="false" ht="15.75" hidden="false" customHeight="true" outlineLevel="0" collapsed="false">
      <c r="A902" s="126"/>
      <c r="B902" s="126"/>
      <c r="C902" s="126"/>
      <c r="G902" s="214"/>
      <c r="H902" s="123"/>
      <c r="I902" s="214" t="str">
        <f aca="false">IF(F902&lt;&gt;"",xlookup(F902,M:M,M:M,"not guildie"),"")</f>
        <v/>
      </c>
      <c r="J902" s="214" t="str">
        <f aca="false">IF(F902&lt;&gt;"", xlookup(F902,O:O,O:O,"not on DKP"),"")</f>
        <v/>
      </c>
      <c r="K902" s="185" t="str">
        <f aca="false">IF(F902="","", xlookup("*"&amp;F902&amp;"*",S:S,S:S,"",2))</f>
        <v/>
      </c>
      <c r="N902" s="187" t="str">
        <f aca="false" t="array" ref="N902:N902">IF(M902="","", xlookup(M902,'Guild ID Registrar'!B:B,'Guild ID Registrar'!A:A,"noID"))</f>
        <v/>
      </c>
      <c r="O902" s="139" t="e">
        <f aca="false">xlookup(M902,F:F,F:F,"",2)</f>
        <v>#NAME?</v>
      </c>
      <c r="P902" s="138" t="str">
        <f aca="false">IF(SUMIF(F:F,M902,H:H)=0,"",SUMIF(F:F,M902,H:H))</f>
        <v/>
      </c>
      <c r="Q902" s="189" t="str">
        <f aca="false">IF(M902="","", xlookup("*"&amp;M902&amp;"*",S:S,S:S,"",2))</f>
        <v/>
      </c>
      <c r="S902" s="140" t="str">
        <f aca="false">IF('DKP Sep 25'!A899&lt;&gt;"",'DKP Sep 25'!A899,"")</f>
        <v/>
      </c>
      <c r="T902" s="145" t="str">
        <f aca="false">IF(S902="","",IF(SUMIF(Q:Q,S902,P:P)=0,"",SUMIF(Q:Q,S902,P:P)))</f>
        <v/>
      </c>
      <c r="U902" s="190" t="str">
        <f aca="false" t="array" ref="U902:U902">IF(S902="","", xlookup(S902,'DKP Sep 25'!A:A,'DKP Sep 25'!A:A))</f>
        <v/>
      </c>
      <c r="V902" s="126" t="str">
        <f aca="false">IF(T902="","", IF(T902&gt;10,1,""))</f>
        <v/>
      </c>
      <c r="W902" s="191" t="e">
        <f aca="false">xlookup(S902,Q:Q,Q:Q)</f>
        <v>#NAME?</v>
      </c>
    </row>
    <row r="903" customFormat="false" ht="15.75" hidden="false" customHeight="true" outlineLevel="0" collapsed="false">
      <c r="A903" s="126"/>
      <c r="B903" s="126"/>
      <c r="C903" s="126"/>
      <c r="G903" s="214"/>
      <c r="H903" s="123"/>
      <c r="I903" s="214" t="str">
        <f aca="false">IF(F903&lt;&gt;"",xlookup(F903,M:M,M:M,"not guildie"),"")</f>
        <v/>
      </c>
      <c r="J903" s="214" t="str">
        <f aca="false">IF(F903&lt;&gt;"", xlookup(F903,O:O,O:O,"not on DKP"),"")</f>
        <v/>
      </c>
      <c r="K903" s="185" t="str">
        <f aca="false">IF(F903="","", xlookup("*"&amp;F903&amp;"*",S:S,S:S,"",2))</f>
        <v/>
      </c>
      <c r="N903" s="187" t="str">
        <f aca="false" t="array" ref="N903:N903">IF(M903="","", xlookup(M903,'Guild ID Registrar'!B:B,'Guild ID Registrar'!A:A,"noID"))</f>
        <v/>
      </c>
      <c r="O903" s="139" t="e">
        <f aca="false">xlookup(M903,F:F,F:F,"",2)</f>
        <v>#NAME?</v>
      </c>
      <c r="P903" s="138" t="str">
        <f aca="false">IF(SUMIF(F:F,M903,H:H)=0,"",SUMIF(F:F,M903,H:H))</f>
        <v/>
      </c>
      <c r="Q903" s="189" t="str">
        <f aca="false">IF(M903="","", xlookup("*"&amp;M903&amp;"*",S:S,S:S,"",2))</f>
        <v/>
      </c>
      <c r="S903" s="140" t="str">
        <f aca="false">IF('DKP Sep 25'!A900&lt;&gt;"",'DKP Sep 25'!A900,"")</f>
        <v/>
      </c>
      <c r="T903" s="145" t="str">
        <f aca="false">IF(S903="","",IF(SUMIF(Q:Q,S903,P:P)=0,"",SUMIF(Q:Q,S903,P:P)))</f>
        <v/>
      </c>
      <c r="U903" s="190" t="str">
        <f aca="false" t="array" ref="U903:U903">IF(S903="","", xlookup(S903,'DKP Sep 25'!A:A,'DKP Sep 25'!A:A))</f>
        <v/>
      </c>
      <c r="V903" s="126" t="str">
        <f aca="false">IF(T903="","", IF(T903&gt;10,1,""))</f>
        <v/>
      </c>
      <c r="W903" s="191" t="e">
        <f aca="false">xlookup(S903,Q:Q,Q:Q)</f>
        <v>#NAME?</v>
      </c>
    </row>
    <row r="904" customFormat="false" ht="15.75" hidden="false" customHeight="true" outlineLevel="0" collapsed="false">
      <c r="A904" s="126"/>
      <c r="B904" s="126"/>
      <c r="C904" s="126"/>
      <c r="G904" s="214"/>
      <c r="H904" s="123"/>
      <c r="I904" s="214" t="str">
        <f aca="false">IF(F904&lt;&gt;"",xlookup(F904,M:M,M:M,"not guildie"),"")</f>
        <v/>
      </c>
      <c r="J904" s="214" t="str">
        <f aca="false">IF(F904&lt;&gt;"", xlookup(F904,O:O,O:O,"not on DKP"),"")</f>
        <v/>
      </c>
      <c r="K904" s="185" t="str">
        <f aca="false">IF(F904="","", xlookup("*"&amp;F904&amp;"*",S:S,S:S,"",2))</f>
        <v/>
      </c>
      <c r="N904" s="187" t="str">
        <f aca="false" t="array" ref="N904:N904">IF(M904="","", xlookup(M904,'Guild ID Registrar'!B:B,'Guild ID Registrar'!A:A,"noID"))</f>
        <v/>
      </c>
      <c r="O904" s="139" t="e">
        <f aca="false">xlookup(M904,F:F,F:F,"",2)</f>
        <v>#NAME?</v>
      </c>
      <c r="P904" s="138" t="str">
        <f aca="false">IF(SUMIF(F:F,M904,H:H)=0,"",SUMIF(F:F,M904,H:H))</f>
        <v/>
      </c>
      <c r="Q904" s="189" t="str">
        <f aca="false">IF(M904="","", xlookup("*"&amp;M904&amp;"*",S:S,S:S,"",2))</f>
        <v/>
      </c>
      <c r="S904" s="140" t="str">
        <f aca="false">IF('DKP Sep 25'!A901&lt;&gt;"",'DKP Sep 25'!A901,"")</f>
        <v/>
      </c>
      <c r="T904" s="145" t="str">
        <f aca="false">IF(S904="","",IF(SUMIF(Q:Q,S904,P:P)=0,"",SUMIF(Q:Q,S904,P:P)))</f>
        <v/>
      </c>
      <c r="U904" s="190" t="str">
        <f aca="false" t="array" ref="U904:U904">IF(S904="","", xlookup(S904,'DKP Sep 25'!A:A,'DKP Sep 25'!A:A))</f>
        <v/>
      </c>
      <c r="V904" s="126" t="str">
        <f aca="false">IF(T904="","", IF(T904&gt;10,1,""))</f>
        <v/>
      </c>
      <c r="W904" s="191" t="e">
        <f aca="false">xlookup(S904,Q:Q,Q:Q)</f>
        <v>#NAME?</v>
      </c>
    </row>
    <row r="905" customFormat="false" ht="15.75" hidden="false" customHeight="true" outlineLevel="0" collapsed="false">
      <c r="A905" s="126"/>
      <c r="B905" s="126"/>
      <c r="C905" s="126"/>
      <c r="G905" s="214"/>
      <c r="H905" s="123"/>
      <c r="I905" s="214" t="str">
        <f aca="false">IF(F905&lt;&gt;"",xlookup(F905,M:M,M:M,"not guildie"),"")</f>
        <v/>
      </c>
      <c r="J905" s="214" t="str">
        <f aca="false">IF(F905&lt;&gt;"", xlookup(F905,O:O,O:O,"not on DKP"),"")</f>
        <v/>
      </c>
      <c r="K905" s="185" t="str">
        <f aca="false">IF(F905="","", xlookup("*"&amp;F905&amp;"*",S:S,S:S,"",2))</f>
        <v/>
      </c>
      <c r="N905" s="187" t="str">
        <f aca="false" t="array" ref="N905:N905">IF(M905="","", xlookup(M905,'Guild ID Registrar'!B:B,'Guild ID Registrar'!A:A,"noID"))</f>
        <v/>
      </c>
      <c r="O905" s="139" t="e">
        <f aca="false">xlookup(M905,F:F,F:F,"",2)</f>
        <v>#NAME?</v>
      </c>
      <c r="P905" s="138" t="str">
        <f aca="false">IF(SUMIF(F:F,M905,H:H)=0,"",SUMIF(F:F,M905,H:H))</f>
        <v/>
      </c>
      <c r="Q905" s="189" t="str">
        <f aca="false">IF(M905="","", xlookup("*"&amp;M905&amp;"*",S:S,S:S,"",2))</f>
        <v/>
      </c>
      <c r="S905" s="140" t="str">
        <f aca="false">IF('DKP Sep 25'!A902&lt;&gt;"",'DKP Sep 25'!A902,"")</f>
        <v/>
      </c>
      <c r="T905" s="145" t="str">
        <f aca="false">IF(S905="","",IF(SUMIF(Q:Q,S905,P:P)=0,"",SUMIF(Q:Q,S905,P:P)))</f>
        <v/>
      </c>
      <c r="U905" s="190" t="str">
        <f aca="false" t="array" ref="U905:U905">IF(S905="","", xlookup(S905,'DKP Sep 25'!A:A,'DKP Sep 25'!A:A))</f>
        <v/>
      </c>
      <c r="V905" s="126" t="str">
        <f aca="false">IF(T905="","", IF(T905&gt;10,1,""))</f>
        <v/>
      </c>
      <c r="W905" s="191" t="e">
        <f aca="false">xlookup(S905,Q:Q,Q:Q)</f>
        <v>#NAME?</v>
      </c>
    </row>
    <row r="906" customFormat="false" ht="15.75" hidden="false" customHeight="true" outlineLevel="0" collapsed="false">
      <c r="A906" s="126"/>
      <c r="B906" s="126"/>
      <c r="C906" s="126"/>
      <c r="G906" s="214"/>
      <c r="H906" s="123"/>
      <c r="I906" s="214" t="str">
        <f aca="false">IF(F906&lt;&gt;"",xlookup(F906,M:M,M:M,"not guildie"),"")</f>
        <v/>
      </c>
      <c r="J906" s="214" t="str">
        <f aca="false">IF(F906&lt;&gt;"", xlookup(F906,O:O,O:O,"not on DKP"),"")</f>
        <v/>
      </c>
      <c r="K906" s="185" t="str">
        <f aca="false">IF(F906="","", xlookup("*"&amp;F906&amp;"*",S:S,S:S,"",2))</f>
        <v/>
      </c>
      <c r="N906" s="187" t="str">
        <f aca="false" t="array" ref="N906:N906">IF(M906="","", xlookup(M906,'Guild ID Registrar'!B:B,'Guild ID Registrar'!A:A,"noID"))</f>
        <v/>
      </c>
      <c r="O906" s="139" t="e">
        <f aca="false">xlookup(M906,F:F,F:F,"",2)</f>
        <v>#NAME?</v>
      </c>
      <c r="P906" s="138" t="str">
        <f aca="false">IF(SUMIF(F:F,M906,H:H)=0,"",SUMIF(F:F,M906,H:H))</f>
        <v/>
      </c>
      <c r="Q906" s="189" t="str">
        <f aca="false">IF(M906="","", xlookup("*"&amp;M906&amp;"*",S:S,S:S,"",2))</f>
        <v/>
      </c>
      <c r="S906" s="140" t="str">
        <f aca="false">IF('DKP Sep 25'!A903&lt;&gt;"",'DKP Sep 25'!A903,"")</f>
        <v/>
      </c>
      <c r="T906" s="145" t="str">
        <f aca="false">IF(S906="","",IF(SUMIF(Q:Q,S906,P:P)=0,"",SUMIF(Q:Q,S906,P:P)))</f>
        <v/>
      </c>
      <c r="U906" s="190" t="str">
        <f aca="false" t="array" ref="U906:U906">IF(S906="","", xlookup(S906,'DKP Sep 25'!A:A,'DKP Sep 25'!A:A))</f>
        <v/>
      </c>
      <c r="V906" s="126" t="str">
        <f aca="false">IF(T906="","", IF(T906&gt;10,1,""))</f>
        <v/>
      </c>
      <c r="W906" s="191" t="e">
        <f aca="false">xlookup(S906,Q:Q,Q:Q)</f>
        <v>#NAME?</v>
      </c>
    </row>
    <row r="907" customFormat="false" ht="15.75" hidden="false" customHeight="true" outlineLevel="0" collapsed="false">
      <c r="A907" s="126"/>
      <c r="B907" s="126"/>
      <c r="C907" s="126"/>
      <c r="G907" s="214"/>
      <c r="H907" s="123"/>
      <c r="I907" s="214" t="str">
        <f aca="false">IF(F907&lt;&gt;"",xlookup(F907,M:M,M:M,"not guildie"),"")</f>
        <v/>
      </c>
      <c r="J907" s="214" t="str">
        <f aca="false">IF(F907&lt;&gt;"", xlookup(F907,O:O,O:O,"not on DKP"),"")</f>
        <v/>
      </c>
      <c r="K907" s="185" t="str">
        <f aca="false">IF(F907="","", xlookup("*"&amp;F907&amp;"*",S:S,S:S,"",2))</f>
        <v/>
      </c>
      <c r="N907" s="187" t="str">
        <f aca="false" t="array" ref="N907:N907">IF(M907="","", xlookup(M907,'Guild ID Registrar'!B:B,'Guild ID Registrar'!A:A,"noID"))</f>
        <v/>
      </c>
      <c r="O907" s="139" t="e">
        <f aca="false">xlookup(M907,F:F,F:F,"",2)</f>
        <v>#NAME?</v>
      </c>
      <c r="P907" s="138" t="str">
        <f aca="false">IF(SUMIF(F:F,M907,H:H)=0,"",SUMIF(F:F,M907,H:H))</f>
        <v/>
      </c>
      <c r="Q907" s="189" t="str">
        <f aca="false">IF(M907="","", xlookup("*"&amp;M907&amp;"*",S:S,S:S,"",2))</f>
        <v/>
      </c>
      <c r="S907" s="140" t="str">
        <f aca="false">IF('DKP Sep 25'!A904&lt;&gt;"",'DKP Sep 25'!A904,"")</f>
        <v/>
      </c>
      <c r="T907" s="145" t="str">
        <f aca="false">IF(S907="","",IF(SUMIF(Q:Q,S907,P:P)=0,"",SUMIF(Q:Q,S907,P:P)))</f>
        <v/>
      </c>
      <c r="U907" s="190" t="str">
        <f aca="false" t="array" ref="U907:U907">IF(S907="","", xlookup(S907,'DKP Sep 25'!A:A,'DKP Sep 25'!A:A))</f>
        <v/>
      </c>
      <c r="V907" s="126" t="str">
        <f aca="false">IF(T907="","", IF(T907&gt;10,1,""))</f>
        <v/>
      </c>
      <c r="W907" s="191" t="e">
        <f aca="false">xlookup(S907,Q:Q,Q:Q)</f>
        <v>#NAME?</v>
      </c>
    </row>
    <row r="908" customFormat="false" ht="15.75" hidden="false" customHeight="true" outlineLevel="0" collapsed="false">
      <c r="A908" s="126"/>
      <c r="B908" s="126"/>
      <c r="C908" s="126"/>
      <c r="G908" s="214"/>
      <c r="H908" s="123"/>
      <c r="I908" s="214" t="str">
        <f aca="false">IF(F908&lt;&gt;"",xlookup(F908,M:M,M:M,"not guildie"),"")</f>
        <v/>
      </c>
      <c r="J908" s="214" t="str">
        <f aca="false">IF(F908&lt;&gt;"", xlookup(F908,O:O,O:O,"not on DKP"),"")</f>
        <v/>
      </c>
      <c r="K908" s="185" t="str">
        <f aca="false">IF(F908="","", xlookup("*"&amp;F908&amp;"*",S:S,S:S,"",2))</f>
        <v/>
      </c>
      <c r="N908" s="187" t="str">
        <f aca="false" t="array" ref="N908:N908">IF(M908="","", xlookup(M908,'Guild ID Registrar'!B:B,'Guild ID Registrar'!A:A,"noID"))</f>
        <v/>
      </c>
      <c r="O908" s="139" t="e">
        <f aca="false">xlookup(M908,F:F,F:F,"",2)</f>
        <v>#NAME?</v>
      </c>
      <c r="P908" s="138" t="str">
        <f aca="false">IF(SUMIF(F:F,M908,H:H)=0,"",SUMIF(F:F,M908,H:H))</f>
        <v/>
      </c>
      <c r="Q908" s="189" t="str">
        <f aca="false">IF(M908="","", xlookup("*"&amp;M908&amp;"*",S:S,S:S,"",2))</f>
        <v/>
      </c>
      <c r="S908" s="140" t="str">
        <f aca="false">IF('DKP Sep 25'!A905&lt;&gt;"",'DKP Sep 25'!A905,"")</f>
        <v/>
      </c>
      <c r="T908" s="145" t="str">
        <f aca="false">IF(S908="","",IF(SUMIF(Q:Q,S908,P:P)=0,"",SUMIF(Q:Q,S908,P:P)))</f>
        <v/>
      </c>
      <c r="U908" s="190" t="str">
        <f aca="false" t="array" ref="U908:U908">IF(S908="","", xlookup(S908,'DKP Sep 25'!A:A,'DKP Sep 25'!A:A))</f>
        <v/>
      </c>
      <c r="V908" s="126" t="str">
        <f aca="false">IF(T908="","", IF(T908&gt;10,1,""))</f>
        <v/>
      </c>
      <c r="W908" s="191" t="e">
        <f aca="false">xlookup(S908,Q:Q,Q:Q)</f>
        <v>#NAME?</v>
      </c>
    </row>
    <row r="909" customFormat="false" ht="15.75" hidden="false" customHeight="true" outlineLevel="0" collapsed="false">
      <c r="A909" s="126"/>
      <c r="B909" s="126"/>
      <c r="C909" s="126"/>
      <c r="G909" s="214"/>
      <c r="H909" s="123"/>
      <c r="I909" s="214" t="str">
        <f aca="false">IF(F909&lt;&gt;"",xlookup(F909,M:M,M:M,"not guildie"),"")</f>
        <v/>
      </c>
      <c r="J909" s="214" t="str">
        <f aca="false">IF(F909&lt;&gt;"", xlookup(F909,O:O,O:O,"not on DKP"),"")</f>
        <v/>
      </c>
      <c r="K909" s="185" t="str">
        <f aca="false">IF(F909="","", xlookup("*"&amp;F909&amp;"*",S:S,S:S,"",2))</f>
        <v/>
      </c>
      <c r="N909" s="187" t="str">
        <f aca="false" t="array" ref="N909:N909">IF(M909="","", xlookup(M909,'Guild ID Registrar'!B:B,'Guild ID Registrar'!A:A,"noID"))</f>
        <v/>
      </c>
      <c r="O909" s="139" t="e">
        <f aca="false">xlookup(M909,F:F,F:F,"",2)</f>
        <v>#NAME?</v>
      </c>
      <c r="P909" s="138" t="str">
        <f aca="false">IF(SUMIF(F:F,M909,H:H)=0,"",SUMIF(F:F,M909,H:H))</f>
        <v/>
      </c>
      <c r="Q909" s="189" t="str">
        <f aca="false">IF(M909="","", xlookup("*"&amp;M909&amp;"*",S:S,S:S,"",2))</f>
        <v/>
      </c>
      <c r="S909" s="140" t="str">
        <f aca="false">IF('DKP Sep 25'!A906&lt;&gt;"",'DKP Sep 25'!A906,"")</f>
        <v/>
      </c>
      <c r="T909" s="145" t="str">
        <f aca="false">IF(S909="","",IF(SUMIF(Q:Q,S909,P:P)=0,"",SUMIF(Q:Q,S909,P:P)))</f>
        <v/>
      </c>
      <c r="U909" s="190" t="str">
        <f aca="false" t="array" ref="U909:U909">IF(S909="","", xlookup(S909,'DKP Sep 25'!A:A,'DKP Sep 25'!A:A))</f>
        <v/>
      </c>
      <c r="V909" s="126" t="str">
        <f aca="false">IF(T909="","", IF(T909&gt;10,1,""))</f>
        <v/>
      </c>
      <c r="W909" s="191" t="e">
        <f aca="false">xlookup(S909,Q:Q,Q:Q)</f>
        <v>#NAME?</v>
      </c>
    </row>
    <row r="910" customFormat="false" ht="15.75" hidden="false" customHeight="true" outlineLevel="0" collapsed="false">
      <c r="A910" s="126"/>
      <c r="B910" s="126"/>
      <c r="C910" s="126"/>
      <c r="G910" s="214"/>
      <c r="H910" s="123"/>
      <c r="I910" s="214" t="str">
        <f aca="false">IF(F910&lt;&gt;"",xlookup(F910,M:M,M:M,"not guildie"),"")</f>
        <v/>
      </c>
      <c r="J910" s="214" t="str">
        <f aca="false">IF(F910&lt;&gt;"", xlookup(F910,O:O,O:O,"not on DKP"),"")</f>
        <v/>
      </c>
      <c r="K910" s="185" t="str">
        <f aca="false">IF(F910="","", xlookup("*"&amp;F910&amp;"*",S:S,S:S,"",2))</f>
        <v/>
      </c>
      <c r="N910" s="187" t="str">
        <f aca="false" t="array" ref="N910:N910">IF(M910="","", xlookup(M910,'Guild ID Registrar'!B:B,'Guild ID Registrar'!A:A,"noID"))</f>
        <v/>
      </c>
      <c r="O910" s="139" t="e">
        <f aca="false">xlookup(M910,F:F,F:F,"",2)</f>
        <v>#NAME?</v>
      </c>
      <c r="P910" s="138" t="str">
        <f aca="false">IF(SUMIF(F:F,M910,H:H)=0,"",SUMIF(F:F,M910,H:H))</f>
        <v/>
      </c>
      <c r="Q910" s="189" t="str">
        <f aca="false">IF(M910="","", xlookup("*"&amp;M910&amp;"*",S:S,S:S,"",2))</f>
        <v/>
      </c>
      <c r="S910" s="140" t="str">
        <f aca="false">IF('DKP Sep 25'!A907&lt;&gt;"",'DKP Sep 25'!A907,"")</f>
        <v/>
      </c>
      <c r="T910" s="145" t="str">
        <f aca="false">IF(S910="","",IF(SUMIF(Q:Q,S910,P:P)=0,"",SUMIF(Q:Q,S910,P:P)))</f>
        <v/>
      </c>
      <c r="U910" s="190" t="str">
        <f aca="false" t="array" ref="U910:U910">IF(S910="","", xlookup(S910,'DKP Sep 25'!A:A,'DKP Sep 25'!A:A))</f>
        <v/>
      </c>
      <c r="V910" s="126" t="str">
        <f aca="false">IF(T910="","", IF(T910&gt;10,1,""))</f>
        <v/>
      </c>
      <c r="W910" s="191" t="e">
        <f aca="false">xlookup(S910,Q:Q,Q:Q)</f>
        <v>#NAME?</v>
      </c>
    </row>
    <row r="911" customFormat="false" ht="15.75" hidden="false" customHeight="true" outlineLevel="0" collapsed="false">
      <c r="A911" s="126"/>
      <c r="B911" s="126"/>
      <c r="C911" s="126"/>
      <c r="G911" s="214"/>
      <c r="H911" s="123"/>
      <c r="I911" s="214" t="str">
        <f aca="false">IF(F911&lt;&gt;"",xlookup(F911,M:M,M:M,"not guildie"),"")</f>
        <v/>
      </c>
      <c r="J911" s="214" t="str">
        <f aca="false">IF(F911&lt;&gt;"", xlookup(F911,O:O,O:O,"not on DKP"),"")</f>
        <v/>
      </c>
      <c r="K911" s="185" t="str">
        <f aca="false">IF(F911="","", xlookup("*"&amp;F911&amp;"*",S:S,S:S,"",2))</f>
        <v/>
      </c>
      <c r="N911" s="187" t="str">
        <f aca="false" t="array" ref="N911:N911">IF(M911="","", xlookup(M911,'Guild ID Registrar'!B:B,'Guild ID Registrar'!A:A,"noID"))</f>
        <v/>
      </c>
      <c r="O911" s="139" t="e">
        <f aca="false">xlookup(M911,F:F,F:F,"",2)</f>
        <v>#NAME?</v>
      </c>
      <c r="P911" s="138" t="str">
        <f aca="false">IF(SUMIF(F:F,M911,H:H)=0,"",SUMIF(F:F,M911,H:H))</f>
        <v/>
      </c>
      <c r="Q911" s="189" t="str">
        <f aca="false">IF(M911="","", xlookup("*"&amp;M911&amp;"*",S:S,S:S,"",2))</f>
        <v/>
      </c>
      <c r="S911" s="140" t="str">
        <f aca="false">IF('DKP Sep 25'!A908&lt;&gt;"",'DKP Sep 25'!A908,"")</f>
        <v/>
      </c>
      <c r="T911" s="145" t="str">
        <f aca="false">IF(S911="","",IF(SUMIF(Q:Q,S911,P:P)=0,"",SUMIF(Q:Q,S911,P:P)))</f>
        <v/>
      </c>
      <c r="U911" s="190" t="str">
        <f aca="false" t="array" ref="U911:U911">IF(S911="","", xlookup(S911,'DKP Sep 25'!A:A,'DKP Sep 25'!A:A))</f>
        <v/>
      </c>
      <c r="V911" s="126" t="str">
        <f aca="false">IF(T911="","", IF(T911&gt;10,1,""))</f>
        <v/>
      </c>
      <c r="W911" s="191" t="e">
        <f aca="false">xlookup(S911,Q:Q,Q:Q)</f>
        <v>#NAME?</v>
      </c>
    </row>
    <row r="912" customFormat="false" ht="15.75" hidden="false" customHeight="true" outlineLevel="0" collapsed="false">
      <c r="A912" s="126"/>
      <c r="B912" s="126"/>
      <c r="C912" s="126"/>
      <c r="G912" s="214"/>
      <c r="H912" s="123"/>
      <c r="I912" s="214" t="str">
        <f aca="false">IF(F912&lt;&gt;"",xlookup(F912,M:M,M:M,"not guildie"),"")</f>
        <v/>
      </c>
      <c r="J912" s="214" t="str">
        <f aca="false">IF(F912&lt;&gt;"", xlookup(F912,O:O,O:O,"not on DKP"),"")</f>
        <v/>
      </c>
      <c r="K912" s="185" t="str">
        <f aca="false">IF(F912="","", xlookup("*"&amp;F912&amp;"*",S:S,S:S,"",2))</f>
        <v/>
      </c>
      <c r="N912" s="187" t="str">
        <f aca="false" t="array" ref="N912:N912">IF(M912="","", xlookup(M912,'Guild ID Registrar'!B:B,'Guild ID Registrar'!A:A,"noID"))</f>
        <v/>
      </c>
      <c r="O912" s="139" t="e">
        <f aca="false">xlookup(M912,F:F,F:F,"",2)</f>
        <v>#NAME?</v>
      </c>
      <c r="P912" s="138" t="str">
        <f aca="false">IF(SUMIF(F:F,M912,H:H)=0,"",SUMIF(F:F,M912,H:H))</f>
        <v/>
      </c>
      <c r="Q912" s="189" t="str">
        <f aca="false">IF(M912="","", xlookup("*"&amp;M912&amp;"*",S:S,S:S,"",2))</f>
        <v/>
      </c>
      <c r="S912" s="140" t="str">
        <f aca="false">IF('DKP Sep 25'!A909&lt;&gt;"",'DKP Sep 25'!A909,"")</f>
        <v/>
      </c>
      <c r="T912" s="145" t="str">
        <f aca="false">IF(S912="","",IF(SUMIF(Q:Q,S912,P:P)=0,"",SUMIF(Q:Q,S912,P:P)))</f>
        <v/>
      </c>
      <c r="U912" s="190" t="str">
        <f aca="false" t="array" ref="U912:U912">IF(S912="","", xlookup(S912,'DKP Sep 25'!A:A,'DKP Sep 25'!A:A))</f>
        <v/>
      </c>
      <c r="V912" s="126" t="str">
        <f aca="false">IF(T912="","", IF(T912&gt;10,1,""))</f>
        <v/>
      </c>
      <c r="W912" s="191" t="e">
        <f aca="false">xlookup(S912,Q:Q,Q:Q)</f>
        <v>#NAME?</v>
      </c>
    </row>
    <row r="913" customFormat="false" ht="15.75" hidden="false" customHeight="true" outlineLevel="0" collapsed="false">
      <c r="A913" s="126"/>
      <c r="B913" s="126"/>
      <c r="C913" s="126"/>
      <c r="G913" s="214"/>
      <c r="H913" s="123"/>
      <c r="I913" s="214" t="str">
        <f aca="false">IF(F913&lt;&gt;"",xlookup(F913,M:M,M:M,"not guildie"),"")</f>
        <v/>
      </c>
      <c r="J913" s="214" t="str">
        <f aca="false">IF(F913&lt;&gt;"", xlookup(F913,O:O,O:O,"not on DKP"),"")</f>
        <v/>
      </c>
      <c r="K913" s="185" t="str">
        <f aca="false">IF(F913="","", xlookup("*"&amp;F913&amp;"*",S:S,S:S,"",2))</f>
        <v/>
      </c>
      <c r="N913" s="187" t="str">
        <f aca="false" t="array" ref="N913:N913">IF(M913="","", xlookup(M913,'Guild ID Registrar'!B:B,'Guild ID Registrar'!A:A,"noID"))</f>
        <v/>
      </c>
      <c r="O913" s="139" t="e">
        <f aca="false">xlookup(M913,F:F,F:F,"",2)</f>
        <v>#NAME?</v>
      </c>
      <c r="P913" s="138" t="str">
        <f aca="false">IF(SUMIF(F:F,M913,H:H)=0,"",SUMIF(F:F,M913,H:H))</f>
        <v/>
      </c>
      <c r="Q913" s="189" t="str">
        <f aca="false">IF(M913="","", xlookup("*"&amp;M913&amp;"*",S:S,S:S,"",2))</f>
        <v/>
      </c>
      <c r="S913" s="140" t="str">
        <f aca="false">IF('DKP Sep 25'!A910&lt;&gt;"",'DKP Sep 25'!A910,"")</f>
        <v/>
      </c>
      <c r="T913" s="145" t="str">
        <f aca="false">IF(S913="","",IF(SUMIF(Q:Q,S913,P:P)=0,"",SUMIF(Q:Q,S913,P:P)))</f>
        <v/>
      </c>
      <c r="U913" s="190" t="str">
        <f aca="false" t="array" ref="U913:U913">IF(S913="","", xlookup(S913,'DKP Sep 25'!A:A,'DKP Sep 25'!A:A))</f>
        <v/>
      </c>
      <c r="V913" s="126" t="str">
        <f aca="false">IF(T913="","", IF(T913&gt;10,1,""))</f>
        <v/>
      </c>
      <c r="W913" s="191" t="e">
        <f aca="false">xlookup(S913,Q:Q,Q:Q)</f>
        <v>#NAME?</v>
      </c>
    </row>
    <row r="914" customFormat="false" ht="15.75" hidden="false" customHeight="true" outlineLevel="0" collapsed="false">
      <c r="A914" s="126"/>
      <c r="B914" s="126"/>
      <c r="C914" s="126"/>
      <c r="G914" s="214"/>
      <c r="H914" s="123"/>
      <c r="I914" s="214" t="str">
        <f aca="false">IF(F914&lt;&gt;"",xlookup(F914,M:M,M:M,"not guildie"),"")</f>
        <v/>
      </c>
      <c r="J914" s="214" t="str">
        <f aca="false">IF(F914&lt;&gt;"", xlookup(F914,O:O,O:O,"not on DKP"),"")</f>
        <v/>
      </c>
      <c r="K914" s="185" t="str">
        <f aca="false">IF(F914="","", xlookup("*"&amp;F914&amp;"*",S:S,S:S,"",2))</f>
        <v/>
      </c>
      <c r="N914" s="187" t="str">
        <f aca="false" t="array" ref="N914:N914">IF(M914="","", xlookup(M914,'Guild ID Registrar'!B:B,'Guild ID Registrar'!A:A,"noID"))</f>
        <v/>
      </c>
      <c r="O914" s="139" t="e">
        <f aca="false">xlookup(M914,F:F,F:F,"",2)</f>
        <v>#NAME?</v>
      </c>
      <c r="P914" s="138" t="str">
        <f aca="false">IF(SUMIF(F:F,M914,H:H)=0,"",SUMIF(F:F,M914,H:H))</f>
        <v/>
      </c>
      <c r="Q914" s="189" t="str">
        <f aca="false">IF(M914="","", xlookup("*"&amp;M914&amp;"*",S:S,S:S,"",2))</f>
        <v/>
      </c>
      <c r="S914" s="140" t="str">
        <f aca="false">IF('DKP Sep 25'!A911&lt;&gt;"",'DKP Sep 25'!A911,"")</f>
        <v/>
      </c>
      <c r="T914" s="145" t="str">
        <f aca="false">IF(S914="","",IF(SUMIF(Q:Q,S914,P:P)=0,"",SUMIF(Q:Q,S914,P:P)))</f>
        <v/>
      </c>
      <c r="U914" s="190" t="str">
        <f aca="false" t="array" ref="U914:U914">IF(S914="","", xlookup(S914,'DKP Sep 25'!A:A,'DKP Sep 25'!A:A))</f>
        <v/>
      </c>
      <c r="V914" s="126" t="str">
        <f aca="false">IF(T914="","", IF(T914&gt;10,1,""))</f>
        <v/>
      </c>
      <c r="W914" s="191" t="e">
        <f aca="false">xlookup(S914,Q:Q,Q:Q)</f>
        <v>#NAME?</v>
      </c>
    </row>
    <row r="915" customFormat="false" ht="15.75" hidden="false" customHeight="true" outlineLevel="0" collapsed="false">
      <c r="A915" s="126"/>
      <c r="B915" s="126"/>
      <c r="C915" s="126"/>
      <c r="G915" s="214"/>
      <c r="H915" s="123"/>
      <c r="I915" s="214" t="str">
        <f aca="false">IF(F915&lt;&gt;"",xlookup(F915,M:M,M:M,"not guildie"),"")</f>
        <v/>
      </c>
      <c r="J915" s="214" t="str">
        <f aca="false">IF(F915&lt;&gt;"", xlookup(F915,O:O,O:O,"not on DKP"),"")</f>
        <v/>
      </c>
      <c r="K915" s="185" t="str">
        <f aca="false">IF(F915="","", xlookup("*"&amp;F915&amp;"*",S:S,S:S,"",2))</f>
        <v/>
      </c>
      <c r="N915" s="187" t="str">
        <f aca="false" t="array" ref="N915:N915">IF(M915="","", xlookup(M915,'Guild ID Registrar'!B:B,'Guild ID Registrar'!A:A,"noID"))</f>
        <v/>
      </c>
      <c r="O915" s="139" t="e">
        <f aca="false">xlookup(M915,F:F,F:F,"",2)</f>
        <v>#NAME?</v>
      </c>
      <c r="P915" s="138" t="str">
        <f aca="false">IF(SUMIF(F:F,M915,H:H)=0,"",SUMIF(F:F,M915,H:H))</f>
        <v/>
      </c>
      <c r="Q915" s="189" t="str">
        <f aca="false">IF(M915="","", xlookup("*"&amp;M915&amp;"*",S:S,S:S,"",2))</f>
        <v/>
      </c>
      <c r="S915" s="140" t="str">
        <f aca="false">IF('DKP Sep 25'!A912&lt;&gt;"",'DKP Sep 25'!A912,"")</f>
        <v/>
      </c>
      <c r="T915" s="145" t="str">
        <f aca="false">IF(S915="","",IF(SUMIF(Q:Q,S915,P:P)=0,"",SUMIF(Q:Q,S915,P:P)))</f>
        <v/>
      </c>
      <c r="U915" s="190" t="str">
        <f aca="false" t="array" ref="U915:U915">IF(S915="","", xlookup(S915,'DKP Sep 25'!A:A,'DKP Sep 25'!A:A))</f>
        <v/>
      </c>
      <c r="V915" s="126" t="str">
        <f aca="false">IF(T915="","", IF(T915&gt;10,1,""))</f>
        <v/>
      </c>
      <c r="W915" s="191" t="e">
        <f aca="false">xlookup(S915,Q:Q,Q:Q)</f>
        <v>#NAME?</v>
      </c>
    </row>
    <row r="916" customFormat="false" ht="15.75" hidden="false" customHeight="true" outlineLevel="0" collapsed="false">
      <c r="A916" s="126"/>
      <c r="B916" s="126"/>
      <c r="C916" s="126"/>
      <c r="G916" s="214"/>
      <c r="H916" s="123"/>
      <c r="I916" s="214" t="str">
        <f aca="false">IF(F916&lt;&gt;"",xlookup(F916,M:M,M:M,"not guildie"),"")</f>
        <v/>
      </c>
      <c r="J916" s="214" t="str">
        <f aca="false">IF(F916&lt;&gt;"", xlookup(F916,O:O,O:O,"not on DKP"),"")</f>
        <v/>
      </c>
      <c r="K916" s="185" t="str">
        <f aca="false">IF(F916="","", xlookup("*"&amp;F916&amp;"*",S:S,S:S,"",2))</f>
        <v/>
      </c>
      <c r="N916" s="187" t="str">
        <f aca="false" t="array" ref="N916:N916">IF(M916="","", xlookup(M916,'Guild ID Registrar'!B:B,'Guild ID Registrar'!A:A,"noID"))</f>
        <v/>
      </c>
      <c r="O916" s="139" t="e">
        <f aca="false">xlookup(M916,F:F,F:F,"",2)</f>
        <v>#NAME?</v>
      </c>
      <c r="P916" s="138" t="str">
        <f aca="false">IF(SUMIF(F:F,M916,H:H)=0,"",SUMIF(F:F,M916,H:H))</f>
        <v/>
      </c>
      <c r="Q916" s="189" t="str">
        <f aca="false">IF(M916="","", xlookup("*"&amp;M916&amp;"*",S:S,S:S,"",2))</f>
        <v/>
      </c>
      <c r="S916" s="140" t="str">
        <f aca="false">IF('DKP Sep 25'!A913&lt;&gt;"",'DKP Sep 25'!A913,"")</f>
        <v/>
      </c>
      <c r="T916" s="145" t="str">
        <f aca="false">IF(S916="","",IF(SUMIF(Q:Q,S916,P:P)=0,"",SUMIF(Q:Q,S916,P:P)))</f>
        <v/>
      </c>
      <c r="U916" s="190" t="str">
        <f aca="false" t="array" ref="U916:U916">IF(S916="","", xlookup(S916,'DKP Sep 25'!A:A,'DKP Sep 25'!A:A))</f>
        <v/>
      </c>
      <c r="V916" s="126" t="str">
        <f aca="false">IF(T916="","", IF(T916&gt;10,1,""))</f>
        <v/>
      </c>
      <c r="W916" s="191" t="e">
        <f aca="false">xlookup(S916,Q:Q,Q:Q)</f>
        <v>#NAME?</v>
      </c>
    </row>
    <row r="917" customFormat="false" ht="15.75" hidden="false" customHeight="true" outlineLevel="0" collapsed="false">
      <c r="A917" s="126"/>
      <c r="B917" s="126"/>
      <c r="C917" s="126"/>
      <c r="G917" s="214"/>
      <c r="H917" s="123"/>
      <c r="I917" s="214" t="str">
        <f aca="false">IF(F917&lt;&gt;"",xlookup(F917,M:M,M:M,"not guildie"),"")</f>
        <v/>
      </c>
      <c r="J917" s="214" t="str">
        <f aca="false">IF(F917&lt;&gt;"", xlookup(F917,O:O,O:O,"not on DKP"),"")</f>
        <v/>
      </c>
      <c r="K917" s="185" t="str">
        <f aca="false">IF(F917="","", xlookup("*"&amp;F917&amp;"*",S:S,S:S,"",2))</f>
        <v/>
      </c>
      <c r="N917" s="187" t="str">
        <f aca="false" t="array" ref="N917:N917">IF(M917="","", xlookup(M917,'Guild ID Registrar'!B:B,'Guild ID Registrar'!A:A,"noID"))</f>
        <v/>
      </c>
      <c r="O917" s="139" t="e">
        <f aca="false">xlookup(M917,F:F,F:F,"",2)</f>
        <v>#NAME?</v>
      </c>
      <c r="P917" s="138" t="str">
        <f aca="false">IF(SUMIF(F:F,M917,H:H)=0,"",SUMIF(F:F,M917,H:H))</f>
        <v/>
      </c>
      <c r="Q917" s="189" t="str">
        <f aca="false">IF(M917="","", xlookup("*"&amp;M917&amp;"*",S:S,S:S,"",2))</f>
        <v/>
      </c>
      <c r="S917" s="140" t="str">
        <f aca="false">IF('DKP Sep 25'!A914&lt;&gt;"",'DKP Sep 25'!A914,"")</f>
        <v/>
      </c>
      <c r="T917" s="145" t="str">
        <f aca="false">IF(S917="","",IF(SUMIF(Q:Q,S917,P:P)=0,"",SUMIF(Q:Q,S917,P:P)))</f>
        <v/>
      </c>
      <c r="U917" s="190" t="str">
        <f aca="false" t="array" ref="U917:U917">IF(S917="","", xlookup(S917,'DKP Sep 25'!A:A,'DKP Sep 25'!A:A))</f>
        <v/>
      </c>
      <c r="V917" s="126" t="str">
        <f aca="false">IF(T917="","", IF(T917&gt;10,1,""))</f>
        <v/>
      </c>
      <c r="W917" s="191" t="e">
        <f aca="false">xlookup(S917,Q:Q,Q:Q)</f>
        <v>#NAME?</v>
      </c>
    </row>
    <row r="918" customFormat="false" ht="15.75" hidden="false" customHeight="true" outlineLevel="0" collapsed="false">
      <c r="A918" s="126"/>
      <c r="B918" s="126"/>
      <c r="C918" s="126"/>
      <c r="G918" s="214"/>
      <c r="H918" s="123"/>
      <c r="I918" s="214" t="str">
        <f aca="false">IF(F918&lt;&gt;"",xlookup(F918,M:M,M:M,"not guildie"),"")</f>
        <v/>
      </c>
      <c r="J918" s="214" t="str">
        <f aca="false">IF(F918&lt;&gt;"", xlookup(F918,O:O,O:O,"not on DKP"),"")</f>
        <v/>
      </c>
      <c r="K918" s="185" t="str">
        <f aca="false">IF(F918="","", xlookup("*"&amp;F918&amp;"*",S:S,S:S,"",2))</f>
        <v/>
      </c>
      <c r="N918" s="187" t="str">
        <f aca="false" t="array" ref="N918:N918">IF(M918="","", xlookup(M918,'Guild ID Registrar'!B:B,'Guild ID Registrar'!A:A,"noID"))</f>
        <v/>
      </c>
      <c r="O918" s="139" t="e">
        <f aca="false">xlookup(M918,F:F,F:F,"",2)</f>
        <v>#NAME?</v>
      </c>
      <c r="P918" s="138" t="str">
        <f aca="false">IF(SUMIF(F:F,M918,H:H)=0,"",SUMIF(F:F,M918,H:H))</f>
        <v/>
      </c>
      <c r="Q918" s="189" t="str">
        <f aca="false">IF(M918="","", xlookup("*"&amp;M918&amp;"*",S:S,S:S,"",2))</f>
        <v/>
      </c>
      <c r="S918" s="140" t="str">
        <f aca="false">IF('DKP Sep 25'!A915&lt;&gt;"",'DKP Sep 25'!A915,"")</f>
        <v/>
      </c>
      <c r="T918" s="145" t="str">
        <f aca="false">IF(S918="","",IF(SUMIF(Q:Q,S918,P:P)=0,"",SUMIF(Q:Q,S918,P:P)))</f>
        <v/>
      </c>
      <c r="U918" s="190" t="str">
        <f aca="false" t="array" ref="U918:U918">IF(S918="","", xlookup(S918,'DKP Sep 25'!A:A,'DKP Sep 25'!A:A))</f>
        <v/>
      </c>
      <c r="V918" s="126" t="str">
        <f aca="false">IF(T918="","", IF(T918&gt;10,1,""))</f>
        <v/>
      </c>
      <c r="W918" s="191" t="e">
        <f aca="false">xlookup(S918,Q:Q,Q:Q)</f>
        <v>#NAME?</v>
      </c>
    </row>
    <row r="919" customFormat="false" ht="15.75" hidden="false" customHeight="true" outlineLevel="0" collapsed="false">
      <c r="A919" s="126"/>
      <c r="B919" s="126"/>
      <c r="C919" s="126"/>
      <c r="G919" s="214"/>
      <c r="H919" s="123"/>
      <c r="I919" s="214" t="str">
        <f aca="false">IF(F919&lt;&gt;"",xlookup(F919,M:M,M:M,"not guildie"),"")</f>
        <v/>
      </c>
      <c r="J919" s="214" t="str">
        <f aca="false">IF(F919&lt;&gt;"", xlookup(F919,O:O,O:O,"not on DKP"),"")</f>
        <v/>
      </c>
      <c r="K919" s="185" t="str">
        <f aca="false">IF(F919="","", xlookup("*"&amp;F919&amp;"*",S:S,S:S,"",2))</f>
        <v/>
      </c>
      <c r="N919" s="187" t="str">
        <f aca="false" t="array" ref="N919:N919">IF(M919="","", xlookup(M919,'Guild ID Registrar'!B:B,'Guild ID Registrar'!A:A,"noID"))</f>
        <v/>
      </c>
      <c r="O919" s="139" t="e">
        <f aca="false">xlookup(M919,F:F,F:F,"",2)</f>
        <v>#NAME?</v>
      </c>
      <c r="P919" s="138" t="str">
        <f aca="false">IF(SUMIF(F:F,M919,H:H)=0,"",SUMIF(F:F,M919,H:H))</f>
        <v/>
      </c>
      <c r="Q919" s="189" t="str">
        <f aca="false">IF(M919="","", xlookup("*"&amp;M919&amp;"*",S:S,S:S,"",2))</f>
        <v/>
      </c>
      <c r="S919" s="140" t="str">
        <f aca="false">IF('DKP Sep 25'!A916&lt;&gt;"",'DKP Sep 25'!A916,"")</f>
        <v/>
      </c>
      <c r="T919" s="145" t="str">
        <f aca="false">IF(S919="","",IF(SUMIF(Q:Q,S919,P:P)=0,"",SUMIF(Q:Q,S919,P:P)))</f>
        <v/>
      </c>
      <c r="U919" s="190" t="str">
        <f aca="false" t="array" ref="U919:U919">IF(S919="","", xlookup(S919,'DKP Sep 25'!A:A,'DKP Sep 25'!A:A))</f>
        <v/>
      </c>
      <c r="V919" s="126" t="str">
        <f aca="false">IF(T919="","", IF(T919&gt;10,1,""))</f>
        <v/>
      </c>
      <c r="W919" s="191" t="e">
        <f aca="false">xlookup(S919,Q:Q,Q:Q)</f>
        <v>#NAME?</v>
      </c>
    </row>
    <row r="920" customFormat="false" ht="15.75" hidden="false" customHeight="true" outlineLevel="0" collapsed="false">
      <c r="A920" s="126"/>
      <c r="B920" s="126"/>
      <c r="C920" s="126"/>
      <c r="G920" s="214"/>
      <c r="H920" s="123"/>
      <c r="I920" s="214" t="str">
        <f aca="false">IF(F920&lt;&gt;"",xlookup(F920,M:M,M:M,"not guildie"),"")</f>
        <v/>
      </c>
      <c r="J920" s="214" t="str">
        <f aca="false">IF(F920&lt;&gt;"", xlookup(F920,O:O,O:O,"not on DKP"),"")</f>
        <v/>
      </c>
      <c r="K920" s="185" t="str">
        <f aca="false">IF(F920="","", xlookup("*"&amp;F920&amp;"*",S:S,S:S,"",2))</f>
        <v/>
      </c>
      <c r="N920" s="187" t="str">
        <f aca="false" t="array" ref="N920:N920">IF(M920="","", xlookup(M920,'Guild ID Registrar'!B:B,'Guild ID Registrar'!A:A,"noID"))</f>
        <v/>
      </c>
      <c r="O920" s="139" t="e">
        <f aca="false">xlookup(M920,F:F,F:F,"",2)</f>
        <v>#NAME?</v>
      </c>
      <c r="P920" s="138" t="str">
        <f aca="false">IF(SUMIF(F:F,M920,H:H)=0,"",SUMIF(F:F,M920,H:H))</f>
        <v/>
      </c>
      <c r="Q920" s="189" t="str">
        <f aca="false">IF(M920="","", xlookup("*"&amp;M920&amp;"*",S:S,S:S,"",2))</f>
        <v/>
      </c>
      <c r="S920" s="140" t="str">
        <f aca="false">IF('DKP Sep 25'!A917&lt;&gt;"",'DKP Sep 25'!A917,"")</f>
        <v/>
      </c>
      <c r="T920" s="145" t="str">
        <f aca="false">IF(S920="","",IF(SUMIF(Q:Q,S920,P:P)=0,"",SUMIF(Q:Q,S920,P:P)))</f>
        <v/>
      </c>
      <c r="U920" s="190" t="str">
        <f aca="false" t="array" ref="U920:U920">IF(S920="","", xlookup(S920,'DKP Sep 25'!A:A,'DKP Sep 25'!A:A))</f>
        <v/>
      </c>
      <c r="V920" s="126" t="str">
        <f aca="false">IF(T920="","", IF(T920&gt;10,1,""))</f>
        <v/>
      </c>
      <c r="W920" s="191" t="e">
        <f aca="false">xlookup(S920,Q:Q,Q:Q)</f>
        <v>#NAME?</v>
      </c>
    </row>
    <row r="921" customFormat="false" ht="15.75" hidden="false" customHeight="true" outlineLevel="0" collapsed="false">
      <c r="A921" s="126"/>
      <c r="B921" s="126"/>
      <c r="C921" s="126"/>
      <c r="G921" s="214"/>
      <c r="H921" s="123"/>
      <c r="I921" s="214" t="str">
        <f aca="false">IF(F921&lt;&gt;"",xlookup(F921,M:M,M:M,"not guildie"),"")</f>
        <v/>
      </c>
      <c r="J921" s="214" t="str">
        <f aca="false">IF(F921&lt;&gt;"", xlookup(F921,O:O,O:O,"not on DKP"),"")</f>
        <v/>
      </c>
      <c r="K921" s="185" t="str">
        <f aca="false">IF(F921="","", xlookup("*"&amp;F921&amp;"*",S:S,S:S,"",2))</f>
        <v/>
      </c>
      <c r="N921" s="187" t="str">
        <f aca="false" t="array" ref="N921:N921">IF(M921="","", xlookup(M921,'Guild ID Registrar'!B:B,'Guild ID Registrar'!A:A,"noID"))</f>
        <v/>
      </c>
      <c r="O921" s="139" t="e">
        <f aca="false">xlookup(M921,F:F,F:F,"",2)</f>
        <v>#NAME?</v>
      </c>
      <c r="P921" s="138" t="str">
        <f aca="false">IF(SUMIF(F:F,M921,H:H)=0,"",SUMIF(F:F,M921,H:H))</f>
        <v/>
      </c>
      <c r="Q921" s="189" t="str">
        <f aca="false">IF(M921="","", xlookup("*"&amp;M921&amp;"*",S:S,S:S,"",2))</f>
        <v/>
      </c>
      <c r="S921" s="140" t="str">
        <f aca="false">IF('DKP Sep 25'!A918&lt;&gt;"",'DKP Sep 25'!A918,"")</f>
        <v/>
      </c>
      <c r="T921" s="145" t="str">
        <f aca="false">IF(S921="","",IF(SUMIF(Q:Q,S921,P:P)=0,"",SUMIF(Q:Q,S921,P:P)))</f>
        <v/>
      </c>
      <c r="U921" s="190" t="str">
        <f aca="false" t="array" ref="U921:U921">IF(S921="","", xlookup(S921,'DKP Sep 25'!A:A,'DKP Sep 25'!A:A))</f>
        <v/>
      </c>
      <c r="V921" s="126" t="str">
        <f aca="false">IF(T921="","", IF(T921&gt;10,1,""))</f>
        <v/>
      </c>
      <c r="W921" s="191" t="e">
        <f aca="false">xlookup(S921,Q:Q,Q:Q)</f>
        <v>#NAME?</v>
      </c>
    </row>
    <row r="922" customFormat="false" ht="15.75" hidden="false" customHeight="true" outlineLevel="0" collapsed="false">
      <c r="A922" s="126"/>
      <c r="B922" s="126"/>
      <c r="C922" s="126"/>
      <c r="G922" s="214"/>
      <c r="H922" s="123"/>
      <c r="I922" s="214" t="str">
        <f aca="false">IF(F922&lt;&gt;"",xlookup(F922,M:M,M:M,"not guildie"),"")</f>
        <v/>
      </c>
      <c r="J922" s="214" t="str">
        <f aca="false">IF(F922&lt;&gt;"", xlookup(F922,O:O,O:O,"not on DKP"),"")</f>
        <v/>
      </c>
      <c r="K922" s="185" t="str">
        <f aca="false">IF(F922="","", xlookup("*"&amp;F922&amp;"*",S:S,S:S,"",2))</f>
        <v/>
      </c>
      <c r="N922" s="187" t="str">
        <f aca="false" t="array" ref="N922:N922">IF(M922="","", xlookup(M922,'Guild ID Registrar'!B:B,'Guild ID Registrar'!A:A,"noID"))</f>
        <v/>
      </c>
      <c r="O922" s="139" t="e">
        <f aca="false">xlookup(M922,F:F,F:F,"",2)</f>
        <v>#NAME?</v>
      </c>
      <c r="P922" s="138" t="str">
        <f aca="false">IF(SUMIF(F:F,M922,H:H)=0,"",SUMIF(F:F,M922,H:H))</f>
        <v/>
      </c>
      <c r="Q922" s="189" t="str">
        <f aca="false">IF(M922="","", xlookup("*"&amp;M922&amp;"*",S:S,S:S,"",2))</f>
        <v/>
      </c>
      <c r="S922" s="140" t="str">
        <f aca="false">IF('DKP Sep 25'!A919&lt;&gt;"",'DKP Sep 25'!A919,"")</f>
        <v/>
      </c>
      <c r="T922" s="145" t="str">
        <f aca="false">IF(S922="","",IF(SUMIF(Q:Q,S922,P:P)=0,"",SUMIF(Q:Q,S922,P:P)))</f>
        <v/>
      </c>
      <c r="U922" s="190" t="str">
        <f aca="false" t="array" ref="U922:U922">IF(S922="","", xlookup(S922,'DKP Sep 25'!A:A,'DKP Sep 25'!A:A))</f>
        <v/>
      </c>
      <c r="V922" s="126" t="str">
        <f aca="false">IF(T922="","", IF(T922&gt;10,1,""))</f>
        <v/>
      </c>
      <c r="W922" s="191" t="e">
        <f aca="false">xlookup(S922,Q:Q,Q:Q)</f>
        <v>#NAME?</v>
      </c>
    </row>
    <row r="923" customFormat="false" ht="15.75" hidden="false" customHeight="true" outlineLevel="0" collapsed="false">
      <c r="A923" s="126"/>
      <c r="B923" s="126"/>
      <c r="C923" s="126"/>
      <c r="G923" s="214"/>
      <c r="H923" s="123"/>
      <c r="I923" s="214" t="str">
        <f aca="false">IF(F923&lt;&gt;"",xlookup(F923,M:M,M:M,"not guildie"),"")</f>
        <v/>
      </c>
      <c r="J923" s="214" t="str">
        <f aca="false">IF(F923&lt;&gt;"", xlookup(F923,O:O,O:O,"not on DKP"),"")</f>
        <v/>
      </c>
      <c r="K923" s="185" t="str">
        <f aca="false">IF(F923="","", xlookup("*"&amp;F923&amp;"*",S:S,S:S,"",2))</f>
        <v/>
      </c>
      <c r="N923" s="187" t="str">
        <f aca="false" t="array" ref="N923:N923">IF(M923="","", xlookup(M923,'Guild ID Registrar'!B:B,'Guild ID Registrar'!A:A,"noID"))</f>
        <v/>
      </c>
      <c r="O923" s="139" t="e">
        <f aca="false">xlookup(M923,F:F,F:F,"",2)</f>
        <v>#NAME?</v>
      </c>
      <c r="P923" s="138" t="str">
        <f aca="false">IF(SUMIF(F:F,M923,H:H)=0,"",SUMIF(F:F,M923,H:H))</f>
        <v/>
      </c>
      <c r="Q923" s="189" t="str">
        <f aca="false">IF(M923="","", xlookup("*"&amp;M923&amp;"*",S:S,S:S,"",2))</f>
        <v/>
      </c>
      <c r="S923" s="140" t="str">
        <f aca="false">IF('DKP Sep 25'!A920&lt;&gt;"",'DKP Sep 25'!A920,"")</f>
        <v/>
      </c>
      <c r="T923" s="145" t="str">
        <f aca="false">IF(S923="","",IF(SUMIF(Q:Q,S923,P:P)=0,"",SUMIF(Q:Q,S923,P:P)))</f>
        <v/>
      </c>
      <c r="U923" s="190" t="str">
        <f aca="false" t="array" ref="U923:U923">IF(S923="","", xlookup(S923,'DKP Sep 25'!A:A,'DKP Sep 25'!A:A))</f>
        <v/>
      </c>
      <c r="V923" s="126" t="str">
        <f aca="false">IF(T923="","", IF(T923&gt;10,1,""))</f>
        <v/>
      </c>
      <c r="W923" s="191" t="e">
        <f aca="false">xlookup(S923,Q:Q,Q:Q)</f>
        <v>#NAME?</v>
      </c>
    </row>
    <row r="924" customFormat="false" ht="15.75" hidden="false" customHeight="true" outlineLevel="0" collapsed="false">
      <c r="A924" s="126"/>
      <c r="B924" s="126"/>
      <c r="C924" s="126"/>
      <c r="G924" s="214"/>
      <c r="H924" s="123"/>
      <c r="I924" s="214" t="str">
        <f aca="false">IF(F924&lt;&gt;"",xlookup(F924,M:M,M:M,"not guildie"),"")</f>
        <v/>
      </c>
      <c r="J924" s="214" t="str">
        <f aca="false">IF(F924&lt;&gt;"", xlookup(F924,O:O,O:O,"not on DKP"),"")</f>
        <v/>
      </c>
      <c r="K924" s="185" t="str">
        <f aca="false">IF(F924="","", xlookup("*"&amp;F924&amp;"*",S:S,S:S,"",2))</f>
        <v/>
      </c>
      <c r="N924" s="187" t="str">
        <f aca="false" t="array" ref="N924:N924">IF(M924="","", xlookup(M924,'Guild ID Registrar'!B:B,'Guild ID Registrar'!A:A,"noID"))</f>
        <v/>
      </c>
      <c r="O924" s="139" t="e">
        <f aca="false">xlookup(M924,F:F,F:F,"",2)</f>
        <v>#NAME?</v>
      </c>
      <c r="P924" s="138" t="str">
        <f aca="false">IF(SUMIF(F:F,M924,H:H)=0,"",SUMIF(F:F,M924,H:H))</f>
        <v/>
      </c>
      <c r="Q924" s="189" t="str">
        <f aca="false">IF(M924="","", xlookup("*"&amp;M924&amp;"*",S:S,S:S,"",2))</f>
        <v/>
      </c>
      <c r="S924" s="140" t="str">
        <f aca="false">IF('DKP Sep 25'!A921&lt;&gt;"",'DKP Sep 25'!A921,"")</f>
        <v/>
      </c>
      <c r="T924" s="145" t="str">
        <f aca="false">IF(S924="","",IF(SUMIF(Q:Q,S924,P:P)=0,"",SUMIF(Q:Q,S924,P:P)))</f>
        <v/>
      </c>
      <c r="U924" s="190" t="str">
        <f aca="false" t="array" ref="U924:U924">IF(S924="","", xlookup(S924,'DKP Sep 25'!A:A,'DKP Sep 25'!A:A))</f>
        <v/>
      </c>
      <c r="V924" s="126" t="str">
        <f aca="false">IF(T924="","", IF(T924&gt;10,1,""))</f>
        <v/>
      </c>
      <c r="W924" s="191" t="e">
        <f aca="false">xlookup(S924,Q:Q,Q:Q)</f>
        <v>#NAME?</v>
      </c>
    </row>
    <row r="925" customFormat="false" ht="15.75" hidden="false" customHeight="true" outlineLevel="0" collapsed="false">
      <c r="A925" s="126"/>
      <c r="B925" s="126"/>
      <c r="C925" s="126"/>
      <c r="G925" s="214"/>
      <c r="H925" s="123"/>
      <c r="I925" s="214" t="str">
        <f aca="false">IF(F925&lt;&gt;"",xlookup(F925,M:M,M:M,"not guildie"),"")</f>
        <v/>
      </c>
      <c r="J925" s="214" t="str">
        <f aca="false">IF(F925&lt;&gt;"", xlookup(F925,O:O,O:O,"not on DKP"),"")</f>
        <v/>
      </c>
      <c r="K925" s="185" t="str">
        <f aca="false">IF(F925="","", xlookup("*"&amp;F925&amp;"*",S:S,S:S,"",2))</f>
        <v/>
      </c>
      <c r="N925" s="187" t="str">
        <f aca="false" t="array" ref="N925:N925">IF(M925="","", xlookup(M925,'Guild ID Registrar'!B:B,'Guild ID Registrar'!A:A,"noID"))</f>
        <v/>
      </c>
      <c r="O925" s="139" t="e">
        <f aca="false">xlookup(M925,F:F,F:F,"",2)</f>
        <v>#NAME?</v>
      </c>
      <c r="P925" s="138" t="str">
        <f aca="false">IF(SUMIF(F:F,M925,H:H)=0,"",SUMIF(F:F,M925,H:H))</f>
        <v/>
      </c>
      <c r="Q925" s="189" t="str">
        <f aca="false">IF(M925="","", xlookup("*"&amp;M925&amp;"*",S:S,S:S,"",2))</f>
        <v/>
      </c>
      <c r="S925" s="140" t="str">
        <f aca="false">IF('DKP Sep 25'!A922&lt;&gt;"",'DKP Sep 25'!A922,"")</f>
        <v/>
      </c>
      <c r="T925" s="145" t="str">
        <f aca="false">IF(S925="","",IF(SUMIF(Q:Q,S925,P:P)=0,"",SUMIF(Q:Q,S925,P:P)))</f>
        <v/>
      </c>
      <c r="U925" s="190" t="str">
        <f aca="false" t="array" ref="U925:U925">IF(S925="","", xlookup(S925,'DKP Sep 25'!A:A,'DKP Sep 25'!A:A))</f>
        <v/>
      </c>
      <c r="V925" s="126" t="str">
        <f aca="false">IF(T925="","", IF(T925&gt;10,1,""))</f>
        <v/>
      </c>
      <c r="W925" s="191" t="e">
        <f aca="false">xlookup(S925,Q:Q,Q:Q)</f>
        <v>#NAME?</v>
      </c>
    </row>
    <row r="926" customFormat="false" ht="15.75" hidden="false" customHeight="true" outlineLevel="0" collapsed="false">
      <c r="A926" s="126"/>
      <c r="B926" s="126"/>
      <c r="C926" s="126"/>
      <c r="G926" s="214"/>
      <c r="H926" s="123"/>
      <c r="I926" s="214" t="str">
        <f aca="false">IF(F926&lt;&gt;"",xlookup(F926,M:M,M:M,"not guildie"),"")</f>
        <v/>
      </c>
      <c r="J926" s="214" t="str">
        <f aca="false">IF(F926&lt;&gt;"", xlookup(F926,O:O,O:O,"not on DKP"),"")</f>
        <v/>
      </c>
      <c r="K926" s="185" t="str">
        <f aca="false">IF(F926="","", xlookup("*"&amp;F926&amp;"*",S:S,S:S,"",2))</f>
        <v/>
      </c>
      <c r="N926" s="187" t="str">
        <f aca="false" t="array" ref="N926:N926">IF(M926="","", xlookup(M926,'Guild ID Registrar'!B:B,'Guild ID Registrar'!A:A,"noID"))</f>
        <v/>
      </c>
      <c r="O926" s="139" t="e">
        <f aca="false">xlookup(M926,F:F,F:F,"",2)</f>
        <v>#NAME?</v>
      </c>
      <c r="P926" s="138" t="str">
        <f aca="false">IF(SUMIF(F:F,M926,H:H)=0,"",SUMIF(F:F,M926,H:H))</f>
        <v/>
      </c>
      <c r="Q926" s="189" t="str">
        <f aca="false">IF(M926="","", xlookup("*"&amp;M926&amp;"*",S:S,S:S,"",2))</f>
        <v/>
      </c>
      <c r="S926" s="140" t="str">
        <f aca="false">IF('DKP Sep 25'!A923&lt;&gt;"",'DKP Sep 25'!A923,"")</f>
        <v/>
      </c>
      <c r="T926" s="145" t="str">
        <f aca="false">IF(S926="","",IF(SUMIF(Q:Q,S926,P:P)=0,"",SUMIF(Q:Q,S926,P:P)))</f>
        <v/>
      </c>
      <c r="U926" s="190" t="str">
        <f aca="false" t="array" ref="U926:U926">IF(S926="","", xlookup(S926,'DKP Sep 25'!A:A,'DKP Sep 25'!A:A))</f>
        <v/>
      </c>
      <c r="V926" s="126" t="str">
        <f aca="false">IF(T926="","", IF(T926&gt;10,1,""))</f>
        <v/>
      </c>
      <c r="W926" s="191" t="e">
        <f aca="false">xlookup(S926,Q:Q,Q:Q)</f>
        <v>#NAME?</v>
      </c>
    </row>
    <row r="927" customFormat="false" ht="15.75" hidden="false" customHeight="true" outlineLevel="0" collapsed="false">
      <c r="A927" s="126"/>
      <c r="B927" s="126"/>
      <c r="C927" s="126"/>
      <c r="G927" s="214"/>
      <c r="H927" s="123"/>
      <c r="I927" s="214" t="str">
        <f aca="false">IF(F927&lt;&gt;"",xlookup(F927,M:M,M:M,"not guildie"),"")</f>
        <v/>
      </c>
      <c r="J927" s="214" t="str">
        <f aca="false">IF(F927&lt;&gt;"", xlookup(F927,O:O,O:O,"not on DKP"),"")</f>
        <v/>
      </c>
      <c r="K927" s="185" t="str">
        <f aca="false">IF(F927="","", xlookup("*"&amp;F927&amp;"*",S:S,S:S,"",2))</f>
        <v/>
      </c>
      <c r="N927" s="187" t="str">
        <f aca="false" t="array" ref="N927:N927">IF(M927="","", xlookup(M927,'Guild ID Registrar'!B:B,'Guild ID Registrar'!A:A,"noID"))</f>
        <v/>
      </c>
      <c r="O927" s="139" t="e">
        <f aca="false">xlookup(M927,F:F,F:F,"",2)</f>
        <v>#NAME?</v>
      </c>
      <c r="P927" s="138" t="str">
        <f aca="false">IF(SUMIF(F:F,M927,H:H)=0,"",SUMIF(F:F,M927,H:H))</f>
        <v/>
      </c>
      <c r="Q927" s="189" t="str">
        <f aca="false">IF(M927="","", xlookup("*"&amp;M927&amp;"*",S:S,S:S,"",2))</f>
        <v/>
      </c>
      <c r="S927" s="140" t="str">
        <f aca="false">IF('DKP Sep 25'!A924&lt;&gt;"",'DKP Sep 25'!A924,"")</f>
        <v/>
      </c>
      <c r="T927" s="145" t="str">
        <f aca="false">IF(S927="","",IF(SUMIF(Q:Q,S927,P:P)=0,"",SUMIF(Q:Q,S927,P:P)))</f>
        <v/>
      </c>
      <c r="U927" s="190" t="str">
        <f aca="false" t="array" ref="U927:U927">IF(S927="","", xlookup(S927,'DKP Sep 25'!A:A,'DKP Sep 25'!A:A))</f>
        <v/>
      </c>
      <c r="V927" s="126" t="str">
        <f aca="false">IF(T927="","", IF(T927&gt;10,1,""))</f>
        <v/>
      </c>
      <c r="W927" s="191" t="e">
        <f aca="false">xlookup(S927,Q:Q,Q:Q)</f>
        <v>#NAME?</v>
      </c>
    </row>
    <row r="928" customFormat="false" ht="15.75" hidden="false" customHeight="true" outlineLevel="0" collapsed="false">
      <c r="A928" s="126"/>
      <c r="B928" s="126"/>
      <c r="C928" s="126"/>
      <c r="G928" s="214"/>
      <c r="H928" s="123"/>
      <c r="I928" s="214" t="str">
        <f aca="false">IF(F928&lt;&gt;"",xlookup(F928,M:M,M:M,"not guildie"),"")</f>
        <v/>
      </c>
      <c r="J928" s="214" t="str">
        <f aca="false">IF(F928&lt;&gt;"", xlookup(F928,O:O,O:O,"not on DKP"),"")</f>
        <v/>
      </c>
      <c r="K928" s="185" t="str">
        <f aca="false">IF(F928="","", xlookup("*"&amp;F928&amp;"*",S:S,S:S,"",2))</f>
        <v/>
      </c>
      <c r="N928" s="187" t="str">
        <f aca="false" t="array" ref="N928:N928">IF(M928="","", xlookup(M928,'Guild ID Registrar'!B:B,'Guild ID Registrar'!A:A,"noID"))</f>
        <v/>
      </c>
      <c r="O928" s="139" t="e">
        <f aca="false">xlookup(M928,F:F,F:F,"",2)</f>
        <v>#NAME?</v>
      </c>
      <c r="P928" s="138" t="str">
        <f aca="false">IF(SUMIF(F:F,M928,H:H)=0,"",SUMIF(F:F,M928,H:H))</f>
        <v/>
      </c>
      <c r="Q928" s="189" t="str">
        <f aca="false">IF(M928="","", xlookup("*"&amp;M928&amp;"*",S:S,S:S,"",2))</f>
        <v/>
      </c>
      <c r="S928" s="140" t="str">
        <f aca="false">IF('DKP Sep 25'!A925&lt;&gt;"",'DKP Sep 25'!A925,"")</f>
        <v/>
      </c>
      <c r="T928" s="145" t="str">
        <f aca="false">IF(S928="","",IF(SUMIF(Q:Q,S928,P:P)=0,"",SUMIF(Q:Q,S928,P:P)))</f>
        <v/>
      </c>
      <c r="U928" s="190" t="str">
        <f aca="false" t="array" ref="U928:U928">IF(S928="","", xlookup(S928,'DKP Sep 25'!A:A,'DKP Sep 25'!A:A))</f>
        <v/>
      </c>
      <c r="V928" s="126" t="str">
        <f aca="false">IF(T928="","", IF(T928&gt;10,1,""))</f>
        <v/>
      </c>
      <c r="W928" s="191" t="e">
        <f aca="false">xlookup(S928,Q:Q,Q:Q)</f>
        <v>#NAME?</v>
      </c>
    </row>
    <row r="929" customFormat="false" ht="15.75" hidden="false" customHeight="true" outlineLevel="0" collapsed="false">
      <c r="A929" s="126"/>
      <c r="B929" s="126"/>
      <c r="C929" s="126"/>
      <c r="G929" s="214"/>
      <c r="H929" s="123"/>
      <c r="I929" s="214" t="str">
        <f aca="false">IF(F929&lt;&gt;"",xlookup(F929,M:M,M:M,"not guildie"),"")</f>
        <v/>
      </c>
      <c r="J929" s="214" t="str">
        <f aca="false">IF(F929&lt;&gt;"", xlookup(F929,O:O,O:O,"not on DKP"),"")</f>
        <v/>
      </c>
      <c r="K929" s="185" t="str">
        <f aca="false">IF(F929="","", xlookup("*"&amp;F929&amp;"*",S:S,S:S,"",2))</f>
        <v/>
      </c>
      <c r="N929" s="187" t="str">
        <f aca="false" t="array" ref="N929:N929">IF(M929="","", xlookup(M929,'Guild ID Registrar'!B:B,'Guild ID Registrar'!A:A,"noID"))</f>
        <v/>
      </c>
      <c r="O929" s="139" t="e">
        <f aca="false">xlookup(M929,F:F,F:F,"",2)</f>
        <v>#NAME?</v>
      </c>
      <c r="P929" s="138" t="str">
        <f aca="false">IF(SUMIF(F:F,M929,H:H)=0,"",SUMIF(F:F,M929,H:H))</f>
        <v/>
      </c>
      <c r="Q929" s="189" t="str">
        <f aca="false">IF(M929="","", xlookup("*"&amp;M929&amp;"*",S:S,S:S,"",2))</f>
        <v/>
      </c>
      <c r="S929" s="140" t="str">
        <f aca="false">IF('DKP Sep 25'!A926&lt;&gt;"",'DKP Sep 25'!A926,"")</f>
        <v/>
      </c>
      <c r="T929" s="145" t="str">
        <f aca="false">IF(S929="","",IF(SUMIF(Q:Q,S929,P:P)=0,"",SUMIF(Q:Q,S929,P:P)))</f>
        <v/>
      </c>
      <c r="U929" s="190" t="str">
        <f aca="false" t="array" ref="U929:U929">IF(S929="","", xlookup(S929,'DKP Sep 25'!A:A,'DKP Sep 25'!A:A))</f>
        <v/>
      </c>
      <c r="V929" s="126" t="str">
        <f aca="false">IF(T929="","", IF(T929&gt;10,1,""))</f>
        <v/>
      </c>
      <c r="W929" s="191" t="e">
        <f aca="false">xlookup(S929,Q:Q,Q:Q)</f>
        <v>#NAME?</v>
      </c>
    </row>
    <row r="930" customFormat="false" ht="15.75" hidden="false" customHeight="true" outlineLevel="0" collapsed="false">
      <c r="A930" s="126"/>
      <c r="B930" s="126"/>
      <c r="C930" s="126"/>
      <c r="G930" s="214"/>
      <c r="H930" s="123"/>
      <c r="I930" s="214" t="str">
        <f aca="false">IF(F930&lt;&gt;"",xlookup(F930,M:M,M:M,"not guildie"),"")</f>
        <v/>
      </c>
      <c r="J930" s="214" t="str">
        <f aca="false">IF(F930&lt;&gt;"", xlookup(F930,O:O,O:O,"not on DKP"),"")</f>
        <v/>
      </c>
      <c r="K930" s="185" t="str">
        <f aca="false">IF(F930="","", xlookup("*"&amp;F930&amp;"*",S:S,S:S,"",2))</f>
        <v/>
      </c>
      <c r="N930" s="187" t="str">
        <f aca="false" t="array" ref="N930:N930">IF(M930="","", xlookup(M930,'Guild ID Registrar'!B:B,'Guild ID Registrar'!A:A,"noID"))</f>
        <v/>
      </c>
      <c r="O930" s="139" t="e">
        <f aca="false">xlookup(M930,F:F,F:F,"",2)</f>
        <v>#NAME?</v>
      </c>
      <c r="P930" s="138" t="str">
        <f aca="false">IF(SUMIF(F:F,M930,H:H)=0,"",SUMIF(F:F,M930,H:H))</f>
        <v/>
      </c>
      <c r="Q930" s="189" t="str">
        <f aca="false">IF(M930="","", xlookup("*"&amp;M930&amp;"*",S:S,S:S,"",2))</f>
        <v/>
      </c>
      <c r="S930" s="140" t="str">
        <f aca="false">IF('DKP Sep 25'!A927&lt;&gt;"",'DKP Sep 25'!A927,"")</f>
        <v/>
      </c>
      <c r="T930" s="145" t="str">
        <f aca="false">IF(S930="","",IF(SUMIF(Q:Q,S930,P:P)=0,"",SUMIF(Q:Q,S930,P:P)))</f>
        <v/>
      </c>
      <c r="U930" s="190" t="str">
        <f aca="false" t="array" ref="U930:U930">IF(S930="","", xlookup(S930,'DKP Sep 25'!A:A,'DKP Sep 25'!A:A))</f>
        <v/>
      </c>
      <c r="V930" s="126" t="str">
        <f aca="false">IF(T930="","", IF(T930&gt;10,1,""))</f>
        <v/>
      </c>
      <c r="W930" s="191" t="e">
        <f aca="false">xlookup(S930,Q:Q,Q:Q)</f>
        <v>#NAME?</v>
      </c>
    </row>
    <row r="931" customFormat="false" ht="15.75" hidden="false" customHeight="true" outlineLevel="0" collapsed="false">
      <c r="A931" s="126"/>
      <c r="B931" s="126"/>
      <c r="C931" s="126"/>
      <c r="G931" s="214"/>
      <c r="H931" s="123"/>
      <c r="I931" s="214" t="str">
        <f aca="false">IF(F931&lt;&gt;"",xlookup(F931,M:M,M:M,"not guildie"),"")</f>
        <v/>
      </c>
      <c r="J931" s="214" t="str">
        <f aca="false">IF(F931&lt;&gt;"", xlookup(F931,O:O,O:O,"not on DKP"),"")</f>
        <v/>
      </c>
      <c r="K931" s="185" t="str">
        <f aca="false">IF(F931="","", xlookup("*"&amp;F931&amp;"*",S:S,S:S,"",2))</f>
        <v/>
      </c>
      <c r="N931" s="187" t="str">
        <f aca="false" t="array" ref="N931:N931">IF(M931="","", xlookup(M931,'Guild ID Registrar'!B:B,'Guild ID Registrar'!A:A,"noID"))</f>
        <v/>
      </c>
      <c r="O931" s="139" t="e">
        <f aca="false">xlookup(M931,F:F,F:F,"",2)</f>
        <v>#NAME?</v>
      </c>
      <c r="P931" s="138" t="str">
        <f aca="false">IF(SUMIF(F:F,M931,H:H)=0,"",SUMIF(F:F,M931,H:H))</f>
        <v/>
      </c>
      <c r="Q931" s="189" t="str">
        <f aca="false">IF(M931="","", xlookup("*"&amp;M931&amp;"*",S:S,S:S,"",2))</f>
        <v/>
      </c>
      <c r="S931" s="140" t="str">
        <f aca="false">IF('DKP Sep 25'!A928&lt;&gt;"",'DKP Sep 25'!A928,"")</f>
        <v/>
      </c>
      <c r="T931" s="145" t="str">
        <f aca="false">IF(S931="","",IF(SUMIF(Q:Q,S931,P:P)=0,"",SUMIF(Q:Q,S931,P:P)))</f>
        <v/>
      </c>
      <c r="U931" s="190" t="str">
        <f aca="false" t="array" ref="U931:U931">IF(S931="","", xlookup(S931,'DKP Sep 25'!A:A,'DKP Sep 25'!A:A))</f>
        <v/>
      </c>
      <c r="V931" s="126" t="str">
        <f aca="false">IF(T931="","", IF(T931&gt;10,1,""))</f>
        <v/>
      </c>
      <c r="W931" s="191" t="e">
        <f aca="false">xlookup(S931,Q:Q,Q:Q)</f>
        <v>#NAME?</v>
      </c>
    </row>
    <row r="932" customFormat="false" ht="15.75" hidden="false" customHeight="true" outlineLevel="0" collapsed="false">
      <c r="A932" s="126"/>
      <c r="B932" s="126"/>
      <c r="C932" s="126"/>
      <c r="G932" s="214"/>
      <c r="H932" s="123"/>
      <c r="I932" s="214" t="str">
        <f aca="false">IF(F932&lt;&gt;"",xlookup(F932,M:M,M:M,"not guildie"),"")</f>
        <v/>
      </c>
      <c r="J932" s="214" t="str">
        <f aca="false">IF(F932&lt;&gt;"", xlookup(F932,O:O,O:O,"not on DKP"),"")</f>
        <v/>
      </c>
      <c r="K932" s="185" t="str">
        <f aca="false">IF(F932="","", xlookup("*"&amp;F932&amp;"*",S:S,S:S,"",2))</f>
        <v/>
      </c>
      <c r="N932" s="187" t="str">
        <f aca="false" t="array" ref="N932:N932">IF(M932="","", xlookup(M932,'Guild ID Registrar'!B:B,'Guild ID Registrar'!A:A,"noID"))</f>
        <v/>
      </c>
      <c r="O932" s="139" t="e">
        <f aca="false">xlookup(M932,F:F,F:F,"",2)</f>
        <v>#NAME?</v>
      </c>
      <c r="P932" s="138" t="str">
        <f aca="false">IF(SUMIF(F:F,M932,H:H)=0,"",SUMIF(F:F,M932,H:H))</f>
        <v/>
      </c>
      <c r="Q932" s="189" t="str">
        <f aca="false">IF(M932="","", xlookup("*"&amp;M932&amp;"*",S:S,S:S,"",2))</f>
        <v/>
      </c>
      <c r="S932" s="140" t="str">
        <f aca="false">IF('DKP Sep 25'!A929&lt;&gt;"",'DKP Sep 25'!A929,"")</f>
        <v/>
      </c>
      <c r="T932" s="145" t="str">
        <f aca="false">IF(S932="","",IF(SUMIF(Q:Q,S932,P:P)=0,"",SUMIF(Q:Q,S932,P:P)))</f>
        <v/>
      </c>
      <c r="U932" s="190" t="str">
        <f aca="false" t="array" ref="U932:U932">IF(S932="","", xlookup(S932,'DKP Sep 25'!A:A,'DKP Sep 25'!A:A))</f>
        <v/>
      </c>
      <c r="V932" s="126" t="str">
        <f aca="false">IF(T932="","", IF(T932&gt;10,1,""))</f>
        <v/>
      </c>
      <c r="W932" s="191" t="e">
        <f aca="false">xlookup(S932,Q:Q,Q:Q)</f>
        <v>#NAME?</v>
      </c>
    </row>
    <row r="933" customFormat="false" ht="15.75" hidden="false" customHeight="true" outlineLevel="0" collapsed="false">
      <c r="A933" s="126"/>
      <c r="B933" s="126"/>
      <c r="C933" s="126"/>
      <c r="G933" s="214"/>
      <c r="H933" s="123"/>
      <c r="I933" s="214" t="str">
        <f aca="false">IF(F933&lt;&gt;"",xlookup(F933,M:M,M:M,"not guildie"),"")</f>
        <v/>
      </c>
      <c r="J933" s="214" t="str">
        <f aca="false">IF(F933&lt;&gt;"", xlookup(F933,O:O,O:O,"not on DKP"),"")</f>
        <v/>
      </c>
      <c r="K933" s="185" t="str">
        <f aca="false">IF(F933="","", xlookup("*"&amp;F933&amp;"*",S:S,S:S,"",2))</f>
        <v/>
      </c>
      <c r="N933" s="187" t="str">
        <f aca="false" t="array" ref="N933:N933">IF(M933="","", xlookup(M933,'Guild ID Registrar'!B:B,'Guild ID Registrar'!A:A,"noID"))</f>
        <v/>
      </c>
      <c r="O933" s="139" t="e">
        <f aca="false">xlookup(M933,F:F,F:F,"",2)</f>
        <v>#NAME?</v>
      </c>
      <c r="P933" s="138" t="str">
        <f aca="false">IF(SUMIF(F:F,M933,H:H)=0,"",SUMIF(F:F,M933,H:H))</f>
        <v/>
      </c>
      <c r="Q933" s="189" t="str">
        <f aca="false">IF(M933="","", xlookup("*"&amp;M933&amp;"*",S:S,S:S,"",2))</f>
        <v/>
      </c>
      <c r="S933" s="140" t="str">
        <f aca="false">IF('DKP Sep 25'!A930&lt;&gt;"",'DKP Sep 25'!A930,"")</f>
        <v/>
      </c>
      <c r="T933" s="145" t="str">
        <f aca="false">IF(S933="","",IF(SUMIF(Q:Q,S933,P:P)=0,"",SUMIF(Q:Q,S933,P:P)))</f>
        <v/>
      </c>
      <c r="U933" s="190" t="str">
        <f aca="false" t="array" ref="U933:U933">IF(S933="","", xlookup(S933,'DKP Sep 25'!A:A,'DKP Sep 25'!A:A))</f>
        <v/>
      </c>
      <c r="V933" s="126" t="str">
        <f aca="false">IF(T933="","", IF(T933&gt;10,1,""))</f>
        <v/>
      </c>
      <c r="W933" s="191" t="e">
        <f aca="false">xlookup(S933,Q:Q,Q:Q)</f>
        <v>#NAME?</v>
      </c>
    </row>
    <row r="934" customFormat="false" ht="15.75" hidden="false" customHeight="true" outlineLevel="0" collapsed="false">
      <c r="A934" s="126"/>
      <c r="B934" s="126"/>
      <c r="C934" s="126"/>
      <c r="G934" s="214"/>
      <c r="H934" s="123"/>
      <c r="I934" s="214" t="str">
        <f aca="false">IF(F934&lt;&gt;"",xlookup(F934,M:M,M:M,"not guildie"),"")</f>
        <v/>
      </c>
      <c r="J934" s="214" t="str">
        <f aca="false">IF(F934&lt;&gt;"", xlookup(F934,O:O,O:O,"not on DKP"),"")</f>
        <v/>
      </c>
      <c r="K934" s="185" t="str">
        <f aca="false">IF(F934="","", xlookup("*"&amp;F934&amp;"*",S:S,S:S,"",2))</f>
        <v/>
      </c>
      <c r="N934" s="187" t="str">
        <f aca="false" t="array" ref="N934:N934">IF(M934="","", xlookup(M934,'Guild ID Registrar'!B:B,'Guild ID Registrar'!A:A,"noID"))</f>
        <v/>
      </c>
      <c r="O934" s="139" t="e">
        <f aca="false">xlookup(M934,F:F,F:F,"",2)</f>
        <v>#NAME?</v>
      </c>
      <c r="P934" s="138" t="str">
        <f aca="false">IF(SUMIF(F:F,M934,H:H)=0,"",SUMIF(F:F,M934,H:H))</f>
        <v/>
      </c>
      <c r="Q934" s="189" t="str">
        <f aca="false">IF(M934="","", xlookup("*"&amp;M934&amp;"*",S:S,S:S,"",2))</f>
        <v/>
      </c>
      <c r="S934" s="140" t="str">
        <f aca="false">IF('DKP Sep 25'!A931&lt;&gt;"",'DKP Sep 25'!A931,"")</f>
        <v/>
      </c>
      <c r="T934" s="145" t="str">
        <f aca="false">IF(S934="","",IF(SUMIF(Q:Q,S934,P:P)=0,"",SUMIF(Q:Q,S934,P:P)))</f>
        <v/>
      </c>
      <c r="U934" s="190" t="str">
        <f aca="false" t="array" ref="U934:U934">IF(S934="","", xlookup(S934,'DKP Sep 25'!A:A,'DKP Sep 25'!A:A))</f>
        <v/>
      </c>
      <c r="V934" s="126" t="str">
        <f aca="false">IF(T934="","", IF(T934&gt;10,1,""))</f>
        <v/>
      </c>
      <c r="W934" s="191" t="e">
        <f aca="false">xlookup(S934,Q:Q,Q:Q)</f>
        <v>#NAME?</v>
      </c>
    </row>
    <row r="935" customFormat="false" ht="15.75" hidden="false" customHeight="true" outlineLevel="0" collapsed="false">
      <c r="A935" s="126"/>
      <c r="B935" s="126"/>
      <c r="C935" s="126"/>
      <c r="G935" s="214"/>
      <c r="H935" s="123"/>
      <c r="I935" s="214" t="str">
        <f aca="false">IF(F935&lt;&gt;"",xlookup(F935,M:M,M:M,"not guildie"),"")</f>
        <v/>
      </c>
      <c r="J935" s="214" t="str">
        <f aca="false">IF(F935&lt;&gt;"", xlookup(F935,O:O,O:O,"not on DKP"),"")</f>
        <v/>
      </c>
      <c r="K935" s="185" t="str">
        <f aca="false">IF(F935="","", xlookup("*"&amp;F935&amp;"*",S:S,S:S,"",2))</f>
        <v/>
      </c>
      <c r="N935" s="187" t="str">
        <f aca="false" t="array" ref="N935:N935">IF(M935="","", xlookup(M935,'Guild ID Registrar'!B:B,'Guild ID Registrar'!A:A,"noID"))</f>
        <v/>
      </c>
      <c r="O935" s="139" t="e">
        <f aca="false">xlookup(M935,F:F,F:F,"",2)</f>
        <v>#NAME?</v>
      </c>
      <c r="P935" s="138" t="str">
        <f aca="false">IF(SUMIF(F:F,M935,H:H)=0,"",SUMIF(F:F,M935,H:H))</f>
        <v/>
      </c>
      <c r="Q935" s="189" t="str">
        <f aca="false">IF(M935="","", xlookup("*"&amp;M935&amp;"*",S:S,S:S,"",2))</f>
        <v/>
      </c>
      <c r="S935" s="140" t="str">
        <f aca="false">IF('DKP Sep 25'!A932&lt;&gt;"",'DKP Sep 25'!A932,"")</f>
        <v/>
      </c>
      <c r="T935" s="145" t="str">
        <f aca="false">IF(S935="","",IF(SUMIF(Q:Q,S935,P:P)=0,"",SUMIF(Q:Q,S935,P:P)))</f>
        <v/>
      </c>
      <c r="U935" s="190" t="str">
        <f aca="false" t="array" ref="U935:U935">IF(S935="","", xlookup(S935,'DKP Sep 25'!A:A,'DKP Sep 25'!A:A))</f>
        <v/>
      </c>
      <c r="V935" s="126" t="str">
        <f aca="false">IF(T935="","", IF(T935&gt;10,1,""))</f>
        <v/>
      </c>
      <c r="W935" s="191" t="e">
        <f aca="false">xlookup(S935,Q:Q,Q:Q)</f>
        <v>#NAME?</v>
      </c>
    </row>
    <row r="936" customFormat="false" ht="15.75" hidden="false" customHeight="true" outlineLevel="0" collapsed="false">
      <c r="A936" s="126"/>
      <c r="B936" s="126"/>
      <c r="C936" s="126"/>
      <c r="G936" s="214"/>
      <c r="H936" s="123"/>
      <c r="I936" s="214" t="str">
        <f aca="false">IF(F936&lt;&gt;"",xlookup(F936,M:M,M:M,"not guildie"),"")</f>
        <v/>
      </c>
      <c r="J936" s="214" t="str">
        <f aca="false">IF(F936&lt;&gt;"", xlookup(F936,O:O,O:O,"not on DKP"),"")</f>
        <v/>
      </c>
      <c r="K936" s="185" t="str">
        <f aca="false">IF(F936="","", xlookup("*"&amp;F936&amp;"*",S:S,S:S,"",2))</f>
        <v/>
      </c>
      <c r="N936" s="187" t="str">
        <f aca="false" t="array" ref="N936:N936">IF(M936="","", xlookup(M936,'Guild ID Registrar'!B:B,'Guild ID Registrar'!A:A,"noID"))</f>
        <v/>
      </c>
      <c r="O936" s="139" t="e">
        <f aca="false">xlookup(M936,F:F,F:F,"",2)</f>
        <v>#NAME?</v>
      </c>
      <c r="P936" s="138" t="str">
        <f aca="false">IF(SUMIF(F:F,M936,H:H)=0,"",SUMIF(F:F,M936,H:H))</f>
        <v/>
      </c>
      <c r="Q936" s="189" t="str">
        <f aca="false">IF(M936="","", xlookup("*"&amp;M936&amp;"*",S:S,S:S,"",2))</f>
        <v/>
      </c>
      <c r="S936" s="140" t="str">
        <f aca="false">IF('DKP Sep 25'!A933&lt;&gt;"",'DKP Sep 25'!A933,"")</f>
        <v/>
      </c>
      <c r="T936" s="145" t="str">
        <f aca="false">IF(S936="","",IF(SUMIF(Q:Q,S936,P:P)=0,"",SUMIF(Q:Q,S936,P:P)))</f>
        <v/>
      </c>
      <c r="U936" s="190" t="str">
        <f aca="false" t="array" ref="U936:U936">IF(S936="","", xlookup(S936,'DKP Sep 25'!A:A,'DKP Sep 25'!A:A))</f>
        <v/>
      </c>
      <c r="V936" s="126" t="str">
        <f aca="false">IF(T936="","", IF(T936&gt;10,1,""))</f>
        <v/>
      </c>
      <c r="W936" s="191" t="e">
        <f aca="false">xlookup(S936,Q:Q,Q:Q)</f>
        <v>#NAME?</v>
      </c>
    </row>
    <row r="937" customFormat="false" ht="15.75" hidden="false" customHeight="true" outlineLevel="0" collapsed="false">
      <c r="A937" s="126"/>
      <c r="B937" s="126"/>
      <c r="C937" s="126"/>
      <c r="G937" s="214"/>
      <c r="H937" s="123"/>
      <c r="I937" s="214" t="str">
        <f aca="false">IF(F937&lt;&gt;"",xlookup(F937,M:M,M:M,"not guildie"),"")</f>
        <v/>
      </c>
      <c r="J937" s="214" t="str">
        <f aca="false">IF(F937&lt;&gt;"", xlookup(F937,O:O,O:O,"not on DKP"),"")</f>
        <v/>
      </c>
      <c r="K937" s="185" t="str">
        <f aca="false">IF(F937="","", xlookup("*"&amp;F937&amp;"*",S:S,S:S,"",2))</f>
        <v/>
      </c>
      <c r="N937" s="187" t="str">
        <f aca="false" t="array" ref="N937:N937">IF(M937="","", xlookup(M937,'Guild ID Registrar'!B:B,'Guild ID Registrar'!A:A,"noID"))</f>
        <v/>
      </c>
      <c r="O937" s="139" t="e">
        <f aca="false">xlookup(M937,F:F,F:F,"",2)</f>
        <v>#NAME?</v>
      </c>
      <c r="P937" s="138" t="str">
        <f aca="false">IF(SUMIF(F:F,M937,H:H)=0,"",SUMIF(F:F,M937,H:H))</f>
        <v/>
      </c>
      <c r="Q937" s="189" t="str">
        <f aca="false">IF(M937="","", xlookup("*"&amp;M937&amp;"*",S:S,S:S,"",2))</f>
        <v/>
      </c>
      <c r="S937" s="140" t="str">
        <f aca="false">IF('DKP Sep 25'!A934&lt;&gt;"",'DKP Sep 25'!A934,"")</f>
        <v/>
      </c>
      <c r="T937" s="145" t="str">
        <f aca="false">IF(S937="","",IF(SUMIF(Q:Q,S937,P:P)=0,"",SUMIF(Q:Q,S937,P:P)))</f>
        <v/>
      </c>
      <c r="U937" s="190" t="str">
        <f aca="false" t="array" ref="U937:U937">IF(S937="","", xlookup(S937,'DKP Sep 25'!A:A,'DKP Sep 25'!A:A))</f>
        <v/>
      </c>
      <c r="V937" s="126" t="str">
        <f aca="false">IF(T937="","", IF(T937&gt;10,1,""))</f>
        <v/>
      </c>
      <c r="W937" s="191" t="e">
        <f aca="false">xlookup(S937,Q:Q,Q:Q)</f>
        <v>#NAME?</v>
      </c>
    </row>
    <row r="938" customFormat="false" ht="15.75" hidden="false" customHeight="true" outlineLevel="0" collapsed="false">
      <c r="A938" s="126"/>
      <c r="B938" s="126"/>
      <c r="C938" s="126"/>
      <c r="G938" s="214"/>
      <c r="H938" s="123"/>
      <c r="I938" s="214" t="str">
        <f aca="false">IF(F938&lt;&gt;"",xlookup(F938,M:M,M:M,"not guildie"),"")</f>
        <v/>
      </c>
      <c r="J938" s="214" t="str">
        <f aca="false">IF(F938&lt;&gt;"", xlookup(F938,O:O,O:O,"not on DKP"),"")</f>
        <v/>
      </c>
      <c r="K938" s="185" t="str">
        <f aca="false">IF(F938="","", xlookup("*"&amp;F938&amp;"*",S:S,S:S,"",2))</f>
        <v/>
      </c>
      <c r="N938" s="187" t="str">
        <f aca="false" t="array" ref="N938:N938">IF(M938="","", xlookup(M938,'Guild ID Registrar'!B:B,'Guild ID Registrar'!A:A,"noID"))</f>
        <v/>
      </c>
      <c r="O938" s="139" t="e">
        <f aca="false">xlookup(M938,F:F,F:F,"",2)</f>
        <v>#NAME?</v>
      </c>
      <c r="P938" s="138" t="str">
        <f aca="false">IF(SUMIF(F:F,M938,H:H)=0,"",SUMIF(F:F,M938,H:H))</f>
        <v/>
      </c>
      <c r="Q938" s="189" t="str">
        <f aca="false">IF(M938="","", xlookup("*"&amp;M938&amp;"*",S:S,S:S,"",2))</f>
        <v/>
      </c>
      <c r="S938" s="140" t="str">
        <f aca="false">IF('DKP Sep 25'!A935&lt;&gt;"",'DKP Sep 25'!A935,"")</f>
        <v/>
      </c>
      <c r="T938" s="145" t="str">
        <f aca="false">IF(S938="","",IF(SUMIF(Q:Q,S938,P:P)=0,"",SUMIF(Q:Q,S938,P:P)))</f>
        <v/>
      </c>
      <c r="U938" s="190" t="str">
        <f aca="false" t="array" ref="U938:U938">IF(S938="","", xlookup(S938,'DKP Sep 25'!A:A,'DKP Sep 25'!A:A))</f>
        <v/>
      </c>
      <c r="V938" s="126" t="str">
        <f aca="false">IF(T938="","", IF(T938&gt;10,1,""))</f>
        <v/>
      </c>
      <c r="W938" s="191" t="e">
        <f aca="false">xlookup(S938,Q:Q,Q:Q)</f>
        <v>#NAME?</v>
      </c>
    </row>
    <row r="939" customFormat="false" ht="15.75" hidden="false" customHeight="true" outlineLevel="0" collapsed="false">
      <c r="A939" s="126"/>
      <c r="B939" s="126"/>
      <c r="C939" s="126"/>
      <c r="G939" s="214"/>
      <c r="H939" s="123"/>
      <c r="I939" s="214" t="str">
        <f aca="false">IF(F939&lt;&gt;"",xlookup(F939,M:M,M:M,"not guildie"),"")</f>
        <v/>
      </c>
      <c r="J939" s="214" t="str">
        <f aca="false">IF(F939&lt;&gt;"", xlookup(F939,O:O,O:O,"not on DKP"),"")</f>
        <v/>
      </c>
      <c r="K939" s="185" t="str">
        <f aca="false">IF(F939="","", xlookup("*"&amp;F939&amp;"*",S:S,S:S,"",2))</f>
        <v/>
      </c>
      <c r="N939" s="187" t="str">
        <f aca="false" t="array" ref="N939:N939">IF(M939="","", xlookup(M939,'Guild ID Registrar'!B:B,'Guild ID Registrar'!A:A,"noID"))</f>
        <v/>
      </c>
      <c r="O939" s="139" t="e">
        <f aca="false">xlookup(M939,F:F,F:F,"",2)</f>
        <v>#NAME?</v>
      </c>
      <c r="P939" s="138" t="str">
        <f aca="false">IF(SUMIF(F:F,M939,H:H)=0,"",SUMIF(F:F,M939,H:H))</f>
        <v/>
      </c>
      <c r="Q939" s="189" t="str">
        <f aca="false">IF(M939="","", xlookup("*"&amp;M939&amp;"*",S:S,S:S,"",2))</f>
        <v/>
      </c>
      <c r="S939" s="140" t="str">
        <f aca="false">IF('DKP Sep 25'!A936&lt;&gt;"",'DKP Sep 25'!A936,"")</f>
        <v/>
      </c>
      <c r="T939" s="145" t="str">
        <f aca="false">IF(S939="","",IF(SUMIF(Q:Q,S939,P:P)=0,"",SUMIF(Q:Q,S939,P:P)))</f>
        <v/>
      </c>
      <c r="U939" s="190" t="str">
        <f aca="false" t="array" ref="U939:U939">IF(S939="","", xlookup(S939,'DKP Sep 25'!A:A,'DKP Sep 25'!A:A))</f>
        <v/>
      </c>
      <c r="V939" s="126" t="str">
        <f aca="false">IF(T939="","", IF(T939&gt;10,1,""))</f>
        <v/>
      </c>
      <c r="W939" s="191" t="e">
        <f aca="false">xlookup(S939,Q:Q,Q:Q)</f>
        <v>#NAME?</v>
      </c>
    </row>
    <row r="940" customFormat="false" ht="15.75" hidden="false" customHeight="true" outlineLevel="0" collapsed="false">
      <c r="A940" s="126"/>
      <c r="B940" s="126"/>
      <c r="C940" s="126"/>
      <c r="G940" s="214"/>
      <c r="H940" s="123"/>
      <c r="I940" s="214" t="str">
        <f aca="false">IF(F940&lt;&gt;"",xlookup(F940,M:M,M:M,"not guildie"),"")</f>
        <v/>
      </c>
      <c r="J940" s="214" t="str">
        <f aca="false">IF(F940&lt;&gt;"", xlookup(F940,O:O,O:O,"not on DKP"),"")</f>
        <v/>
      </c>
      <c r="K940" s="185" t="str">
        <f aca="false">IF(F940="","", xlookup("*"&amp;F940&amp;"*",S:S,S:S,"",2))</f>
        <v/>
      </c>
      <c r="N940" s="187" t="str">
        <f aca="false" t="array" ref="N940:N940">IF(M940="","", xlookup(M940,'Guild ID Registrar'!B:B,'Guild ID Registrar'!A:A,"noID"))</f>
        <v/>
      </c>
      <c r="O940" s="139" t="e">
        <f aca="false">xlookup(M940,F:F,F:F,"",2)</f>
        <v>#NAME?</v>
      </c>
      <c r="P940" s="138" t="str">
        <f aca="false">IF(SUMIF(F:F,M940,H:H)=0,"",SUMIF(F:F,M940,H:H))</f>
        <v/>
      </c>
      <c r="Q940" s="189" t="str">
        <f aca="false">IF(M940="","", xlookup("*"&amp;M940&amp;"*",S:S,S:S,"",2))</f>
        <v/>
      </c>
      <c r="S940" s="140" t="str">
        <f aca="false">IF('DKP Sep 25'!A937&lt;&gt;"",'DKP Sep 25'!A937,"")</f>
        <v/>
      </c>
      <c r="T940" s="145" t="str">
        <f aca="false">IF(S940="","",IF(SUMIF(Q:Q,S940,P:P)=0,"",SUMIF(Q:Q,S940,P:P)))</f>
        <v/>
      </c>
      <c r="U940" s="190" t="str">
        <f aca="false" t="array" ref="U940:U940">IF(S940="","", xlookup(S940,'DKP Sep 25'!A:A,'DKP Sep 25'!A:A))</f>
        <v/>
      </c>
      <c r="V940" s="126" t="str">
        <f aca="false">IF(T940="","", IF(T940&gt;10,1,""))</f>
        <v/>
      </c>
      <c r="W940" s="191" t="e">
        <f aca="false">xlookup(S940,Q:Q,Q:Q)</f>
        <v>#NAME?</v>
      </c>
    </row>
    <row r="941" customFormat="false" ht="15.75" hidden="false" customHeight="true" outlineLevel="0" collapsed="false">
      <c r="A941" s="126"/>
      <c r="B941" s="126"/>
      <c r="C941" s="126"/>
      <c r="G941" s="214"/>
      <c r="H941" s="123"/>
      <c r="I941" s="214" t="str">
        <f aca="false">IF(F941&lt;&gt;"",xlookup(F941,M:M,M:M,"not guildie"),"")</f>
        <v/>
      </c>
      <c r="J941" s="214" t="str">
        <f aca="false">IF(F941&lt;&gt;"", xlookup(F941,O:O,O:O,"not on DKP"),"")</f>
        <v/>
      </c>
      <c r="K941" s="185" t="str">
        <f aca="false">IF(F941="","", xlookup("*"&amp;F941&amp;"*",S:S,S:S,"",2))</f>
        <v/>
      </c>
      <c r="N941" s="187" t="str">
        <f aca="false" t="array" ref="N941:N941">IF(M941="","", xlookup(M941,'Guild ID Registrar'!B:B,'Guild ID Registrar'!A:A,"noID"))</f>
        <v/>
      </c>
      <c r="O941" s="139" t="e">
        <f aca="false">xlookup(M941,F:F,F:F,"",2)</f>
        <v>#NAME?</v>
      </c>
      <c r="P941" s="138" t="str">
        <f aca="false">IF(SUMIF(F:F,M941,H:H)=0,"",SUMIF(F:F,M941,H:H))</f>
        <v/>
      </c>
      <c r="Q941" s="189" t="str">
        <f aca="false">IF(M941="","", xlookup("*"&amp;M941&amp;"*",S:S,S:S,"",2))</f>
        <v/>
      </c>
      <c r="S941" s="140" t="str">
        <f aca="false">IF('DKP Sep 25'!A938&lt;&gt;"",'DKP Sep 25'!A938,"")</f>
        <v/>
      </c>
      <c r="T941" s="145" t="str">
        <f aca="false">IF(S941="","",IF(SUMIF(Q:Q,S941,P:P)=0,"",SUMIF(Q:Q,S941,P:P)))</f>
        <v/>
      </c>
      <c r="U941" s="190" t="str">
        <f aca="false" t="array" ref="U941:U941">IF(S941="","", xlookup(S941,'DKP Sep 25'!A:A,'DKP Sep 25'!A:A))</f>
        <v/>
      </c>
      <c r="V941" s="126" t="str">
        <f aca="false">IF(T941="","", IF(T941&gt;10,1,""))</f>
        <v/>
      </c>
      <c r="W941" s="191" t="e">
        <f aca="false">xlookup(S941,Q:Q,Q:Q)</f>
        <v>#NAME?</v>
      </c>
    </row>
    <row r="942" customFormat="false" ht="15.75" hidden="false" customHeight="true" outlineLevel="0" collapsed="false">
      <c r="A942" s="126"/>
      <c r="B942" s="126"/>
      <c r="C942" s="126"/>
      <c r="G942" s="214"/>
      <c r="H942" s="123"/>
      <c r="I942" s="214" t="str">
        <f aca="false">IF(F942&lt;&gt;"",xlookup(F942,M:M,M:M,"not guildie"),"")</f>
        <v/>
      </c>
      <c r="J942" s="214" t="str">
        <f aca="false">IF(F942&lt;&gt;"", xlookup(F942,O:O,O:O,"not on DKP"),"")</f>
        <v/>
      </c>
      <c r="K942" s="185" t="str">
        <f aca="false">IF(F942="","", xlookup("*"&amp;F942&amp;"*",S:S,S:S,"",2))</f>
        <v/>
      </c>
      <c r="N942" s="187" t="str">
        <f aca="false" t="array" ref="N942:N942">IF(M942="","", xlookup(M942,'Guild ID Registrar'!B:B,'Guild ID Registrar'!A:A,"noID"))</f>
        <v/>
      </c>
      <c r="O942" s="139" t="e">
        <f aca="false">xlookup(M942,F:F,F:F,"",2)</f>
        <v>#NAME?</v>
      </c>
      <c r="P942" s="138" t="str">
        <f aca="false">IF(SUMIF(F:F,M942,H:H)=0,"",SUMIF(F:F,M942,H:H))</f>
        <v/>
      </c>
      <c r="Q942" s="189" t="str">
        <f aca="false">IF(M942="","", xlookup("*"&amp;M942&amp;"*",S:S,S:S,"",2))</f>
        <v/>
      </c>
      <c r="S942" s="140" t="str">
        <f aca="false">IF('DKP Sep 25'!A939&lt;&gt;"",'DKP Sep 25'!A939,"")</f>
        <v/>
      </c>
      <c r="T942" s="145" t="str">
        <f aca="false">IF(S942="","",IF(SUMIF(Q:Q,S942,P:P)=0,"",SUMIF(Q:Q,S942,P:P)))</f>
        <v/>
      </c>
      <c r="U942" s="190" t="str">
        <f aca="false" t="array" ref="U942:U942">IF(S942="","", xlookup(S942,'DKP Sep 25'!A:A,'DKP Sep 25'!A:A))</f>
        <v/>
      </c>
      <c r="V942" s="126" t="str">
        <f aca="false">IF(T942="","", IF(T942&gt;10,1,""))</f>
        <v/>
      </c>
      <c r="W942" s="191" t="e">
        <f aca="false">xlookup(S942,Q:Q,Q:Q)</f>
        <v>#NAME?</v>
      </c>
    </row>
    <row r="943" customFormat="false" ht="15.75" hidden="false" customHeight="true" outlineLevel="0" collapsed="false">
      <c r="A943" s="126"/>
      <c r="B943" s="126"/>
      <c r="C943" s="126"/>
      <c r="G943" s="214"/>
      <c r="H943" s="123"/>
      <c r="I943" s="214" t="str">
        <f aca="false">IF(F943&lt;&gt;"",xlookup(F943,M:M,M:M,"not guildie"),"")</f>
        <v/>
      </c>
      <c r="J943" s="214" t="str">
        <f aca="false">IF(F943&lt;&gt;"", xlookup(F943,O:O,O:O,"not on DKP"),"")</f>
        <v/>
      </c>
      <c r="K943" s="185" t="str">
        <f aca="false">IF(F943="","", xlookup("*"&amp;F943&amp;"*",S:S,S:S,"",2))</f>
        <v/>
      </c>
      <c r="N943" s="187" t="str">
        <f aca="false" t="array" ref="N943:N943">IF(M943="","", xlookup(M943,'Guild ID Registrar'!B:B,'Guild ID Registrar'!A:A,"noID"))</f>
        <v/>
      </c>
      <c r="O943" s="139" t="e">
        <f aca="false">xlookup(M943,F:F,F:F,"",2)</f>
        <v>#NAME?</v>
      </c>
      <c r="P943" s="138" t="str">
        <f aca="false">IF(SUMIF(F:F,M943,H:H)=0,"",SUMIF(F:F,M943,H:H))</f>
        <v/>
      </c>
      <c r="Q943" s="189" t="str">
        <f aca="false">IF(M943="","", xlookup("*"&amp;M943&amp;"*",S:S,S:S,"",2))</f>
        <v/>
      </c>
      <c r="S943" s="140" t="str">
        <f aca="false">IF('DKP Sep 25'!A940&lt;&gt;"",'DKP Sep 25'!A940,"")</f>
        <v/>
      </c>
      <c r="T943" s="145" t="str">
        <f aca="false">IF(S943="","",IF(SUMIF(Q:Q,S943,P:P)=0,"",SUMIF(Q:Q,S943,P:P)))</f>
        <v/>
      </c>
      <c r="U943" s="190" t="str">
        <f aca="false" t="array" ref="U943:U943">IF(S943="","", xlookup(S943,'DKP Sep 25'!A:A,'DKP Sep 25'!A:A))</f>
        <v/>
      </c>
      <c r="V943" s="126" t="str">
        <f aca="false">IF(T943="","", IF(T943&gt;10,1,""))</f>
        <v/>
      </c>
      <c r="W943" s="191" t="e">
        <f aca="false">xlookup(S943,Q:Q,Q:Q)</f>
        <v>#NAME?</v>
      </c>
    </row>
    <row r="944" customFormat="false" ht="15.75" hidden="false" customHeight="true" outlineLevel="0" collapsed="false">
      <c r="A944" s="126"/>
      <c r="B944" s="126"/>
      <c r="C944" s="126"/>
      <c r="G944" s="214"/>
      <c r="H944" s="123"/>
      <c r="I944" s="214" t="str">
        <f aca="false">IF(F944&lt;&gt;"",xlookup(F944,M:M,M:M,"not guildie"),"")</f>
        <v/>
      </c>
      <c r="J944" s="214" t="str">
        <f aca="false">IF(F944&lt;&gt;"", xlookup(F944,O:O,O:O,"not on DKP"),"")</f>
        <v/>
      </c>
      <c r="K944" s="185" t="str">
        <f aca="false">IF(F944="","", xlookup("*"&amp;F944&amp;"*",S:S,S:S,"",2))</f>
        <v/>
      </c>
      <c r="N944" s="187" t="str">
        <f aca="false" t="array" ref="N944:N944">IF(M944="","", xlookup(M944,'Guild ID Registrar'!B:B,'Guild ID Registrar'!A:A,"noID"))</f>
        <v/>
      </c>
      <c r="O944" s="139" t="e">
        <f aca="false">xlookup(M944,F:F,F:F,"",2)</f>
        <v>#NAME?</v>
      </c>
      <c r="P944" s="138" t="str">
        <f aca="false">IF(SUMIF(F:F,M944,H:H)=0,"",SUMIF(F:F,M944,H:H))</f>
        <v/>
      </c>
      <c r="Q944" s="189" t="str">
        <f aca="false">IF(M944="","", xlookup("*"&amp;M944&amp;"*",S:S,S:S,"",2))</f>
        <v/>
      </c>
      <c r="S944" s="140" t="str">
        <f aca="false">IF('DKP Sep 25'!A941&lt;&gt;"",'DKP Sep 25'!A941,"")</f>
        <v/>
      </c>
      <c r="T944" s="145" t="str">
        <f aca="false">IF(S944="","",IF(SUMIF(Q:Q,S944,P:P)=0,"",SUMIF(Q:Q,S944,P:P)))</f>
        <v/>
      </c>
      <c r="U944" s="190" t="str">
        <f aca="false" t="array" ref="U944:U944">IF(S944="","", xlookup(S944,'DKP Sep 25'!A:A,'DKP Sep 25'!A:A))</f>
        <v/>
      </c>
      <c r="V944" s="126" t="str">
        <f aca="false">IF(T944="","", IF(T944&gt;10,1,""))</f>
        <v/>
      </c>
      <c r="W944" s="191" t="e">
        <f aca="false">xlookup(S944,Q:Q,Q:Q)</f>
        <v>#NAME?</v>
      </c>
    </row>
    <row r="945" customFormat="false" ht="15.75" hidden="false" customHeight="true" outlineLevel="0" collapsed="false">
      <c r="A945" s="126"/>
      <c r="B945" s="126"/>
      <c r="C945" s="126"/>
      <c r="G945" s="214"/>
      <c r="H945" s="123"/>
      <c r="I945" s="214" t="str">
        <f aca="false">IF(F945&lt;&gt;"",xlookup(F945,M:M,M:M,"not guildie"),"")</f>
        <v/>
      </c>
      <c r="J945" s="214" t="str">
        <f aca="false">IF(F945&lt;&gt;"", xlookup(F945,O:O,O:O,"not on DKP"),"")</f>
        <v/>
      </c>
      <c r="K945" s="185" t="str">
        <f aca="false">IF(F945="","", xlookup("*"&amp;F945&amp;"*",S:S,S:S,"",2))</f>
        <v/>
      </c>
      <c r="N945" s="187" t="str">
        <f aca="false" t="array" ref="N945:N945">IF(M945="","", xlookup(M945,'Guild ID Registrar'!B:B,'Guild ID Registrar'!A:A,"noID"))</f>
        <v/>
      </c>
      <c r="O945" s="139" t="e">
        <f aca="false">xlookup(M945,F:F,F:F,"",2)</f>
        <v>#NAME?</v>
      </c>
      <c r="P945" s="138" t="str">
        <f aca="false">IF(SUMIF(F:F,M945,H:H)=0,"",SUMIF(F:F,M945,H:H))</f>
        <v/>
      </c>
      <c r="Q945" s="189" t="str">
        <f aca="false">IF(M945="","", xlookup("*"&amp;M945&amp;"*",S:S,S:S,"",2))</f>
        <v/>
      </c>
      <c r="S945" s="140" t="str">
        <f aca="false">IF('DKP Sep 25'!A942&lt;&gt;"",'DKP Sep 25'!A942,"")</f>
        <v/>
      </c>
      <c r="T945" s="145" t="str">
        <f aca="false">IF(S945="","",IF(SUMIF(Q:Q,S945,P:P)=0,"",SUMIF(Q:Q,S945,P:P)))</f>
        <v/>
      </c>
      <c r="U945" s="190" t="str">
        <f aca="false" t="array" ref="U945:U945">IF(S945="","", xlookup(S945,'DKP Sep 25'!A:A,'DKP Sep 25'!A:A))</f>
        <v/>
      </c>
      <c r="V945" s="126" t="str">
        <f aca="false">IF(T945="","", IF(T945&gt;10,1,""))</f>
        <v/>
      </c>
      <c r="W945" s="191" t="e">
        <f aca="false">xlookup(S945,Q:Q,Q:Q)</f>
        <v>#NAME?</v>
      </c>
    </row>
    <row r="946" customFormat="false" ht="15.75" hidden="false" customHeight="true" outlineLevel="0" collapsed="false">
      <c r="A946" s="126"/>
      <c r="B946" s="126"/>
      <c r="C946" s="126"/>
      <c r="G946" s="214"/>
      <c r="H946" s="123"/>
      <c r="I946" s="214" t="str">
        <f aca="false">IF(F946&lt;&gt;"",xlookup(F946,M:M,M:M,"not guildie"),"")</f>
        <v/>
      </c>
      <c r="J946" s="214" t="str">
        <f aca="false">IF(F946&lt;&gt;"", xlookup(F946,O:O,O:O,"not on DKP"),"")</f>
        <v/>
      </c>
      <c r="K946" s="185" t="str">
        <f aca="false">IF(F946="","", xlookup("*"&amp;F946&amp;"*",S:S,S:S,"",2))</f>
        <v/>
      </c>
      <c r="N946" s="187" t="str">
        <f aca="false" t="array" ref="N946:N946">IF(M946="","", xlookup(M946,'Guild ID Registrar'!B:B,'Guild ID Registrar'!A:A,"noID"))</f>
        <v/>
      </c>
      <c r="O946" s="139" t="e">
        <f aca="false">xlookup(M946,F:F,F:F,"",2)</f>
        <v>#NAME?</v>
      </c>
      <c r="P946" s="138" t="str">
        <f aca="false">IF(SUMIF(F:F,M946,H:H)=0,"",SUMIF(F:F,M946,H:H))</f>
        <v/>
      </c>
      <c r="Q946" s="189" t="str">
        <f aca="false">IF(M946="","", xlookup("*"&amp;M946&amp;"*",S:S,S:S,"",2))</f>
        <v/>
      </c>
      <c r="S946" s="140" t="str">
        <f aca="false">IF('DKP Sep 25'!A943&lt;&gt;"",'DKP Sep 25'!A943,"")</f>
        <v/>
      </c>
      <c r="T946" s="145" t="str">
        <f aca="false">IF(S946="","",IF(SUMIF(Q:Q,S946,P:P)=0,"",SUMIF(Q:Q,S946,P:P)))</f>
        <v/>
      </c>
      <c r="U946" s="190" t="str">
        <f aca="false" t="array" ref="U946:U946">IF(S946="","", xlookup(S946,'DKP Sep 25'!A:A,'DKP Sep 25'!A:A))</f>
        <v/>
      </c>
      <c r="V946" s="126" t="str">
        <f aca="false">IF(T946="","", IF(T946&gt;10,1,""))</f>
        <v/>
      </c>
      <c r="W946" s="191" t="e">
        <f aca="false">xlookup(S946,Q:Q,Q:Q)</f>
        <v>#NAME?</v>
      </c>
    </row>
    <row r="947" customFormat="false" ht="15.75" hidden="false" customHeight="true" outlineLevel="0" collapsed="false">
      <c r="A947" s="126"/>
      <c r="B947" s="126"/>
      <c r="C947" s="126"/>
      <c r="G947" s="214"/>
      <c r="H947" s="123"/>
      <c r="I947" s="214" t="str">
        <f aca="false">IF(F947&lt;&gt;"",xlookup(F947,M:M,M:M,"not guildie"),"")</f>
        <v/>
      </c>
      <c r="J947" s="214" t="str">
        <f aca="false">IF(F947&lt;&gt;"", xlookup(F947,O:O,O:O,"not on DKP"),"")</f>
        <v/>
      </c>
      <c r="K947" s="185" t="str">
        <f aca="false">IF(F947="","", xlookup("*"&amp;F947&amp;"*",S:S,S:S,"",2))</f>
        <v/>
      </c>
      <c r="N947" s="187" t="str">
        <f aca="false" t="array" ref="N947:N947">IF(M947="","", xlookup(M947,'Guild ID Registrar'!B:B,'Guild ID Registrar'!A:A,"noID"))</f>
        <v/>
      </c>
      <c r="O947" s="139" t="e">
        <f aca="false">xlookup(M947,F:F,F:F,"",2)</f>
        <v>#NAME?</v>
      </c>
      <c r="P947" s="138" t="str">
        <f aca="false">IF(SUMIF(F:F,M947,H:H)=0,"",SUMIF(F:F,M947,H:H))</f>
        <v/>
      </c>
      <c r="Q947" s="189" t="str">
        <f aca="false">IF(M947="","", xlookup("*"&amp;M947&amp;"*",S:S,S:S,"",2))</f>
        <v/>
      </c>
      <c r="S947" s="140" t="str">
        <f aca="false">IF('DKP Sep 25'!A944&lt;&gt;"",'DKP Sep 25'!A944,"")</f>
        <v/>
      </c>
      <c r="T947" s="145" t="str">
        <f aca="false">IF(S947="","",IF(SUMIF(Q:Q,S947,P:P)=0,"",SUMIF(Q:Q,S947,P:P)))</f>
        <v/>
      </c>
      <c r="U947" s="190" t="str">
        <f aca="false" t="array" ref="U947:U947">IF(S947="","", xlookup(S947,'DKP Sep 25'!A:A,'DKP Sep 25'!A:A))</f>
        <v/>
      </c>
      <c r="V947" s="126" t="str">
        <f aca="false">IF(T947="","", IF(T947&gt;10,1,""))</f>
        <v/>
      </c>
      <c r="W947" s="191" t="e">
        <f aca="false">xlookup(S947,Q:Q,Q:Q)</f>
        <v>#NAME?</v>
      </c>
    </row>
    <row r="948" customFormat="false" ht="15.75" hidden="false" customHeight="true" outlineLevel="0" collapsed="false">
      <c r="A948" s="126"/>
      <c r="B948" s="126"/>
      <c r="C948" s="126"/>
      <c r="G948" s="214"/>
      <c r="H948" s="123"/>
      <c r="I948" s="214" t="str">
        <f aca="false">IF(F948&lt;&gt;"",xlookup(F948,M:M,M:M,"not guildie"),"")</f>
        <v/>
      </c>
      <c r="J948" s="214" t="str">
        <f aca="false">IF(F948&lt;&gt;"", xlookup(F948,O:O,O:O,"not on DKP"),"")</f>
        <v/>
      </c>
      <c r="K948" s="185" t="str">
        <f aca="false">IF(F948="","", xlookup("*"&amp;F948&amp;"*",S:S,S:S,"",2))</f>
        <v/>
      </c>
      <c r="N948" s="187" t="str">
        <f aca="false" t="array" ref="N948:N948">IF(M948="","", xlookup(M948,'Guild ID Registrar'!B:B,'Guild ID Registrar'!A:A,"noID"))</f>
        <v/>
      </c>
      <c r="O948" s="139" t="e">
        <f aca="false">xlookup(M948,F:F,F:F,"",2)</f>
        <v>#NAME?</v>
      </c>
      <c r="P948" s="138" t="str">
        <f aca="false">IF(SUMIF(F:F,M948,H:H)=0,"",SUMIF(F:F,M948,H:H))</f>
        <v/>
      </c>
      <c r="Q948" s="189" t="str">
        <f aca="false">IF(M948="","", xlookup("*"&amp;M948&amp;"*",S:S,S:S,"",2))</f>
        <v/>
      </c>
      <c r="S948" s="140" t="str">
        <f aca="false">IF('DKP Sep 25'!A945&lt;&gt;"",'DKP Sep 25'!A945,"")</f>
        <v/>
      </c>
      <c r="T948" s="145" t="str">
        <f aca="false">IF(S948="","",IF(SUMIF(Q:Q,S948,P:P)=0,"",SUMIF(Q:Q,S948,P:P)))</f>
        <v/>
      </c>
      <c r="U948" s="190" t="str">
        <f aca="false" t="array" ref="U948:U948">IF(S948="","", xlookup(S948,'DKP Sep 25'!A:A,'DKP Sep 25'!A:A))</f>
        <v/>
      </c>
      <c r="V948" s="126" t="str">
        <f aca="false">IF(T948="","", IF(T948&gt;10,1,""))</f>
        <v/>
      </c>
      <c r="W948" s="191" t="e">
        <f aca="false">xlookup(S948,Q:Q,Q:Q)</f>
        <v>#NAME?</v>
      </c>
    </row>
    <row r="949" customFormat="false" ht="15.75" hidden="false" customHeight="true" outlineLevel="0" collapsed="false">
      <c r="A949" s="126"/>
      <c r="B949" s="126"/>
      <c r="C949" s="126"/>
      <c r="G949" s="214"/>
      <c r="H949" s="123"/>
      <c r="I949" s="214" t="str">
        <f aca="false">IF(F949&lt;&gt;"",xlookup(F949,M:M,M:M,"not guildie"),"")</f>
        <v/>
      </c>
      <c r="J949" s="214" t="str">
        <f aca="false">IF(F949&lt;&gt;"", xlookup(F949,O:O,O:O,"not on DKP"),"")</f>
        <v/>
      </c>
      <c r="K949" s="185" t="str">
        <f aca="false">IF(F949="","", xlookup("*"&amp;F949&amp;"*",S:S,S:S,"",2))</f>
        <v/>
      </c>
      <c r="N949" s="187" t="str">
        <f aca="false" t="array" ref="N949:N949">IF(M949="","", xlookup(M949,'Guild ID Registrar'!B:B,'Guild ID Registrar'!A:A,"noID"))</f>
        <v/>
      </c>
      <c r="O949" s="139" t="e">
        <f aca="false">xlookup(M949,F:F,F:F,"",2)</f>
        <v>#NAME?</v>
      </c>
      <c r="P949" s="138" t="str">
        <f aca="false">IF(SUMIF(F:F,M949,H:H)=0,"",SUMIF(F:F,M949,H:H))</f>
        <v/>
      </c>
      <c r="Q949" s="189" t="str">
        <f aca="false">IF(M949="","", xlookup("*"&amp;M949&amp;"*",S:S,S:S,"",2))</f>
        <v/>
      </c>
      <c r="S949" s="140" t="str">
        <f aca="false">IF('DKP Sep 25'!A946&lt;&gt;"",'DKP Sep 25'!A946,"")</f>
        <v/>
      </c>
      <c r="T949" s="145" t="str">
        <f aca="false">IF(S949="","",IF(SUMIF(Q:Q,S949,P:P)=0,"",SUMIF(Q:Q,S949,P:P)))</f>
        <v/>
      </c>
      <c r="U949" s="190" t="str">
        <f aca="false" t="array" ref="U949:U949">IF(S949="","", xlookup(S949,'DKP Sep 25'!A:A,'DKP Sep 25'!A:A))</f>
        <v/>
      </c>
      <c r="V949" s="126" t="str">
        <f aca="false">IF(T949="","", IF(T949&gt;10,1,""))</f>
        <v/>
      </c>
      <c r="W949" s="191" t="e">
        <f aca="false">xlookup(S949,Q:Q,Q:Q)</f>
        <v>#NAME?</v>
      </c>
    </row>
    <row r="950" customFormat="false" ht="15.75" hidden="false" customHeight="true" outlineLevel="0" collapsed="false">
      <c r="A950" s="126"/>
      <c r="B950" s="126"/>
      <c r="C950" s="126"/>
      <c r="G950" s="214"/>
      <c r="H950" s="123"/>
      <c r="I950" s="214" t="str">
        <f aca="false">IF(F950&lt;&gt;"",xlookup(F950,M:M,M:M,"not guildie"),"")</f>
        <v/>
      </c>
      <c r="J950" s="214" t="str">
        <f aca="false">IF(F950&lt;&gt;"", xlookup(F950,O:O,O:O,"not on DKP"),"")</f>
        <v/>
      </c>
      <c r="K950" s="185" t="str">
        <f aca="false">IF(F950="","", xlookup("*"&amp;F950&amp;"*",S:S,S:S,"",2))</f>
        <v/>
      </c>
      <c r="N950" s="187" t="str">
        <f aca="false" t="array" ref="N950:N950">IF(M950="","", xlookup(M950,'Guild ID Registrar'!B:B,'Guild ID Registrar'!A:A,"noID"))</f>
        <v/>
      </c>
      <c r="O950" s="139" t="e">
        <f aca="false">xlookup(M950,F:F,F:F,"",2)</f>
        <v>#NAME?</v>
      </c>
      <c r="P950" s="138" t="str">
        <f aca="false">IF(SUMIF(F:F,M950,H:H)=0,"",SUMIF(F:F,M950,H:H))</f>
        <v/>
      </c>
      <c r="Q950" s="189" t="str">
        <f aca="false">IF(M950="","", xlookup("*"&amp;M950&amp;"*",S:S,S:S,"",2))</f>
        <v/>
      </c>
      <c r="S950" s="140" t="str">
        <f aca="false">IF('DKP Sep 25'!A947&lt;&gt;"",'DKP Sep 25'!A947,"")</f>
        <v/>
      </c>
      <c r="T950" s="145" t="str">
        <f aca="false">IF(S950="","",IF(SUMIF(Q:Q,S950,P:P)=0,"",SUMIF(Q:Q,S950,P:P)))</f>
        <v/>
      </c>
      <c r="U950" s="190" t="str">
        <f aca="false" t="array" ref="U950:U950">IF(S950="","", xlookup(S950,'DKP Sep 25'!A:A,'DKP Sep 25'!A:A))</f>
        <v/>
      </c>
      <c r="V950" s="126" t="str">
        <f aca="false">IF(T950="","", IF(T950&gt;10,1,""))</f>
        <v/>
      </c>
      <c r="W950" s="191" t="e">
        <f aca="false">xlookup(S950,Q:Q,Q:Q)</f>
        <v>#NAME?</v>
      </c>
    </row>
    <row r="951" customFormat="false" ht="15.75" hidden="false" customHeight="true" outlineLevel="0" collapsed="false">
      <c r="A951" s="126"/>
      <c r="B951" s="126"/>
      <c r="C951" s="126"/>
      <c r="G951" s="214"/>
      <c r="H951" s="123"/>
      <c r="I951" s="214" t="str">
        <f aca="false">IF(F951&lt;&gt;"",xlookup(F951,M:M,M:M,"not guildie"),"")</f>
        <v/>
      </c>
      <c r="J951" s="214" t="str">
        <f aca="false">IF(F951&lt;&gt;"", xlookup(F951,O:O,O:O,"not on DKP"),"")</f>
        <v/>
      </c>
      <c r="K951" s="185" t="str">
        <f aca="false">IF(F951="","", xlookup("*"&amp;F951&amp;"*",S:S,S:S,"",2))</f>
        <v/>
      </c>
      <c r="N951" s="187" t="str">
        <f aca="false" t="array" ref="N951:N951">IF(M951="","", xlookup(M951,'Guild ID Registrar'!B:B,'Guild ID Registrar'!A:A,"noID"))</f>
        <v/>
      </c>
      <c r="O951" s="139" t="e">
        <f aca="false">xlookup(M951,F:F,F:F,"",2)</f>
        <v>#NAME?</v>
      </c>
      <c r="P951" s="138" t="str">
        <f aca="false">IF(SUMIF(F:F,M951,H:H)=0,"",SUMIF(F:F,M951,H:H))</f>
        <v/>
      </c>
      <c r="Q951" s="189" t="str">
        <f aca="false">IF(M951="","", xlookup("*"&amp;M951&amp;"*",S:S,S:S,"",2))</f>
        <v/>
      </c>
      <c r="S951" s="140" t="str">
        <f aca="false">IF('DKP Sep 25'!A948&lt;&gt;"",'DKP Sep 25'!A948,"")</f>
        <v/>
      </c>
      <c r="T951" s="145" t="str">
        <f aca="false">IF(S951="","",IF(SUMIF(Q:Q,S951,P:P)=0,"",SUMIF(Q:Q,S951,P:P)))</f>
        <v/>
      </c>
      <c r="U951" s="190" t="str">
        <f aca="false" t="array" ref="U951:U951">IF(S951="","", xlookup(S951,'DKP Sep 25'!A:A,'DKP Sep 25'!A:A))</f>
        <v/>
      </c>
      <c r="V951" s="126" t="str">
        <f aca="false">IF(T951="","", IF(T951&gt;10,1,""))</f>
        <v/>
      </c>
      <c r="W951" s="191" t="e">
        <f aca="false">xlookup(S951,Q:Q,Q:Q)</f>
        <v>#NAME?</v>
      </c>
    </row>
    <row r="952" customFormat="false" ht="15.75" hidden="false" customHeight="true" outlineLevel="0" collapsed="false">
      <c r="A952" s="126"/>
      <c r="B952" s="126"/>
      <c r="C952" s="126"/>
      <c r="G952" s="214"/>
      <c r="H952" s="123"/>
      <c r="I952" s="214" t="str">
        <f aca="false">IF(F952&lt;&gt;"",xlookup(F952,M:M,M:M,"not guildie"),"")</f>
        <v/>
      </c>
      <c r="J952" s="214" t="str">
        <f aca="false">IF(F952&lt;&gt;"", xlookup(F952,O:O,O:O,"not on DKP"),"")</f>
        <v/>
      </c>
      <c r="K952" s="185" t="str">
        <f aca="false">IF(F952="","", xlookup("*"&amp;F952&amp;"*",S:S,S:S,"",2))</f>
        <v/>
      </c>
      <c r="N952" s="187" t="str">
        <f aca="false" t="array" ref="N952:N952">IF(M952="","", xlookup(M952,'Guild ID Registrar'!B:B,'Guild ID Registrar'!A:A,"noID"))</f>
        <v/>
      </c>
      <c r="O952" s="139" t="e">
        <f aca="false">xlookup(M952,F:F,F:F,"",2)</f>
        <v>#NAME?</v>
      </c>
      <c r="P952" s="138" t="str">
        <f aca="false">IF(SUMIF(F:F,M952,H:H)=0,"",SUMIF(F:F,M952,H:H))</f>
        <v/>
      </c>
      <c r="Q952" s="189" t="str">
        <f aca="false">IF(M952="","", xlookup("*"&amp;M952&amp;"*",S:S,S:S,"",2))</f>
        <v/>
      </c>
      <c r="S952" s="140" t="str">
        <f aca="false">IF('DKP Sep 25'!A949&lt;&gt;"",'DKP Sep 25'!A949,"")</f>
        <v/>
      </c>
      <c r="T952" s="145" t="str">
        <f aca="false">IF(S952="","",IF(SUMIF(Q:Q,S952,P:P)=0,"",SUMIF(Q:Q,S952,P:P)))</f>
        <v/>
      </c>
      <c r="U952" s="190" t="str">
        <f aca="false" t="array" ref="U952:U952">IF(S952="","", xlookup(S952,'DKP Sep 25'!A:A,'DKP Sep 25'!A:A))</f>
        <v/>
      </c>
      <c r="V952" s="126" t="str">
        <f aca="false">IF(T952="","", IF(T952&gt;10,1,""))</f>
        <v/>
      </c>
      <c r="W952" s="191" t="e">
        <f aca="false">xlookup(S952,Q:Q,Q:Q)</f>
        <v>#NAME?</v>
      </c>
    </row>
    <row r="953" customFormat="false" ht="15.75" hidden="false" customHeight="true" outlineLevel="0" collapsed="false">
      <c r="A953" s="126"/>
      <c r="B953" s="126"/>
      <c r="C953" s="126"/>
      <c r="G953" s="214"/>
      <c r="H953" s="123"/>
      <c r="I953" s="214" t="str">
        <f aca="false">IF(F953&lt;&gt;"",xlookup(F953,M:M,M:M,"not guildie"),"")</f>
        <v/>
      </c>
      <c r="J953" s="214" t="str">
        <f aca="false">IF(F953&lt;&gt;"", xlookup(F953,O:O,O:O,"not on DKP"),"")</f>
        <v/>
      </c>
      <c r="K953" s="185" t="str">
        <f aca="false">IF(F953="","", xlookup("*"&amp;F953&amp;"*",S:S,S:S,"",2))</f>
        <v/>
      </c>
      <c r="N953" s="187" t="str">
        <f aca="false" t="array" ref="N953:N953">IF(M953="","", xlookup(M953,'Guild ID Registrar'!B:B,'Guild ID Registrar'!A:A,"noID"))</f>
        <v/>
      </c>
      <c r="O953" s="139" t="e">
        <f aca="false">xlookup(M953,F:F,F:F,"",2)</f>
        <v>#NAME?</v>
      </c>
      <c r="P953" s="138" t="str">
        <f aca="false">IF(SUMIF(F:F,M953,H:H)=0,"",SUMIF(F:F,M953,H:H))</f>
        <v/>
      </c>
      <c r="Q953" s="189" t="str">
        <f aca="false">IF(M953="","", xlookup("*"&amp;M953&amp;"*",S:S,S:S,"",2))</f>
        <v/>
      </c>
      <c r="S953" s="140" t="str">
        <f aca="false">IF('DKP Sep 25'!A950&lt;&gt;"",'DKP Sep 25'!A950,"")</f>
        <v/>
      </c>
      <c r="T953" s="145" t="str">
        <f aca="false">IF(S953="","",IF(SUMIF(Q:Q,S953,P:P)=0,"",SUMIF(Q:Q,S953,P:P)))</f>
        <v/>
      </c>
      <c r="U953" s="190" t="str">
        <f aca="false" t="array" ref="U953:U953">IF(S953="","", xlookup(S953,'DKP Sep 25'!A:A,'DKP Sep 25'!A:A))</f>
        <v/>
      </c>
      <c r="V953" s="126" t="str">
        <f aca="false">IF(T953="","", IF(T953&gt;10,1,""))</f>
        <v/>
      </c>
      <c r="W953" s="191" t="e">
        <f aca="false">xlookup(S953,Q:Q,Q:Q)</f>
        <v>#NAME?</v>
      </c>
    </row>
    <row r="954" customFormat="false" ht="15.75" hidden="false" customHeight="true" outlineLevel="0" collapsed="false">
      <c r="A954" s="126"/>
      <c r="B954" s="126"/>
      <c r="C954" s="126"/>
      <c r="G954" s="214"/>
      <c r="H954" s="123"/>
      <c r="I954" s="214" t="str">
        <f aca="false">IF(F954&lt;&gt;"",xlookup(F954,M:M,M:M,"not guildie"),"")</f>
        <v/>
      </c>
      <c r="J954" s="214" t="str">
        <f aca="false">IF(F954&lt;&gt;"", xlookup(F954,O:O,O:O,"not on DKP"),"")</f>
        <v/>
      </c>
      <c r="K954" s="185" t="str">
        <f aca="false">IF(F954="","", xlookup("*"&amp;F954&amp;"*",S:S,S:S,"",2))</f>
        <v/>
      </c>
      <c r="N954" s="187" t="str">
        <f aca="false" t="array" ref="N954:N954">IF(M954="","", xlookup(M954,'Guild ID Registrar'!B:B,'Guild ID Registrar'!A:A,"noID"))</f>
        <v/>
      </c>
      <c r="O954" s="139" t="e">
        <f aca="false">xlookup(M954,F:F,F:F,"",2)</f>
        <v>#NAME?</v>
      </c>
      <c r="P954" s="138" t="str">
        <f aca="false">IF(SUMIF(F:F,M954,H:H)=0,"",SUMIF(F:F,M954,H:H))</f>
        <v/>
      </c>
      <c r="Q954" s="189" t="str">
        <f aca="false">IF(M954="","", xlookup("*"&amp;M954&amp;"*",S:S,S:S,"",2))</f>
        <v/>
      </c>
      <c r="S954" s="140" t="str">
        <f aca="false">IF('DKP Sep 25'!A951&lt;&gt;"",'DKP Sep 25'!A951,"")</f>
        <v/>
      </c>
      <c r="T954" s="145" t="str">
        <f aca="false">IF(S954="","",IF(SUMIF(Q:Q,S954,P:P)=0,"",SUMIF(Q:Q,S954,P:P)))</f>
        <v/>
      </c>
      <c r="U954" s="190" t="str">
        <f aca="false" t="array" ref="U954:U954">IF(S954="","", xlookup(S954,'DKP Sep 25'!A:A,'DKP Sep 25'!A:A))</f>
        <v/>
      </c>
      <c r="V954" s="126" t="str">
        <f aca="false">IF(T954="","", IF(T954&gt;10,1,""))</f>
        <v/>
      </c>
      <c r="W954" s="191" t="e">
        <f aca="false">xlookup(S954,Q:Q,Q:Q)</f>
        <v>#NAME?</v>
      </c>
    </row>
    <row r="955" customFormat="false" ht="15.75" hidden="false" customHeight="true" outlineLevel="0" collapsed="false">
      <c r="A955" s="126"/>
      <c r="B955" s="126"/>
      <c r="C955" s="126"/>
      <c r="G955" s="214"/>
      <c r="H955" s="123"/>
      <c r="I955" s="214" t="str">
        <f aca="false">IF(F955&lt;&gt;"",xlookup(F955,M:M,M:M,"not guildie"),"")</f>
        <v/>
      </c>
      <c r="J955" s="214" t="str">
        <f aca="false">IF(F955&lt;&gt;"", xlookup(F955,O:O,O:O,"not on DKP"),"")</f>
        <v/>
      </c>
      <c r="K955" s="185" t="str">
        <f aca="false">IF(F955="","", xlookup("*"&amp;F955&amp;"*",S:S,S:S,"",2))</f>
        <v/>
      </c>
      <c r="N955" s="187" t="str">
        <f aca="false" t="array" ref="N955:N955">IF(M955="","", xlookup(M955,'Guild ID Registrar'!B:B,'Guild ID Registrar'!A:A,"noID"))</f>
        <v/>
      </c>
      <c r="O955" s="139" t="e">
        <f aca="false">xlookup(M955,F:F,F:F,"",2)</f>
        <v>#NAME?</v>
      </c>
      <c r="P955" s="138" t="str">
        <f aca="false">IF(SUMIF(F:F,M955,H:H)=0,"",SUMIF(F:F,M955,H:H))</f>
        <v/>
      </c>
      <c r="Q955" s="189" t="str">
        <f aca="false">IF(M955="","", xlookup("*"&amp;M955&amp;"*",S:S,S:S,"",2))</f>
        <v/>
      </c>
      <c r="S955" s="140" t="str">
        <f aca="false">IF('DKP Sep 25'!A952&lt;&gt;"",'DKP Sep 25'!A952,"")</f>
        <v/>
      </c>
      <c r="T955" s="145" t="str">
        <f aca="false">IF(S955="","",IF(SUMIF(Q:Q,S955,P:P)=0,"",SUMIF(Q:Q,S955,P:P)))</f>
        <v/>
      </c>
      <c r="U955" s="190" t="str">
        <f aca="false" t="array" ref="U955:U955">IF(S955="","", xlookup(S955,'DKP Sep 25'!A:A,'DKP Sep 25'!A:A))</f>
        <v/>
      </c>
      <c r="V955" s="126" t="str">
        <f aca="false">IF(T955="","", IF(T955&gt;10,1,""))</f>
        <v/>
      </c>
      <c r="W955" s="191" t="e">
        <f aca="false">xlookup(S955,Q:Q,Q:Q)</f>
        <v>#NAME?</v>
      </c>
    </row>
    <row r="956" customFormat="false" ht="15.75" hidden="false" customHeight="true" outlineLevel="0" collapsed="false">
      <c r="A956" s="126"/>
      <c r="B956" s="126"/>
      <c r="C956" s="126"/>
      <c r="G956" s="214"/>
      <c r="H956" s="123"/>
      <c r="I956" s="214" t="str">
        <f aca="false">IF(F956&lt;&gt;"",xlookup(F956,M:M,M:M,"not guildie"),"")</f>
        <v/>
      </c>
      <c r="J956" s="214" t="str">
        <f aca="false">IF(F956&lt;&gt;"", xlookup(F956,O:O,O:O,"not on DKP"),"")</f>
        <v/>
      </c>
      <c r="K956" s="185" t="str">
        <f aca="false">IF(F956="","", xlookup("*"&amp;F956&amp;"*",S:S,S:S,"",2))</f>
        <v/>
      </c>
      <c r="N956" s="187" t="str">
        <f aca="false" t="array" ref="N956:N956">IF(M956="","", xlookup(M956,'Guild ID Registrar'!B:B,'Guild ID Registrar'!A:A,"noID"))</f>
        <v/>
      </c>
      <c r="O956" s="139" t="e">
        <f aca="false">xlookup(M956,F:F,F:F,"",2)</f>
        <v>#NAME?</v>
      </c>
      <c r="P956" s="138" t="str">
        <f aca="false">IF(SUMIF(F:F,M956,H:H)=0,"",SUMIF(F:F,M956,H:H))</f>
        <v/>
      </c>
      <c r="Q956" s="189" t="str">
        <f aca="false">IF(M956="","", xlookup("*"&amp;M956&amp;"*",S:S,S:S,"",2))</f>
        <v/>
      </c>
      <c r="S956" s="140" t="str">
        <f aca="false">IF('DKP Sep 25'!A953&lt;&gt;"",'DKP Sep 25'!A953,"")</f>
        <v/>
      </c>
      <c r="T956" s="145" t="str">
        <f aca="false">IF(S956="","",IF(SUMIF(Q:Q,S956,P:P)=0,"",SUMIF(Q:Q,S956,P:P)))</f>
        <v/>
      </c>
      <c r="U956" s="190" t="str">
        <f aca="false" t="array" ref="U956:U956">IF(S956="","", xlookup(S956,'DKP Sep 25'!A:A,'DKP Sep 25'!A:A))</f>
        <v/>
      </c>
      <c r="V956" s="126" t="str">
        <f aca="false">IF(T956="","", IF(T956&gt;10,1,""))</f>
        <v/>
      </c>
      <c r="W956" s="191" t="e">
        <f aca="false">xlookup(S956,Q:Q,Q:Q)</f>
        <v>#NAME?</v>
      </c>
    </row>
    <row r="957" customFormat="false" ht="15.75" hidden="false" customHeight="true" outlineLevel="0" collapsed="false">
      <c r="A957" s="126"/>
      <c r="B957" s="126"/>
      <c r="C957" s="126"/>
      <c r="G957" s="214"/>
      <c r="H957" s="123"/>
      <c r="I957" s="214" t="str">
        <f aca="false">IF(F957&lt;&gt;"",xlookup(F957,M:M,M:M,"not guildie"),"")</f>
        <v/>
      </c>
      <c r="J957" s="214" t="str">
        <f aca="false">IF(F957&lt;&gt;"", xlookup(F957,O:O,O:O,"not on DKP"),"")</f>
        <v/>
      </c>
      <c r="K957" s="185" t="str">
        <f aca="false">IF(F957="","", xlookup("*"&amp;F957&amp;"*",S:S,S:S,"",2))</f>
        <v/>
      </c>
      <c r="N957" s="187" t="str">
        <f aca="false" t="array" ref="N957:N957">IF(M957="","", xlookup(M957,'Guild ID Registrar'!B:B,'Guild ID Registrar'!A:A,"noID"))</f>
        <v/>
      </c>
      <c r="O957" s="139" t="e">
        <f aca="false">xlookup(M957,F:F,F:F,"",2)</f>
        <v>#NAME?</v>
      </c>
      <c r="P957" s="138" t="str">
        <f aca="false">IF(SUMIF(F:F,M957,H:H)=0,"",SUMIF(F:F,M957,H:H))</f>
        <v/>
      </c>
      <c r="Q957" s="189" t="str">
        <f aca="false">IF(M957="","", xlookup("*"&amp;M957&amp;"*",S:S,S:S,"",2))</f>
        <v/>
      </c>
      <c r="S957" s="140" t="str">
        <f aca="false">IF('DKP Sep 25'!A954&lt;&gt;"",'DKP Sep 25'!A954,"")</f>
        <v/>
      </c>
      <c r="T957" s="145" t="str">
        <f aca="false">IF(S957="","",IF(SUMIF(Q:Q,S957,P:P)=0,"",SUMIF(Q:Q,S957,P:P)))</f>
        <v/>
      </c>
      <c r="U957" s="190" t="str">
        <f aca="false" t="array" ref="U957:U957">IF(S957="","", xlookup(S957,'DKP Sep 25'!A:A,'DKP Sep 25'!A:A))</f>
        <v/>
      </c>
      <c r="V957" s="126" t="str">
        <f aca="false">IF(T957="","", IF(T957&gt;10,1,""))</f>
        <v/>
      </c>
      <c r="W957" s="191" t="e">
        <f aca="false">xlookup(S957,Q:Q,Q:Q)</f>
        <v>#NAME?</v>
      </c>
    </row>
    <row r="958" customFormat="false" ht="15.75" hidden="false" customHeight="true" outlineLevel="0" collapsed="false">
      <c r="A958" s="126"/>
      <c r="B958" s="126"/>
      <c r="C958" s="126"/>
      <c r="G958" s="214"/>
      <c r="H958" s="123"/>
      <c r="I958" s="214" t="str">
        <f aca="false">IF(F958&lt;&gt;"",xlookup(F958,M:M,M:M,"not guildie"),"")</f>
        <v/>
      </c>
      <c r="J958" s="214" t="str">
        <f aca="false">IF(F958&lt;&gt;"", xlookup(F958,O:O,O:O,"not on DKP"),"")</f>
        <v/>
      </c>
      <c r="K958" s="185" t="str">
        <f aca="false">IF(F958="","", xlookup("*"&amp;F958&amp;"*",S:S,S:S,"",2))</f>
        <v/>
      </c>
      <c r="N958" s="187" t="str">
        <f aca="false" t="array" ref="N958:N958">IF(M958="","", xlookup(M958,'Guild ID Registrar'!B:B,'Guild ID Registrar'!A:A,"noID"))</f>
        <v/>
      </c>
      <c r="O958" s="139" t="e">
        <f aca="false">xlookup(M958,F:F,F:F,"",2)</f>
        <v>#NAME?</v>
      </c>
      <c r="P958" s="138" t="str">
        <f aca="false">IF(SUMIF(F:F,M958,H:H)=0,"",SUMIF(F:F,M958,H:H))</f>
        <v/>
      </c>
      <c r="Q958" s="189" t="str">
        <f aca="false">IF(M958="","", xlookup("*"&amp;M958&amp;"*",S:S,S:S,"",2))</f>
        <v/>
      </c>
      <c r="S958" s="140" t="str">
        <f aca="false">IF('DKP Sep 25'!A955&lt;&gt;"",'DKP Sep 25'!A955,"")</f>
        <v/>
      </c>
      <c r="T958" s="145" t="str">
        <f aca="false">IF(S958="","",IF(SUMIF(Q:Q,S958,P:P)=0,"",SUMIF(Q:Q,S958,P:P)))</f>
        <v/>
      </c>
      <c r="U958" s="190" t="str">
        <f aca="false" t="array" ref="U958:U958">IF(S958="","", xlookup(S958,'DKP Sep 25'!A:A,'DKP Sep 25'!A:A))</f>
        <v/>
      </c>
      <c r="V958" s="126" t="str">
        <f aca="false">IF(T958="","", IF(T958&gt;10,1,""))</f>
        <v/>
      </c>
      <c r="W958" s="191" t="e">
        <f aca="false">xlookup(S958,Q:Q,Q:Q)</f>
        <v>#NAME?</v>
      </c>
    </row>
    <row r="959" customFormat="false" ht="15.75" hidden="false" customHeight="true" outlineLevel="0" collapsed="false">
      <c r="A959" s="126"/>
      <c r="B959" s="126"/>
      <c r="C959" s="126"/>
      <c r="G959" s="214"/>
      <c r="H959" s="123"/>
      <c r="I959" s="214" t="str">
        <f aca="false">IF(F959&lt;&gt;"",xlookup(F959,M:M,M:M,"not guildie"),"")</f>
        <v/>
      </c>
      <c r="J959" s="214" t="str">
        <f aca="false">IF(F959&lt;&gt;"", xlookup(F959,O:O,O:O,"not on DKP"),"")</f>
        <v/>
      </c>
      <c r="K959" s="185" t="str">
        <f aca="false">IF(F959="","", xlookup("*"&amp;F959&amp;"*",S:S,S:S,"",2))</f>
        <v/>
      </c>
      <c r="N959" s="187" t="str">
        <f aca="false" t="array" ref="N959:N959">IF(M959="","", xlookup(M959,'Guild ID Registrar'!B:B,'Guild ID Registrar'!A:A,"noID"))</f>
        <v/>
      </c>
      <c r="O959" s="139" t="e">
        <f aca="false">xlookup(M959,F:F,F:F,"",2)</f>
        <v>#NAME?</v>
      </c>
      <c r="P959" s="138" t="str">
        <f aca="false">IF(SUMIF(F:F,M959,H:H)=0,"",SUMIF(F:F,M959,H:H))</f>
        <v/>
      </c>
      <c r="Q959" s="189" t="str">
        <f aca="false">IF(M959="","", xlookup("*"&amp;M959&amp;"*",S:S,S:S,"",2))</f>
        <v/>
      </c>
      <c r="S959" s="140" t="str">
        <f aca="false">IF('DKP Sep 25'!A956&lt;&gt;"",'DKP Sep 25'!A956,"")</f>
        <v/>
      </c>
      <c r="T959" s="145" t="str">
        <f aca="false">IF(S959="","",IF(SUMIF(Q:Q,S959,P:P)=0,"",SUMIF(Q:Q,S959,P:P)))</f>
        <v/>
      </c>
      <c r="U959" s="190" t="str">
        <f aca="false" t="array" ref="U959:U959">IF(S959="","", xlookup(S959,'DKP Sep 25'!A:A,'DKP Sep 25'!A:A))</f>
        <v/>
      </c>
      <c r="V959" s="126" t="str">
        <f aca="false">IF(T959="","", IF(T959&gt;10,1,""))</f>
        <v/>
      </c>
      <c r="W959" s="191" t="e">
        <f aca="false">xlookup(S959,Q:Q,Q:Q)</f>
        <v>#NAME?</v>
      </c>
    </row>
    <row r="960" customFormat="false" ht="15.75" hidden="false" customHeight="true" outlineLevel="0" collapsed="false">
      <c r="A960" s="126"/>
      <c r="B960" s="126"/>
      <c r="C960" s="126"/>
      <c r="G960" s="214"/>
      <c r="H960" s="123"/>
      <c r="I960" s="214" t="str">
        <f aca="false">IF(F960&lt;&gt;"",xlookup(F960,M:M,M:M,"not guildie"),"")</f>
        <v/>
      </c>
      <c r="J960" s="214" t="str">
        <f aca="false">IF(F960&lt;&gt;"", xlookup(F960,O:O,O:O,"not on DKP"),"")</f>
        <v/>
      </c>
      <c r="K960" s="185" t="str">
        <f aca="false">IF(F960="","", xlookup("*"&amp;F960&amp;"*",S:S,S:S,"",2))</f>
        <v/>
      </c>
      <c r="N960" s="187" t="str">
        <f aca="false" t="array" ref="N960:N960">IF(M960="","", xlookup(M960,'Guild ID Registrar'!B:B,'Guild ID Registrar'!A:A,"noID"))</f>
        <v/>
      </c>
      <c r="O960" s="139" t="e">
        <f aca="false">xlookup(M960,F:F,F:F,"",2)</f>
        <v>#NAME?</v>
      </c>
      <c r="P960" s="138" t="str">
        <f aca="false">IF(SUMIF(F:F,M960,H:H)=0,"",SUMIF(F:F,M960,H:H))</f>
        <v/>
      </c>
      <c r="Q960" s="189" t="str">
        <f aca="false">IF(M960="","", xlookup("*"&amp;M960&amp;"*",S:S,S:S,"",2))</f>
        <v/>
      </c>
      <c r="S960" s="140" t="str">
        <f aca="false">IF('DKP Sep 25'!A957&lt;&gt;"",'DKP Sep 25'!A957,"")</f>
        <v/>
      </c>
      <c r="T960" s="145" t="str">
        <f aca="false">IF(S960="","",IF(SUMIF(Q:Q,S960,P:P)=0,"",SUMIF(Q:Q,S960,P:P)))</f>
        <v/>
      </c>
      <c r="U960" s="190" t="str">
        <f aca="false" t="array" ref="U960:U960">IF(S960="","", xlookup(S960,'DKP Sep 25'!A:A,'DKP Sep 25'!A:A))</f>
        <v/>
      </c>
      <c r="V960" s="126" t="str">
        <f aca="false">IF(T960="","", IF(T960&gt;10,1,""))</f>
        <v/>
      </c>
      <c r="W960" s="191" t="e">
        <f aca="false">xlookup(S960,Q:Q,Q:Q)</f>
        <v>#NAME?</v>
      </c>
    </row>
    <row r="961" customFormat="false" ht="15.75" hidden="false" customHeight="true" outlineLevel="0" collapsed="false">
      <c r="A961" s="126"/>
      <c r="B961" s="126"/>
      <c r="C961" s="126"/>
      <c r="G961" s="214"/>
      <c r="H961" s="123"/>
      <c r="I961" s="214" t="str">
        <f aca="false">IF(F961&lt;&gt;"",xlookup(F961,M:M,M:M,"not guildie"),"")</f>
        <v/>
      </c>
      <c r="J961" s="214" t="str">
        <f aca="false">IF(F961&lt;&gt;"", xlookup(F961,O:O,O:O,"not on DKP"),"")</f>
        <v/>
      </c>
      <c r="K961" s="185" t="str">
        <f aca="false">IF(F961="","", xlookup("*"&amp;F961&amp;"*",S:S,S:S,"",2))</f>
        <v/>
      </c>
      <c r="N961" s="187" t="str">
        <f aca="false" t="array" ref="N961:N961">IF(M961="","", xlookup(M961,'Guild ID Registrar'!B:B,'Guild ID Registrar'!A:A,"noID"))</f>
        <v/>
      </c>
      <c r="O961" s="139" t="e">
        <f aca="false">xlookup(M961,F:F,F:F,"",2)</f>
        <v>#NAME?</v>
      </c>
      <c r="P961" s="138" t="str">
        <f aca="false">IF(SUMIF(F:F,M961,H:H)=0,"",SUMIF(F:F,M961,H:H))</f>
        <v/>
      </c>
      <c r="Q961" s="189" t="str">
        <f aca="false">IF(M961="","", xlookup("*"&amp;M961&amp;"*",S:S,S:S,"",2))</f>
        <v/>
      </c>
      <c r="S961" s="140" t="str">
        <f aca="false">IF('DKP Sep 25'!A958&lt;&gt;"",'DKP Sep 25'!A958,"")</f>
        <v/>
      </c>
      <c r="T961" s="145" t="str">
        <f aca="false">IF(S961="","",IF(SUMIF(Q:Q,S961,P:P)=0,"",SUMIF(Q:Q,S961,P:P)))</f>
        <v/>
      </c>
      <c r="U961" s="190" t="str">
        <f aca="false" t="array" ref="U961:U961">IF(S961="","", xlookup(S961,'DKP Sep 25'!A:A,'DKP Sep 25'!A:A))</f>
        <v/>
      </c>
      <c r="V961" s="126" t="str">
        <f aca="false">IF(T961="","", IF(T961&gt;10,1,""))</f>
        <v/>
      </c>
      <c r="W961" s="191" t="e">
        <f aca="false">xlookup(S961,Q:Q,Q:Q)</f>
        <v>#NAME?</v>
      </c>
    </row>
    <row r="962" customFormat="false" ht="15.75" hidden="false" customHeight="true" outlineLevel="0" collapsed="false">
      <c r="A962" s="126"/>
      <c r="B962" s="126"/>
      <c r="C962" s="126"/>
      <c r="G962" s="214"/>
      <c r="H962" s="123"/>
      <c r="I962" s="214" t="str">
        <f aca="false">IF(F962&lt;&gt;"",xlookup(F962,M:M,M:M,"not guildie"),"")</f>
        <v/>
      </c>
      <c r="J962" s="214" t="str">
        <f aca="false">IF(F962&lt;&gt;"", xlookup(F962,O:O,O:O,"not on DKP"),"")</f>
        <v/>
      </c>
      <c r="K962" s="185" t="str">
        <f aca="false">IF(F962="","", xlookup("*"&amp;F962&amp;"*",S:S,S:S,"",2))</f>
        <v/>
      </c>
      <c r="N962" s="187" t="str">
        <f aca="false" t="array" ref="N962:N962">IF(M962="","", xlookup(M962,'Guild ID Registrar'!B:B,'Guild ID Registrar'!A:A,"noID"))</f>
        <v/>
      </c>
      <c r="O962" s="139" t="e">
        <f aca="false">xlookup(M962,F:F,F:F,"",2)</f>
        <v>#NAME?</v>
      </c>
      <c r="P962" s="138" t="str">
        <f aca="false">IF(SUMIF(F:F,M962,H:H)=0,"",SUMIF(F:F,M962,H:H))</f>
        <v/>
      </c>
      <c r="Q962" s="189" t="str">
        <f aca="false">IF(M962="","", xlookup("*"&amp;M962&amp;"*",S:S,S:S,"",2))</f>
        <v/>
      </c>
      <c r="S962" s="140" t="str">
        <f aca="false">IF('DKP Sep 25'!A959&lt;&gt;"",'DKP Sep 25'!A959,"")</f>
        <v/>
      </c>
      <c r="T962" s="145" t="str">
        <f aca="false">IF(S962="","",IF(SUMIF(Q:Q,S962,P:P)=0,"",SUMIF(Q:Q,S962,P:P)))</f>
        <v/>
      </c>
      <c r="U962" s="190" t="str">
        <f aca="false" t="array" ref="U962:U962">IF(S962="","", xlookup(S962,'DKP Sep 25'!A:A,'DKP Sep 25'!A:A))</f>
        <v/>
      </c>
      <c r="V962" s="126" t="str">
        <f aca="false">IF(T962="","", IF(T962&gt;10,1,""))</f>
        <v/>
      </c>
      <c r="W962" s="191" t="e">
        <f aca="false">xlookup(S962,Q:Q,Q:Q)</f>
        <v>#NAME?</v>
      </c>
    </row>
    <row r="963" customFormat="false" ht="15.75" hidden="false" customHeight="true" outlineLevel="0" collapsed="false">
      <c r="A963" s="126"/>
      <c r="B963" s="126"/>
      <c r="C963" s="126"/>
      <c r="G963" s="214"/>
      <c r="H963" s="123"/>
      <c r="I963" s="214" t="str">
        <f aca="false">IF(F963&lt;&gt;"",xlookup(F963,M:M,M:M,"not guildie"),"")</f>
        <v/>
      </c>
      <c r="J963" s="214" t="str">
        <f aca="false">IF(F963&lt;&gt;"", xlookup(F963,O:O,O:O,"not on DKP"),"")</f>
        <v/>
      </c>
      <c r="K963" s="185" t="str">
        <f aca="false">IF(F963="","", xlookup("*"&amp;F963&amp;"*",S:S,S:S,"",2))</f>
        <v/>
      </c>
      <c r="N963" s="187" t="str">
        <f aca="false" t="array" ref="N963:N963">IF(M963="","", xlookup(M963,'Guild ID Registrar'!B:B,'Guild ID Registrar'!A:A,"noID"))</f>
        <v/>
      </c>
      <c r="O963" s="139" t="e">
        <f aca="false">xlookup(M963,F:F,F:F,"",2)</f>
        <v>#NAME?</v>
      </c>
      <c r="P963" s="138" t="str">
        <f aca="false">IF(SUMIF(F:F,M963,H:H)=0,"",SUMIF(F:F,M963,H:H))</f>
        <v/>
      </c>
      <c r="Q963" s="189" t="str">
        <f aca="false">IF(M963="","", xlookup("*"&amp;M963&amp;"*",S:S,S:S,"",2))</f>
        <v/>
      </c>
      <c r="S963" s="140" t="str">
        <f aca="false">IF('DKP Sep 25'!A960&lt;&gt;"",'DKP Sep 25'!A960,"")</f>
        <v/>
      </c>
      <c r="T963" s="145" t="str">
        <f aca="false">IF(S963="","",IF(SUMIF(Q:Q,S963,P:P)=0,"",SUMIF(Q:Q,S963,P:P)))</f>
        <v/>
      </c>
      <c r="U963" s="190" t="str">
        <f aca="false" t="array" ref="U963:U963">IF(S963="","", xlookup(S963,'DKP Sep 25'!A:A,'DKP Sep 25'!A:A))</f>
        <v/>
      </c>
      <c r="V963" s="126" t="str">
        <f aca="false">IF(T963="","", IF(T963&gt;10,1,""))</f>
        <v/>
      </c>
      <c r="W963" s="191" t="e">
        <f aca="false">xlookup(S963,Q:Q,Q:Q)</f>
        <v>#NAME?</v>
      </c>
    </row>
    <row r="964" customFormat="false" ht="15.75" hidden="false" customHeight="true" outlineLevel="0" collapsed="false">
      <c r="A964" s="126"/>
      <c r="B964" s="126"/>
      <c r="C964" s="126"/>
      <c r="G964" s="214"/>
      <c r="H964" s="123"/>
      <c r="I964" s="214" t="str">
        <f aca="false">IF(F964&lt;&gt;"",xlookup(F964,M:M,M:M,"not guildie"),"")</f>
        <v/>
      </c>
      <c r="J964" s="214" t="str">
        <f aca="false">IF(F964&lt;&gt;"", xlookup(F964,O:O,O:O,"not on DKP"),"")</f>
        <v/>
      </c>
      <c r="K964" s="185" t="str">
        <f aca="false">IF(F964="","", xlookup("*"&amp;F964&amp;"*",S:S,S:S,"",2))</f>
        <v/>
      </c>
      <c r="N964" s="187" t="str">
        <f aca="false" t="array" ref="N964:N964">IF(M964="","", xlookup(M964,'Guild ID Registrar'!B:B,'Guild ID Registrar'!A:A,"noID"))</f>
        <v/>
      </c>
      <c r="O964" s="139" t="e">
        <f aca="false">xlookup(M964,F:F,F:F,"",2)</f>
        <v>#NAME?</v>
      </c>
      <c r="P964" s="138" t="str">
        <f aca="false">IF(SUMIF(F:F,M964,H:H)=0,"",SUMIF(F:F,M964,H:H))</f>
        <v/>
      </c>
      <c r="Q964" s="189" t="str">
        <f aca="false">IF(M964="","", xlookup("*"&amp;M964&amp;"*",S:S,S:S,"",2))</f>
        <v/>
      </c>
      <c r="S964" s="140" t="str">
        <f aca="false">IF('DKP Sep 25'!A961&lt;&gt;"",'DKP Sep 25'!A961,"")</f>
        <v/>
      </c>
      <c r="T964" s="145" t="str">
        <f aca="false">IF(S964="","",IF(SUMIF(Q:Q,S964,P:P)=0,"",SUMIF(Q:Q,S964,P:P)))</f>
        <v/>
      </c>
      <c r="U964" s="190" t="str">
        <f aca="false" t="array" ref="U964:U964">IF(S964="","", xlookup(S964,'DKP Sep 25'!A:A,'DKP Sep 25'!A:A))</f>
        <v/>
      </c>
      <c r="V964" s="126" t="str">
        <f aca="false">IF(T964="","", IF(T964&gt;10,1,""))</f>
        <v/>
      </c>
      <c r="W964" s="191" t="e">
        <f aca="false">xlookup(S964,Q:Q,Q:Q)</f>
        <v>#NAME?</v>
      </c>
    </row>
    <row r="965" customFormat="false" ht="15.75" hidden="false" customHeight="true" outlineLevel="0" collapsed="false">
      <c r="A965" s="126"/>
      <c r="B965" s="126"/>
      <c r="C965" s="126"/>
      <c r="G965" s="214"/>
      <c r="H965" s="123"/>
      <c r="I965" s="214" t="str">
        <f aca="false">IF(F965&lt;&gt;"",xlookup(F965,M:M,M:M,"not guildie"),"")</f>
        <v/>
      </c>
      <c r="J965" s="214" t="str">
        <f aca="false">IF(F965&lt;&gt;"", xlookup(F965,O:O,O:O,"not on DKP"),"")</f>
        <v/>
      </c>
      <c r="K965" s="185" t="str">
        <f aca="false">IF(F965="","", xlookup("*"&amp;F965&amp;"*",S:S,S:S,"",2))</f>
        <v/>
      </c>
      <c r="N965" s="187" t="str">
        <f aca="false" t="array" ref="N965:N965">IF(M965="","", xlookup(M965,'Guild ID Registrar'!B:B,'Guild ID Registrar'!A:A,"noID"))</f>
        <v/>
      </c>
      <c r="O965" s="139" t="e">
        <f aca="false">xlookup(M965,F:F,F:F,"",2)</f>
        <v>#NAME?</v>
      </c>
      <c r="P965" s="138" t="str">
        <f aca="false">IF(SUMIF(F:F,M965,H:H)=0,"",SUMIF(F:F,M965,H:H))</f>
        <v/>
      </c>
      <c r="Q965" s="189" t="str">
        <f aca="false">IF(M965="","", xlookup("*"&amp;M965&amp;"*",S:S,S:S,"",2))</f>
        <v/>
      </c>
      <c r="S965" s="140" t="str">
        <f aca="false">IF('DKP Sep 25'!A962&lt;&gt;"",'DKP Sep 25'!A962,"")</f>
        <v/>
      </c>
      <c r="T965" s="145" t="str">
        <f aca="false">IF(S965="","",IF(SUMIF(Q:Q,S965,P:P)=0,"",SUMIF(Q:Q,S965,P:P)))</f>
        <v/>
      </c>
      <c r="U965" s="190" t="str">
        <f aca="false" t="array" ref="U965:U965">IF(S965="","", xlookup(S965,'DKP Sep 25'!A:A,'DKP Sep 25'!A:A))</f>
        <v/>
      </c>
      <c r="V965" s="126" t="str">
        <f aca="false">IF(T965="","", IF(T965&gt;10,1,""))</f>
        <v/>
      </c>
      <c r="W965" s="191" t="e">
        <f aca="false">xlookup(S965,Q:Q,Q:Q)</f>
        <v>#NAME?</v>
      </c>
    </row>
    <row r="966" customFormat="false" ht="15.75" hidden="false" customHeight="true" outlineLevel="0" collapsed="false">
      <c r="A966" s="126"/>
      <c r="B966" s="126"/>
      <c r="C966" s="126"/>
      <c r="G966" s="214"/>
      <c r="H966" s="123"/>
      <c r="I966" s="214" t="str">
        <f aca="false">IF(F966&lt;&gt;"",xlookup(F966,M:M,M:M,"not guildie"),"")</f>
        <v/>
      </c>
      <c r="J966" s="214" t="str">
        <f aca="false">IF(F966&lt;&gt;"", xlookup(F966,O:O,O:O,"not on DKP"),"")</f>
        <v/>
      </c>
      <c r="K966" s="185" t="str">
        <f aca="false">IF(F966="","", xlookup("*"&amp;F966&amp;"*",S:S,S:S,"",2))</f>
        <v/>
      </c>
      <c r="N966" s="187" t="str">
        <f aca="false" t="array" ref="N966:N966">IF(M966="","", xlookup(M966,'Guild ID Registrar'!B:B,'Guild ID Registrar'!A:A,"noID"))</f>
        <v/>
      </c>
      <c r="O966" s="139" t="e">
        <f aca="false">xlookup(M966,F:F,F:F,"",2)</f>
        <v>#NAME?</v>
      </c>
      <c r="P966" s="138" t="str">
        <f aca="false">IF(SUMIF(F:F,M966,H:H)=0,"",SUMIF(F:F,M966,H:H))</f>
        <v/>
      </c>
      <c r="Q966" s="189" t="str">
        <f aca="false">IF(M966="","", xlookup("*"&amp;M966&amp;"*",S:S,S:S,"",2))</f>
        <v/>
      </c>
      <c r="S966" s="140" t="str">
        <f aca="false">IF('DKP Sep 25'!A963&lt;&gt;"",'DKP Sep 25'!A963,"")</f>
        <v/>
      </c>
      <c r="T966" s="145" t="str">
        <f aca="false">IF(S966="","",IF(SUMIF(Q:Q,S966,P:P)=0,"",SUMIF(Q:Q,S966,P:P)))</f>
        <v/>
      </c>
      <c r="U966" s="190" t="str">
        <f aca="false" t="array" ref="U966:U966">IF(S966="","", xlookup(S966,'DKP Sep 25'!A:A,'DKP Sep 25'!A:A))</f>
        <v/>
      </c>
      <c r="V966" s="126" t="str">
        <f aca="false">IF(T966="","", IF(T966&gt;10,1,""))</f>
        <v/>
      </c>
      <c r="W966" s="191" t="e">
        <f aca="false">xlookup(S966,Q:Q,Q:Q)</f>
        <v>#NAME?</v>
      </c>
    </row>
    <row r="967" customFormat="false" ht="15.75" hidden="false" customHeight="true" outlineLevel="0" collapsed="false">
      <c r="A967" s="126"/>
      <c r="B967" s="126"/>
      <c r="C967" s="126"/>
      <c r="G967" s="214"/>
      <c r="H967" s="123"/>
      <c r="I967" s="214" t="str">
        <f aca="false">IF(F967&lt;&gt;"",xlookup(F967,M:M,M:M,"not guildie"),"")</f>
        <v/>
      </c>
      <c r="J967" s="214" t="str">
        <f aca="false">IF(F967&lt;&gt;"", xlookup(F967,O:O,O:O,"not on DKP"),"")</f>
        <v/>
      </c>
      <c r="K967" s="185" t="str">
        <f aca="false">IF(F967="","", xlookup("*"&amp;F967&amp;"*",S:S,S:S,"",2))</f>
        <v/>
      </c>
      <c r="N967" s="187" t="str">
        <f aca="false" t="array" ref="N967:N967">IF(M967="","", xlookup(M967,'Guild ID Registrar'!B:B,'Guild ID Registrar'!A:A,"noID"))</f>
        <v/>
      </c>
      <c r="O967" s="139" t="e">
        <f aca="false">xlookup(M967,F:F,F:F,"",2)</f>
        <v>#NAME?</v>
      </c>
      <c r="P967" s="138" t="str">
        <f aca="false">IF(SUMIF(F:F,M967,H:H)=0,"",SUMIF(F:F,M967,H:H))</f>
        <v/>
      </c>
      <c r="Q967" s="189" t="str">
        <f aca="false">IF(M967="","", xlookup("*"&amp;M967&amp;"*",S:S,S:S,"",2))</f>
        <v/>
      </c>
      <c r="S967" s="140" t="str">
        <f aca="false">IF('DKP Sep 25'!A964&lt;&gt;"",'DKP Sep 25'!A964,"")</f>
        <v/>
      </c>
      <c r="T967" s="145" t="str">
        <f aca="false">IF(S967="","",IF(SUMIF(Q:Q,S967,P:P)=0,"",SUMIF(Q:Q,S967,P:P)))</f>
        <v/>
      </c>
      <c r="U967" s="190" t="str">
        <f aca="false" t="array" ref="U967:U967">IF(S967="","", xlookup(S967,'DKP Sep 25'!A:A,'DKP Sep 25'!A:A))</f>
        <v/>
      </c>
      <c r="V967" s="126" t="str">
        <f aca="false">IF(T967="","", IF(T967&gt;10,1,""))</f>
        <v/>
      </c>
      <c r="W967" s="191" t="e">
        <f aca="false">xlookup(S967,Q:Q,Q:Q)</f>
        <v>#NAME?</v>
      </c>
    </row>
    <row r="968" customFormat="false" ht="15.75" hidden="false" customHeight="true" outlineLevel="0" collapsed="false">
      <c r="A968" s="126"/>
      <c r="B968" s="126"/>
      <c r="C968" s="126"/>
      <c r="G968" s="214"/>
      <c r="H968" s="123"/>
      <c r="I968" s="214" t="str">
        <f aca="false">IF(F968&lt;&gt;"",xlookup(F968,M:M,M:M,"not guildie"),"")</f>
        <v/>
      </c>
      <c r="J968" s="214" t="str">
        <f aca="false">IF(F968&lt;&gt;"", xlookup(F968,O:O,O:O,"not on DKP"),"")</f>
        <v/>
      </c>
      <c r="K968" s="185" t="str">
        <f aca="false">IF(F968="","", xlookup("*"&amp;F968&amp;"*",S:S,S:S,"",2))</f>
        <v/>
      </c>
      <c r="N968" s="187" t="str">
        <f aca="false" t="array" ref="N968:N968">IF(M968="","", xlookup(M968,'Guild ID Registrar'!B:B,'Guild ID Registrar'!A:A,"noID"))</f>
        <v/>
      </c>
      <c r="O968" s="139" t="e">
        <f aca="false">xlookup(M968,F:F,F:F,"",2)</f>
        <v>#NAME?</v>
      </c>
      <c r="P968" s="138" t="str">
        <f aca="false">IF(SUMIF(F:F,M968,H:H)=0,"",SUMIF(F:F,M968,H:H))</f>
        <v/>
      </c>
      <c r="Q968" s="189" t="str">
        <f aca="false">IF(M968="","", xlookup("*"&amp;M968&amp;"*",S:S,S:S,"",2))</f>
        <v/>
      </c>
      <c r="S968" s="140" t="str">
        <f aca="false">IF('DKP Sep 25'!A965&lt;&gt;"",'DKP Sep 25'!A965,"")</f>
        <v/>
      </c>
      <c r="T968" s="145" t="str">
        <f aca="false">IF(S968="","",IF(SUMIF(Q:Q,S968,P:P)=0,"",SUMIF(Q:Q,S968,P:P)))</f>
        <v/>
      </c>
      <c r="U968" s="190" t="str">
        <f aca="false" t="array" ref="U968:U968">IF(S968="","", xlookup(S968,'DKP Sep 25'!A:A,'DKP Sep 25'!A:A))</f>
        <v/>
      </c>
      <c r="V968" s="126" t="str">
        <f aca="false">IF(T968="","", IF(T968&gt;10,1,""))</f>
        <v/>
      </c>
      <c r="W968" s="191" t="e">
        <f aca="false">xlookup(S968,Q:Q,Q:Q)</f>
        <v>#NAME?</v>
      </c>
    </row>
    <row r="969" customFormat="false" ht="15.75" hidden="false" customHeight="true" outlineLevel="0" collapsed="false">
      <c r="A969" s="126"/>
      <c r="B969" s="126"/>
      <c r="C969" s="126"/>
      <c r="G969" s="214"/>
      <c r="H969" s="123"/>
      <c r="I969" s="214" t="str">
        <f aca="false">IF(F969&lt;&gt;"",xlookup(F969,M:M,M:M,"not guildie"),"")</f>
        <v/>
      </c>
      <c r="J969" s="214" t="str">
        <f aca="false">IF(F969&lt;&gt;"", xlookup(F969,O:O,O:O,"not on DKP"),"")</f>
        <v/>
      </c>
      <c r="K969" s="185" t="str">
        <f aca="false">IF(F969="","", xlookup("*"&amp;F969&amp;"*",S:S,S:S,"",2))</f>
        <v/>
      </c>
      <c r="N969" s="187" t="str">
        <f aca="false" t="array" ref="N969:N969">IF(M969="","", xlookup(M969,'Guild ID Registrar'!B:B,'Guild ID Registrar'!A:A,"noID"))</f>
        <v/>
      </c>
      <c r="O969" s="139" t="e">
        <f aca="false">xlookup(M969,F:F,F:F,"",2)</f>
        <v>#NAME?</v>
      </c>
      <c r="P969" s="138" t="str">
        <f aca="false">IF(SUMIF(F:F,M969,H:H)=0,"",SUMIF(F:F,M969,H:H))</f>
        <v/>
      </c>
      <c r="Q969" s="189" t="str">
        <f aca="false">IF(M969="","", xlookup("*"&amp;M969&amp;"*",S:S,S:S,"",2))</f>
        <v/>
      </c>
      <c r="S969" s="140" t="str">
        <f aca="false">IF('DKP Sep 25'!A966&lt;&gt;"",'DKP Sep 25'!A966,"")</f>
        <v/>
      </c>
      <c r="T969" s="145" t="str">
        <f aca="false">IF(S969="","",IF(SUMIF(Q:Q,S969,P:P)=0,"",SUMIF(Q:Q,S969,P:P)))</f>
        <v/>
      </c>
      <c r="U969" s="190" t="str">
        <f aca="false" t="array" ref="U969:U969">IF(S969="","", xlookup(S969,'DKP Sep 25'!A:A,'DKP Sep 25'!A:A))</f>
        <v/>
      </c>
      <c r="V969" s="126" t="str">
        <f aca="false">IF(T969="","", IF(T969&gt;10,1,""))</f>
        <v/>
      </c>
      <c r="W969" s="191" t="e">
        <f aca="false">xlookup(S969,Q:Q,Q:Q)</f>
        <v>#NAME?</v>
      </c>
    </row>
    <row r="970" customFormat="false" ht="15.75" hidden="false" customHeight="true" outlineLevel="0" collapsed="false">
      <c r="A970" s="126"/>
      <c r="B970" s="126"/>
      <c r="C970" s="126"/>
      <c r="G970" s="214"/>
      <c r="H970" s="123"/>
      <c r="I970" s="214" t="str">
        <f aca="false">IF(F970&lt;&gt;"",xlookup(F970,M:M,M:M,"not guildie"),"")</f>
        <v/>
      </c>
      <c r="J970" s="214" t="str">
        <f aca="false">IF(F970&lt;&gt;"", xlookup(F970,O:O,O:O,"not on DKP"),"")</f>
        <v/>
      </c>
      <c r="K970" s="185" t="str">
        <f aca="false">IF(F970="","", xlookup("*"&amp;F970&amp;"*",S:S,S:S,"",2))</f>
        <v/>
      </c>
      <c r="N970" s="187" t="str">
        <f aca="false" t="array" ref="N970:N970">IF(M970="","", xlookup(M970,'Guild ID Registrar'!B:B,'Guild ID Registrar'!A:A,"noID"))</f>
        <v/>
      </c>
      <c r="O970" s="139" t="e">
        <f aca="false">xlookup(M970,F:F,F:F,"",2)</f>
        <v>#NAME?</v>
      </c>
      <c r="P970" s="138" t="str">
        <f aca="false">IF(SUMIF(F:F,M970,H:H)=0,"",SUMIF(F:F,M970,H:H))</f>
        <v/>
      </c>
      <c r="Q970" s="189" t="str">
        <f aca="false">IF(M970="","", xlookup("*"&amp;M970&amp;"*",S:S,S:S,"",2))</f>
        <v/>
      </c>
      <c r="S970" s="140" t="str">
        <f aca="false">IF('DKP Sep 25'!A967&lt;&gt;"",'DKP Sep 25'!A967,"")</f>
        <v/>
      </c>
      <c r="T970" s="145" t="str">
        <f aca="false">IF(S970="","",IF(SUMIF(Q:Q,S970,P:P)=0,"",SUMIF(Q:Q,S970,P:P)))</f>
        <v/>
      </c>
      <c r="U970" s="190" t="str">
        <f aca="false" t="array" ref="U970:U970">IF(S970="","", xlookup(S970,'DKP Sep 25'!A:A,'DKP Sep 25'!A:A))</f>
        <v/>
      </c>
      <c r="V970" s="126" t="str">
        <f aca="false">IF(T970="","", IF(T970&gt;10,1,""))</f>
        <v/>
      </c>
      <c r="W970" s="191" t="e">
        <f aca="false">xlookup(S970,Q:Q,Q:Q)</f>
        <v>#NAME?</v>
      </c>
    </row>
    <row r="971" customFormat="false" ht="15.75" hidden="false" customHeight="true" outlineLevel="0" collapsed="false">
      <c r="A971" s="126"/>
      <c r="B971" s="126"/>
      <c r="C971" s="126"/>
      <c r="G971" s="214"/>
      <c r="H971" s="123"/>
      <c r="I971" s="214" t="str">
        <f aca="false">IF(F971&lt;&gt;"",xlookup(F971,M:M,M:M,"not guildie"),"")</f>
        <v/>
      </c>
      <c r="J971" s="214" t="str">
        <f aca="false">IF(F971&lt;&gt;"", xlookup(F971,O:O,O:O,"not on DKP"),"")</f>
        <v/>
      </c>
      <c r="K971" s="185" t="str">
        <f aca="false">IF(F971="","", xlookup("*"&amp;F971&amp;"*",S:S,S:S,"",2))</f>
        <v/>
      </c>
      <c r="N971" s="187" t="str">
        <f aca="false" t="array" ref="N971:N971">IF(M971="","", xlookup(M971,'Guild ID Registrar'!B:B,'Guild ID Registrar'!A:A,"noID"))</f>
        <v/>
      </c>
      <c r="O971" s="139" t="e">
        <f aca="false">xlookup(M971,F:F,F:F,"",2)</f>
        <v>#NAME?</v>
      </c>
      <c r="P971" s="138" t="str">
        <f aca="false">IF(SUMIF(F:F,M971,H:H)=0,"",SUMIF(F:F,M971,H:H))</f>
        <v/>
      </c>
      <c r="Q971" s="189" t="str">
        <f aca="false">IF(M971="","", xlookup("*"&amp;M971&amp;"*",S:S,S:S,"",2))</f>
        <v/>
      </c>
      <c r="S971" s="140" t="str">
        <f aca="false">IF('DKP Sep 25'!A968&lt;&gt;"",'DKP Sep 25'!A968,"")</f>
        <v/>
      </c>
      <c r="T971" s="145" t="str">
        <f aca="false">IF(S971="","",IF(SUMIF(Q:Q,S971,P:P)=0,"",SUMIF(Q:Q,S971,P:P)))</f>
        <v/>
      </c>
      <c r="U971" s="190" t="str">
        <f aca="false" t="array" ref="U971:U971">IF(S971="","", xlookup(S971,'DKP Sep 25'!A:A,'DKP Sep 25'!A:A))</f>
        <v/>
      </c>
      <c r="V971" s="126" t="str">
        <f aca="false">IF(T971="","", IF(T971&gt;10,1,""))</f>
        <v/>
      </c>
      <c r="W971" s="191" t="e">
        <f aca="false">xlookup(S971,Q:Q,Q:Q)</f>
        <v>#NAME?</v>
      </c>
    </row>
    <row r="972" customFormat="false" ht="15.75" hidden="false" customHeight="true" outlineLevel="0" collapsed="false">
      <c r="A972" s="126"/>
      <c r="B972" s="126"/>
      <c r="C972" s="126"/>
      <c r="G972" s="214"/>
      <c r="H972" s="123"/>
      <c r="I972" s="214" t="str">
        <f aca="false">IF(F972&lt;&gt;"",xlookup(F972,M:M,M:M,"not guildie"),"")</f>
        <v/>
      </c>
      <c r="J972" s="214" t="str">
        <f aca="false">IF(F972&lt;&gt;"", xlookup(F972,O:O,O:O,"not on DKP"),"")</f>
        <v/>
      </c>
      <c r="K972" s="185" t="str">
        <f aca="false">IF(F972="","", xlookup("*"&amp;F972&amp;"*",S:S,S:S,"",2))</f>
        <v/>
      </c>
      <c r="N972" s="187" t="str">
        <f aca="false" t="array" ref="N972:N972">IF(M972="","", xlookup(M972,'Guild ID Registrar'!B:B,'Guild ID Registrar'!A:A,"noID"))</f>
        <v/>
      </c>
      <c r="O972" s="139" t="e">
        <f aca="false">xlookup(M972,F:F,F:F,"",2)</f>
        <v>#NAME?</v>
      </c>
      <c r="P972" s="138" t="str">
        <f aca="false">IF(SUMIF(F:F,M972,H:H)=0,"",SUMIF(F:F,M972,H:H))</f>
        <v/>
      </c>
      <c r="Q972" s="189" t="str">
        <f aca="false">IF(M972="","", xlookup("*"&amp;M972&amp;"*",S:S,S:S,"",2))</f>
        <v/>
      </c>
      <c r="S972" s="140" t="str">
        <f aca="false">IF('DKP Sep 25'!A969&lt;&gt;"",'DKP Sep 25'!A969,"")</f>
        <v/>
      </c>
      <c r="T972" s="145" t="str">
        <f aca="false">IF(S972="","",IF(SUMIF(Q:Q,S972,P:P)=0,"",SUMIF(Q:Q,S972,P:P)))</f>
        <v/>
      </c>
      <c r="U972" s="190" t="str">
        <f aca="false" t="array" ref="U972:U972">IF(S972="","", xlookup(S972,'DKP Sep 25'!A:A,'DKP Sep 25'!A:A))</f>
        <v/>
      </c>
      <c r="V972" s="126" t="str">
        <f aca="false">IF(T972="","", IF(T972&gt;10,1,""))</f>
        <v/>
      </c>
      <c r="W972" s="191" t="e">
        <f aca="false">xlookup(S972,Q:Q,Q:Q)</f>
        <v>#NAME?</v>
      </c>
    </row>
    <row r="973" customFormat="false" ht="15.75" hidden="false" customHeight="true" outlineLevel="0" collapsed="false">
      <c r="A973" s="126"/>
      <c r="B973" s="126"/>
      <c r="C973" s="126"/>
      <c r="G973" s="214"/>
      <c r="H973" s="123"/>
      <c r="I973" s="214" t="str">
        <f aca="false">IF(F973&lt;&gt;"",xlookup(F973,M:M,M:M,"not guildie"),"")</f>
        <v/>
      </c>
      <c r="J973" s="214" t="str">
        <f aca="false">IF(F973&lt;&gt;"", xlookup(F973,O:O,O:O,"not on DKP"),"")</f>
        <v/>
      </c>
      <c r="K973" s="185" t="str">
        <f aca="false">IF(F973="","", xlookup("*"&amp;F973&amp;"*",S:S,S:S,"",2))</f>
        <v/>
      </c>
      <c r="N973" s="187" t="str">
        <f aca="false" t="array" ref="N973:N973">IF(M973="","", xlookup(M973,'Guild ID Registrar'!B:B,'Guild ID Registrar'!A:A,"noID"))</f>
        <v/>
      </c>
      <c r="O973" s="139" t="e">
        <f aca="false">xlookup(M973,F:F,F:F,"",2)</f>
        <v>#NAME?</v>
      </c>
      <c r="P973" s="138" t="str">
        <f aca="false">IF(SUMIF(F:F,M973,H:H)=0,"",SUMIF(F:F,M973,H:H))</f>
        <v/>
      </c>
      <c r="Q973" s="189" t="str">
        <f aca="false">IF(M973="","", xlookup("*"&amp;M973&amp;"*",S:S,S:S,"",2))</f>
        <v/>
      </c>
      <c r="S973" s="140" t="str">
        <f aca="false">IF('DKP Sep 25'!A970&lt;&gt;"",'DKP Sep 25'!A970,"")</f>
        <v/>
      </c>
      <c r="T973" s="145" t="str">
        <f aca="false">IF(S973="","",IF(SUMIF(Q:Q,S973,P:P)=0,"",SUMIF(Q:Q,S973,P:P)))</f>
        <v/>
      </c>
      <c r="U973" s="190" t="str">
        <f aca="false" t="array" ref="U973:U973">IF(S973="","", xlookup(S973,'DKP Sep 25'!A:A,'DKP Sep 25'!A:A))</f>
        <v/>
      </c>
      <c r="V973" s="126" t="str">
        <f aca="false">IF(T973="","", IF(T973&gt;10,1,""))</f>
        <v/>
      </c>
      <c r="W973" s="191" t="e">
        <f aca="false">xlookup(S973,Q:Q,Q:Q)</f>
        <v>#NAME?</v>
      </c>
    </row>
    <row r="974" customFormat="false" ht="15.75" hidden="false" customHeight="true" outlineLevel="0" collapsed="false">
      <c r="A974" s="126"/>
      <c r="B974" s="126"/>
      <c r="C974" s="126"/>
      <c r="G974" s="214"/>
      <c r="H974" s="123"/>
      <c r="I974" s="214" t="str">
        <f aca="false">IF(F974&lt;&gt;"",xlookup(F974,M:M,M:M,"not guildie"),"")</f>
        <v/>
      </c>
      <c r="J974" s="214" t="str">
        <f aca="false">IF(F974&lt;&gt;"", xlookup(F974,O:O,O:O,"not on DKP"),"")</f>
        <v/>
      </c>
      <c r="K974" s="185" t="str">
        <f aca="false">IF(F974="","", xlookup("*"&amp;F974&amp;"*",S:S,S:S,"",2))</f>
        <v/>
      </c>
      <c r="N974" s="187" t="str">
        <f aca="false" t="array" ref="N974:N974">IF(M974="","", xlookup(M974,'Guild ID Registrar'!B:B,'Guild ID Registrar'!A:A,"noID"))</f>
        <v/>
      </c>
      <c r="O974" s="139" t="e">
        <f aca="false">xlookup(M974,F:F,F:F,"",2)</f>
        <v>#NAME?</v>
      </c>
      <c r="P974" s="138" t="str">
        <f aca="false">IF(SUMIF(F:F,M974,H:H)=0,"",SUMIF(F:F,M974,H:H))</f>
        <v/>
      </c>
      <c r="Q974" s="189" t="str">
        <f aca="false">IF(M974="","", xlookup("*"&amp;M974&amp;"*",S:S,S:S,"",2))</f>
        <v/>
      </c>
      <c r="S974" s="140" t="str">
        <f aca="false">IF('DKP Sep 25'!A971&lt;&gt;"",'DKP Sep 25'!A971,"")</f>
        <v/>
      </c>
      <c r="T974" s="145" t="str">
        <f aca="false">IF(S974="","",IF(SUMIF(Q:Q,S974,P:P)=0,"",SUMIF(Q:Q,S974,P:P)))</f>
        <v/>
      </c>
      <c r="U974" s="190" t="str">
        <f aca="false" t="array" ref="U974:U974">IF(S974="","", xlookup(S974,'DKP Sep 25'!A:A,'DKP Sep 25'!A:A))</f>
        <v/>
      </c>
      <c r="V974" s="126" t="str">
        <f aca="false">IF(T974="","", IF(T974&gt;10,1,""))</f>
        <v/>
      </c>
      <c r="W974" s="191" t="e">
        <f aca="false">xlookup(S974,Q:Q,Q:Q)</f>
        <v>#NAME?</v>
      </c>
    </row>
    <row r="975" customFormat="false" ht="15.75" hidden="false" customHeight="true" outlineLevel="0" collapsed="false">
      <c r="A975" s="126"/>
      <c r="B975" s="126"/>
      <c r="C975" s="126"/>
      <c r="G975" s="214"/>
      <c r="H975" s="123"/>
      <c r="I975" s="214" t="str">
        <f aca="false">IF(F975&lt;&gt;"",xlookup(F975,M:M,M:M,"not guildie"),"")</f>
        <v/>
      </c>
      <c r="J975" s="214" t="str">
        <f aca="false">IF(F975&lt;&gt;"", xlookup(F975,O:O,O:O,"not on DKP"),"")</f>
        <v/>
      </c>
      <c r="K975" s="185" t="str">
        <f aca="false">IF(F975="","", xlookup("*"&amp;F975&amp;"*",S:S,S:S,"",2))</f>
        <v/>
      </c>
      <c r="N975" s="187" t="str">
        <f aca="false" t="array" ref="N975:N975">IF(M975="","", xlookup(M975,'Guild ID Registrar'!B:B,'Guild ID Registrar'!A:A,"noID"))</f>
        <v/>
      </c>
      <c r="O975" s="139" t="e">
        <f aca="false">xlookup(M975,F:F,F:F,"",2)</f>
        <v>#NAME?</v>
      </c>
      <c r="P975" s="138" t="str">
        <f aca="false">IF(SUMIF(F:F,M975,H:H)=0,"",SUMIF(F:F,M975,H:H))</f>
        <v/>
      </c>
      <c r="Q975" s="189" t="str">
        <f aca="false">IF(M975="","", xlookup("*"&amp;M975&amp;"*",S:S,S:S,"",2))</f>
        <v/>
      </c>
      <c r="S975" s="140" t="str">
        <f aca="false">IF('DKP Sep 25'!A972&lt;&gt;"",'DKP Sep 25'!A972,"")</f>
        <v/>
      </c>
      <c r="T975" s="145" t="str">
        <f aca="false">IF(S975="","",IF(SUMIF(Q:Q,S975,P:P)=0,"",SUMIF(Q:Q,S975,P:P)))</f>
        <v/>
      </c>
      <c r="U975" s="190" t="str">
        <f aca="false" t="array" ref="U975:U975">IF(S975="","", xlookup(S975,'DKP Sep 25'!A:A,'DKP Sep 25'!A:A))</f>
        <v/>
      </c>
      <c r="V975" s="126" t="str">
        <f aca="false">IF(T975="","", IF(T975&gt;10,1,""))</f>
        <v/>
      </c>
      <c r="W975" s="191" t="e">
        <f aca="false">xlookup(S975,Q:Q,Q:Q)</f>
        <v>#NAME?</v>
      </c>
    </row>
    <row r="976" customFormat="false" ht="15.75" hidden="false" customHeight="true" outlineLevel="0" collapsed="false">
      <c r="A976" s="126"/>
      <c r="B976" s="126"/>
      <c r="C976" s="126"/>
      <c r="G976" s="214"/>
      <c r="H976" s="123"/>
      <c r="I976" s="214" t="str">
        <f aca="false">IF(F976&lt;&gt;"",xlookup(F976,M:M,M:M,"not guildie"),"")</f>
        <v/>
      </c>
      <c r="J976" s="214" t="str">
        <f aca="false">IF(F976&lt;&gt;"", xlookup(F976,O:O,O:O,"not on DKP"),"")</f>
        <v/>
      </c>
      <c r="K976" s="185" t="str">
        <f aca="false">IF(F976="","", xlookup("*"&amp;F976&amp;"*",S:S,S:S,"",2))</f>
        <v/>
      </c>
      <c r="N976" s="187" t="str">
        <f aca="false" t="array" ref="N976:N976">IF(M976="","", xlookup(M976,'Guild ID Registrar'!B:B,'Guild ID Registrar'!A:A,"noID"))</f>
        <v/>
      </c>
      <c r="O976" s="139" t="e">
        <f aca="false">xlookup(M976,F:F,F:F,"",2)</f>
        <v>#NAME?</v>
      </c>
      <c r="P976" s="138" t="str">
        <f aca="false">IF(SUMIF(F:F,M976,H:H)=0,"",SUMIF(F:F,M976,H:H))</f>
        <v/>
      </c>
      <c r="Q976" s="189" t="str">
        <f aca="false">IF(M976="","", xlookup("*"&amp;M976&amp;"*",S:S,S:S,"",2))</f>
        <v/>
      </c>
      <c r="S976" s="140" t="str">
        <f aca="false">IF('DKP Sep 25'!A973&lt;&gt;"",'DKP Sep 25'!A973,"")</f>
        <v/>
      </c>
      <c r="T976" s="145" t="str">
        <f aca="false">IF(S976="","",IF(SUMIF(Q:Q,S976,P:P)=0,"",SUMIF(Q:Q,S976,P:P)))</f>
        <v/>
      </c>
      <c r="U976" s="190" t="str">
        <f aca="false" t="array" ref="U976:U976">IF(S976="","", xlookup(S976,'DKP Sep 25'!A:A,'DKP Sep 25'!A:A))</f>
        <v/>
      </c>
      <c r="V976" s="126" t="str">
        <f aca="false">IF(T976="","", IF(T976&gt;10,1,""))</f>
        <v/>
      </c>
      <c r="W976" s="191" t="e">
        <f aca="false">xlookup(S976,Q:Q,Q:Q)</f>
        <v>#NAME?</v>
      </c>
    </row>
    <row r="977" customFormat="false" ht="15.75" hidden="false" customHeight="true" outlineLevel="0" collapsed="false">
      <c r="A977" s="126"/>
      <c r="B977" s="126"/>
      <c r="C977" s="126"/>
      <c r="G977" s="214"/>
      <c r="H977" s="123"/>
      <c r="I977" s="214" t="str">
        <f aca="false">IF(F977&lt;&gt;"",xlookup(F977,M:M,M:M,"not guildie"),"")</f>
        <v/>
      </c>
      <c r="J977" s="214" t="str">
        <f aca="false">IF(F977&lt;&gt;"", xlookup(F977,O:O,O:O,"not on DKP"),"")</f>
        <v/>
      </c>
      <c r="K977" s="185" t="str">
        <f aca="false">IF(F977="","", xlookup("*"&amp;F977&amp;"*",S:S,S:S,"",2))</f>
        <v/>
      </c>
      <c r="N977" s="187" t="str">
        <f aca="false" t="array" ref="N977:N977">IF(M977="","", xlookup(M977,'Guild ID Registrar'!B:B,'Guild ID Registrar'!A:A,"noID"))</f>
        <v/>
      </c>
      <c r="O977" s="139" t="e">
        <f aca="false">xlookup(M977,F:F,F:F,"",2)</f>
        <v>#NAME?</v>
      </c>
      <c r="P977" s="138" t="str">
        <f aca="false">IF(SUMIF(F:F,M977,H:H)=0,"",SUMIF(F:F,M977,H:H))</f>
        <v/>
      </c>
      <c r="Q977" s="189" t="str">
        <f aca="false">IF(M977="","", xlookup("*"&amp;M977&amp;"*",S:S,S:S,"",2))</f>
        <v/>
      </c>
      <c r="S977" s="140" t="str">
        <f aca="false">IF('DKP Sep 25'!A974&lt;&gt;"",'DKP Sep 25'!A974,"")</f>
        <v/>
      </c>
      <c r="T977" s="145" t="str">
        <f aca="false">IF(S977="","",IF(SUMIF(Q:Q,S977,P:P)=0,"",SUMIF(Q:Q,S977,P:P)))</f>
        <v/>
      </c>
      <c r="U977" s="190" t="str">
        <f aca="false" t="array" ref="U977:U977">IF(S977="","", xlookup(S977,'DKP Sep 25'!A:A,'DKP Sep 25'!A:A))</f>
        <v/>
      </c>
      <c r="V977" s="126" t="str">
        <f aca="false">IF(T977="","", IF(T977&gt;10,1,""))</f>
        <v/>
      </c>
      <c r="W977" s="191" t="e">
        <f aca="false">xlookup(S977,Q:Q,Q:Q)</f>
        <v>#NAME?</v>
      </c>
    </row>
    <row r="978" customFormat="false" ht="15.75" hidden="false" customHeight="true" outlineLevel="0" collapsed="false">
      <c r="A978" s="126"/>
      <c r="B978" s="126"/>
      <c r="C978" s="126"/>
      <c r="G978" s="214"/>
      <c r="H978" s="123"/>
      <c r="I978" s="214" t="str">
        <f aca="false">IF(F978&lt;&gt;"",xlookup(F978,M:M,M:M,"not guildie"),"")</f>
        <v/>
      </c>
      <c r="J978" s="214" t="str">
        <f aca="false">IF(F978&lt;&gt;"", xlookup(F978,O:O,O:O,"not on DKP"),"")</f>
        <v/>
      </c>
      <c r="K978" s="185" t="str">
        <f aca="false">IF(F978="","", xlookup("*"&amp;F978&amp;"*",S:S,S:S,"",2))</f>
        <v/>
      </c>
      <c r="N978" s="187" t="str">
        <f aca="false" t="array" ref="N978:N978">IF(M978="","", xlookup(M978,'Guild ID Registrar'!B:B,'Guild ID Registrar'!A:A,"noID"))</f>
        <v/>
      </c>
      <c r="O978" s="139" t="e">
        <f aca="false">xlookup(M978,F:F,F:F,"",2)</f>
        <v>#NAME?</v>
      </c>
      <c r="P978" s="138" t="str">
        <f aca="false">IF(SUMIF(F:F,M978,H:H)=0,"",SUMIF(F:F,M978,H:H))</f>
        <v/>
      </c>
      <c r="Q978" s="189" t="str">
        <f aca="false">IF(M978="","", xlookup("*"&amp;M978&amp;"*",S:S,S:S,"",2))</f>
        <v/>
      </c>
      <c r="S978" s="140" t="str">
        <f aca="false">IF('DKP Sep 25'!A975&lt;&gt;"",'DKP Sep 25'!A975,"")</f>
        <v/>
      </c>
      <c r="T978" s="145" t="str">
        <f aca="false">IF(S978="","",IF(SUMIF(Q:Q,S978,P:P)=0,"",SUMIF(Q:Q,S978,P:P)))</f>
        <v/>
      </c>
      <c r="U978" s="190" t="str">
        <f aca="false" t="array" ref="U978:U978">IF(S978="","", xlookup(S978,'DKP Sep 25'!A:A,'DKP Sep 25'!A:A))</f>
        <v/>
      </c>
      <c r="V978" s="126" t="str">
        <f aca="false">IF(T978="","", IF(T978&gt;10,1,""))</f>
        <v/>
      </c>
      <c r="W978" s="191" t="e">
        <f aca="false">xlookup(S978,Q:Q,Q:Q)</f>
        <v>#NAME?</v>
      </c>
    </row>
    <row r="979" customFormat="false" ht="15.75" hidden="false" customHeight="true" outlineLevel="0" collapsed="false">
      <c r="A979" s="126"/>
      <c r="B979" s="126"/>
      <c r="C979" s="126"/>
      <c r="G979" s="214"/>
      <c r="H979" s="123"/>
      <c r="I979" s="214" t="str">
        <f aca="false">IF(F979&lt;&gt;"",xlookup(F979,M:M,M:M,"not guildie"),"")</f>
        <v/>
      </c>
      <c r="J979" s="214" t="str">
        <f aca="false">IF(F979&lt;&gt;"", xlookup(F979,O:O,O:O,"not on DKP"),"")</f>
        <v/>
      </c>
      <c r="K979" s="185" t="str">
        <f aca="false">IF(F979="","", xlookup("*"&amp;F979&amp;"*",S:S,S:S,"",2))</f>
        <v/>
      </c>
      <c r="N979" s="187" t="str">
        <f aca="false" t="array" ref="N979:N979">IF(M979="","", xlookup(M979,'Guild ID Registrar'!B:B,'Guild ID Registrar'!A:A,"noID"))</f>
        <v/>
      </c>
      <c r="O979" s="139" t="e">
        <f aca="false">xlookup(M979,F:F,F:F,"",2)</f>
        <v>#NAME?</v>
      </c>
      <c r="P979" s="138" t="str">
        <f aca="false">IF(SUMIF(F:F,M979,H:H)=0,"",SUMIF(F:F,M979,H:H))</f>
        <v/>
      </c>
      <c r="Q979" s="189" t="str">
        <f aca="false">IF(M979="","", xlookup("*"&amp;M979&amp;"*",S:S,S:S,"",2))</f>
        <v/>
      </c>
      <c r="S979" s="140" t="str">
        <f aca="false">IF('DKP Sep 25'!A976&lt;&gt;"",'DKP Sep 25'!A976,"")</f>
        <v/>
      </c>
      <c r="T979" s="145" t="str">
        <f aca="false">IF(S979="","",IF(SUMIF(Q:Q,S979,P:P)=0,"",SUMIF(Q:Q,S979,P:P)))</f>
        <v/>
      </c>
      <c r="U979" s="190" t="str">
        <f aca="false" t="array" ref="U979:U979">IF(S979="","", xlookup(S979,'DKP Sep 25'!A:A,'DKP Sep 25'!A:A))</f>
        <v/>
      </c>
      <c r="V979" s="126" t="str">
        <f aca="false">IF(T979="","", IF(T979&gt;10,1,""))</f>
        <v/>
      </c>
      <c r="W979" s="191" t="e">
        <f aca="false">xlookup(S979,Q:Q,Q:Q)</f>
        <v>#NAME?</v>
      </c>
    </row>
    <row r="980" customFormat="false" ht="15.75" hidden="false" customHeight="true" outlineLevel="0" collapsed="false">
      <c r="A980" s="126"/>
      <c r="B980" s="126"/>
      <c r="C980" s="126"/>
      <c r="G980" s="214"/>
      <c r="H980" s="123"/>
      <c r="I980" s="214" t="str">
        <f aca="false">IF(F980&lt;&gt;"",xlookup(F980,M:M,M:M,"not guildie"),"")</f>
        <v/>
      </c>
      <c r="J980" s="214" t="str">
        <f aca="false">IF(F980&lt;&gt;"", xlookup(F980,O:O,O:O,"not on DKP"),"")</f>
        <v/>
      </c>
      <c r="K980" s="185" t="str">
        <f aca="false">IF(F980="","", xlookup("*"&amp;F980&amp;"*",S:S,S:S,"",2))</f>
        <v/>
      </c>
      <c r="N980" s="187" t="str">
        <f aca="false" t="array" ref="N980:N980">IF(M980="","", xlookup(M980,'Guild ID Registrar'!B:B,'Guild ID Registrar'!A:A,"noID"))</f>
        <v/>
      </c>
      <c r="O980" s="139" t="e">
        <f aca="false">xlookup(M980,F:F,F:F,"",2)</f>
        <v>#NAME?</v>
      </c>
      <c r="P980" s="138" t="str">
        <f aca="false">IF(SUMIF(F:F,M980,H:H)=0,"",SUMIF(F:F,M980,H:H))</f>
        <v/>
      </c>
      <c r="Q980" s="189" t="str">
        <f aca="false">IF(M980="","", xlookup("*"&amp;M980&amp;"*",S:S,S:S,"",2))</f>
        <v/>
      </c>
      <c r="S980" s="140" t="str">
        <f aca="false">IF('DKP Sep 25'!A977&lt;&gt;"",'DKP Sep 25'!A977,"")</f>
        <v/>
      </c>
      <c r="T980" s="145" t="str">
        <f aca="false">IF(S980="","",IF(SUMIF(Q:Q,S980,P:P)=0,"",SUMIF(Q:Q,S980,P:P)))</f>
        <v/>
      </c>
      <c r="U980" s="190" t="str">
        <f aca="false" t="array" ref="U980:U980">IF(S980="","", xlookup(S980,'DKP Sep 25'!A:A,'DKP Sep 25'!A:A))</f>
        <v/>
      </c>
      <c r="V980" s="126" t="str">
        <f aca="false">IF(T980="","", IF(T980&gt;10,1,""))</f>
        <v/>
      </c>
      <c r="W980" s="191" t="e">
        <f aca="false">xlookup(S980,Q:Q,Q:Q)</f>
        <v>#NAME?</v>
      </c>
    </row>
    <row r="981" customFormat="false" ht="15.75" hidden="false" customHeight="true" outlineLevel="0" collapsed="false">
      <c r="A981" s="126"/>
      <c r="B981" s="126"/>
      <c r="C981" s="126"/>
      <c r="G981" s="214"/>
      <c r="H981" s="123"/>
      <c r="I981" s="214" t="str">
        <f aca="false">IF(F981&lt;&gt;"",xlookup(F981,M:M,M:M,"not guildie"),"")</f>
        <v/>
      </c>
      <c r="J981" s="214" t="str">
        <f aca="false">IF(F981&lt;&gt;"", xlookup(F981,O:O,O:O,"not on DKP"),"")</f>
        <v/>
      </c>
      <c r="K981" s="185" t="str">
        <f aca="false">IF(F981="","", xlookup("*"&amp;F981&amp;"*",S:S,S:S,"",2))</f>
        <v/>
      </c>
      <c r="N981" s="187" t="str">
        <f aca="false" t="array" ref="N981:N981">IF(M981="","", xlookup(M981,'Guild ID Registrar'!B:B,'Guild ID Registrar'!A:A,"noID"))</f>
        <v/>
      </c>
      <c r="O981" s="139" t="e">
        <f aca="false">xlookup(M981,F:F,F:F,"",2)</f>
        <v>#NAME?</v>
      </c>
      <c r="P981" s="138" t="str">
        <f aca="false">IF(SUMIF(F:F,M981,H:H)=0,"",SUMIF(F:F,M981,H:H))</f>
        <v/>
      </c>
      <c r="Q981" s="189" t="str">
        <f aca="false">IF(M981="","", xlookup("*"&amp;M981&amp;"*",S:S,S:S,"",2))</f>
        <v/>
      </c>
      <c r="S981" s="140" t="str">
        <f aca="false">IF('DKP Sep 25'!A978&lt;&gt;"",'DKP Sep 25'!A978,"")</f>
        <v/>
      </c>
      <c r="T981" s="145" t="str">
        <f aca="false">IF(S981="","",IF(SUMIF(Q:Q,S981,P:P)=0,"",SUMIF(Q:Q,S981,P:P)))</f>
        <v/>
      </c>
      <c r="U981" s="190" t="str">
        <f aca="false" t="array" ref="U981:U981">IF(S981="","", xlookup(S981,'DKP Sep 25'!A:A,'DKP Sep 25'!A:A))</f>
        <v/>
      </c>
      <c r="V981" s="126" t="str">
        <f aca="false">IF(T981="","", IF(T981&gt;10,1,""))</f>
        <v/>
      </c>
      <c r="W981" s="191" t="e">
        <f aca="false">xlookup(S981,Q:Q,Q:Q)</f>
        <v>#NAME?</v>
      </c>
    </row>
    <row r="982" customFormat="false" ht="15.75" hidden="false" customHeight="true" outlineLevel="0" collapsed="false">
      <c r="A982" s="126"/>
      <c r="B982" s="126"/>
      <c r="C982" s="126"/>
      <c r="G982" s="214"/>
      <c r="H982" s="123"/>
      <c r="I982" s="214" t="str">
        <f aca="false">IF(F982&lt;&gt;"",xlookup(F982,M:M,M:M,"not guildie"),"")</f>
        <v/>
      </c>
      <c r="J982" s="214" t="str">
        <f aca="false">IF(F982&lt;&gt;"", xlookup(F982,O:O,O:O,"not on DKP"),"")</f>
        <v/>
      </c>
      <c r="K982" s="185" t="str">
        <f aca="false">IF(F982="","", xlookup("*"&amp;F982&amp;"*",S:S,S:S,"",2))</f>
        <v/>
      </c>
      <c r="N982" s="187" t="str">
        <f aca="false" t="array" ref="N982:N982">IF(M982="","", xlookup(M982,'Guild ID Registrar'!B:B,'Guild ID Registrar'!A:A,"noID"))</f>
        <v/>
      </c>
      <c r="O982" s="139" t="e">
        <f aca="false">xlookup(M982,F:F,F:F,"",2)</f>
        <v>#NAME?</v>
      </c>
      <c r="P982" s="138" t="str">
        <f aca="false">IF(SUMIF(F:F,M982,H:H)=0,"",SUMIF(F:F,M982,H:H))</f>
        <v/>
      </c>
      <c r="Q982" s="189" t="str">
        <f aca="false">IF(M982="","", xlookup("*"&amp;M982&amp;"*",S:S,S:S,"",2))</f>
        <v/>
      </c>
      <c r="S982" s="140" t="str">
        <f aca="false">IF('DKP Sep 25'!A979&lt;&gt;"",'DKP Sep 25'!A979,"")</f>
        <v/>
      </c>
      <c r="T982" s="145" t="str">
        <f aca="false">IF(S982="","",IF(SUMIF(Q:Q,S982,P:P)=0,"",SUMIF(Q:Q,S982,P:P)))</f>
        <v/>
      </c>
      <c r="U982" s="190" t="str">
        <f aca="false" t="array" ref="U982:U982">IF(S982="","", xlookup(S982,'DKP Sep 25'!A:A,'DKP Sep 25'!A:A))</f>
        <v/>
      </c>
      <c r="V982" s="126" t="str">
        <f aca="false">IF(T982="","", IF(T982&gt;10,1,""))</f>
        <v/>
      </c>
      <c r="W982" s="191" t="e">
        <f aca="false">xlookup(S982,Q:Q,Q:Q)</f>
        <v>#NAME?</v>
      </c>
    </row>
    <row r="983" customFormat="false" ht="15.75" hidden="false" customHeight="true" outlineLevel="0" collapsed="false">
      <c r="A983" s="126"/>
      <c r="B983" s="126"/>
      <c r="C983" s="126"/>
      <c r="G983" s="214"/>
      <c r="H983" s="123"/>
      <c r="I983" s="214" t="str">
        <f aca="false">IF(F983&lt;&gt;"",xlookup(F983,M:M,M:M,"not guildie"),"")</f>
        <v/>
      </c>
      <c r="J983" s="214" t="str">
        <f aca="false">IF(F983&lt;&gt;"", xlookup(F983,O:O,O:O,"not on DKP"),"")</f>
        <v/>
      </c>
      <c r="K983" s="185" t="str">
        <f aca="false">IF(F983="","", xlookup("*"&amp;F983&amp;"*",S:S,S:S,"",2))</f>
        <v/>
      </c>
      <c r="N983" s="187" t="str">
        <f aca="false" t="array" ref="N983:N983">IF(M983="","", xlookup(M983,'Guild ID Registrar'!B:B,'Guild ID Registrar'!A:A,"noID"))</f>
        <v/>
      </c>
      <c r="O983" s="139" t="e">
        <f aca="false">xlookup(M983,F:F,F:F,"",2)</f>
        <v>#NAME?</v>
      </c>
      <c r="P983" s="138" t="str">
        <f aca="false">IF(SUMIF(F:F,M983,H:H)=0,"",SUMIF(F:F,M983,H:H))</f>
        <v/>
      </c>
      <c r="Q983" s="189" t="str">
        <f aca="false">IF(M983="","", xlookup("*"&amp;M983&amp;"*",S:S,S:S,"",2))</f>
        <v/>
      </c>
      <c r="S983" s="140" t="str">
        <f aca="false">IF('DKP Sep 25'!A980&lt;&gt;"",'DKP Sep 25'!A980,"")</f>
        <v/>
      </c>
      <c r="T983" s="145" t="str">
        <f aca="false">IF(S983="","",IF(SUMIF(Q:Q,S983,P:P)=0,"",SUMIF(Q:Q,S983,P:P)))</f>
        <v/>
      </c>
      <c r="U983" s="190" t="str">
        <f aca="false" t="array" ref="U983:U983">IF(S983="","", xlookup(S983,'DKP Sep 25'!A:A,'DKP Sep 25'!A:A))</f>
        <v/>
      </c>
      <c r="V983" s="126" t="str">
        <f aca="false">IF(T983="","", IF(T983&gt;10,1,""))</f>
        <v/>
      </c>
      <c r="W983" s="191" t="e">
        <f aca="false">xlookup(S983,Q:Q,Q:Q)</f>
        <v>#NAME?</v>
      </c>
    </row>
    <row r="984" customFormat="false" ht="15.75" hidden="false" customHeight="true" outlineLevel="0" collapsed="false">
      <c r="A984" s="126"/>
      <c r="B984" s="126"/>
      <c r="C984" s="126"/>
      <c r="G984" s="214"/>
      <c r="H984" s="123"/>
      <c r="I984" s="214" t="str">
        <f aca="false">IF(F984&lt;&gt;"",xlookup(F984,M:M,M:M,"not guildie"),"")</f>
        <v/>
      </c>
      <c r="J984" s="214" t="str">
        <f aca="false">IF(F984&lt;&gt;"", xlookup(F984,O:O,O:O,"not on DKP"),"")</f>
        <v/>
      </c>
      <c r="K984" s="185" t="str">
        <f aca="false">IF(F984="","", xlookup("*"&amp;F984&amp;"*",S:S,S:S,"",2))</f>
        <v/>
      </c>
      <c r="N984" s="187" t="str">
        <f aca="false" t="array" ref="N984:N984">IF(M984="","", xlookup(M984,'Guild ID Registrar'!B:B,'Guild ID Registrar'!A:A,"noID"))</f>
        <v/>
      </c>
      <c r="O984" s="139" t="e">
        <f aca="false">xlookup(M984,F:F,F:F,"",2)</f>
        <v>#NAME?</v>
      </c>
      <c r="P984" s="138" t="str">
        <f aca="false">IF(SUMIF(F:F,M984,H:H)=0,"",SUMIF(F:F,M984,H:H))</f>
        <v/>
      </c>
      <c r="Q984" s="189" t="str">
        <f aca="false">IF(M984="","", xlookup("*"&amp;M984&amp;"*",S:S,S:S,"",2))</f>
        <v/>
      </c>
      <c r="S984" s="140" t="str">
        <f aca="false">IF('DKP Sep 25'!A981&lt;&gt;"",'DKP Sep 25'!A981,"")</f>
        <v/>
      </c>
      <c r="T984" s="145" t="str">
        <f aca="false">IF(S984="","",IF(SUMIF(Q:Q,S984,P:P)=0,"",SUMIF(Q:Q,S984,P:P)))</f>
        <v/>
      </c>
      <c r="U984" s="190" t="str">
        <f aca="false" t="array" ref="U984:U984">IF(S984="","", xlookup(S984,'DKP Sep 25'!A:A,'DKP Sep 25'!A:A))</f>
        <v/>
      </c>
      <c r="V984" s="126" t="str">
        <f aca="false">IF(T984="","", IF(T984&gt;10,1,""))</f>
        <v/>
      </c>
      <c r="W984" s="191" t="e">
        <f aca="false">xlookup(S984,Q:Q,Q:Q)</f>
        <v>#NAME?</v>
      </c>
    </row>
    <row r="985" customFormat="false" ht="15.75" hidden="false" customHeight="true" outlineLevel="0" collapsed="false">
      <c r="A985" s="126"/>
      <c r="B985" s="126"/>
      <c r="C985" s="126"/>
      <c r="G985" s="214"/>
      <c r="H985" s="123"/>
      <c r="I985" s="214" t="str">
        <f aca="false">IF(F985&lt;&gt;"",xlookup(F985,M:M,M:M,"not guildie"),"")</f>
        <v/>
      </c>
      <c r="J985" s="214" t="str">
        <f aca="false">IF(F985&lt;&gt;"", xlookup(F985,O:O,O:O,"not on DKP"),"")</f>
        <v/>
      </c>
      <c r="K985" s="185" t="str">
        <f aca="false">IF(F985="","", xlookup("*"&amp;F985&amp;"*",S:S,S:S,"",2))</f>
        <v/>
      </c>
      <c r="N985" s="187" t="str">
        <f aca="false" t="array" ref="N985:N985">IF(M985="","", xlookup(M985,'Guild ID Registrar'!B:B,'Guild ID Registrar'!A:A,"noID"))</f>
        <v/>
      </c>
      <c r="O985" s="139" t="e">
        <f aca="false">xlookup(M985,F:F,F:F,"",2)</f>
        <v>#NAME?</v>
      </c>
      <c r="P985" s="138" t="str">
        <f aca="false">IF(SUMIF(F:F,M985,H:H)=0,"",SUMIF(F:F,M985,H:H))</f>
        <v/>
      </c>
      <c r="Q985" s="189" t="str">
        <f aca="false">IF(M985="","", xlookup("*"&amp;M985&amp;"*",S:S,S:S,"",2))</f>
        <v/>
      </c>
      <c r="S985" s="140" t="str">
        <f aca="false">IF('DKP Sep 25'!A982&lt;&gt;"",'DKP Sep 25'!A982,"")</f>
        <v/>
      </c>
      <c r="T985" s="145" t="str">
        <f aca="false">IF(S985="","",IF(SUMIF(Q:Q,S985,P:P)=0,"",SUMIF(Q:Q,S985,P:P)))</f>
        <v/>
      </c>
      <c r="U985" s="190" t="str">
        <f aca="false" t="array" ref="U985:U985">IF(S985="","", xlookup(S985,'DKP Sep 25'!A:A,'DKP Sep 25'!A:A))</f>
        <v/>
      </c>
      <c r="V985" s="126" t="str">
        <f aca="false">IF(T985="","", IF(T985&gt;10,1,""))</f>
        <v/>
      </c>
      <c r="W985" s="191" t="e">
        <f aca="false">xlookup(S985,Q:Q,Q:Q)</f>
        <v>#NAME?</v>
      </c>
    </row>
    <row r="986" customFormat="false" ht="15.75" hidden="false" customHeight="true" outlineLevel="0" collapsed="false">
      <c r="A986" s="126"/>
      <c r="B986" s="126"/>
      <c r="C986" s="126"/>
      <c r="G986" s="214"/>
      <c r="H986" s="123"/>
      <c r="I986" s="214" t="str">
        <f aca="false">IF(F986&lt;&gt;"",xlookup(F986,M:M,M:M,"not guildie"),"")</f>
        <v/>
      </c>
      <c r="J986" s="214" t="str">
        <f aca="false">IF(F986&lt;&gt;"", xlookup(F986,O:O,O:O,"not on DKP"),"")</f>
        <v/>
      </c>
      <c r="K986" s="185" t="str">
        <f aca="false">IF(F986="","", xlookup("*"&amp;F986&amp;"*",S:S,S:S,"",2))</f>
        <v/>
      </c>
      <c r="N986" s="187" t="str">
        <f aca="false" t="array" ref="N986:N986">IF(M986="","", xlookup(M986,'Guild ID Registrar'!B:B,'Guild ID Registrar'!A:A,"noID"))</f>
        <v/>
      </c>
      <c r="O986" s="139" t="e">
        <f aca="false">xlookup(M986,F:F,F:F,"",2)</f>
        <v>#NAME?</v>
      </c>
      <c r="P986" s="138" t="str">
        <f aca="false">IF(SUMIF(F:F,M986,H:H)=0,"",SUMIF(F:F,M986,H:H))</f>
        <v/>
      </c>
      <c r="Q986" s="189" t="str">
        <f aca="false">IF(M986="","", xlookup("*"&amp;M986&amp;"*",S:S,S:S,"",2))</f>
        <v/>
      </c>
      <c r="S986" s="140" t="str">
        <f aca="false">IF('DKP Sep 25'!A983&lt;&gt;"",'DKP Sep 25'!A983,"")</f>
        <v/>
      </c>
      <c r="T986" s="145" t="str">
        <f aca="false">IF(S986="","",IF(SUMIF(Q:Q,S986,P:P)=0,"",SUMIF(Q:Q,S986,P:P)))</f>
        <v/>
      </c>
      <c r="U986" s="190" t="str">
        <f aca="false" t="array" ref="U986:U986">IF(S986="","", xlookup(S986,'DKP Sep 25'!A:A,'DKP Sep 25'!A:A))</f>
        <v/>
      </c>
      <c r="V986" s="126" t="str">
        <f aca="false">IF(T986="","", IF(T986&gt;10,1,""))</f>
        <v/>
      </c>
      <c r="W986" s="191" t="e">
        <f aca="false">xlookup(S986,Q:Q,Q:Q)</f>
        <v>#NAME?</v>
      </c>
    </row>
    <row r="987" customFormat="false" ht="15.75" hidden="false" customHeight="true" outlineLevel="0" collapsed="false">
      <c r="A987" s="126"/>
      <c r="B987" s="126"/>
      <c r="C987" s="126"/>
      <c r="G987" s="214"/>
      <c r="H987" s="123"/>
      <c r="I987" s="214" t="str">
        <f aca="false">IF(F987&lt;&gt;"",xlookup(F987,M:M,M:M,"not guildie"),"")</f>
        <v/>
      </c>
      <c r="J987" s="214" t="str">
        <f aca="false">IF(F987&lt;&gt;"", xlookup(F987,O:O,O:O,"not on DKP"),"")</f>
        <v/>
      </c>
      <c r="K987" s="185" t="str">
        <f aca="false">IF(F987="","", xlookup("*"&amp;F987&amp;"*",S:S,S:S,"",2))</f>
        <v/>
      </c>
      <c r="N987" s="187" t="str">
        <f aca="false" t="array" ref="N987:N987">IF(M987="","", xlookup(M987,'Guild ID Registrar'!B:B,'Guild ID Registrar'!A:A,"noID"))</f>
        <v/>
      </c>
      <c r="O987" s="139" t="e">
        <f aca="false">xlookup(M987,F:F,F:F,"",2)</f>
        <v>#NAME?</v>
      </c>
      <c r="P987" s="138" t="str">
        <f aca="false">IF(SUMIF(F:F,M987,H:H)=0,"",SUMIF(F:F,M987,H:H))</f>
        <v/>
      </c>
      <c r="Q987" s="189" t="str">
        <f aca="false">IF(M987="","", xlookup("*"&amp;M987&amp;"*",S:S,S:S,"",2))</f>
        <v/>
      </c>
      <c r="S987" s="140" t="str">
        <f aca="false">IF('DKP Sep 25'!A984&lt;&gt;"",'DKP Sep 25'!A984,"")</f>
        <v/>
      </c>
      <c r="T987" s="145" t="str">
        <f aca="false">IF(S987="","",IF(SUMIF(Q:Q,S987,P:P)=0,"",SUMIF(Q:Q,S987,P:P)))</f>
        <v/>
      </c>
      <c r="U987" s="190" t="str">
        <f aca="false" t="array" ref="U987:U987">IF(S987="","", xlookup(S987,'DKP Sep 25'!A:A,'DKP Sep 25'!A:A))</f>
        <v/>
      </c>
      <c r="V987" s="126" t="str">
        <f aca="false">IF(T987="","", IF(T987&gt;10,1,""))</f>
        <v/>
      </c>
      <c r="W987" s="191" t="e">
        <f aca="false">xlookup(S987,Q:Q,Q:Q)</f>
        <v>#NAME?</v>
      </c>
    </row>
    <row r="988" customFormat="false" ht="15.75" hidden="false" customHeight="true" outlineLevel="0" collapsed="false">
      <c r="A988" s="126"/>
      <c r="B988" s="126"/>
      <c r="C988" s="126"/>
      <c r="G988" s="214"/>
      <c r="H988" s="123"/>
      <c r="I988" s="214" t="str">
        <f aca="false">IF(F988&lt;&gt;"",xlookup(F988,M:M,M:M,"not guildie"),"")</f>
        <v/>
      </c>
      <c r="J988" s="214" t="str">
        <f aca="false">IF(F988&lt;&gt;"", xlookup(F988,O:O,O:O,"not on DKP"),"")</f>
        <v/>
      </c>
      <c r="K988" s="185" t="str">
        <f aca="false">IF(F988="","", xlookup("*"&amp;F988&amp;"*",S:S,S:S,"",2))</f>
        <v/>
      </c>
      <c r="N988" s="187" t="str">
        <f aca="false" t="array" ref="N988:N988">IF(M988="","", xlookup(M988,'Guild ID Registrar'!B:B,'Guild ID Registrar'!A:A,"noID"))</f>
        <v/>
      </c>
      <c r="O988" s="139" t="e">
        <f aca="false">xlookup(M988,F:F,F:F,"",2)</f>
        <v>#NAME?</v>
      </c>
      <c r="P988" s="138" t="str">
        <f aca="false">IF(SUMIF(F:F,M988,H:H)=0,"",SUMIF(F:F,M988,H:H))</f>
        <v/>
      </c>
      <c r="Q988" s="189" t="str">
        <f aca="false">IF(M988="","", xlookup("*"&amp;M988&amp;"*",S:S,S:S,"",2))</f>
        <v/>
      </c>
      <c r="S988" s="140" t="str">
        <f aca="false">IF('DKP Sep 25'!A985&lt;&gt;"",'DKP Sep 25'!A985,"")</f>
        <v/>
      </c>
      <c r="T988" s="145" t="str">
        <f aca="false">IF(S988="","",IF(SUMIF(Q:Q,S988,P:P)=0,"",SUMIF(Q:Q,S988,P:P)))</f>
        <v/>
      </c>
      <c r="U988" s="190" t="str">
        <f aca="false" t="array" ref="U988:U988">IF(S988="","", xlookup(S988,'DKP Sep 25'!A:A,'DKP Sep 25'!A:A))</f>
        <v/>
      </c>
      <c r="V988" s="126" t="str">
        <f aca="false">IF(T988="","", IF(T988&gt;10,1,""))</f>
        <v/>
      </c>
      <c r="W988" s="191" t="e">
        <f aca="false">xlookup(S988,Q:Q,Q:Q)</f>
        <v>#NAME?</v>
      </c>
    </row>
    <row r="989" customFormat="false" ht="15.75" hidden="false" customHeight="true" outlineLevel="0" collapsed="false">
      <c r="A989" s="126"/>
      <c r="B989" s="126"/>
      <c r="C989" s="126"/>
      <c r="G989" s="214"/>
      <c r="H989" s="123"/>
      <c r="I989" s="214" t="str">
        <f aca="false">IF(F989&lt;&gt;"",xlookup(F989,M:M,M:M,"not guildie"),"")</f>
        <v/>
      </c>
      <c r="J989" s="214" t="str">
        <f aca="false">IF(F989&lt;&gt;"", xlookup(F989,O:O,O:O,"not on DKP"),"")</f>
        <v/>
      </c>
      <c r="K989" s="185" t="str">
        <f aca="false">IF(F989="","", xlookup("*"&amp;F989&amp;"*",S:S,S:S,"",2))</f>
        <v/>
      </c>
      <c r="N989" s="187" t="str">
        <f aca="false" t="array" ref="N989:N989">IF(M989="","", xlookup(M989,'Guild ID Registrar'!B:B,'Guild ID Registrar'!A:A,"noID"))</f>
        <v/>
      </c>
      <c r="O989" s="139" t="e">
        <f aca="false">xlookup(M989,F:F,F:F,"",2)</f>
        <v>#NAME?</v>
      </c>
      <c r="P989" s="138" t="str">
        <f aca="false">IF(SUMIF(F:F,M989,H:H)=0,"",SUMIF(F:F,M989,H:H))</f>
        <v/>
      </c>
      <c r="Q989" s="189" t="str">
        <f aca="false">IF(M989="","", xlookup("*"&amp;M989&amp;"*",S:S,S:S,"",2))</f>
        <v/>
      </c>
      <c r="S989" s="140" t="str">
        <f aca="false">IF('DKP Sep 25'!A986&lt;&gt;"",'DKP Sep 25'!A986,"")</f>
        <v/>
      </c>
      <c r="T989" s="145" t="str">
        <f aca="false">IF(S989="","",IF(SUMIF(Q:Q,S989,P:P)=0,"",SUMIF(Q:Q,S989,P:P)))</f>
        <v/>
      </c>
      <c r="U989" s="190" t="str">
        <f aca="false" t="array" ref="U989:U989">IF(S989="","", xlookup(S989,'DKP Sep 25'!A:A,'DKP Sep 25'!A:A))</f>
        <v/>
      </c>
      <c r="V989" s="126" t="str">
        <f aca="false">IF(T989="","", IF(T989&gt;10,1,""))</f>
        <v/>
      </c>
      <c r="W989" s="191" t="e">
        <f aca="false">xlookup(S989,Q:Q,Q:Q)</f>
        <v>#NAME?</v>
      </c>
    </row>
    <row r="990" customFormat="false" ht="15.75" hidden="false" customHeight="true" outlineLevel="0" collapsed="false">
      <c r="A990" s="126"/>
      <c r="B990" s="126"/>
      <c r="C990" s="126"/>
      <c r="G990" s="214"/>
      <c r="H990" s="123"/>
      <c r="I990" s="214" t="str">
        <f aca="false">IF(F990&lt;&gt;"",xlookup(F990,M:M,M:M,"not guildie"),"")</f>
        <v/>
      </c>
      <c r="J990" s="214" t="str">
        <f aca="false">IF(F990&lt;&gt;"", xlookup(F990,O:O,O:O,"not on DKP"),"")</f>
        <v/>
      </c>
      <c r="K990" s="185" t="str">
        <f aca="false">IF(F990="","", xlookup("*"&amp;F990&amp;"*",S:S,S:S,"",2))</f>
        <v/>
      </c>
      <c r="N990" s="187" t="str">
        <f aca="false" t="array" ref="N990:N990">IF(M990="","", xlookup(M990,'Guild ID Registrar'!B:B,'Guild ID Registrar'!A:A,"noID"))</f>
        <v/>
      </c>
      <c r="O990" s="139" t="e">
        <f aca="false">xlookup(M990,F:F,F:F,"",2)</f>
        <v>#NAME?</v>
      </c>
      <c r="P990" s="138" t="str">
        <f aca="false">IF(SUMIF(F:F,M990,H:H)=0,"",SUMIF(F:F,M990,H:H))</f>
        <v/>
      </c>
      <c r="Q990" s="189" t="str">
        <f aca="false">IF(M990="","", xlookup("*"&amp;M990&amp;"*",S:S,S:S,"",2))</f>
        <v/>
      </c>
      <c r="S990" s="140" t="str">
        <f aca="false">IF('DKP Sep 25'!A987&lt;&gt;"",'DKP Sep 25'!A987,"")</f>
        <v/>
      </c>
      <c r="T990" s="145" t="str">
        <f aca="false">IF(S990="","",IF(SUMIF(Q:Q,S990,P:P)=0,"",SUMIF(Q:Q,S990,P:P)))</f>
        <v/>
      </c>
      <c r="U990" s="190" t="str">
        <f aca="false" t="array" ref="U990:U990">IF(S990="","", xlookup(S990,'DKP Sep 25'!A:A,'DKP Sep 25'!A:A))</f>
        <v/>
      </c>
      <c r="V990" s="126" t="str">
        <f aca="false">IF(T990="","", IF(T990&gt;10,1,""))</f>
        <v/>
      </c>
      <c r="W990" s="191" t="e">
        <f aca="false">xlookup(S990,Q:Q,Q:Q)</f>
        <v>#NAME?</v>
      </c>
    </row>
    <row r="991" customFormat="false" ht="15.75" hidden="false" customHeight="true" outlineLevel="0" collapsed="false">
      <c r="A991" s="126"/>
      <c r="B991" s="126"/>
      <c r="C991" s="126"/>
      <c r="G991" s="214"/>
      <c r="H991" s="123"/>
      <c r="I991" s="214" t="str">
        <f aca="false">IF(F991&lt;&gt;"",xlookup(F991,M:M,M:M,"not guildie"),"")</f>
        <v/>
      </c>
      <c r="J991" s="214" t="str">
        <f aca="false">IF(F991&lt;&gt;"", xlookup(F991,O:O,O:O,"not on DKP"),"")</f>
        <v/>
      </c>
      <c r="K991" s="185" t="str">
        <f aca="false">IF(F991="","", xlookup("*"&amp;F991&amp;"*",S:S,S:S,"",2))</f>
        <v/>
      </c>
      <c r="N991" s="187" t="str">
        <f aca="false" t="array" ref="N991:N991">IF(M991="","", xlookup(M991,'Guild ID Registrar'!B:B,'Guild ID Registrar'!A:A,"noID"))</f>
        <v/>
      </c>
      <c r="O991" s="139" t="e">
        <f aca="false">xlookup(M991,F:F,F:F,"",2)</f>
        <v>#NAME?</v>
      </c>
      <c r="P991" s="138" t="str">
        <f aca="false">IF(SUMIF(F:F,M991,H:H)=0,"",SUMIF(F:F,M991,H:H))</f>
        <v/>
      </c>
      <c r="Q991" s="189" t="str">
        <f aca="false">IF(M991="","", xlookup("*"&amp;M991&amp;"*",S:S,S:S,"",2))</f>
        <v/>
      </c>
      <c r="S991" s="140" t="str">
        <f aca="false">IF('DKP Sep 25'!A988&lt;&gt;"",'DKP Sep 25'!A988,"")</f>
        <v/>
      </c>
      <c r="T991" s="145" t="str">
        <f aca="false">IF(S991="","",IF(SUMIF(Q:Q,S991,P:P)=0,"",SUMIF(Q:Q,S991,P:P)))</f>
        <v/>
      </c>
      <c r="U991" s="190" t="str">
        <f aca="false" t="array" ref="U991:U991">IF(S991="","", xlookup(S991,'DKP Sep 25'!A:A,'DKP Sep 25'!A:A))</f>
        <v/>
      </c>
      <c r="V991" s="126" t="str">
        <f aca="false">IF(T991="","", IF(T991&gt;10,1,""))</f>
        <v/>
      </c>
      <c r="W991" s="191" t="e">
        <f aca="false">xlookup(S991,Q:Q,Q:Q)</f>
        <v>#NAME?</v>
      </c>
    </row>
    <row r="992" customFormat="false" ht="15.75" hidden="false" customHeight="true" outlineLevel="0" collapsed="false">
      <c r="A992" s="126"/>
      <c r="B992" s="126"/>
      <c r="C992" s="126"/>
      <c r="G992" s="214"/>
      <c r="H992" s="123"/>
      <c r="I992" s="214" t="str">
        <f aca="false">IF(F992&lt;&gt;"",xlookup(F992,M:M,M:M,"not guildie"),"")</f>
        <v/>
      </c>
      <c r="J992" s="214" t="str">
        <f aca="false">IF(F992&lt;&gt;"", xlookup(F992,O:O,O:O,"not on DKP"),"")</f>
        <v/>
      </c>
      <c r="K992" s="185" t="str">
        <f aca="false">IF(F992="","", xlookup("*"&amp;F992&amp;"*",S:S,S:S,"",2))</f>
        <v/>
      </c>
      <c r="N992" s="187" t="str">
        <f aca="false" t="array" ref="N992:N992">IF(M992="","", xlookup(M992,'Guild ID Registrar'!B:B,'Guild ID Registrar'!A:A,"noID"))</f>
        <v/>
      </c>
      <c r="O992" s="139" t="e">
        <f aca="false">xlookup(M992,F:F,F:F,"",2)</f>
        <v>#NAME?</v>
      </c>
      <c r="P992" s="138" t="str">
        <f aca="false">IF(SUMIF(F:F,M992,H:H)=0,"",SUMIF(F:F,M992,H:H))</f>
        <v/>
      </c>
      <c r="Q992" s="189" t="str">
        <f aca="false">IF(M992="","", xlookup("*"&amp;M992&amp;"*",S:S,S:S,"",2))</f>
        <v/>
      </c>
      <c r="S992" s="140" t="str">
        <f aca="false">IF('DKP Sep 25'!A989&lt;&gt;"",'DKP Sep 25'!A989,"")</f>
        <v/>
      </c>
      <c r="T992" s="145" t="str">
        <f aca="false">IF(S992="","",IF(SUMIF(Q:Q,S992,P:P)=0,"",SUMIF(Q:Q,S992,P:P)))</f>
        <v/>
      </c>
      <c r="U992" s="190" t="str">
        <f aca="false" t="array" ref="U992:U992">IF(S992="","", xlookup(S992,'DKP Sep 25'!A:A,'DKP Sep 25'!A:A))</f>
        <v/>
      </c>
      <c r="V992" s="126" t="str">
        <f aca="false">IF(T992="","", IF(T992&gt;10,1,""))</f>
        <v/>
      </c>
      <c r="W992" s="191" t="e">
        <f aca="false">xlookup(S992,Q:Q,Q:Q)</f>
        <v>#NAME?</v>
      </c>
    </row>
    <row r="993" customFormat="false" ht="15.75" hidden="false" customHeight="true" outlineLevel="0" collapsed="false">
      <c r="A993" s="126"/>
      <c r="B993" s="126"/>
      <c r="C993" s="126"/>
      <c r="G993" s="214"/>
      <c r="H993" s="123"/>
      <c r="I993" s="214" t="str">
        <f aca="false">IF(F993&lt;&gt;"",xlookup(F993,M:M,M:M,"not guildie"),"")</f>
        <v/>
      </c>
      <c r="J993" s="214" t="str">
        <f aca="false">IF(F993&lt;&gt;"", xlookup(F993,O:O,O:O,"not on DKP"),"")</f>
        <v/>
      </c>
      <c r="K993" s="185" t="str">
        <f aca="false">IF(F993="","", xlookup("*"&amp;F993&amp;"*",S:S,S:S,"",2))</f>
        <v/>
      </c>
      <c r="N993" s="187" t="str">
        <f aca="false" t="array" ref="N993:N993">IF(M993="","", xlookup(M993,'Guild ID Registrar'!B:B,'Guild ID Registrar'!A:A,"noID"))</f>
        <v/>
      </c>
      <c r="O993" s="139" t="e">
        <f aca="false">xlookup(M993,F:F,F:F,"",2)</f>
        <v>#NAME?</v>
      </c>
      <c r="P993" s="138" t="str">
        <f aca="false">IF(SUMIF(F:F,M993,H:H)=0,"",SUMIF(F:F,M993,H:H))</f>
        <v/>
      </c>
      <c r="Q993" s="189" t="str">
        <f aca="false">IF(M993="","", xlookup("*"&amp;M993&amp;"*",S:S,S:S,"",2))</f>
        <v/>
      </c>
      <c r="S993" s="140" t="str">
        <f aca="false">IF('DKP Sep 25'!A990&lt;&gt;"",'DKP Sep 25'!A990,"")</f>
        <v/>
      </c>
      <c r="T993" s="145" t="str">
        <f aca="false">IF(S993="","",IF(SUMIF(Q:Q,S993,P:P)=0,"",SUMIF(Q:Q,S993,P:P)))</f>
        <v/>
      </c>
      <c r="U993" s="190" t="str">
        <f aca="false" t="array" ref="U993:U993">IF(S993="","", xlookup(S993,'DKP Sep 25'!A:A,'DKP Sep 25'!A:A))</f>
        <v/>
      </c>
      <c r="V993" s="126" t="str">
        <f aca="false">IF(T993="","", IF(T993&gt;10,1,""))</f>
        <v/>
      </c>
      <c r="W993" s="191" t="e">
        <f aca="false">xlookup(S993,Q:Q,Q:Q)</f>
        <v>#NAME?</v>
      </c>
    </row>
    <row r="994" customFormat="false" ht="15.75" hidden="false" customHeight="true" outlineLevel="0" collapsed="false">
      <c r="A994" s="126"/>
      <c r="B994" s="126"/>
      <c r="C994" s="126"/>
      <c r="G994" s="214"/>
      <c r="H994" s="123"/>
      <c r="I994" s="214" t="str">
        <f aca="false">IF(F994&lt;&gt;"",xlookup(F994,M:M,M:M,"not guildie"),"")</f>
        <v/>
      </c>
      <c r="J994" s="214" t="str">
        <f aca="false">IF(F994&lt;&gt;"", xlookup(F994,O:O,O:O,"not on DKP"),"")</f>
        <v/>
      </c>
      <c r="K994" s="185" t="str">
        <f aca="false">IF(F994="","", xlookup("*"&amp;F994&amp;"*",S:S,S:S,"",2))</f>
        <v/>
      </c>
      <c r="N994" s="187" t="str">
        <f aca="false" t="array" ref="N994:N994">IF(M994="","", xlookup(M994,'Guild ID Registrar'!B:B,'Guild ID Registrar'!A:A,"noID"))</f>
        <v/>
      </c>
      <c r="O994" s="139" t="e">
        <f aca="false">xlookup(M994,F:F,F:F,"",2)</f>
        <v>#NAME?</v>
      </c>
      <c r="P994" s="138" t="str">
        <f aca="false">IF(SUMIF(F:F,M994,H:H)=0,"",SUMIF(F:F,M994,H:H))</f>
        <v/>
      </c>
      <c r="Q994" s="189" t="str">
        <f aca="false">IF(M994="","", xlookup("*"&amp;M994&amp;"*",S:S,S:S,"",2))</f>
        <v/>
      </c>
      <c r="S994" s="140" t="str">
        <f aca="false">IF('DKP Sep 25'!A991&lt;&gt;"",'DKP Sep 25'!A991,"")</f>
        <v/>
      </c>
      <c r="T994" s="145" t="str">
        <f aca="false">IF(S994="","",IF(SUMIF(Q:Q,S994,P:P)=0,"",SUMIF(Q:Q,S994,P:P)))</f>
        <v/>
      </c>
      <c r="U994" s="190" t="str">
        <f aca="false" t="array" ref="U994:U994">IF(S994="","", xlookup(S994,'DKP Sep 25'!A:A,'DKP Sep 25'!A:A))</f>
        <v/>
      </c>
      <c r="V994" s="126" t="str">
        <f aca="false">IF(T994="","", IF(T994&gt;10,1,""))</f>
        <v/>
      </c>
      <c r="W994" s="191" t="e">
        <f aca="false">xlookup(S994,Q:Q,Q:Q)</f>
        <v>#NAME?</v>
      </c>
    </row>
    <row r="995" customFormat="false" ht="15.75" hidden="false" customHeight="true" outlineLevel="0" collapsed="false">
      <c r="A995" s="126"/>
      <c r="B995" s="126"/>
      <c r="C995" s="126"/>
      <c r="G995" s="214"/>
      <c r="H995" s="123"/>
      <c r="I995" s="214" t="str">
        <f aca="false">IF(F995&lt;&gt;"",xlookup(F995,M:M,M:M,"not guildie"),"")</f>
        <v/>
      </c>
      <c r="J995" s="214" t="str">
        <f aca="false">IF(F995&lt;&gt;"", xlookup(F995,O:O,O:O,"not on DKP"),"")</f>
        <v/>
      </c>
      <c r="K995" s="185" t="str">
        <f aca="false">IF(F995="","", xlookup("*"&amp;F995&amp;"*",S:S,S:S,"",2))</f>
        <v/>
      </c>
      <c r="N995" s="187" t="str">
        <f aca="false" t="array" ref="N995:N995">IF(M995="","", xlookup(M995,'Guild ID Registrar'!B:B,'Guild ID Registrar'!A:A,"noID"))</f>
        <v/>
      </c>
      <c r="O995" s="139" t="e">
        <f aca="false">xlookup(M995,F:F,F:F,"",2)</f>
        <v>#NAME?</v>
      </c>
      <c r="P995" s="138" t="str">
        <f aca="false">IF(SUMIF(F:F,M995,H:H)=0,"",SUMIF(F:F,M995,H:H))</f>
        <v/>
      </c>
      <c r="Q995" s="189" t="str">
        <f aca="false">IF(M995="","", xlookup("*"&amp;M995&amp;"*",S:S,S:S,"",2))</f>
        <v/>
      </c>
      <c r="S995" s="140" t="str">
        <f aca="false">IF('DKP Sep 25'!A992&lt;&gt;"",'DKP Sep 25'!A992,"")</f>
        <v/>
      </c>
      <c r="T995" s="145" t="str">
        <f aca="false">IF(S995="","",IF(SUMIF(Q:Q,S995,P:P)=0,"",SUMIF(Q:Q,S995,P:P)))</f>
        <v/>
      </c>
      <c r="U995" s="190" t="str">
        <f aca="false" t="array" ref="U995:U995">IF(S995="","", xlookup(S995,'DKP Sep 25'!A:A,'DKP Sep 25'!A:A))</f>
        <v/>
      </c>
      <c r="V995" s="126" t="str">
        <f aca="false">IF(T995="","", IF(T995&gt;10,1,""))</f>
        <v/>
      </c>
      <c r="W995" s="191" t="e">
        <f aca="false">xlookup(S995,Q:Q,Q:Q)</f>
        <v>#NAME?</v>
      </c>
    </row>
    <row r="996" customFormat="false" ht="15.75" hidden="false" customHeight="true" outlineLevel="0" collapsed="false">
      <c r="A996" s="126"/>
      <c r="B996" s="126"/>
      <c r="C996" s="126"/>
      <c r="G996" s="214"/>
      <c r="H996" s="123"/>
      <c r="I996" s="214" t="str">
        <f aca="false">IF(F996&lt;&gt;"",xlookup(F996,M:M,M:M,"not guildie"),"")</f>
        <v/>
      </c>
      <c r="J996" s="214" t="str">
        <f aca="false">IF(F996&lt;&gt;"", xlookup(F996,O:O,O:O,"not on DKP"),"")</f>
        <v/>
      </c>
      <c r="K996" s="185" t="str">
        <f aca="false">IF(F996="","", xlookup("*"&amp;F996&amp;"*",S:S,S:S,"",2))</f>
        <v/>
      </c>
      <c r="N996" s="187" t="str">
        <f aca="false" t="array" ref="N996:N996">IF(M996="","", xlookup(M996,'Guild ID Registrar'!B:B,'Guild ID Registrar'!A:A,"noID"))</f>
        <v/>
      </c>
      <c r="O996" s="139" t="e">
        <f aca="false">xlookup(M996,F:F,F:F,"",2)</f>
        <v>#NAME?</v>
      </c>
      <c r="P996" s="138" t="str">
        <f aca="false">IF(SUMIF(F:F,M996,H:H)=0,"",SUMIF(F:F,M996,H:H))</f>
        <v/>
      </c>
      <c r="Q996" s="189" t="str">
        <f aca="false">IF(M996="","", xlookup("*"&amp;M996&amp;"*",S:S,S:S,"",2))</f>
        <v/>
      </c>
      <c r="S996" s="140" t="str">
        <f aca="false">IF('DKP Sep 25'!A993&lt;&gt;"",'DKP Sep 25'!A993,"")</f>
        <v/>
      </c>
      <c r="T996" s="145" t="str">
        <f aca="false">IF(S996="","",IF(SUMIF(Q:Q,S996,P:P)=0,"",SUMIF(Q:Q,S996,P:P)))</f>
        <v/>
      </c>
      <c r="U996" s="190" t="str">
        <f aca="false" t="array" ref="U996:U996">IF(S996="","", xlookup(S996,'DKP Sep 25'!A:A,'DKP Sep 25'!A:A))</f>
        <v/>
      </c>
      <c r="V996" s="126" t="str">
        <f aca="false">IF(T996="","", IF(T996&gt;10,1,""))</f>
        <v/>
      </c>
      <c r="W996" s="191" t="e">
        <f aca="false">xlookup(S996,Q:Q,Q:Q)</f>
        <v>#NAME?</v>
      </c>
    </row>
    <row r="997" customFormat="false" ht="15.75" hidden="false" customHeight="true" outlineLevel="0" collapsed="false">
      <c r="A997" s="126"/>
      <c r="B997" s="126"/>
      <c r="C997" s="126"/>
      <c r="G997" s="214"/>
      <c r="H997" s="123"/>
      <c r="I997" s="214" t="str">
        <f aca="false">IF(F997&lt;&gt;"",xlookup(F997,M:M,M:M,"not guildie"),"")</f>
        <v/>
      </c>
      <c r="J997" s="214" t="str">
        <f aca="false">IF(F997&lt;&gt;"", xlookup(F997,O:O,O:O,"not on DKP"),"")</f>
        <v/>
      </c>
      <c r="K997" s="185" t="str">
        <f aca="false">IF(F997="","", xlookup("*"&amp;F997&amp;"*",S:S,S:S,"",2))</f>
        <v/>
      </c>
      <c r="N997" s="187" t="str">
        <f aca="false" t="array" ref="N997:N997">IF(M997="","", xlookup(M997,'Guild ID Registrar'!B:B,'Guild ID Registrar'!A:A,"noID"))</f>
        <v/>
      </c>
      <c r="O997" s="139" t="e">
        <f aca="false">xlookup(M997,F:F,F:F,"",2)</f>
        <v>#NAME?</v>
      </c>
      <c r="P997" s="138" t="str">
        <f aca="false">IF(SUMIF(F:F,M997,H:H)=0,"",SUMIF(F:F,M997,H:H))</f>
        <v/>
      </c>
      <c r="Q997" s="189" t="str">
        <f aca="false">IF(M997="","", xlookup("*"&amp;M997&amp;"*",S:S,S:S,"",2))</f>
        <v/>
      </c>
      <c r="S997" s="140" t="str">
        <f aca="false">IF('DKP Sep 25'!A994&lt;&gt;"",'DKP Sep 25'!A994,"")</f>
        <v/>
      </c>
      <c r="T997" s="145" t="str">
        <f aca="false">IF(S997="","",IF(SUMIF(Q:Q,S997,P:P)=0,"",SUMIF(Q:Q,S997,P:P)))</f>
        <v/>
      </c>
      <c r="U997" s="190" t="str">
        <f aca="false" t="array" ref="U997:U997">IF(S997="","", xlookup(S997,'DKP Sep 25'!A:A,'DKP Sep 25'!A:A))</f>
        <v/>
      </c>
      <c r="V997" s="126" t="str">
        <f aca="false">IF(T997="","", IF(T997&gt;10,1,""))</f>
        <v/>
      </c>
      <c r="W997" s="191" t="e">
        <f aca="false">xlookup(S997,Q:Q,Q:Q)</f>
        <v>#NAME?</v>
      </c>
    </row>
    <row r="998" customFormat="false" ht="15.75" hidden="false" customHeight="true" outlineLevel="0" collapsed="false">
      <c r="A998" s="126"/>
      <c r="B998" s="126"/>
      <c r="C998" s="126"/>
      <c r="G998" s="214"/>
      <c r="H998" s="123"/>
      <c r="I998" s="214" t="str">
        <f aca="false">IF(F998&lt;&gt;"",xlookup(F998,M:M,M:M,"not guildie"),"")</f>
        <v/>
      </c>
      <c r="J998" s="214" t="str">
        <f aca="false">IF(F998&lt;&gt;"", xlookup(F998,O:O,O:O,"not on DKP"),"")</f>
        <v/>
      </c>
      <c r="K998" s="185" t="str">
        <f aca="false">IF(F998="","", xlookup("*"&amp;F998&amp;"*",S:S,S:S,"",2))</f>
        <v/>
      </c>
      <c r="N998" s="187" t="str">
        <f aca="false" t="array" ref="N998:N998">IF(M998="","", xlookup(M998,'Guild ID Registrar'!B:B,'Guild ID Registrar'!A:A,"noID"))</f>
        <v/>
      </c>
      <c r="O998" s="139" t="e">
        <f aca="false">xlookup(M998,F:F,F:F,"",2)</f>
        <v>#NAME?</v>
      </c>
      <c r="P998" s="138" t="str">
        <f aca="false">IF(SUMIF(F:F,M998,H:H)=0,"",SUMIF(F:F,M998,H:H))</f>
        <v/>
      </c>
      <c r="Q998" s="189" t="str">
        <f aca="false">IF(M998="","", xlookup("*"&amp;M998&amp;"*",S:S,S:S,"",2))</f>
        <v/>
      </c>
      <c r="S998" s="140" t="str">
        <f aca="false">IF('DKP Sep 25'!A995&lt;&gt;"",'DKP Sep 25'!A995,"")</f>
        <v/>
      </c>
      <c r="T998" s="145" t="str">
        <f aca="false">IF(S998="","",IF(SUMIF(Q:Q,S998,P:P)=0,"",SUMIF(Q:Q,S998,P:P)))</f>
        <v/>
      </c>
      <c r="U998" s="190" t="str">
        <f aca="false" t="array" ref="U998:U998">IF(S998="","", xlookup(S998,'DKP Sep 25'!A:A,'DKP Sep 25'!A:A))</f>
        <v/>
      </c>
      <c r="V998" s="126" t="str">
        <f aca="false">IF(T998="","", IF(T998&gt;10,1,""))</f>
        <v/>
      </c>
      <c r="W998" s="191" t="e">
        <f aca="false">xlookup(S998,Q:Q,Q:Q)</f>
        <v>#NAME?</v>
      </c>
    </row>
    <row r="999" customFormat="false" ht="15.75" hidden="false" customHeight="true" outlineLevel="0" collapsed="false">
      <c r="A999" s="126"/>
      <c r="B999" s="126"/>
      <c r="C999" s="126"/>
      <c r="G999" s="214"/>
      <c r="H999" s="123"/>
      <c r="I999" s="214" t="str">
        <f aca="false">IF(F999&lt;&gt;"",xlookup(F999,M:M,M:M,"not guildie"),"")</f>
        <v/>
      </c>
      <c r="J999" s="214" t="str">
        <f aca="false">IF(F999&lt;&gt;"", xlookup(F999,O:O,O:O,"not on DKP"),"")</f>
        <v/>
      </c>
      <c r="K999" s="185" t="str">
        <f aca="false">IF(F999="","", xlookup("*"&amp;F999&amp;"*",S:S,S:S,"",2))</f>
        <v/>
      </c>
      <c r="N999" s="187" t="str">
        <f aca="false" t="array" ref="N999:N999">IF(M999="","", xlookup(M999,'Guild ID Registrar'!B:B,'Guild ID Registrar'!A:A,"noID"))</f>
        <v/>
      </c>
      <c r="O999" s="139" t="e">
        <f aca="false">xlookup(M999,F:F,F:F,"",2)</f>
        <v>#NAME?</v>
      </c>
      <c r="P999" s="138" t="str">
        <f aca="false">IF(SUMIF(F:F,M999,H:H)=0,"",SUMIF(F:F,M999,H:H))</f>
        <v/>
      </c>
      <c r="Q999" s="189" t="str">
        <f aca="false">IF(M999="","", xlookup("*"&amp;M999&amp;"*",S:S,S:S,"",2))</f>
        <v/>
      </c>
      <c r="S999" s="140" t="str">
        <f aca="false">IF('DKP Sep 25'!A996&lt;&gt;"",'DKP Sep 25'!A996,"")</f>
        <v/>
      </c>
      <c r="T999" s="145" t="str">
        <f aca="false">IF(S999="","",IF(SUMIF(Q:Q,S999,P:P)=0,"",SUMIF(Q:Q,S999,P:P)))</f>
        <v/>
      </c>
      <c r="U999" s="190" t="str">
        <f aca="false" t="array" ref="U999:U999">IF(S999="","", xlookup(S999,'DKP Sep 25'!A:A,'DKP Sep 25'!A:A))</f>
        <v/>
      </c>
      <c r="V999" s="126" t="str">
        <f aca="false">IF(T999="","", IF(T999&gt;10,1,""))</f>
        <v/>
      </c>
      <c r="W999" s="191" t="e">
        <f aca="false">xlookup(S999,Q:Q,Q:Q)</f>
        <v>#NAME?</v>
      </c>
    </row>
    <row r="1000" customFormat="false" ht="15.75" hidden="false" customHeight="true" outlineLevel="0" collapsed="false">
      <c r="A1000" s="126"/>
      <c r="B1000" s="126"/>
      <c r="C1000" s="126"/>
      <c r="G1000" s="214"/>
      <c r="H1000" s="123"/>
      <c r="I1000" s="214" t="str">
        <f aca="false">IF(F1000&lt;&gt;"",xlookup(F1000,M:M,M:M,"not guildie"),"")</f>
        <v/>
      </c>
      <c r="J1000" s="214" t="str">
        <f aca="false">IF(F1000&lt;&gt;"", xlookup(F1000,O:O,O:O,"not on DKP"),"")</f>
        <v/>
      </c>
      <c r="K1000" s="185" t="str">
        <f aca="false">IF(F1000="","", xlookup("*"&amp;F1000&amp;"*",S:S,S:S,"",2))</f>
        <v/>
      </c>
      <c r="N1000" s="187" t="str">
        <f aca="false" t="array" ref="N1000:N1000">IF(M1000="","", xlookup(M1000,'Guild ID Registrar'!B:B,'Guild ID Registrar'!A:A,"noID"))</f>
        <v/>
      </c>
      <c r="O1000" s="139" t="e">
        <f aca="false">xlookup(M1000,F:F,F:F,"",2)</f>
        <v>#NAME?</v>
      </c>
      <c r="P1000" s="138" t="str">
        <f aca="false">IF(SUMIF(F:F,M1000,H:H)=0,"",SUMIF(F:F,M1000,H:H))</f>
        <v/>
      </c>
      <c r="Q1000" s="189" t="str">
        <f aca="false">IF(M1000="","", xlookup("*"&amp;M1000&amp;"*",S:S,S:S,"",2))</f>
        <v/>
      </c>
      <c r="S1000" s="140" t="str">
        <f aca="false">IF('DKP Sep 25'!A997&lt;&gt;"",'DKP Sep 25'!A997,"")</f>
        <v/>
      </c>
      <c r="T1000" s="145" t="str">
        <f aca="false">IF(S1000="","",IF(SUMIF(Q:Q,S1000,P:P)=0,"",SUMIF(Q:Q,S1000,P:P)))</f>
        <v/>
      </c>
      <c r="U1000" s="190" t="str">
        <f aca="false" t="array" ref="U1000:U1000">IF(S1000="","", xlookup(S1000,'DKP Sep 25'!A:A,'DKP Sep 25'!A:A))</f>
        <v/>
      </c>
      <c r="V1000" s="126" t="str">
        <f aca="false">IF(T1000="","", IF(T1000&gt;10,1,""))</f>
        <v/>
      </c>
      <c r="W1000" s="191" t="e">
        <f aca="false">xlookup(S1000,Q:Q,Q:Q)</f>
        <v>#NAME?</v>
      </c>
    </row>
    <row r="1001" customFormat="false" ht="15.75" hidden="false" customHeight="true" outlineLevel="0" collapsed="false">
      <c r="A1001" s="126"/>
      <c r="B1001" s="126"/>
      <c r="C1001" s="126"/>
      <c r="G1001" s="214"/>
      <c r="H1001" s="123"/>
      <c r="I1001" s="214" t="str">
        <f aca="false">IF(F1001&lt;&gt;"",xlookup(F1001,M:M,M:M,"not guildie"),"")</f>
        <v/>
      </c>
      <c r="J1001" s="214" t="str">
        <f aca="false">IF(F1001&lt;&gt;"", xlookup(F1001,O:O,O:O,"not on DKP"),"")</f>
        <v/>
      </c>
      <c r="K1001" s="185" t="str">
        <f aca="false">IF(F1001="","", xlookup("*"&amp;F1001&amp;"*",S:S,S:S,"",2))</f>
        <v/>
      </c>
      <c r="N1001" s="187" t="str">
        <f aca="false" t="array" ref="N1001:N1001">IF(M1001="","", xlookup(M1001,'Guild ID Registrar'!B:B,'Guild ID Registrar'!A:A,"noID"))</f>
        <v/>
      </c>
      <c r="O1001" s="139" t="e">
        <f aca="false">xlookup(M1001,F:F,F:F,"",2)</f>
        <v>#NAME?</v>
      </c>
      <c r="P1001" s="138" t="str">
        <f aca="false">IF(SUMIF(F:F,M1001,H:H)=0,"",SUMIF(F:F,M1001,H:H))</f>
        <v/>
      </c>
      <c r="Q1001" s="189" t="str">
        <f aca="false">IF(M1001="","", xlookup("*"&amp;M1001&amp;"*",S:S,S:S,"",2))</f>
        <v/>
      </c>
      <c r="S1001" s="140" t="str">
        <f aca="false">IF('DKP Sep 25'!A998&lt;&gt;"",'DKP Sep 25'!A998,"")</f>
        <v/>
      </c>
      <c r="T1001" s="145" t="str">
        <f aca="false">IF(S1001="","",IF(SUMIF(Q:Q,S1001,P:P)=0,"",SUMIF(Q:Q,S1001,P:P)))</f>
        <v/>
      </c>
      <c r="U1001" s="190" t="str">
        <f aca="false" t="array" ref="U1001:U1001">IF(S1001="","", xlookup(S1001,'DKP Sep 25'!A:A,'DKP Sep 25'!A:A))</f>
        <v/>
      </c>
      <c r="V1001" s="126" t="str">
        <f aca="false">IF(T1001="","", IF(T1001&gt;10,1,""))</f>
        <v/>
      </c>
      <c r="W1001" s="191" t="e">
        <f aca="false">xlookup(S1001,Q:Q,Q:Q)</f>
        <v>#NAME?</v>
      </c>
    </row>
    <row r="1002" customFormat="false" ht="15.75" hidden="false" customHeight="true" outlineLevel="0" collapsed="false">
      <c r="A1002" s="126"/>
      <c r="B1002" s="126"/>
      <c r="C1002" s="126"/>
      <c r="G1002" s="214"/>
      <c r="H1002" s="123"/>
      <c r="I1002" s="214" t="str">
        <f aca="false">IF(F1002&lt;&gt;"",xlookup(F1002,M:M,M:M,"not guildie"),"")</f>
        <v/>
      </c>
      <c r="J1002" s="214" t="str">
        <f aca="false">IF(F1002&lt;&gt;"", xlookup(F1002,O:O,O:O,"not on DKP"),"")</f>
        <v/>
      </c>
      <c r="K1002" s="185" t="str">
        <f aca="false">IF(F1002="","", xlookup("*"&amp;F1002&amp;"*",S:S,S:S,"",2))</f>
        <v/>
      </c>
      <c r="N1002" s="187" t="str">
        <f aca="false" t="array" ref="N1002:N1002">IF(M1002="","", xlookup(M1002,'Guild ID Registrar'!B:B,'Guild ID Registrar'!A:A,"noID"))</f>
        <v/>
      </c>
      <c r="O1002" s="139" t="e">
        <f aca="false">xlookup(M1002,F:F,F:F,"",2)</f>
        <v>#NAME?</v>
      </c>
      <c r="P1002" s="138" t="str">
        <f aca="false">IF(SUMIF(F:F,M1002,H:H)=0,"",SUMIF(F:F,M1002,H:H))</f>
        <v/>
      </c>
      <c r="Q1002" s="189" t="str">
        <f aca="false">IF(M1002="","", xlookup("*"&amp;M1002&amp;"*",S:S,S:S,"",2))</f>
        <v/>
      </c>
      <c r="S1002" s="140" t="str">
        <f aca="false">IF('DKP Sep 25'!A999&lt;&gt;"",'DKP Sep 25'!A999,"")</f>
        <v/>
      </c>
      <c r="T1002" s="145" t="str">
        <f aca="false">IF(S1002="","",IF(SUMIF(Q:Q,S1002,P:P)=0,"",SUMIF(Q:Q,S1002,P:P)))</f>
        <v/>
      </c>
      <c r="U1002" s="190" t="str">
        <f aca="false" t="array" ref="U1002:U1002">IF(S1002="","", xlookup(S1002,'DKP Sep 25'!A:A,'DKP Sep 25'!A:A))</f>
        <v/>
      </c>
      <c r="V1002" s="126" t="str">
        <f aca="false">IF(T1002="","", IF(T1002&gt;10,1,""))</f>
        <v/>
      </c>
      <c r="W1002" s="191" t="e">
        <f aca="false">xlookup(S1002,Q:Q,Q:Q)</f>
        <v>#NAME?</v>
      </c>
    </row>
    <row r="1003" customFormat="false" ht="15.75" hidden="false" customHeight="true" outlineLevel="0" collapsed="false">
      <c r="A1003" s="126"/>
      <c r="B1003" s="126"/>
      <c r="C1003" s="126"/>
      <c r="G1003" s="214"/>
      <c r="H1003" s="123"/>
      <c r="I1003" s="214" t="str">
        <f aca="false">IF(F1003&lt;&gt;"",xlookup(F1003,M:M,M:M,"not guildie"),"")</f>
        <v/>
      </c>
      <c r="J1003" s="214" t="str">
        <f aca="false">IF(F1003&lt;&gt;"", xlookup(F1003,O:O,O:O,"not on DKP"),"")</f>
        <v/>
      </c>
      <c r="K1003" s="185" t="str">
        <f aca="false">IF(F1003="","", xlookup("*"&amp;F1003&amp;"*",S:S,S:S,"",2))</f>
        <v/>
      </c>
      <c r="N1003" s="187" t="str">
        <f aca="false" t="array" ref="N1003:N1003">IF(M1003="","", xlookup(M1003,'Guild ID Registrar'!B:B,'Guild ID Registrar'!A:A,"noID"))</f>
        <v/>
      </c>
      <c r="O1003" s="139" t="e">
        <f aca="false">xlookup(M1003,F:F,F:F,"",2)</f>
        <v>#NAME?</v>
      </c>
      <c r="P1003" s="138" t="str">
        <f aca="false">IF(SUMIF(F:F,M1003,H:H)=0,"",SUMIF(F:F,M1003,H:H))</f>
        <v/>
      </c>
      <c r="Q1003" s="189" t="str">
        <f aca="false">IF(M1003="","", xlookup("*"&amp;M1003&amp;"*",S:S,S:S,"",2))</f>
        <v/>
      </c>
      <c r="S1003" s="140" t="str">
        <f aca="false">IF('DKP Sep 25'!A1000&lt;&gt;"",'DKP Sep 25'!A1000,"")</f>
        <v/>
      </c>
      <c r="T1003" s="145" t="str">
        <f aca="false">IF(S1003="","",IF(SUMIF(Q:Q,S1003,P:P)=0,"",SUMIF(Q:Q,S1003,P:P)))</f>
        <v/>
      </c>
      <c r="U1003" s="190" t="str">
        <f aca="false" t="array" ref="U1003:U1003">IF(S1003="","", xlookup(S1003,'DKP Sep 25'!A:A,'DKP Sep 25'!A:A))</f>
        <v/>
      </c>
      <c r="V1003" s="126" t="str">
        <f aca="false">IF(T1003="","", IF(T1003&gt;10,1,""))</f>
        <v/>
      </c>
      <c r="W1003" s="191" t="e">
        <f aca="false">xlookup(S1003,Q:Q,Q:Q)</f>
        <v>#NAME?</v>
      </c>
    </row>
    <row r="1004" customFormat="false" ht="15.75" hidden="false" customHeight="true" outlineLevel="0" collapsed="false">
      <c r="A1004" s="126"/>
      <c r="B1004" s="126"/>
      <c r="C1004" s="126"/>
      <c r="G1004" s="214"/>
      <c r="H1004" s="123"/>
      <c r="I1004" s="214" t="str">
        <f aca="false">IF(F1004&lt;&gt;"",xlookup(F1004,M:M,M:M,"not guildie"),"")</f>
        <v/>
      </c>
      <c r="J1004" s="214" t="str">
        <f aca="false">IF(F1004&lt;&gt;"", xlookup(F1004,O:O,O:O,"not on DKP"),"")</f>
        <v/>
      </c>
      <c r="K1004" s="185" t="str">
        <f aca="false">IF(F1004="","", xlookup("*"&amp;F1004&amp;"*",S:S,S:S,"",2))</f>
        <v/>
      </c>
      <c r="N1004" s="187" t="str">
        <f aca="false" t="array" ref="N1004:N1004">IF(M1004="","", xlookup(M1004,'Guild ID Registrar'!B:B,'Guild ID Registrar'!A:A,"noID"))</f>
        <v/>
      </c>
      <c r="O1004" s="139" t="e">
        <f aca="false">xlookup(M1004,F:F,F:F,"",2)</f>
        <v>#NAME?</v>
      </c>
      <c r="P1004" s="138" t="str">
        <f aca="false">IF(SUMIF(F:F,M1004,H:H)=0,"",SUMIF(F:F,M1004,H:H))</f>
        <v/>
      </c>
      <c r="Q1004" s="189" t="str">
        <f aca="false">IF(M1004="","", xlookup("*"&amp;M1004&amp;"*",S:S,S:S,"",2))</f>
        <v/>
      </c>
      <c r="S1004" s="140" t="str">
        <f aca="false">IF('DKP Sep 25'!A1001&lt;&gt;"",'DKP Sep 25'!A1001,"")</f>
        <v/>
      </c>
      <c r="T1004" s="145" t="str">
        <f aca="false">IF(S1004="","",IF(SUMIF(Q:Q,S1004,P:P)=0,"",SUMIF(Q:Q,S1004,P:P)))</f>
        <v/>
      </c>
      <c r="U1004" s="190" t="str">
        <f aca="false" t="array" ref="U1004:U1004">IF(S1004="","", xlookup(S1004,'DKP Sep 25'!A:A,'DKP Sep 25'!A:A))</f>
        <v/>
      </c>
      <c r="V1004" s="126" t="str">
        <f aca="false">IF(T1004="","", IF(T1004&gt;10,1,""))</f>
        <v/>
      </c>
      <c r="W1004" s="191" t="e">
        <f aca="false">xlookup(S1004,Q:Q,Q:Q)</f>
        <v>#NAME?</v>
      </c>
    </row>
    <row r="1005" customFormat="false" ht="15.75" hidden="false" customHeight="true" outlineLevel="0" collapsed="false">
      <c r="A1005" s="126"/>
      <c r="B1005" s="126"/>
      <c r="C1005" s="126"/>
      <c r="G1005" s="214"/>
      <c r="H1005" s="123"/>
      <c r="I1005" s="214" t="str">
        <f aca="false">IF(F1005&lt;&gt;"",xlookup(F1005,M:M,M:M,"not guildie"),"")</f>
        <v/>
      </c>
      <c r="J1005" s="214" t="str">
        <f aca="false">IF(F1005&lt;&gt;"", xlookup(F1005,O:O,O:O,"not on DKP"),"")</f>
        <v/>
      </c>
      <c r="K1005" s="185" t="str">
        <f aca="false">IF(F1005="","", xlookup("*"&amp;F1005&amp;"*",S:S,S:S,"",2))</f>
        <v/>
      </c>
      <c r="N1005" s="187" t="str">
        <f aca="false" t="array" ref="N1005:N1005">IF(M1005="","", xlookup(M1005,'Guild ID Registrar'!B:B,'Guild ID Registrar'!A:A,"noID"))</f>
        <v/>
      </c>
      <c r="O1005" s="139" t="e">
        <f aca="false">xlookup(M1005,F:F,F:F,"",2)</f>
        <v>#NAME?</v>
      </c>
      <c r="P1005" s="138" t="str">
        <f aca="false">IF(SUMIF(F:F,M1005,H:H)=0,"",SUMIF(F:F,M1005,H:H))</f>
        <v/>
      </c>
      <c r="Q1005" s="189" t="str">
        <f aca="false">IF(M1005="","", xlookup("*"&amp;M1005&amp;"*",S:S,S:S,"",2))</f>
        <v/>
      </c>
      <c r="S1005" s="140" t="str">
        <f aca="false">IF('DKP Sep 25'!A1002&lt;&gt;"",'DKP Sep 25'!A1002,"")</f>
        <v/>
      </c>
      <c r="T1005" s="145" t="str">
        <f aca="false">IF(S1005="","",IF(SUMIF(Q:Q,S1005,P:P)=0,"",SUMIF(Q:Q,S1005,P:P)))</f>
        <v/>
      </c>
      <c r="U1005" s="190" t="str">
        <f aca="false" t="array" ref="U1005:U1005">IF(S1005="","", xlookup(S1005,'DKP Sep 25'!A:A,'DKP Sep 25'!A:A))</f>
        <v/>
      </c>
      <c r="V1005" s="126" t="str">
        <f aca="false">IF(T1005="","", IF(T1005&gt;10,1,""))</f>
        <v/>
      </c>
      <c r="W1005" s="191" t="e">
        <f aca="false">xlookup(S1005,Q:Q,Q:Q)</f>
        <v>#NAME?</v>
      </c>
    </row>
    <row r="1006" customFormat="false" ht="15.75" hidden="false" customHeight="true" outlineLevel="0" collapsed="false">
      <c r="A1006" s="126"/>
      <c r="B1006" s="126"/>
      <c r="C1006" s="126"/>
      <c r="G1006" s="214"/>
      <c r="H1006" s="123"/>
      <c r="I1006" s="214" t="str">
        <f aca="false">IF(F1006&lt;&gt;"",xlookup(F1006,M:M,M:M,"not guildie"),"")</f>
        <v/>
      </c>
      <c r="J1006" s="214" t="str">
        <f aca="false">IF(F1006&lt;&gt;"", xlookup(F1006,O:O,O:O,"not on DKP"),"")</f>
        <v/>
      </c>
      <c r="K1006" s="185" t="str">
        <f aca="false">IF(F1006="","", xlookup("*"&amp;F1006&amp;"*",S:S,S:S,"",2))</f>
        <v/>
      </c>
      <c r="N1006" s="187" t="str">
        <f aca="false" t="array" ref="N1006:N1006">IF(M1006="","", xlookup(M1006,'Guild ID Registrar'!B:B,'Guild ID Registrar'!A:A,"noID"))</f>
        <v/>
      </c>
      <c r="O1006" s="139" t="e">
        <f aca="false">xlookup(M1006,F:F,F:F,"",2)</f>
        <v>#NAME?</v>
      </c>
      <c r="P1006" s="138" t="str">
        <f aca="false">IF(SUMIF(F:F,M1006,H:H)=0,"",SUMIF(F:F,M1006,H:H))</f>
        <v/>
      </c>
      <c r="Q1006" s="189" t="str">
        <f aca="false">IF(M1006="","", xlookup("*"&amp;M1006&amp;"*",S:S,S:S,"",2))</f>
        <v/>
      </c>
      <c r="S1006" s="140" t="str">
        <f aca="false">IF('DKP Sep 25'!A1003&lt;&gt;"",'DKP Sep 25'!A1003,"")</f>
        <v/>
      </c>
      <c r="T1006" s="145" t="str">
        <f aca="false">IF(S1006="","",IF(SUMIF(Q:Q,S1006,P:P)=0,"",SUMIF(Q:Q,S1006,P:P)))</f>
        <v/>
      </c>
      <c r="U1006" s="190" t="str">
        <f aca="false" t="array" ref="U1006:U1006">IF(S1006="","", xlookup(S1006,'DKP Sep 25'!A:A,'DKP Sep 25'!A:A))</f>
        <v/>
      </c>
      <c r="V1006" s="126" t="str">
        <f aca="false">IF(T1006="","", IF(T1006&gt;10,1,""))</f>
        <v/>
      </c>
      <c r="W1006" s="191" t="e">
        <f aca="false">xlookup(S1006,Q:Q,Q:Q)</f>
        <v>#NAME?</v>
      </c>
    </row>
    <row r="1007" customFormat="false" ht="15.75" hidden="false" customHeight="true" outlineLevel="0" collapsed="false">
      <c r="A1007" s="126"/>
      <c r="B1007" s="126"/>
      <c r="C1007" s="126"/>
      <c r="G1007" s="214"/>
      <c r="H1007" s="123"/>
      <c r="I1007" s="214" t="str">
        <f aca="false">IF(F1007&lt;&gt;"",xlookup(F1007,M:M,M:M,"not guildie"),"")</f>
        <v/>
      </c>
      <c r="J1007" s="214" t="str">
        <f aca="false">IF(F1007&lt;&gt;"", xlookup(F1007,O:O,O:O,"not on DKP"),"")</f>
        <v/>
      </c>
      <c r="K1007" s="185" t="str">
        <f aca="false">IF(F1007="","", xlookup("*"&amp;F1007&amp;"*",S:S,S:S,"",2))</f>
        <v/>
      </c>
      <c r="N1007" s="187" t="str">
        <f aca="false" t="array" ref="N1007:N1007">IF(M1007="","", xlookup(M1007,'Guild ID Registrar'!B:B,'Guild ID Registrar'!A:A,"noID"))</f>
        <v/>
      </c>
      <c r="O1007" s="139" t="e">
        <f aca="false">xlookup(M1007,F:F,F:F,"",2)</f>
        <v>#NAME?</v>
      </c>
      <c r="P1007" s="138" t="str">
        <f aca="false">IF(SUMIF(F:F,M1007,H:H)=0,"",SUMIF(F:F,M1007,H:H))</f>
        <v/>
      </c>
      <c r="Q1007" s="189" t="str">
        <f aca="false">IF(M1007="","", xlookup("*"&amp;M1007&amp;"*",S:S,S:S,"",2))</f>
        <v/>
      </c>
      <c r="S1007" s="140" t="str">
        <f aca="false">IF('DKP Sep 25'!A1004&lt;&gt;"",'DKP Sep 25'!A1004,"")</f>
        <v/>
      </c>
      <c r="T1007" s="145" t="str">
        <f aca="false">IF(S1007="","",IF(SUMIF(Q:Q,S1007,P:P)=0,"",SUMIF(Q:Q,S1007,P:P)))</f>
        <v/>
      </c>
      <c r="U1007" s="190" t="str">
        <f aca="false" t="array" ref="U1007:U1007">IF(S1007="","", xlookup(S1007,'DKP Sep 25'!A:A,'DKP Sep 25'!A:A))</f>
        <v/>
      </c>
      <c r="V1007" s="126" t="str">
        <f aca="false">IF(T1007="","", IF(T1007&gt;10,1,""))</f>
        <v/>
      </c>
      <c r="W1007" s="191" t="e">
        <f aca="false">xlookup(S1007,Q:Q,Q:Q)</f>
        <v>#NAME?</v>
      </c>
    </row>
    <row r="1008" customFormat="false" ht="15.75" hidden="false" customHeight="true" outlineLevel="0" collapsed="false">
      <c r="A1008" s="126"/>
      <c r="B1008" s="126"/>
      <c r="C1008" s="126"/>
      <c r="G1008" s="214"/>
      <c r="H1008" s="123"/>
      <c r="I1008" s="214" t="str">
        <f aca="false">IF(F1008&lt;&gt;"",xlookup(F1008,M:M,M:M,"not guildie"),"")</f>
        <v/>
      </c>
      <c r="J1008" s="214" t="str">
        <f aca="false">IF(F1008&lt;&gt;"", xlookup(F1008,O:O,O:O,"not on DKP"),"")</f>
        <v/>
      </c>
      <c r="K1008" s="185" t="str">
        <f aca="false">IF(F1008="","", xlookup("*"&amp;F1008&amp;"*",S:S,S:S,"",2))</f>
        <v/>
      </c>
      <c r="N1008" s="187" t="str">
        <f aca="false" t="array" ref="N1008:N1008">IF(M1008="","", xlookup(M1008,'Guild ID Registrar'!B:B,'Guild ID Registrar'!A:A,"noID"))</f>
        <v/>
      </c>
      <c r="O1008" s="139" t="e">
        <f aca="false">xlookup(M1008,F:F,F:F,"",2)</f>
        <v>#NAME?</v>
      </c>
      <c r="P1008" s="138" t="str">
        <f aca="false">IF(SUMIF(F:F,M1008,H:H)=0,"",SUMIF(F:F,M1008,H:H))</f>
        <v/>
      </c>
      <c r="Q1008" s="189" t="str">
        <f aca="false">IF(M1008="","", xlookup("*"&amp;M1008&amp;"*",S:S,S:S,"",2))</f>
        <v/>
      </c>
      <c r="S1008" s="140" t="str">
        <f aca="false">IF('DKP Sep 25'!A1005&lt;&gt;"",'DKP Sep 25'!A1005,"")</f>
        <v/>
      </c>
      <c r="T1008" s="145" t="str">
        <f aca="false">IF(S1008="","",IF(SUMIF(Q:Q,S1008,P:P)=0,"",SUMIF(Q:Q,S1008,P:P)))</f>
        <v/>
      </c>
      <c r="U1008" s="190" t="str">
        <f aca="false" t="array" ref="U1008:U1008">IF(S1008="","", xlookup(S1008,'DKP Sep 25'!A:A,'DKP Sep 25'!A:A))</f>
        <v/>
      </c>
      <c r="V1008" s="126" t="str">
        <f aca="false">IF(T1008="","", IF(T1008&gt;10,1,""))</f>
        <v/>
      </c>
      <c r="W1008" s="191" t="e">
        <f aca="false">xlookup(S1008,Q:Q,Q:Q)</f>
        <v>#NAME?</v>
      </c>
    </row>
    <row r="1009" customFormat="false" ht="15.75" hidden="false" customHeight="true" outlineLevel="0" collapsed="false">
      <c r="A1009" s="126"/>
      <c r="B1009" s="126"/>
      <c r="C1009" s="126"/>
      <c r="G1009" s="214"/>
      <c r="H1009" s="123"/>
      <c r="I1009" s="214" t="str">
        <f aca="false">IF(F1009&lt;&gt;"",xlookup(F1009,M:M,M:M,"not guildie"),"")</f>
        <v/>
      </c>
      <c r="J1009" s="214" t="str">
        <f aca="false">IF(F1009&lt;&gt;"", xlookup(F1009,O:O,O:O,"not on DKP"),"")</f>
        <v/>
      </c>
      <c r="K1009" s="185" t="str">
        <f aca="false">IF(F1009="","", xlookup("*"&amp;F1009&amp;"*",S:S,S:S,"",2))</f>
        <v/>
      </c>
      <c r="N1009" s="187" t="str">
        <f aca="false" t="array" ref="N1009:N1009">IF(M1009="","", xlookup(M1009,'Guild ID Registrar'!B:B,'Guild ID Registrar'!A:A,"noID"))</f>
        <v/>
      </c>
      <c r="O1009" s="139" t="e">
        <f aca="false">xlookup(M1009,F:F,F:F,"",2)</f>
        <v>#NAME?</v>
      </c>
      <c r="P1009" s="138" t="str">
        <f aca="false">IF(SUMIF(F:F,M1009,H:H)=0,"",SUMIF(F:F,M1009,H:H))</f>
        <v/>
      </c>
      <c r="Q1009" s="189" t="str">
        <f aca="false">IF(M1009="","", xlookup("*"&amp;M1009&amp;"*",S:S,S:S,"",2))</f>
        <v/>
      </c>
      <c r="S1009" s="140" t="str">
        <f aca="false">IF('DKP Sep 25'!A1006&lt;&gt;"",'DKP Sep 25'!A1006,"")</f>
        <v/>
      </c>
      <c r="T1009" s="145" t="str">
        <f aca="false">IF(S1009="","",IF(SUMIF(Q:Q,S1009,P:P)=0,"",SUMIF(Q:Q,S1009,P:P)))</f>
        <v/>
      </c>
      <c r="U1009" s="190" t="str">
        <f aca="false" t="array" ref="U1009:U1009">IF(S1009="","", xlookup(S1009,'DKP Sep 25'!A:A,'DKP Sep 25'!A:A))</f>
        <v/>
      </c>
      <c r="V1009" s="126" t="str">
        <f aca="false">IF(T1009="","", IF(T1009&gt;10,1,""))</f>
        <v/>
      </c>
      <c r="W1009" s="191" t="e">
        <f aca="false">xlookup(S1009,Q:Q,Q:Q)</f>
        <v>#NAME?</v>
      </c>
    </row>
    <row r="1010" customFormat="false" ht="15.75" hidden="false" customHeight="true" outlineLevel="0" collapsed="false">
      <c r="A1010" s="126"/>
      <c r="B1010" s="126"/>
      <c r="C1010" s="126"/>
      <c r="G1010" s="214"/>
      <c r="H1010" s="123"/>
      <c r="I1010" s="214" t="str">
        <f aca="false">IF(F1010&lt;&gt;"",xlookup(F1010,M:M,M:M,"not guildie"),"")</f>
        <v/>
      </c>
      <c r="J1010" s="214" t="str">
        <f aca="false">IF(F1010&lt;&gt;"", xlookup(F1010,O:O,O:O,"not on DKP"),"")</f>
        <v/>
      </c>
      <c r="K1010" s="185" t="str">
        <f aca="false">IF(F1010="","", xlookup("*"&amp;F1010&amp;"*",S:S,S:S,"",2))</f>
        <v/>
      </c>
      <c r="N1010" s="187" t="str">
        <f aca="false" t="array" ref="N1010:N1010">IF(M1010="","", xlookup(M1010,'Guild ID Registrar'!B:B,'Guild ID Registrar'!A:A,"noID"))</f>
        <v/>
      </c>
      <c r="O1010" s="139" t="e">
        <f aca="false">xlookup(M1010,F:F,F:F,"",2)</f>
        <v>#NAME?</v>
      </c>
      <c r="P1010" s="138" t="str">
        <f aca="false">IF(SUMIF(F:F,M1010,H:H)=0,"",SUMIF(F:F,M1010,H:H))</f>
        <v/>
      </c>
      <c r="Q1010" s="189" t="str">
        <f aca="false">IF(M1010="","", xlookup("*"&amp;M1010&amp;"*",S:S,S:S,"",2))</f>
        <v/>
      </c>
      <c r="S1010" s="140" t="str">
        <f aca="false">IF('DKP Sep 25'!A1007&lt;&gt;"",'DKP Sep 25'!A1007,"")</f>
        <v/>
      </c>
      <c r="T1010" s="145" t="str">
        <f aca="false">IF(S1010="","",IF(SUMIF(Q:Q,S1010,P:P)=0,"",SUMIF(Q:Q,S1010,P:P)))</f>
        <v/>
      </c>
      <c r="U1010" s="190" t="str">
        <f aca="false" t="array" ref="U1010:U1010">IF(S1010="","", xlookup(S1010,'DKP Sep 25'!A:A,'DKP Sep 25'!A:A))</f>
        <v/>
      </c>
      <c r="V1010" s="126" t="str">
        <f aca="false">IF(T1010="","", IF(T1010&gt;10,1,""))</f>
        <v/>
      </c>
      <c r="W1010" s="191" t="e">
        <f aca="false">xlookup(S1010,Q:Q,Q:Q)</f>
        <v>#NAME?</v>
      </c>
    </row>
    <row r="1011" customFormat="false" ht="15.75" hidden="false" customHeight="true" outlineLevel="0" collapsed="false">
      <c r="A1011" s="126"/>
      <c r="B1011" s="126"/>
      <c r="C1011" s="126"/>
      <c r="G1011" s="214"/>
      <c r="H1011" s="123"/>
      <c r="I1011" s="214" t="str">
        <f aca="false">IF(F1011&lt;&gt;"",xlookup(F1011,M:M,M:M,"not guildie"),"")</f>
        <v/>
      </c>
      <c r="J1011" s="214" t="str">
        <f aca="false">IF(F1011&lt;&gt;"", xlookup(F1011,O:O,O:O,"not on DKP"),"")</f>
        <v/>
      </c>
      <c r="K1011" s="185" t="str">
        <f aca="false">IF(F1011="","", xlookup("*"&amp;F1011&amp;"*",S:S,S:S,"",2))</f>
        <v/>
      </c>
      <c r="N1011" s="187" t="str">
        <f aca="false" t="array" ref="N1011:N1011">IF(M1011="","", xlookup(M1011,'Guild ID Registrar'!B:B,'Guild ID Registrar'!A:A,"noID"))</f>
        <v/>
      </c>
      <c r="O1011" s="139" t="e">
        <f aca="false">xlookup(M1011,F:F,F:F,"",2)</f>
        <v>#NAME?</v>
      </c>
      <c r="P1011" s="138" t="str">
        <f aca="false">IF(SUMIF(F:F,M1011,H:H)=0,"",SUMIF(F:F,M1011,H:H))</f>
        <v/>
      </c>
      <c r="Q1011" s="189" t="str">
        <f aca="false">IF(M1011="","", xlookup("*"&amp;M1011&amp;"*",S:S,S:S,"",2))</f>
        <v/>
      </c>
      <c r="S1011" s="140" t="str">
        <f aca="false">IF('DKP Sep 25'!A1008&lt;&gt;"",'DKP Sep 25'!A1008,"")</f>
        <v/>
      </c>
      <c r="T1011" s="145" t="str">
        <f aca="false">IF(S1011="","",IF(SUMIF(Q:Q,S1011,P:P)=0,"",SUMIF(Q:Q,S1011,P:P)))</f>
        <v/>
      </c>
      <c r="U1011" s="190" t="str">
        <f aca="false" t="array" ref="U1011:U1011">IF(S1011="","", xlookup(S1011,'DKP Sep 25'!A:A,'DKP Sep 25'!A:A))</f>
        <v/>
      </c>
      <c r="V1011" s="126" t="str">
        <f aca="false">IF(T1011="","", IF(T1011&gt;10,1,""))</f>
        <v/>
      </c>
      <c r="W1011" s="191" t="e">
        <f aca="false">xlookup(S1011,Q:Q,Q:Q)</f>
        <v>#NAME?</v>
      </c>
    </row>
    <row r="1012" customFormat="false" ht="15.75" hidden="false" customHeight="true" outlineLevel="0" collapsed="false">
      <c r="A1012" s="126"/>
      <c r="B1012" s="126"/>
      <c r="C1012" s="126"/>
      <c r="G1012" s="214"/>
      <c r="H1012" s="123"/>
      <c r="I1012" s="214" t="str">
        <f aca="false">IF(F1012&lt;&gt;"",xlookup(F1012,M:M,M:M,"not guildie"),"")</f>
        <v/>
      </c>
      <c r="J1012" s="214" t="str">
        <f aca="false">IF(F1012&lt;&gt;"", xlookup(F1012,O:O,O:O,"not on DKP"),"")</f>
        <v/>
      </c>
      <c r="K1012" s="185" t="str">
        <f aca="false">IF(F1012="","", xlookup("*"&amp;F1012&amp;"*",S:S,S:S,"",2))</f>
        <v/>
      </c>
      <c r="N1012" s="187" t="str">
        <f aca="false" t="array" ref="N1012:N1012">IF(M1012="","", xlookup(M1012,'Guild ID Registrar'!B:B,'Guild ID Registrar'!A:A,"noID"))</f>
        <v/>
      </c>
      <c r="O1012" s="139" t="e">
        <f aca="false">xlookup(M1012,F:F,F:F,"",2)</f>
        <v>#NAME?</v>
      </c>
      <c r="P1012" s="138" t="str">
        <f aca="false">IF(SUMIF(F:F,M1012,H:H)=0,"",SUMIF(F:F,M1012,H:H))</f>
        <v/>
      </c>
      <c r="Q1012" s="189" t="str">
        <f aca="false">IF(M1012="","", xlookup("*"&amp;M1012&amp;"*",S:S,S:S,"",2))</f>
        <v/>
      </c>
      <c r="S1012" s="140" t="str">
        <f aca="false">IF('DKP Sep 25'!A1009&lt;&gt;"",'DKP Sep 25'!A1009,"")</f>
        <v/>
      </c>
      <c r="T1012" s="145" t="str">
        <f aca="false">IF(S1012="","",IF(SUMIF(Q:Q,S1012,P:P)=0,"",SUMIF(Q:Q,S1012,P:P)))</f>
        <v/>
      </c>
      <c r="U1012" s="190" t="str">
        <f aca="false" t="array" ref="U1012:U1012">IF(S1012="","", xlookup(S1012,'DKP Sep 25'!A:A,'DKP Sep 25'!A:A))</f>
        <v/>
      </c>
      <c r="V1012" s="126" t="str">
        <f aca="false">IF(T1012="","", IF(T1012&gt;10,1,""))</f>
        <v/>
      </c>
      <c r="W1012" s="191" t="e">
        <f aca="false">xlookup(S1012,Q:Q,Q:Q)</f>
        <v>#NAME?</v>
      </c>
    </row>
    <row r="1013" customFormat="false" ht="15.75" hidden="false" customHeight="true" outlineLevel="0" collapsed="false">
      <c r="A1013" s="126"/>
      <c r="B1013" s="126"/>
      <c r="C1013" s="126"/>
      <c r="G1013" s="214"/>
      <c r="H1013" s="123"/>
      <c r="I1013" s="214" t="str">
        <f aca="false">IF(F1013&lt;&gt;"",xlookup(F1013,M:M,M:M,"not guildie"),"")</f>
        <v/>
      </c>
      <c r="J1013" s="214" t="str">
        <f aca="false">IF(F1013&lt;&gt;"", xlookup(F1013,O:O,O:O,"not on DKP"),"")</f>
        <v/>
      </c>
      <c r="K1013" s="185" t="str">
        <f aca="false">IF(F1013="","", xlookup("*"&amp;F1013&amp;"*",S:S,S:S,"",2))</f>
        <v/>
      </c>
      <c r="N1013" s="187" t="str">
        <f aca="false" t="array" ref="N1013:N1013">IF(M1013="","", xlookup(M1013,'Guild ID Registrar'!B:B,'Guild ID Registrar'!A:A,"noID"))</f>
        <v/>
      </c>
      <c r="O1013" s="139" t="e">
        <f aca="false">xlookup(M1013,F:F,F:F,"",2)</f>
        <v>#NAME?</v>
      </c>
      <c r="P1013" s="138" t="str">
        <f aca="false">IF(SUMIF(F:F,M1013,H:H)=0,"",SUMIF(F:F,M1013,H:H))</f>
        <v/>
      </c>
      <c r="Q1013" s="189" t="str">
        <f aca="false">IF(M1013="","", xlookup("*"&amp;M1013&amp;"*",S:S,S:S,"",2))</f>
        <v/>
      </c>
      <c r="S1013" s="140" t="str">
        <f aca="false">IF('DKP Sep 25'!A1010&lt;&gt;"",'DKP Sep 25'!A1010,"")</f>
        <v/>
      </c>
      <c r="T1013" s="145" t="str">
        <f aca="false">IF(S1013="","",IF(SUMIF(Q:Q,S1013,P:P)=0,"",SUMIF(Q:Q,S1013,P:P)))</f>
        <v/>
      </c>
      <c r="U1013" s="190" t="str">
        <f aca="false" t="array" ref="U1013:U1013">IF(S1013="","", xlookup(S1013,'DKP Sep 25'!A:A,'DKP Sep 25'!A:A))</f>
        <v/>
      </c>
      <c r="V1013" s="126" t="str">
        <f aca="false">IF(T1013="","", IF(T1013&gt;10,1,""))</f>
        <v/>
      </c>
      <c r="W1013" s="191" t="e">
        <f aca="false">xlookup(S1013,Q:Q,Q:Q)</f>
        <v>#NAME?</v>
      </c>
    </row>
    <row r="1014" customFormat="false" ht="15.75" hidden="false" customHeight="true" outlineLevel="0" collapsed="false">
      <c r="A1014" s="126"/>
      <c r="B1014" s="126"/>
      <c r="C1014" s="126"/>
      <c r="G1014" s="214"/>
      <c r="H1014" s="123"/>
      <c r="I1014" s="214" t="str">
        <f aca="false">IF(F1014&lt;&gt;"",xlookup(F1014,M:M,M:M,"not guildie"),"")</f>
        <v/>
      </c>
      <c r="J1014" s="214" t="str">
        <f aca="false">IF(F1014&lt;&gt;"", xlookup(F1014,O:O,O:O,"not on DKP"),"")</f>
        <v/>
      </c>
      <c r="K1014" s="185" t="str">
        <f aca="false">IF(F1014="","", xlookup("*"&amp;F1014&amp;"*",S:S,S:S,"",2))</f>
        <v/>
      </c>
      <c r="N1014" s="187" t="str">
        <f aca="false" t="array" ref="N1014:N1014">IF(M1014="","", xlookup(M1014,'Guild ID Registrar'!B:B,'Guild ID Registrar'!A:A,"noID"))</f>
        <v/>
      </c>
      <c r="O1014" s="139" t="e">
        <f aca="false">xlookup(M1014,F:F,F:F,"",2)</f>
        <v>#NAME?</v>
      </c>
      <c r="P1014" s="138" t="str">
        <f aca="false">IF(SUMIF(F:F,M1014,H:H)=0,"",SUMIF(F:F,M1014,H:H))</f>
        <v/>
      </c>
      <c r="Q1014" s="189" t="str">
        <f aca="false">IF(M1014="","", xlookup("*"&amp;M1014&amp;"*",S:S,S:S,"",2))</f>
        <v/>
      </c>
      <c r="S1014" s="140" t="str">
        <f aca="false">IF('DKP Sep 25'!A1011&lt;&gt;"",'DKP Sep 25'!A1011,"")</f>
        <v/>
      </c>
      <c r="T1014" s="145" t="str">
        <f aca="false">IF(S1014="","",IF(SUMIF(Q:Q,S1014,P:P)=0,"",SUMIF(Q:Q,S1014,P:P)))</f>
        <v/>
      </c>
      <c r="U1014" s="190" t="str">
        <f aca="false" t="array" ref="U1014:U1014">IF(S1014="","", xlookup(S1014,'DKP Sep 25'!A:A,'DKP Sep 25'!A:A))</f>
        <v/>
      </c>
      <c r="V1014" s="126" t="str">
        <f aca="false">IF(T1014="","", IF(T1014&gt;10,1,""))</f>
        <v/>
      </c>
      <c r="W1014" s="191" t="e">
        <f aca="false">xlookup(S1014,Q:Q,Q:Q)</f>
        <v>#NAME?</v>
      </c>
    </row>
    <row r="1015" customFormat="false" ht="15.75" hidden="false" customHeight="true" outlineLevel="0" collapsed="false">
      <c r="A1015" s="126"/>
      <c r="B1015" s="126"/>
      <c r="C1015" s="126"/>
      <c r="G1015" s="214"/>
      <c r="H1015" s="123"/>
      <c r="I1015" s="214" t="str">
        <f aca="false">IF(F1015&lt;&gt;"",xlookup(F1015,M:M,M:M,"not guildie"),"")</f>
        <v/>
      </c>
      <c r="J1015" s="214" t="str">
        <f aca="false">IF(F1015&lt;&gt;"", xlookup(F1015,O:O,O:O,"not on DKP"),"")</f>
        <v/>
      </c>
      <c r="K1015" s="185" t="str">
        <f aca="false">IF(F1015="","", xlookup("*"&amp;F1015&amp;"*",S:S,S:S,"",2))</f>
        <v/>
      </c>
      <c r="N1015" s="187" t="str">
        <f aca="false" t="array" ref="N1015:N1015">IF(M1015="","", xlookup(M1015,'Guild ID Registrar'!B:B,'Guild ID Registrar'!A:A,"noID"))</f>
        <v/>
      </c>
      <c r="O1015" s="139" t="e">
        <f aca="false">xlookup(M1015,F:F,F:F,"",2)</f>
        <v>#NAME?</v>
      </c>
      <c r="P1015" s="138" t="str">
        <f aca="false">IF(SUMIF(F:F,M1015,H:H)=0,"",SUMIF(F:F,M1015,H:H))</f>
        <v/>
      </c>
      <c r="Q1015" s="189" t="str">
        <f aca="false">IF(M1015="","", xlookup("*"&amp;M1015&amp;"*",S:S,S:S,"",2))</f>
        <v/>
      </c>
      <c r="S1015" s="140" t="str">
        <f aca="false">IF('DKP Sep 25'!A1012&lt;&gt;"",'DKP Sep 25'!A1012,"")</f>
        <v/>
      </c>
      <c r="T1015" s="145" t="str">
        <f aca="false">IF(S1015="","",IF(SUMIF(Q:Q,S1015,P:P)=0,"",SUMIF(Q:Q,S1015,P:P)))</f>
        <v/>
      </c>
      <c r="U1015" s="190" t="str">
        <f aca="false" t="array" ref="U1015:U1015">IF(S1015="","", xlookup(S1015,'DKP Sep 25'!A:A,'DKP Sep 25'!A:A))</f>
        <v/>
      </c>
      <c r="V1015" s="126" t="str">
        <f aca="false">IF(T1015="","", IF(T1015&gt;10,1,""))</f>
        <v/>
      </c>
      <c r="W1015" s="191" t="e">
        <f aca="false">xlookup(S1015,Q:Q,Q:Q)</f>
        <v>#NAME?</v>
      </c>
    </row>
    <row r="1016" customFormat="false" ht="15.75" hidden="false" customHeight="true" outlineLevel="0" collapsed="false">
      <c r="A1016" s="126"/>
      <c r="B1016" s="126"/>
      <c r="C1016" s="126"/>
      <c r="G1016" s="214"/>
      <c r="H1016" s="123"/>
      <c r="I1016" s="214" t="str">
        <f aca="false">IF(F1016&lt;&gt;"",xlookup(F1016,M:M,M:M,"not guildie"),"")</f>
        <v/>
      </c>
      <c r="J1016" s="214" t="str">
        <f aca="false">IF(F1016&lt;&gt;"", xlookup(F1016,O:O,O:O,"not on DKP"),"")</f>
        <v/>
      </c>
      <c r="K1016" s="185" t="str">
        <f aca="false">IF(F1016="","", xlookup("*"&amp;F1016&amp;"*",S:S,S:S,"",2))</f>
        <v/>
      </c>
      <c r="N1016" s="187" t="str">
        <f aca="false" t="array" ref="N1016:N1016">IF(M1016="","", xlookup(M1016,'Guild ID Registrar'!B:B,'Guild ID Registrar'!A:A,"noID"))</f>
        <v/>
      </c>
      <c r="O1016" s="139" t="e">
        <f aca="false">xlookup(M1016,F:F,F:F,"",2)</f>
        <v>#NAME?</v>
      </c>
      <c r="P1016" s="138" t="str">
        <f aca="false">IF(SUMIF(F:F,M1016,H:H)=0,"",SUMIF(F:F,M1016,H:H))</f>
        <v/>
      </c>
      <c r="Q1016" s="189" t="str">
        <f aca="false">IF(M1016="","", xlookup("*"&amp;M1016&amp;"*",S:S,S:S,"",2))</f>
        <v/>
      </c>
      <c r="S1016" s="140" t="str">
        <f aca="false">IF('DKP Sep 25'!A1013&lt;&gt;"",'DKP Sep 25'!A1013,"")</f>
        <v/>
      </c>
      <c r="T1016" s="145" t="str">
        <f aca="false">IF(S1016="","",IF(SUMIF(Q:Q,S1016,P:P)=0,"",SUMIF(Q:Q,S1016,P:P)))</f>
        <v/>
      </c>
      <c r="U1016" s="190" t="str">
        <f aca="false" t="array" ref="U1016:U1016">IF(S1016="","", xlookup(S1016,'DKP Sep 25'!A:A,'DKP Sep 25'!A:A))</f>
        <v/>
      </c>
      <c r="V1016" s="126" t="str">
        <f aca="false">IF(T1016="","", IF(T1016&gt;10,1,""))</f>
        <v/>
      </c>
      <c r="W1016" s="191" t="e">
        <f aca="false">xlookup(S1016,Q:Q,Q:Q)</f>
        <v>#NAME?</v>
      </c>
    </row>
    <row r="1017" customFormat="false" ht="15.75" hidden="false" customHeight="true" outlineLevel="0" collapsed="false">
      <c r="A1017" s="126"/>
      <c r="B1017" s="126"/>
      <c r="C1017" s="126"/>
      <c r="G1017" s="214"/>
      <c r="H1017" s="123"/>
      <c r="I1017" s="214" t="str">
        <f aca="false">IF(F1017&lt;&gt;"",xlookup(F1017,M:M,M:M,"not guildie"),"")</f>
        <v/>
      </c>
      <c r="J1017" s="214" t="str">
        <f aca="false">IF(F1017&lt;&gt;"", xlookup(F1017,O:O,O:O,"not on DKP"),"")</f>
        <v/>
      </c>
      <c r="K1017" s="185" t="str">
        <f aca="false">IF(F1017="","", xlookup("*"&amp;F1017&amp;"*",S:S,S:S,"",2))</f>
        <v/>
      </c>
      <c r="N1017" s="187" t="str">
        <f aca="false" t="array" ref="N1017:N1017">IF(M1017="","", xlookup(M1017,'Guild ID Registrar'!B:B,'Guild ID Registrar'!A:A,"noID"))</f>
        <v/>
      </c>
      <c r="O1017" s="139" t="e">
        <f aca="false">xlookup(M1017,F:F,F:F,"",2)</f>
        <v>#NAME?</v>
      </c>
      <c r="P1017" s="138" t="str">
        <f aca="false">IF(SUMIF(F:F,M1017,H:H)=0,"",SUMIF(F:F,M1017,H:H))</f>
        <v/>
      </c>
      <c r="Q1017" s="189" t="str">
        <f aca="false">IF(M1017="","", xlookup("*"&amp;M1017&amp;"*",S:S,S:S,"",2))</f>
        <v/>
      </c>
      <c r="S1017" s="140" t="str">
        <f aca="false">IF('DKP Sep 25'!A1014&lt;&gt;"",'DKP Sep 25'!A1014,"")</f>
        <v/>
      </c>
      <c r="T1017" s="145" t="str">
        <f aca="false">IF(S1017="","",IF(SUMIF(Q:Q,S1017,P:P)=0,"",SUMIF(Q:Q,S1017,P:P)))</f>
        <v/>
      </c>
      <c r="U1017" s="190" t="str">
        <f aca="false" t="array" ref="U1017:U1017">IF(S1017="","", xlookup(S1017,'DKP Sep 25'!A:A,'DKP Sep 25'!A:A))</f>
        <v/>
      </c>
      <c r="V1017" s="126" t="str">
        <f aca="false">IF(T1017="","", IF(T1017&gt;10,1,""))</f>
        <v/>
      </c>
      <c r="W1017" s="191" t="e">
        <f aca="false">xlookup(S1017,Q:Q,Q:Q)</f>
        <v>#NAME?</v>
      </c>
    </row>
    <row r="1018" customFormat="false" ht="15.75" hidden="false" customHeight="true" outlineLevel="0" collapsed="false">
      <c r="A1018" s="126"/>
      <c r="B1018" s="126"/>
      <c r="C1018" s="126"/>
      <c r="G1018" s="214"/>
      <c r="H1018" s="123"/>
      <c r="I1018" s="214" t="str">
        <f aca="false">IF(F1018&lt;&gt;"",xlookup(F1018,M:M,M:M,"not guildie"),"")</f>
        <v/>
      </c>
      <c r="J1018" s="214" t="str">
        <f aca="false">IF(F1018&lt;&gt;"", xlookup(F1018,O:O,O:O,"not on DKP"),"")</f>
        <v/>
      </c>
      <c r="K1018" s="185" t="str">
        <f aca="false">IF(F1018="","", xlookup("*"&amp;F1018&amp;"*",S:S,S:S,"",2))</f>
        <v/>
      </c>
      <c r="N1018" s="187" t="str">
        <f aca="false" t="array" ref="N1018:N1018">IF(M1018="","", xlookup(M1018,'Guild ID Registrar'!B:B,'Guild ID Registrar'!A:A,"noID"))</f>
        <v/>
      </c>
      <c r="O1018" s="139" t="e">
        <f aca="false">xlookup(M1018,F:F,F:F,"",2)</f>
        <v>#NAME?</v>
      </c>
      <c r="P1018" s="138" t="str">
        <f aca="false">IF(SUMIF(F:F,M1018,H:H)=0,"",SUMIF(F:F,M1018,H:H))</f>
        <v/>
      </c>
      <c r="Q1018" s="189" t="str">
        <f aca="false">IF(M1018="","", xlookup("*"&amp;M1018&amp;"*",S:S,S:S,"",2))</f>
        <v/>
      </c>
      <c r="S1018" s="140" t="str">
        <f aca="false">IF('DKP Sep 25'!A1015&lt;&gt;"",'DKP Sep 25'!A1015,"")</f>
        <v/>
      </c>
      <c r="T1018" s="145" t="str">
        <f aca="false">IF(S1018="","",IF(SUMIF(Q:Q,S1018,P:P)=0,"",SUMIF(Q:Q,S1018,P:P)))</f>
        <v/>
      </c>
      <c r="U1018" s="190" t="str">
        <f aca="false" t="array" ref="U1018:U1018">IF(S1018="","", xlookup(S1018,'DKP Sep 25'!A:A,'DKP Sep 25'!A:A))</f>
        <v/>
      </c>
      <c r="V1018" s="126" t="str">
        <f aca="false">IF(T1018="","", IF(T1018&gt;10,1,""))</f>
        <v/>
      </c>
      <c r="W1018" s="191" t="e">
        <f aca="false">xlookup(S1018,Q:Q,Q:Q)</f>
        <v>#NAME?</v>
      </c>
    </row>
    <row r="1019" customFormat="false" ht="15.75" hidden="false" customHeight="true" outlineLevel="0" collapsed="false">
      <c r="A1019" s="126"/>
      <c r="B1019" s="126"/>
      <c r="C1019" s="126"/>
      <c r="G1019" s="214"/>
      <c r="H1019" s="123"/>
      <c r="I1019" s="214" t="str">
        <f aca="false">IF(F1019&lt;&gt;"",xlookup(F1019,M:M,M:M,"not guildie"),"")</f>
        <v/>
      </c>
      <c r="J1019" s="214" t="str">
        <f aca="false">IF(F1019&lt;&gt;"", xlookup(F1019,O:O,O:O,"not on DKP"),"")</f>
        <v/>
      </c>
      <c r="K1019" s="185" t="str">
        <f aca="false">IF(F1019="","", xlookup("*"&amp;F1019&amp;"*",S:S,S:S,"",2))</f>
        <v/>
      </c>
      <c r="N1019" s="187" t="str">
        <f aca="false" t="array" ref="N1019:N1019">IF(M1019="","", xlookup(M1019,'Guild ID Registrar'!B:B,'Guild ID Registrar'!A:A,"noID"))</f>
        <v/>
      </c>
      <c r="O1019" s="139" t="e">
        <f aca="false">xlookup(M1019,F:F,F:F,"",2)</f>
        <v>#NAME?</v>
      </c>
      <c r="P1019" s="138" t="str">
        <f aca="false">IF(SUMIF(F:F,M1019,H:H)=0,"",SUMIF(F:F,M1019,H:H))</f>
        <v/>
      </c>
      <c r="Q1019" s="189" t="str">
        <f aca="false">IF(M1019="","", xlookup("*"&amp;M1019&amp;"*",S:S,S:S,"",2))</f>
        <v/>
      </c>
      <c r="S1019" s="140" t="str">
        <f aca="false">IF('DKP Sep 25'!A1016&lt;&gt;"",'DKP Sep 25'!A1016,"")</f>
        <v/>
      </c>
      <c r="T1019" s="145" t="str">
        <f aca="false">IF(S1019="","",IF(SUMIF(Q:Q,S1019,P:P)=0,"",SUMIF(Q:Q,S1019,P:P)))</f>
        <v/>
      </c>
      <c r="U1019" s="190" t="str">
        <f aca="false" t="array" ref="U1019:U1019">IF(S1019="","", xlookup(S1019,'DKP Sep 25'!A:A,'DKP Sep 25'!A:A))</f>
        <v/>
      </c>
      <c r="V1019" s="126" t="str">
        <f aca="false">IF(T1019="","", IF(T1019&gt;10,1,""))</f>
        <v/>
      </c>
      <c r="W1019" s="191" t="e">
        <f aca="false">xlookup(S1019,Q:Q,Q:Q)</f>
        <v>#NAME?</v>
      </c>
    </row>
    <row r="1020" customFormat="false" ht="15.75" hidden="false" customHeight="true" outlineLevel="0" collapsed="false">
      <c r="A1020" s="126"/>
      <c r="B1020" s="126"/>
      <c r="C1020" s="126"/>
      <c r="G1020" s="214"/>
      <c r="H1020" s="123"/>
      <c r="I1020" s="214" t="str">
        <f aca="false">IF(F1020&lt;&gt;"",xlookup(F1020,M:M,M:M,"not guildie"),"")</f>
        <v/>
      </c>
      <c r="J1020" s="214" t="str">
        <f aca="false">IF(F1020&lt;&gt;"", xlookup(F1020,O:O,O:O,"not on DKP"),"")</f>
        <v/>
      </c>
      <c r="K1020" s="185" t="str">
        <f aca="false">IF(F1020="","", xlookup("*"&amp;F1020&amp;"*",S:S,S:S,"",2))</f>
        <v/>
      </c>
      <c r="N1020" s="187" t="str">
        <f aca="false" t="array" ref="N1020:N1020">IF(M1020="","", xlookup(M1020,'Guild ID Registrar'!B:B,'Guild ID Registrar'!A:A,"noID"))</f>
        <v/>
      </c>
      <c r="O1020" s="139" t="e">
        <f aca="false">xlookup(M1020,F:F,F:F,"",2)</f>
        <v>#NAME?</v>
      </c>
      <c r="P1020" s="138" t="str">
        <f aca="false">IF(SUMIF(F:F,M1020,H:H)=0,"",SUMIF(F:F,M1020,H:H))</f>
        <v/>
      </c>
      <c r="Q1020" s="189" t="str">
        <f aca="false">IF(M1020="","", xlookup("*"&amp;M1020&amp;"*",S:S,S:S,"",2))</f>
        <v/>
      </c>
      <c r="S1020" s="140" t="str">
        <f aca="false">IF('DKP Sep 25'!A1017&lt;&gt;"",'DKP Sep 25'!A1017,"")</f>
        <v/>
      </c>
      <c r="T1020" s="145" t="str">
        <f aca="false">IF(S1020="","",IF(SUMIF(Q:Q,S1020,P:P)=0,"",SUMIF(Q:Q,S1020,P:P)))</f>
        <v/>
      </c>
      <c r="U1020" s="190" t="str">
        <f aca="false" t="array" ref="U1020:U1020">IF(S1020="","", xlookup(S1020,'DKP Sep 25'!A:A,'DKP Sep 25'!A:A))</f>
        <v/>
      </c>
      <c r="V1020" s="126" t="str">
        <f aca="false">IF(T1020="","", IF(T1020&gt;10,1,""))</f>
        <v/>
      </c>
      <c r="W1020" s="191" t="e">
        <f aca="false">xlookup(S1020,Q:Q,Q:Q)</f>
        <v>#NAME?</v>
      </c>
    </row>
    <row r="1021" customFormat="false" ht="15.75" hidden="false" customHeight="true" outlineLevel="0" collapsed="false">
      <c r="A1021" s="126"/>
      <c r="B1021" s="126"/>
      <c r="C1021" s="126"/>
      <c r="G1021" s="214"/>
      <c r="H1021" s="123"/>
      <c r="I1021" s="214" t="str">
        <f aca="false">IF(F1021&lt;&gt;"",xlookup(F1021,M:M,M:M,"not guildie"),"")</f>
        <v/>
      </c>
      <c r="J1021" s="214" t="str">
        <f aca="false">IF(F1021&lt;&gt;"", xlookup(F1021,O:O,O:O,"not on DKP"),"")</f>
        <v/>
      </c>
      <c r="K1021" s="185" t="str">
        <f aca="false">IF(F1021="","", xlookup("*"&amp;F1021&amp;"*",S:S,S:S,"",2))</f>
        <v/>
      </c>
      <c r="N1021" s="187" t="str">
        <f aca="false" t="array" ref="N1021:N1021">IF(M1021="","", xlookup(M1021,'Guild ID Registrar'!B:B,'Guild ID Registrar'!A:A,"noID"))</f>
        <v/>
      </c>
      <c r="O1021" s="139" t="e">
        <f aca="false">xlookup(M1021,F:F,F:F,"",2)</f>
        <v>#NAME?</v>
      </c>
      <c r="P1021" s="138" t="str">
        <f aca="false">IF(SUMIF(F:F,M1021,H:H)=0,"",SUMIF(F:F,M1021,H:H))</f>
        <v/>
      </c>
      <c r="Q1021" s="189" t="str">
        <f aca="false">IF(M1021="","", xlookup("*"&amp;M1021&amp;"*",S:S,S:S,"",2))</f>
        <v/>
      </c>
      <c r="S1021" s="140" t="str">
        <f aca="false">IF('DKP Sep 25'!A1018&lt;&gt;"",'DKP Sep 25'!A1018,"")</f>
        <v/>
      </c>
      <c r="T1021" s="145" t="str">
        <f aca="false">IF(S1021="","",IF(SUMIF(Q:Q,S1021,P:P)=0,"",SUMIF(Q:Q,S1021,P:P)))</f>
        <v/>
      </c>
      <c r="U1021" s="190" t="str">
        <f aca="false" t="array" ref="U1021:U1021">IF(S1021="","", xlookup(S1021,'DKP Sep 25'!A:A,'DKP Sep 25'!A:A))</f>
        <v/>
      </c>
      <c r="V1021" s="126" t="str">
        <f aca="false">IF(T1021="","", IF(T1021&gt;10,1,""))</f>
        <v/>
      </c>
      <c r="W1021" s="191" t="e">
        <f aca="false">xlookup(S1021,Q:Q,Q:Q)</f>
        <v>#NAME?</v>
      </c>
    </row>
    <row r="1022" customFormat="false" ht="15.75" hidden="false" customHeight="true" outlineLevel="0" collapsed="false">
      <c r="A1022" s="126"/>
      <c r="B1022" s="126"/>
      <c r="C1022" s="126"/>
      <c r="G1022" s="214"/>
      <c r="H1022" s="123"/>
      <c r="I1022" s="214" t="str">
        <f aca="false">IF(F1022&lt;&gt;"",xlookup(F1022,M:M,M:M,"not guildie"),"")</f>
        <v/>
      </c>
      <c r="J1022" s="214" t="str">
        <f aca="false">IF(F1022&lt;&gt;"", xlookup(F1022,O:O,O:O,"not on DKP"),"")</f>
        <v/>
      </c>
      <c r="K1022" s="185" t="str">
        <f aca="false">IF(F1022="","", xlookup("*"&amp;F1022&amp;"*",S:S,S:S,"",2))</f>
        <v/>
      </c>
      <c r="N1022" s="187" t="str">
        <f aca="false" t="array" ref="N1022:N1022">IF(M1022="","", xlookup(M1022,'Guild ID Registrar'!B:B,'Guild ID Registrar'!A:A,"noID"))</f>
        <v/>
      </c>
      <c r="O1022" s="139" t="e">
        <f aca="false">xlookup(M1022,F:F,F:F,"",2)</f>
        <v>#NAME?</v>
      </c>
      <c r="P1022" s="138" t="str">
        <f aca="false">IF(SUMIF(F:F,M1022,H:H)=0,"",SUMIF(F:F,M1022,H:H))</f>
        <v/>
      </c>
      <c r="Q1022" s="189" t="str">
        <f aca="false">IF(M1022="","", xlookup("*"&amp;M1022&amp;"*",S:S,S:S,"",2))</f>
        <v/>
      </c>
      <c r="S1022" s="140" t="str">
        <f aca="false">IF('DKP Sep 25'!A1019&lt;&gt;"",'DKP Sep 25'!A1019,"")</f>
        <v/>
      </c>
      <c r="T1022" s="145" t="str">
        <f aca="false">IF(S1022="","",IF(SUMIF(Q:Q,S1022,P:P)=0,"",SUMIF(Q:Q,S1022,P:P)))</f>
        <v/>
      </c>
      <c r="U1022" s="190" t="str">
        <f aca="false" t="array" ref="U1022:U1022">IF(S1022="","", xlookup(S1022,'DKP Sep 25'!A:A,'DKP Sep 25'!A:A))</f>
        <v/>
      </c>
      <c r="V1022" s="126" t="str">
        <f aca="false">IF(T1022="","", IF(T1022&gt;10,1,""))</f>
        <v/>
      </c>
      <c r="W1022" s="191" t="e">
        <f aca="false">xlookup(S1022,Q:Q,Q:Q)</f>
        <v>#NAME?</v>
      </c>
    </row>
    <row r="1023" customFormat="false" ht="15.75" hidden="false" customHeight="true" outlineLevel="0" collapsed="false">
      <c r="A1023" s="126"/>
      <c r="B1023" s="126"/>
      <c r="C1023" s="126"/>
      <c r="G1023" s="214"/>
      <c r="H1023" s="123"/>
      <c r="I1023" s="214" t="str">
        <f aca="false">IF(F1023&lt;&gt;"",xlookup(F1023,M:M,M:M,"not guildie"),"")</f>
        <v/>
      </c>
      <c r="J1023" s="214" t="str">
        <f aca="false">IF(F1023&lt;&gt;"", xlookup(F1023,O:O,O:O,"not on DKP"),"")</f>
        <v/>
      </c>
      <c r="K1023" s="185" t="str">
        <f aca="false">IF(F1023="","", xlookup("*"&amp;F1023&amp;"*",S:S,S:S,"",2))</f>
        <v/>
      </c>
      <c r="N1023" s="187" t="str">
        <f aca="false" t="array" ref="N1023:N1023">IF(M1023="","", xlookup(M1023,'Guild ID Registrar'!B:B,'Guild ID Registrar'!A:A,"noID"))</f>
        <v/>
      </c>
      <c r="O1023" s="139" t="e">
        <f aca="false">xlookup(M1023,F:F,F:F,"",2)</f>
        <v>#NAME?</v>
      </c>
      <c r="P1023" s="138" t="str">
        <f aca="false">IF(SUMIF(F:F,M1023,H:H)=0,"",SUMIF(F:F,M1023,H:H))</f>
        <v/>
      </c>
      <c r="Q1023" s="189" t="str">
        <f aca="false">IF(M1023="","", xlookup("*"&amp;M1023&amp;"*",S:S,S:S,"",2))</f>
        <v/>
      </c>
      <c r="S1023" s="140" t="str">
        <f aca="false">IF('DKP Sep 25'!A1020&lt;&gt;"",'DKP Sep 25'!A1020,"")</f>
        <v/>
      </c>
      <c r="T1023" s="145" t="str">
        <f aca="false">IF(S1023="","",IF(SUMIF(Q:Q,S1023,P:P)=0,"",SUMIF(Q:Q,S1023,P:P)))</f>
        <v/>
      </c>
      <c r="U1023" s="190" t="str">
        <f aca="false" t="array" ref="U1023:U1023">IF(S1023="","", xlookup(S1023,'DKP Sep 25'!A:A,'DKP Sep 25'!A:A))</f>
        <v/>
      </c>
      <c r="V1023" s="126" t="str">
        <f aca="false">IF(T1023="","", IF(T1023&gt;10,1,""))</f>
        <v/>
      </c>
      <c r="W1023" s="191" t="e">
        <f aca="false">xlookup(S1023,Q:Q,Q:Q)</f>
        <v>#NAME?</v>
      </c>
    </row>
    <row r="1024" customFormat="false" ht="15.75" hidden="false" customHeight="true" outlineLevel="0" collapsed="false">
      <c r="A1024" s="126"/>
      <c r="B1024" s="126"/>
      <c r="C1024" s="126"/>
      <c r="G1024" s="214"/>
      <c r="H1024" s="123"/>
      <c r="I1024" s="214" t="str">
        <f aca="false">IF(F1024&lt;&gt;"",xlookup(F1024,M:M,M:M,"not guildie"),"")</f>
        <v/>
      </c>
      <c r="J1024" s="214" t="str">
        <f aca="false">IF(F1024&lt;&gt;"", xlookup(F1024,O:O,O:O,"not on DKP"),"")</f>
        <v/>
      </c>
      <c r="K1024" s="185" t="str">
        <f aca="false">IF(F1024="","", xlookup("*"&amp;F1024&amp;"*",S:S,S:S,"",2))</f>
        <v/>
      </c>
      <c r="N1024" s="187" t="str">
        <f aca="false" t="array" ref="N1024:N1024">IF(M1024="","", xlookup(M1024,'Guild ID Registrar'!B:B,'Guild ID Registrar'!A:A,"noID"))</f>
        <v/>
      </c>
      <c r="O1024" s="139" t="e">
        <f aca="false">xlookup(M1024,F:F,F:F,"",2)</f>
        <v>#NAME?</v>
      </c>
      <c r="P1024" s="138" t="str">
        <f aca="false">IF(SUMIF(F:F,M1024,H:H)=0,"",SUMIF(F:F,M1024,H:H))</f>
        <v/>
      </c>
      <c r="Q1024" s="189" t="str">
        <f aca="false">IF(M1024="","", xlookup("*"&amp;M1024&amp;"*",S:S,S:S,"",2))</f>
        <v/>
      </c>
      <c r="S1024" s="140" t="str">
        <f aca="false">IF('DKP Sep 25'!A1021&lt;&gt;"",'DKP Sep 25'!A1021,"")</f>
        <v/>
      </c>
      <c r="T1024" s="145" t="str">
        <f aca="false">IF(S1024="","",IF(SUMIF(Q:Q,S1024,P:P)=0,"",SUMIF(Q:Q,S1024,P:P)))</f>
        <v/>
      </c>
      <c r="U1024" s="190" t="str">
        <f aca="false" t="array" ref="U1024:U1024">IF(S1024="","", xlookup(S1024,'DKP Sep 25'!A:A,'DKP Sep 25'!A:A))</f>
        <v/>
      </c>
      <c r="V1024" s="126" t="str">
        <f aca="false">IF(T1024="","", IF(T1024&gt;10,1,""))</f>
        <v/>
      </c>
      <c r="W1024" s="191" t="e">
        <f aca="false">xlookup(S1024,Q:Q,Q:Q)</f>
        <v>#NAME?</v>
      </c>
    </row>
    <row r="1025" customFormat="false" ht="15.75" hidden="false" customHeight="true" outlineLevel="0" collapsed="false">
      <c r="A1025" s="126"/>
      <c r="B1025" s="126"/>
      <c r="C1025" s="126"/>
      <c r="G1025" s="214"/>
      <c r="H1025" s="123"/>
      <c r="I1025" s="214" t="str">
        <f aca="false">IF(F1025&lt;&gt;"",xlookup(F1025,M:M,M:M,"not guildie"),"")</f>
        <v/>
      </c>
      <c r="J1025" s="214" t="str">
        <f aca="false">IF(F1025&lt;&gt;"", xlookup(F1025,O:O,O:O,"not on DKP"),"")</f>
        <v/>
      </c>
      <c r="K1025" s="185" t="str">
        <f aca="false">IF(F1025="","", xlookup("*"&amp;F1025&amp;"*",S:S,S:S,"",2))</f>
        <v/>
      </c>
      <c r="N1025" s="187" t="str">
        <f aca="false" t="array" ref="N1025:N1025">IF(M1025="","", xlookup(M1025,'Guild ID Registrar'!B:B,'Guild ID Registrar'!A:A,"noID"))</f>
        <v/>
      </c>
      <c r="O1025" s="139" t="e">
        <f aca="false">xlookup(M1025,F:F,F:F,"",2)</f>
        <v>#NAME?</v>
      </c>
      <c r="P1025" s="138" t="str">
        <f aca="false">IF(SUMIF(F:F,M1025,H:H)=0,"",SUMIF(F:F,M1025,H:H))</f>
        <v/>
      </c>
      <c r="Q1025" s="189" t="str">
        <f aca="false">IF(M1025="","", xlookup("*"&amp;M1025&amp;"*",S:S,S:S,"",2))</f>
        <v/>
      </c>
      <c r="S1025" s="140" t="str">
        <f aca="false">IF('DKP Sep 25'!A1022&lt;&gt;"",'DKP Sep 25'!A1022,"")</f>
        <v/>
      </c>
      <c r="T1025" s="145" t="str">
        <f aca="false">IF(S1025="","",IF(SUMIF(Q:Q,S1025,P:P)=0,"",SUMIF(Q:Q,S1025,P:P)))</f>
        <v/>
      </c>
      <c r="U1025" s="190" t="str">
        <f aca="false" t="array" ref="U1025:U1025">IF(S1025="","", xlookup(S1025,'DKP Sep 25'!A:A,'DKP Sep 25'!A:A))</f>
        <v/>
      </c>
      <c r="V1025" s="126" t="str">
        <f aca="false">IF(T1025="","", IF(T1025&gt;10,1,""))</f>
        <v/>
      </c>
      <c r="W1025" s="191" t="e">
        <f aca="false">xlookup(S1025,Q:Q,Q:Q)</f>
        <v>#NAME?</v>
      </c>
    </row>
    <row r="1026" customFormat="false" ht="15.75" hidden="false" customHeight="true" outlineLevel="0" collapsed="false">
      <c r="A1026" s="126"/>
      <c r="B1026" s="126"/>
      <c r="C1026" s="126"/>
      <c r="G1026" s="214"/>
      <c r="H1026" s="123"/>
      <c r="I1026" s="214" t="str">
        <f aca="false">IF(F1026&lt;&gt;"",xlookup(F1026,M:M,M:M,"not guildie"),"")</f>
        <v/>
      </c>
      <c r="J1026" s="214" t="str">
        <f aca="false">IF(F1026&lt;&gt;"", xlookup(F1026,O:O,O:O,"not on DKP"),"")</f>
        <v/>
      </c>
      <c r="K1026" s="185" t="str">
        <f aca="false">IF(F1026="","", xlookup("*"&amp;F1026&amp;"*",S:S,S:S,"",2))</f>
        <v/>
      </c>
      <c r="N1026" s="187" t="str">
        <f aca="false" t="array" ref="N1026:N1026">IF(M1026="","", xlookup(M1026,'Guild ID Registrar'!B:B,'Guild ID Registrar'!A:A,"noID"))</f>
        <v/>
      </c>
      <c r="O1026" s="139" t="e">
        <f aca="false">xlookup(M1026,F:F,F:F,"",2)</f>
        <v>#NAME?</v>
      </c>
      <c r="P1026" s="138" t="str">
        <f aca="false">IF(SUMIF(F:F,M1026,H:H)=0,"",SUMIF(F:F,M1026,H:H))</f>
        <v/>
      </c>
      <c r="Q1026" s="189" t="str">
        <f aca="false">IF(M1026="","", xlookup("*"&amp;M1026&amp;"*",S:S,S:S,"",2))</f>
        <v/>
      </c>
      <c r="S1026" s="140" t="str">
        <f aca="false">IF('DKP Sep 25'!A1023&lt;&gt;"",'DKP Sep 25'!A1023,"")</f>
        <v/>
      </c>
      <c r="T1026" s="145" t="str">
        <f aca="false">IF(S1026="","",IF(SUMIF(Q:Q,S1026,P:P)=0,"",SUMIF(Q:Q,S1026,P:P)))</f>
        <v/>
      </c>
      <c r="U1026" s="190" t="str">
        <f aca="false" t="array" ref="U1026:U1026">IF(S1026="","", xlookup(S1026,'DKP Sep 25'!A:A,'DKP Sep 25'!A:A))</f>
        <v/>
      </c>
      <c r="V1026" s="126" t="str">
        <f aca="false">IF(T1026="","", IF(T1026&gt;10,1,""))</f>
        <v/>
      </c>
      <c r="W1026" s="191" t="e">
        <f aca="false">xlookup(S1026,Q:Q,Q:Q)</f>
        <v>#NAME?</v>
      </c>
    </row>
    <row r="1027" customFormat="false" ht="15.75" hidden="false" customHeight="true" outlineLevel="0" collapsed="false">
      <c r="A1027" s="126"/>
      <c r="B1027" s="126"/>
      <c r="C1027" s="126"/>
      <c r="G1027" s="214"/>
      <c r="H1027" s="123"/>
      <c r="I1027" s="214" t="str">
        <f aca="false">IF(F1027&lt;&gt;"",xlookup(F1027,M:M,M:M,"not guildie"),"")</f>
        <v/>
      </c>
      <c r="J1027" s="214" t="str">
        <f aca="false">IF(F1027&lt;&gt;"", xlookup(F1027,O:O,O:O,"not on DKP"),"")</f>
        <v/>
      </c>
      <c r="K1027" s="185" t="str">
        <f aca="false">IF(F1027="","", xlookup("*"&amp;F1027&amp;"*",S:S,S:S,"",2))</f>
        <v/>
      </c>
      <c r="N1027" s="187" t="str">
        <f aca="false" t="array" ref="N1027:N1027">IF(M1027="","", xlookup(M1027,'Guild ID Registrar'!B:B,'Guild ID Registrar'!A:A,"noID"))</f>
        <v/>
      </c>
      <c r="O1027" s="139" t="e">
        <f aca="false">xlookup(M1027,F:F,F:F,"",2)</f>
        <v>#NAME?</v>
      </c>
      <c r="P1027" s="138" t="str">
        <f aca="false">IF(SUMIF(F:F,M1027,H:H)=0,"",SUMIF(F:F,M1027,H:H))</f>
        <v/>
      </c>
      <c r="Q1027" s="189" t="str">
        <f aca="false">IF(M1027="","", xlookup("*"&amp;M1027&amp;"*",S:S,S:S,"",2))</f>
        <v/>
      </c>
      <c r="S1027" s="140" t="str">
        <f aca="false">IF('DKP Sep 25'!A1024&lt;&gt;"",'DKP Sep 25'!A1024,"")</f>
        <v/>
      </c>
      <c r="T1027" s="145" t="str">
        <f aca="false">IF(S1027="","",IF(SUMIF(Q:Q,S1027,P:P)=0,"",SUMIF(Q:Q,S1027,P:P)))</f>
        <v/>
      </c>
      <c r="U1027" s="190" t="str">
        <f aca="false" t="array" ref="U1027:U1027">IF(S1027="","", xlookup(S1027,'DKP Sep 25'!A:A,'DKP Sep 25'!A:A))</f>
        <v/>
      </c>
      <c r="V1027" s="126" t="str">
        <f aca="false">IF(T1027="","", IF(T1027&gt;10,1,""))</f>
        <v/>
      </c>
      <c r="W1027" s="191" t="e">
        <f aca="false">xlookup(S1027,Q:Q,Q:Q)</f>
        <v>#NAME?</v>
      </c>
    </row>
    <row r="1028" customFormat="false" ht="15.75" hidden="false" customHeight="true" outlineLevel="0" collapsed="false">
      <c r="A1028" s="126"/>
      <c r="B1028" s="126"/>
      <c r="C1028" s="126"/>
      <c r="G1028" s="214"/>
      <c r="H1028" s="123"/>
      <c r="I1028" s="214" t="str">
        <f aca="false">IF(F1028&lt;&gt;"",xlookup(F1028,M:M,M:M,"not guildie"),"")</f>
        <v/>
      </c>
      <c r="J1028" s="214" t="str">
        <f aca="false">IF(F1028&lt;&gt;"", xlookup(F1028,O:O,O:O,"not on DKP"),"")</f>
        <v/>
      </c>
      <c r="K1028" s="185" t="str">
        <f aca="false">IF(F1028="","", xlookup("*"&amp;F1028&amp;"*",S:S,S:S,"",2))</f>
        <v/>
      </c>
      <c r="N1028" s="187" t="str">
        <f aca="false" t="array" ref="N1028:N1028">IF(M1028="","", xlookup(M1028,'Guild ID Registrar'!B:B,'Guild ID Registrar'!A:A,"noID"))</f>
        <v/>
      </c>
      <c r="O1028" s="139" t="e">
        <f aca="false">xlookup(M1028,F:F,F:F,"",2)</f>
        <v>#NAME?</v>
      </c>
      <c r="P1028" s="138" t="str">
        <f aca="false">IF(SUMIF(F:F,M1028,H:H)=0,"",SUMIF(F:F,M1028,H:H))</f>
        <v/>
      </c>
      <c r="Q1028" s="189" t="str">
        <f aca="false">IF(M1028="","", xlookup("*"&amp;M1028&amp;"*",S:S,S:S,"",2))</f>
        <v/>
      </c>
      <c r="S1028" s="140" t="str">
        <f aca="false">IF('DKP Sep 25'!A1025&lt;&gt;"",'DKP Sep 25'!A1025,"")</f>
        <v/>
      </c>
      <c r="T1028" s="145" t="str">
        <f aca="false">IF(S1028="","",IF(SUMIF(Q:Q,S1028,P:P)=0,"",SUMIF(Q:Q,S1028,P:P)))</f>
        <v/>
      </c>
      <c r="U1028" s="190" t="str">
        <f aca="false" t="array" ref="U1028:U1028">IF(S1028="","", xlookup(S1028,'DKP Sep 25'!A:A,'DKP Sep 25'!A:A))</f>
        <v/>
      </c>
      <c r="V1028" s="126" t="str">
        <f aca="false">IF(T1028="","", IF(T1028&gt;10,1,""))</f>
        <v/>
      </c>
      <c r="W1028" s="191" t="e">
        <f aca="false">xlookup(S1028,Q:Q,Q:Q)</f>
        <v>#NAME?</v>
      </c>
    </row>
    <row r="1029" customFormat="false" ht="15.75" hidden="false" customHeight="true" outlineLevel="0" collapsed="false">
      <c r="A1029" s="126"/>
      <c r="B1029" s="126"/>
      <c r="C1029" s="126"/>
      <c r="G1029" s="214"/>
      <c r="H1029" s="123"/>
      <c r="I1029" s="214" t="str">
        <f aca="false">IF(F1029&lt;&gt;"",xlookup(F1029,M:M,M:M,"not guildie"),"")</f>
        <v/>
      </c>
      <c r="J1029" s="214" t="str">
        <f aca="false">IF(F1029&lt;&gt;"", xlookup(F1029,O:O,O:O,"not on DKP"),"")</f>
        <v/>
      </c>
      <c r="K1029" s="185" t="str">
        <f aca="false">IF(F1029="","", xlookup("*"&amp;F1029&amp;"*",S:S,S:S,"",2))</f>
        <v/>
      </c>
      <c r="N1029" s="187" t="str">
        <f aca="false" t="array" ref="N1029:N1029">IF(M1029="","", xlookup(M1029,'Guild ID Registrar'!B:B,'Guild ID Registrar'!A:A,"noID"))</f>
        <v/>
      </c>
      <c r="O1029" s="139" t="e">
        <f aca="false">xlookup(M1029,F:F,F:F,"",2)</f>
        <v>#NAME?</v>
      </c>
      <c r="P1029" s="138" t="str">
        <f aca="false">IF(SUMIF(F:F,M1029,H:H)=0,"",SUMIF(F:F,M1029,H:H))</f>
        <v/>
      </c>
      <c r="Q1029" s="189" t="str">
        <f aca="false">IF(M1029="","", xlookup("*"&amp;M1029&amp;"*",S:S,S:S,"",2))</f>
        <v/>
      </c>
      <c r="S1029" s="140" t="str">
        <f aca="false">IF('DKP Sep 25'!A1026&lt;&gt;"",'DKP Sep 25'!A1026,"")</f>
        <v/>
      </c>
      <c r="T1029" s="145" t="str">
        <f aca="false">IF(S1029="","",IF(SUMIF(Q:Q,S1029,P:P)=0,"",SUMIF(Q:Q,S1029,P:P)))</f>
        <v/>
      </c>
      <c r="U1029" s="190" t="str">
        <f aca="false" t="array" ref="U1029:U1029">IF(S1029="","", xlookup(S1029,'DKP Sep 25'!A:A,'DKP Sep 25'!A:A))</f>
        <v/>
      </c>
      <c r="V1029" s="126" t="str">
        <f aca="false">IF(T1029="","", IF(T1029&gt;10,1,""))</f>
        <v/>
      </c>
      <c r="W1029" s="191" t="e">
        <f aca="false">xlookup(S1029,Q:Q,Q:Q)</f>
        <v>#NAME?</v>
      </c>
    </row>
    <row r="1030" customFormat="false" ht="15.75" hidden="false" customHeight="true" outlineLevel="0" collapsed="false">
      <c r="A1030" s="126"/>
      <c r="B1030" s="126"/>
      <c r="C1030" s="126"/>
      <c r="G1030" s="214"/>
      <c r="H1030" s="123"/>
      <c r="I1030" s="214" t="str">
        <f aca="false">IF(F1030&lt;&gt;"",xlookup(F1030,M:M,M:M,"not guildie"),"")</f>
        <v/>
      </c>
      <c r="J1030" s="214" t="str">
        <f aca="false">IF(F1030&lt;&gt;"", xlookup(F1030,O:O,O:O,"not on DKP"),"")</f>
        <v/>
      </c>
      <c r="K1030" s="185" t="str">
        <f aca="false">IF(F1030="","", xlookup("*"&amp;F1030&amp;"*",S:S,S:S,"",2))</f>
        <v/>
      </c>
      <c r="N1030" s="187" t="str">
        <f aca="false" t="array" ref="N1030:N1030">IF(M1030="","", xlookup(M1030,'Guild ID Registrar'!B:B,'Guild ID Registrar'!A:A,"noID"))</f>
        <v/>
      </c>
      <c r="O1030" s="139" t="e">
        <f aca="false">xlookup(M1030,F:F,F:F,"",2)</f>
        <v>#NAME?</v>
      </c>
      <c r="P1030" s="138" t="str">
        <f aca="false">IF(SUMIF(F:F,M1030,H:H)=0,"",SUMIF(F:F,M1030,H:H))</f>
        <v/>
      </c>
      <c r="Q1030" s="189" t="str">
        <f aca="false">IF(M1030="","", xlookup("*"&amp;M1030&amp;"*",S:S,S:S,"",2))</f>
        <v/>
      </c>
      <c r="S1030" s="140" t="str">
        <f aca="false">IF('DKP Sep 25'!A1027&lt;&gt;"",'DKP Sep 25'!A1027,"")</f>
        <v/>
      </c>
      <c r="T1030" s="145" t="str">
        <f aca="false">IF(S1030="","",IF(SUMIF(Q:Q,S1030,P:P)=0,"",SUMIF(Q:Q,S1030,P:P)))</f>
        <v/>
      </c>
      <c r="U1030" s="190" t="str">
        <f aca="false" t="array" ref="U1030:U1030">IF(S1030="","", xlookup(S1030,'DKP Sep 25'!A:A,'DKP Sep 25'!A:A))</f>
        <v/>
      </c>
      <c r="V1030" s="126" t="str">
        <f aca="false">IF(T1030="","", IF(T1030&gt;10,1,""))</f>
        <v/>
      </c>
      <c r="W1030" s="191" t="e">
        <f aca="false">xlookup(S1030,Q:Q,Q:Q)</f>
        <v>#NAME?</v>
      </c>
    </row>
    <row r="1031" customFormat="false" ht="15.75" hidden="false" customHeight="true" outlineLevel="0" collapsed="false">
      <c r="A1031" s="126"/>
      <c r="B1031" s="126"/>
      <c r="C1031" s="126"/>
      <c r="G1031" s="214"/>
      <c r="H1031" s="123"/>
      <c r="I1031" s="214" t="str">
        <f aca="false">IF(F1031&lt;&gt;"",xlookup(F1031,M:M,M:M,"not guildie"),"")</f>
        <v/>
      </c>
      <c r="J1031" s="214" t="str">
        <f aca="false">IF(F1031&lt;&gt;"", xlookup(F1031,O:O,O:O,"not on DKP"),"")</f>
        <v/>
      </c>
      <c r="K1031" s="185" t="str">
        <f aca="false">IF(F1031="","", xlookup("*"&amp;F1031&amp;"*",S:S,S:S,"",2))</f>
        <v/>
      </c>
      <c r="N1031" s="187" t="str">
        <f aca="false" t="array" ref="N1031:N1031">IF(M1031="","", xlookup(M1031,'Guild ID Registrar'!B:B,'Guild ID Registrar'!A:A,"noID"))</f>
        <v/>
      </c>
      <c r="O1031" s="139" t="e">
        <f aca="false">xlookup(M1031,F:F,F:F,"",2)</f>
        <v>#NAME?</v>
      </c>
      <c r="P1031" s="138" t="str">
        <f aca="false">IF(SUMIF(F:F,M1031,H:H)=0,"",SUMIF(F:F,M1031,H:H))</f>
        <v/>
      </c>
      <c r="Q1031" s="189" t="str">
        <f aca="false">IF(M1031="","", xlookup("*"&amp;M1031&amp;"*",S:S,S:S,"",2))</f>
        <v/>
      </c>
      <c r="S1031" s="140" t="str">
        <f aca="false">IF('DKP Sep 25'!A1028&lt;&gt;"",'DKP Sep 25'!A1028,"")</f>
        <v/>
      </c>
      <c r="T1031" s="145" t="str">
        <f aca="false">IF(S1031="","",IF(SUMIF(Q:Q,S1031,P:P)=0,"",SUMIF(Q:Q,S1031,P:P)))</f>
        <v/>
      </c>
      <c r="U1031" s="190" t="str">
        <f aca="false" t="array" ref="U1031:U1031">IF(S1031="","", xlookup(S1031,'DKP Sep 25'!A:A,'DKP Sep 25'!A:A))</f>
        <v/>
      </c>
      <c r="V1031" s="126" t="str">
        <f aca="false">IF(T1031="","", IF(T1031&gt;10,1,""))</f>
        <v/>
      </c>
      <c r="W1031" s="191" t="e">
        <f aca="false">xlookup(S1031,Q:Q,Q:Q)</f>
        <v>#NAME?</v>
      </c>
    </row>
    <row r="1032" customFormat="false" ht="15.75" hidden="false" customHeight="true" outlineLevel="0" collapsed="false">
      <c r="A1032" s="126"/>
      <c r="B1032" s="126"/>
      <c r="C1032" s="126"/>
      <c r="G1032" s="214"/>
      <c r="H1032" s="123"/>
      <c r="I1032" s="214" t="str">
        <f aca="false">IF(F1032&lt;&gt;"",xlookup(F1032,M:M,M:M,"not guildie"),"")</f>
        <v/>
      </c>
      <c r="J1032" s="214" t="str">
        <f aca="false">IF(F1032&lt;&gt;"", xlookup(F1032,O:O,O:O,"not on DKP"),"")</f>
        <v/>
      </c>
      <c r="K1032" s="185" t="str">
        <f aca="false">IF(F1032="","", xlookup("*"&amp;F1032&amp;"*",S:S,S:S,"",2))</f>
        <v/>
      </c>
      <c r="N1032" s="187" t="str">
        <f aca="false" t="array" ref="N1032:N1032">IF(M1032="","", xlookup(M1032,'Guild ID Registrar'!B:B,'Guild ID Registrar'!A:A,"noID"))</f>
        <v/>
      </c>
      <c r="O1032" s="139" t="e">
        <f aca="false">xlookup(M1032,F:F,F:F,"",2)</f>
        <v>#NAME?</v>
      </c>
      <c r="P1032" s="138" t="str">
        <f aca="false">IF(SUMIF(F:F,M1032,H:H)=0,"",SUMIF(F:F,M1032,H:H))</f>
        <v/>
      </c>
      <c r="Q1032" s="189" t="str">
        <f aca="false">IF(M1032="","", xlookup("*"&amp;M1032&amp;"*",S:S,S:S,"",2))</f>
        <v/>
      </c>
      <c r="S1032" s="140" t="str">
        <f aca="false">IF('DKP Sep 25'!A1029&lt;&gt;"",'DKP Sep 25'!A1029,"")</f>
        <v/>
      </c>
      <c r="T1032" s="145" t="str">
        <f aca="false">IF(S1032="","",IF(SUMIF(Q:Q,S1032,P:P)=0,"",SUMIF(Q:Q,S1032,P:P)))</f>
        <v/>
      </c>
      <c r="U1032" s="190" t="str">
        <f aca="false" t="array" ref="U1032:U1032">IF(S1032="","", xlookup(S1032,'DKP Sep 25'!A:A,'DKP Sep 25'!A:A))</f>
        <v/>
      </c>
      <c r="V1032" s="126" t="str">
        <f aca="false">IF(T1032="","", IF(T1032&gt;10,1,""))</f>
        <v/>
      </c>
      <c r="W1032" s="191" t="e">
        <f aca="false">xlookup(S1032,Q:Q,Q:Q)</f>
        <v>#NAME?</v>
      </c>
    </row>
    <row r="1033" customFormat="false" ht="15.75" hidden="false" customHeight="true" outlineLevel="0" collapsed="false">
      <c r="A1033" s="126"/>
      <c r="B1033" s="126"/>
      <c r="C1033" s="126"/>
      <c r="G1033" s="214"/>
      <c r="H1033" s="123"/>
      <c r="I1033" s="214" t="str">
        <f aca="false">IF(F1033&lt;&gt;"",xlookup(F1033,M:M,M:M,"not guildie"),"")</f>
        <v/>
      </c>
      <c r="J1033" s="214" t="str">
        <f aca="false">IF(F1033&lt;&gt;"", xlookup(F1033,O:O,O:O,"not on DKP"),"")</f>
        <v/>
      </c>
      <c r="K1033" s="185" t="str">
        <f aca="false">IF(F1033="","", xlookup("*"&amp;F1033&amp;"*",S:S,S:S,"",2))</f>
        <v/>
      </c>
      <c r="N1033" s="187" t="str">
        <f aca="false" t="array" ref="N1033:N1033">IF(M1033="","", xlookup(M1033,'Guild ID Registrar'!B:B,'Guild ID Registrar'!A:A,"noID"))</f>
        <v/>
      </c>
      <c r="O1033" s="139" t="e">
        <f aca="false">xlookup(M1033,F:F,F:F,"",2)</f>
        <v>#NAME?</v>
      </c>
      <c r="P1033" s="138" t="str">
        <f aca="false">IF(SUMIF(F:F,M1033,H:H)=0,"",SUMIF(F:F,M1033,H:H))</f>
        <v/>
      </c>
      <c r="Q1033" s="189" t="str">
        <f aca="false">IF(M1033="","", xlookup("*"&amp;M1033&amp;"*",S:S,S:S,"",2))</f>
        <v/>
      </c>
      <c r="S1033" s="140" t="str">
        <f aca="false">IF('DKP Sep 25'!A1030&lt;&gt;"",'DKP Sep 25'!A1030,"")</f>
        <v/>
      </c>
      <c r="T1033" s="145" t="str">
        <f aca="false">IF(S1033="","",IF(SUMIF(Q:Q,S1033,P:P)=0,"",SUMIF(Q:Q,S1033,P:P)))</f>
        <v/>
      </c>
      <c r="U1033" s="190" t="str">
        <f aca="false" t="array" ref="U1033:U1033">IF(S1033="","", xlookup(S1033,'DKP Sep 25'!A:A,'DKP Sep 25'!A:A))</f>
        <v/>
      </c>
      <c r="V1033" s="126" t="str">
        <f aca="false">IF(T1033="","", IF(T1033&gt;10,1,""))</f>
        <v/>
      </c>
      <c r="W1033" s="191" t="e">
        <f aca="false">xlookup(S1033,Q:Q,Q:Q)</f>
        <v>#NAME?</v>
      </c>
    </row>
    <row r="1034" customFormat="false" ht="15.75" hidden="false" customHeight="true" outlineLevel="0" collapsed="false">
      <c r="A1034" s="126"/>
      <c r="B1034" s="126"/>
      <c r="C1034" s="126"/>
      <c r="G1034" s="214"/>
      <c r="H1034" s="123"/>
      <c r="I1034" s="214" t="str">
        <f aca="false">IF(F1034&lt;&gt;"",xlookup(F1034,M:M,M:M,"not guildie"),"")</f>
        <v/>
      </c>
      <c r="J1034" s="214" t="str">
        <f aca="false">IF(F1034&lt;&gt;"", xlookup(F1034,O:O,O:O,"not on DKP"),"")</f>
        <v/>
      </c>
      <c r="K1034" s="185" t="str">
        <f aca="false">IF(F1034="","", xlookup("*"&amp;F1034&amp;"*",S:S,S:S,"",2))</f>
        <v/>
      </c>
      <c r="N1034" s="187" t="str">
        <f aca="false" t="array" ref="N1034:N1034">IF(M1034="","", xlookup(M1034,'Guild ID Registrar'!B:B,'Guild ID Registrar'!A:A,"noID"))</f>
        <v/>
      </c>
      <c r="O1034" s="139" t="e">
        <f aca="false">xlookup(M1034,F:F,F:F,"",2)</f>
        <v>#NAME?</v>
      </c>
      <c r="P1034" s="138" t="str">
        <f aca="false">IF(SUMIF(F:F,M1034,H:H)=0,"",SUMIF(F:F,M1034,H:H))</f>
        <v/>
      </c>
      <c r="Q1034" s="189" t="str">
        <f aca="false">IF(M1034="","", xlookup("*"&amp;M1034&amp;"*",S:S,S:S,"",2))</f>
        <v/>
      </c>
      <c r="S1034" s="140" t="str">
        <f aca="false">IF('DKP Sep 25'!A1031&lt;&gt;"",'DKP Sep 25'!A1031,"")</f>
        <v/>
      </c>
      <c r="T1034" s="145" t="str">
        <f aca="false">IF(S1034="","",IF(SUMIF(Q:Q,S1034,P:P)=0,"",SUMIF(Q:Q,S1034,P:P)))</f>
        <v/>
      </c>
      <c r="U1034" s="190" t="str">
        <f aca="false" t="array" ref="U1034:U1034">IF(S1034="","", xlookup(S1034,'DKP Sep 25'!A:A,'DKP Sep 25'!A:A))</f>
        <v/>
      </c>
      <c r="V1034" s="126" t="str">
        <f aca="false">IF(T1034="","", IF(T1034&gt;10,1,""))</f>
        <v/>
      </c>
      <c r="W1034" s="191" t="e">
        <f aca="false">xlookup(S1034,Q:Q,Q:Q)</f>
        <v>#NAME?</v>
      </c>
    </row>
    <row r="1035" customFormat="false" ht="15.75" hidden="false" customHeight="true" outlineLevel="0" collapsed="false">
      <c r="A1035" s="126"/>
      <c r="B1035" s="126"/>
      <c r="C1035" s="126"/>
      <c r="G1035" s="214"/>
      <c r="H1035" s="123"/>
      <c r="I1035" s="214" t="str">
        <f aca="false">IF(F1035&lt;&gt;"",xlookup(F1035,M:M,M:M,"not guildie"),"")</f>
        <v/>
      </c>
      <c r="J1035" s="214" t="str">
        <f aca="false">IF(F1035&lt;&gt;"", xlookup(F1035,O:O,O:O,"not on DKP"),"")</f>
        <v/>
      </c>
      <c r="K1035" s="185" t="str">
        <f aca="false">IF(F1035="","", xlookup("*"&amp;F1035&amp;"*",S:S,S:S,"",2))</f>
        <v/>
      </c>
      <c r="N1035" s="187" t="str">
        <f aca="false" t="array" ref="N1035:N1035">IF(M1035="","", xlookup(M1035,'Guild ID Registrar'!B:B,'Guild ID Registrar'!A:A,"noID"))</f>
        <v/>
      </c>
      <c r="O1035" s="139" t="e">
        <f aca="false">xlookup(M1035,F:F,F:F,"",2)</f>
        <v>#NAME?</v>
      </c>
      <c r="P1035" s="138" t="str">
        <f aca="false">IF(SUMIF(F:F,M1035,H:H)=0,"",SUMIF(F:F,M1035,H:H))</f>
        <v/>
      </c>
      <c r="Q1035" s="189" t="str">
        <f aca="false">IF(M1035="","", xlookup("*"&amp;M1035&amp;"*",S:S,S:S,"",2))</f>
        <v/>
      </c>
      <c r="S1035" s="140" t="str">
        <f aca="false">IF('DKP Sep 25'!A1032&lt;&gt;"",'DKP Sep 25'!A1032,"")</f>
        <v/>
      </c>
      <c r="T1035" s="145" t="str">
        <f aca="false">IF(S1035="","",IF(SUMIF(Q:Q,S1035,P:P)=0,"",SUMIF(Q:Q,S1035,P:P)))</f>
        <v/>
      </c>
      <c r="U1035" s="190" t="str">
        <f aca="false" t="array" ref="U1035:U1035">IF(S1035="","", xlookup(S1035,'DKP Sep 25'!A:A,'DKP Sep 25'!A:A))</f>
        <v/>
      </c>
      <c r="V1035" s="126" t="str">
        <f aca="false">IF(T1035="","", IF(T1035&gt;10,1,""))</f>
        <v/>
      </c>
      <c r="W1035" s="191" t="e">
        <f aca="false">xlookup(S1035,Q:Q,Q:Q)</f>
        <v>#NAME?</v>
      </c>
    </row>
    <row r="1036" customFormat="false" ht="15.75" hidden="false" customHeight="true" outlineLevel="0" collapsed="false">
      <c r="A1036" s="126"/>
      <c r="B1036" s="126"/>
      <c r="C1036" s="126"/>
      <c r="G1036" s="214"/>
      <c r="H1036" s="123"/>
      <c r="I1036" s="214" t="str">
        <f aca="false">IF(F1036&lt;&gt;"",xlookup(F1036,M:M,M:M,"not guildie"),"")</f>
        <v/>
      </c>
      <c r="J1036" s="214" t="str">
        <f aca="false">IF(F1036&lt;&gt;"", xlookup(F1036,O:O,O:O,"not on DKP"),"")</f>
        <v/>
      </c>
      <c r="K1036" s="185" t="str">
        <f aca="false">IF(F1036="","", xlookup("*"&amp;F1036&amp;"*",S:S,S:S,"",2))</f>
        <v/>
      </c>
      <c r="N1036" s="187" t="str">
        <f aca="false" t="array" ref="N1036:N1036">IF(M1036="","", xlookup(M1036,'Guild ID Registrar'!B:B,'Guild ID Registrar'!A:A,"noID"))</f>
        <v/>
      </c>
      <c r="O1036" s="139" t="e">
        <f aca="false">xlookup(M1036,F:F,F:F,"",2)</f>
        <v>#NAME?</v>
      </c>
      <c r="P1036" s="138" t="str">
        <f aca="false">IF(SUMIF(F:F,M1036,H:H)=0,"",SUMIF(F:F,M1036,H:H))</f>
        <v/>
      </c>
      <c r="Q1036" s="189" t="str">
        <f aca="false">IF(M1036="","", xlookup("*"&amp;M1036&amp;"*",S:S,S:S,"",2))</f>
        <v/>
      </c>
      <c r="S1036" s="140" t="str">
        <f aca="false">IF('DKP Sep 25'!A1033&lt;&gt;"",'DKP Sep 25'!A1033,"")</f>
        <v/>
      </c>
      <c r="T1036" s="145" t="str">
        <f aca="false">IF(S1036="","",IF(SUMIF(Q:Q,S1036,P:P)=0,"",SUMIF(Q:Q,S1036,P:P)))</f>
        <v/>
      </c>
      <c r="U1036" s="190" t="str">
        <f aca="false" t="array" ref="U1036:U1036">IF(S1036="","", xlookup(S1036,'DKP Sep 25'!A:A,'DKP Sep 25'!A:A))</f>
        <v/>
      </c>
      <c r="V1036" s="126" t="str">
        <f aca="false">IF(T1036="","", IF(T1036&gt;10,1,""))</f>
        <v/>
      </c>
      <c r="W1036" s="191" t="e">
        <f aca="false">xlookup(S1036,Q:Q,Q:Q)</f>
        <v>#NAME?</v>
      </c>
    </row>
    <row r="1037" customFormat="false" ht="15.75" hidden="false" customHeight="true" outlineLevel="0" collapsed="false">
      <c r="A1037" s="126"/>
      <c r="B1037" s="126"/>
      <c r="C1037" s="126"/>
      <c r="G1037" s="214"/>
      <c r="H1037" s="123"/>
      <c r="I1037" s="214" t="str">
        <f aca="false">IF(F1037&lt;&gt;"",xlookup(F1037,M:M,M:M,"not guildie"),"")</f>
        <v/>
      </c>
      <c r="J1037" s="214" t="str">
        <f aca="false">IF(F1037&lt;&gt;"", xlookup(F1037,O:O,O:O,"not on DKP"),"")</f>
        <v/>
      </c>
      <c r="K1037" s="185" t="str">
        <f aca="false">IF(F1037="","", xlookup("*"&amp;F1037&amp;"*",S:S,S:S,"",2))</f>
        <v/>
      </c>
      <c r="N1037" s="187" t="str">
        <f aca="false" t="array" ref="N1037:N1037">IF(M1037="","", xlookup(M1037,'Guild ID Registrar'!B:B,'Guild ID Registrar'!A:A,"noID"))</f>
        <v/>
      </c>
      <c r="O1037" s="139" t="e">
        <f aca="false">xlookup(M1037,F:F,F:F,"",2)</f>
        <v>#NAME?</v>
      </c>
      <c r="P1037" s="138" t="str">
        <f aca="false">IF(SUMIF(F:F,M1037,H:H)=0,"",SUMIF(F:F,M1037,H:H))</f>
        <v/>
      </c>
      <c r="Q1037" s="189" t="str">
        <f aca="false">IF(M1037="","", xlookup("*"&amp;M1037&amp;"*",S:S,S:S,"",2))</f>
        <v/>
      </c>
      <c r="S1037" s="140" t="str">
        <f aca="false">IF('DKP Sep 25'!A1034&lt;&gt;"",'DKP Sep 25'!A1034,"")</f>
        <v/>
      </c>
      <c r="T1037" s="145" t="str">
        <f aca="false">IF(S1037="","",IF(SUMIF(Q:Q,S1037,P:P)=0,"",SUMIF(Q:Q,S1037,P:P)))</f>
        <v/>
      </c>
      <c r="U1037" s="190" t="str">
        <f aca="false" t="array" ref="U1037:U1037">IF(S1037="","", xlookup(S1037,'DKP Sep 25'!A:A,'DKP Sep 25'!A:A))</f>
        <v/>
      </c>
      <c r="V1037" s="126" t="str">
        <f aca="false">IF(T1037="","", IF(T1037&gt;10,1,""))</f>
        <v/>
      </c>
      <c r="W1037" s="191" t="e">
        <f aca="false">xlookup(S1037,Q:Q,Q:Q)</f>
        <v>#NAME?</v>
      </c>
    </row>
    <row r="1038" customFormat="false" ht="15.75" hidden="false" customHeight="true" outlineLevel="0" collapsed="false">
      <c r="A1038" s="126"/>
      <c r="B1038" s="126"/>
      <c r="C1038" s="126"/>
      <c r="G1038" s="214"/>
      <c r="H1038" s="123"/>
      <c r="I1038" s="214" t="str">
        <f aca="false">IF(F1038&lt;&gt;"",xlookup(F1038,M:M,M:M,"not guildie"),"")</f>
        <v/>
      </c>
      <c r="J1038" s="214" t="str">
        <f aca="false">IF(F1038&lt;&gt;"", xlookup(F1038,O:O,O:O,"not on DKP"),"")</f>
        <v/>
      </c>
      <c r="K1038" s="185" t="str">
        <f aca="false">IF(F1038="","", xlookup("*"&amp;F1038&amp;"*",S:S,S:S,"",2))</f>
        <v/>
      </c>
      <c r="N1038" s="187" t="str">
        <f aca="false" t="array" ref="N1038:N1038">IF(M1038="","", xlookup(M1038,'Guild ID Registrar'!B:B,'Guild ID Registrar'!A:A,"noID"))</f>
        <v/>
      </c>
      <c r="O1038" s="139" t="e">
        <f aca="false">xlookup(M1038,F:F,F:F,"",2)</f>
        <v>#NAME?</v>
      </c>
      <c r="P1038" s="138" t="str">
        <f aca="false">IF(SUMIF(F:F,M1038,H:H)=0,"",SUMIF(F:F,M1038,H:H))</f>
        <v/>
      </c>
      <c r="Q1038" s="189" t="str">
        <f aca="false">IF(M1038="","", xlookup("*"&amp;M1038&amp;"*",S:S,S:S,"",2))</f>
        <v/>
      </c>
      <c r="S1038" s="140" t="str">
        <f aca="false">IF('DKP Sep 25'!A1035&lt;&gt;"",'DKP Sep 25'!A1035,"")</f>
        <v/>
      </c>
      <c r="T1038" s="145" t="str">
        <f aca="false">IF(S1038="","",IF(SUMIF(Q:Q,S1038,P:P)=0,"",SUMIF(Q:Q,S1038,P:P)))</f>
        <v/>
      </c>
      <c r="U1038" s="190" t="str">
        <f aca="false" t="array" ref="U1038:U1038">IF(S1038="","", xlookup(S1038,'DKP Sep 25'!A:A,'DKP Sep 25'!A:A))</f>
        <v/>
      </c>
      <c r="V1038" s="126" t="str">
        <f aca="false">IF(T1038="","", IF(T1038&gt;10,1,""))</f>
        <v/>
      </c>
      <c r="W1038" s="191" t="e">
        <f aca="false">xlookup(S1038,Q:Q,Q:Q)</f>
        <v>#NAME?</v>
      </c>
    </row>
    <row r="1039" customFormat="false" ht="15.75" hidden="false" customHeight="true" outlineLevel="0" collapsed="false">
      <c r="A1039" s="126"/>
      <c r="B1039" s="126"/>
      <c r="C1039" s="126"/>
      <c r="G1039" s="214"/>
      <c r="H1039" s="123"/>
      <c r="I1039" s="214" t="str">
        <f aca="false">IF(F1039&lt;&gt;"",xlookup(F1039,M:M,M:M,"not guildie"),"")</f>
        <v/>
      </c>
      <c r="J1039" s="214" t="str">
        <f aca="false">IF(F1039&lt;&gt;"", xlookup(F1039,O:O,O:O,"not on DKP"),"")</f>
        <v/>
      </c>
      <c r="K1039" s="185" t="str">
        <f aca="false">IF(F1039="","", xlookup("*"&amp;F1039&amp;"*",S:S,S:S,"",2))</f>
        <v/>
      </c>
      <c r="N1039" s="187" t="str">
        <f aca="false" t="array" ref="N1039:N1039">IF(M1039="","", xlookup(M1039,'Guild ID Registrar'!B:B,'Guild ID Registrar'!A:A,"noID"))</f>
        <v/>
      </c>
      <c r="O1039" s="139" t="e">
        <f aca="false">xlookup(M1039,F:F,F:F,"",2)</f>
        <v>#NAME?</v>
      </c>
      <c r="P1039" s="138" t="str">
        <f aca="false">IF(SUMIF(F:F,M1039,H:H)=0,"",SUMIF(F:F,M1039,H:H))</f>
        <v/>
      </c>
      <c r="Q1039" s="189" t="str">
        <f aca="false">IF(M1039="","", xlookup("*"&amp;M1039&amp;"*",S:S,S:S,"",2))</f>
        <v/>
      </c>
      <c r="S1039" s="140" t="str">
        <f aca="false">IF('DKP Sep 25'!A1036&lt;&gt;"",'DKP Sep 25'!A1036,"")</f>
        <v/>
      </c>
      <c r="T1039" s="145" t="str">
        <f aca="false">IF(S1039="","",IF(SUMIF(Q:Q,S1039,P:P)=0,"",SUMIF(Q:Q,S1039,P:P)))</f>
        <v/>
      </c>
      <c r="U1039" s="190" t="str">
        <f aca="false" t="array" ref="U1039:U1039">IF(S1039="","", xlookup(S1039,'DKP Sep 25'!A:A,'DKP Sep 25'!A:A))</f>
        <v/>
      </c>
      <c r="V1039" s="126" t="str">
        <f aca="false">IF(T1039="","", IF(T1039&gt;10,1,""))</f>
        <v/>
      </c>
      <c r="W1039" s="191" t="e">
        <f aca="false">xlookup(S1039,Q:Q,Q:Q)</f>
        <v>#NAME?</v>
      </c>
    </row>
    <row r="1040" customFormat="false" ht="15.75" hidden="false" customHeight="true" outlineLevel="0" collapsed="false">
      <c r="A1040" s="126"/>
      <c r="B1040" s="126"/>
      <c r="C1040" s="126"/>
      <c r="G1040" s="214"/>
      <c r="H1040" s="123"/>
      <c r="I1040" s="214" t="str">
        <f aca="false">IF(F1040&lt;&gt;"",xlookup(F1040,M:M,M:M,"not guildie"),"")</f>
        <v/>
      </c>
      <c r="J1040" s="214" t="str">
        <f aca="false">IF(F1040&lt;&gt;"", xlookup(F1040,O:O,O:O,"not on DKP"),"")</f>
        <v/>
      </c>
      <c r="K1040" s="185" t="str">
        <f aca="false">IF(F1040="","", xlookup("*"&amp;F1040&amp;"*",S:S,S:S,"",2))</f>
        <v/>
      </c>
      <c r="N1040" s="187" t="str">
        <f aca="false" t="array" ref="N1040:N1040">IF(M1040="","", xlookup(M1040,'Guild ID Registrar'!B:B,'Guild ID Registrar'!A:A,"noID"))</f>
        <v/>
      </c>
      <c r="O1040" s="139" t="e">
        <f aca="false">xlookup(M1040,F:F,F:F,"",2)</f>
        <v>#NAME?</v>
      </c>
      <c r="P1040" s="138" t="str">
        <f aca="false">IF(SUMIF(F:F,M1040,H:H)=0,"",SUMIF(F:F,M1040,H:H))</f>
        <v/>
      </c>
      <c r="Q1040" s="189" t="str">
        <f aca="false">IF(M1040="","", xlookup("*"&amp;M1040&amp;"*",S:S,S:S,"",2))</f>
        <v/>
      </c>
      <c r="S1040" s="140" t="str">
        <f aca="false">IF('DKP Sep 25'!A1037&lt;&gt;"",'DKP Sep 25'!A1037,"")</f>
        <v/>
      </c>
      <c r="T1040" s="145" t="str">
        <f aca="false">IF(S1040="","",IF(SUMIF(Q:Q,S1040,P:P)=0,"",SUMIF(Q:Q,S1040,P:P)))</f>
        <v/>
      </c>
      <c r="U1040" s="190" t="str">
        <f aca="false" t="array" ref="U1040:U1040">IF(S1040="","", xlookup(S1040,'DKP Sep 25'!A:A,'DKP Sep 25'!A:A))</f>
        <v/>
      </c>
      <c r="V1040" s="126" t="str">
        <f aca="false">IF(T1040="","", IF(T1040&gt;10,1,""))</f>
        <v/>
      </c>
      <c r="W1040" s="191" t="e">
        <f aca="false">xlookup(S1040,Q:Q,Q:Q)</f>
        <v>#NAME?</v>
      </c>
    </row>
    <row r="1041" customFormat="false" ht="15.75" hidden="false" customHeight="true" outlineLevel="0" collapsed="false">
      <c r="A1041" s="126"/>
      <c r="B1041" s="126"/>
      <c r="C1041" s="126"/>
      <c r="G1041" s="214"/>
      <c r="H1041" s="123"/>
      <c r="I1041" s="214" t="str">
        <f aca="false">IF(F1041&lt;&gt;"",xlookup(F1041,M:M,M:M,"not guildie"),"")</f>
        <v/>
      </c>
      <c r="J1041" s="214" t="str">
        <f aca="false">IF(F1041&lt;&gt;"", xlookup(F1041,O:O,O:O,"not on DKP"),"")</f>
        <v/>
      </c>
      <c r="K1041" s="185" t="str">
        <f aca="false">IF(F1041="","", xlookup("*"&amp;F1041&amp;"*",S:S,S:S,"",2))</f>
        <v/>
      </c>
      <c r="N1041" s="187" t="str">
        <f aca="false" t="array" ref="N1041:N1041">IF(M1041="","", xlookup(M1041,'Guild ID Registrar'!B:B,'Guild ID Registrar'!A:A,"noID"))</f>
        <v/>
      </c>
      <c r="O1041" s="139" t="e">
        <f aca="false">xlookup(M1041,F:F,F:F,"",2)</f>
        <v>#NAME?</v>
      </c>
      <c r="P1041" s="138" t="str">
        <f aca="false">IF(SUMIF(F:F,M1041,H:H)=0,"",SUMIF(F:F,M1041,H:H))</f>
        <v/>
      </c>
      <c r="Q1041" s="189" t="str">
        <f aca="false">IF(M1041="","", xlookup("*"&amp;M1041&amp;"*",S:S,S:S,"",2))</f>
        <v/>
      </c>
      <c r="S1041" s="140" t="str">
        <f aca="false">IF('DKP Sep 25'!A1038&lt;&gt;"",'DKP Sep 25'!A1038,"")</f>
        <v/>
      </c>
      <c r="T1041" s="145" t="str">
        <f aca="false">IF(S1041="","",IF(SUMIF(Q:Q,S1041,P:P)=0,"",SUMIF(Q:Q,S1041,P:P)))</f>
        <v/>
      </c>
      <c r="U1041" s="190" t="str">
        <f aca="false" t="array" ref="U1041:U1041">IF(S1041="","", xlookup(S1041,'DKP Sep 25'!A:A,'DKP Sep 25'!A:A))</f>
        <v/>
      </c>
      <c r="V1041" s="126" t="str">
        <f aca="false">IF(T1041="","", IF(T1041&gt;10,1,""))</f>
        <v/>
      </c>
      <c r="W1041" s="191" t="e">
        <f aca="false">xlookup(S1041,Q:Q,Q:Q)</f>
        <v>#NAME?</v>
      </c>
    </row>
    <row r="1042" customFormat="false" ht="15.75" hidden="false" customHeight="true" outlineLevel="0" collapsed="false">
      <c r="A1042" s="126"/>
      <c r="B1042" s="126"/>
      <c r="C1042" s="126"/>
      <c r="G1042" s="214"/>
      <c r="H1042" s="123"/>
      <c r="I1042" s="214" t="str">
        <f aca="false">IF(F1042&lt;&gt;"",xlookup(F1042,M:M,M:M,"not guildie"),"")</f>
        <v/>
      </c>
      <c r="J1042" s="214" t="str">
        <f aca="false">IF(F1042&lt;&gt;"", xlookup(F1042,O:O,O:O,"not on DKP"),"")</f>
        <v/>
      </c>
      <c r="K1042" s="185" t="str">
        <f aca="false">IF(F1042="","", xlookup("*"&amp;F1042&amp;"*",S:S,S:S,"",2))</f>
        <v/>
      </c>
      <c r="N1042" s="187" t="str">
        <f aca="false" t="array" ref="N1042:N1042">IF(M1042="","", xlookup(M1042,'Guild ID Registrar'!B:B,'Guild ID Registrar'!A:A,"noID"))</f>
        <v/>
      </c>
      <c r="O1042" s="139" t="e">
        <f aca="false">xlookup(M1042,F:F,F:F,"",2)</f>
        <v>#NAME?</v>
      </c>
      <c r="P1042" s="138" t="str">
        <f aca="false">IF(SUMIF(F:F,M1042,H:H)=0,"",SUMIF(F:F,M1042,H:H))</f>
        <v/>
      </c>
      <c r="Q1042" s="189" t="str">
        <f aca="false">IF(M1042="","", xlookup("*"&amp;M1042&amp;"*",S:S,S:S,"",2))</f>
        <v/>
      </c>
      <c r="S1042" s="140" t="str">
        <f aca="false">IF('DKP Sep 25'!A1039&lt;&gt;"",'DKP Sep 25'!A1039,"")</f>
        <v/>
      </c>
      <c r="T1042" s="145" t="str">
        <f aca="false">IF(S1042="","",IF(SUMIF(Q:Q,S1042,P:P)=0,"",SUMIF(Q:Q,S1042,P:P)))</f>
        <v/>
      </c>
      <c r="U1042" s="190" t="str">
        <f aca="false" t="array" ref="U1042:U1042">IF(S1042="","", xlookup(S1042,'DKP Sep 25'!A:A,'DKP Sep 25'!A:A))</f>
        <v/>
      </c>
      <c r="V1042" s="126" t="str">
        <f aca="false">IF(T1042="","", IF(T1042&gt;10,1,""))</f>
        <v/>
      </c>
      <c r="W1042" s="191" t="e">
        <f aca="false">xlookup(S1042,Q:Q,Q:Q)</f>
        <v>#NAME?</v>
      </c>
    </row>
    <row r="1043" customFormat="false" ht="15.75" hidden="false" customHeight="true" outlineLevel="0" collapsed="false">
      <c r="A1043" s="126"/>
      <c r="B1043" s="126"/>
      <c r="C1043" s="126"/>
      <c r="G1043" s="214"/>
      <c r="H1043" s="123"/>
      <c r="I1043" s="214" t="str">
        <f aca="false">IF(F1043&lt;&gt;"",xlookup(F1043,M:M,M:M,"not guildie"),"")</f>
        <v/>
      </c>
      <c r="J1043" s="214" t="str">
        <f aca="false">IF(F1043&lt;&gt;"", xlookup(F1043,O:O,O:O,"not on DKP"),"")</f>
        <v/>
      </c>
      <c r="K1043" s="185" t="str">
        <f aca="false">IF(F1043="","", xlookup("*"&amp;F1043&amp;"*",S:S,S:S,"",2))</f>
        <v/>
      </c>
      <c r="N1043" s="187" t="str">
        <f aca="false" t="array" ref="N1043:N1043">IF(M1043="","", xlookup(M1043,'Guild ID Registrar'!B:B,'Guild ID Registrar'!A:A,"noID"))</f>
        <v/>
      </c>
      <c r="O1043" s="139" t="e">
        <f aca="false">xlookup(M1043,F:F,F:F,"",2)</f>
        <v>#NAME?</v>
      </c>
      <c r="P1043" s="138" t="str">
        <f aca="false">IF(SUMIF(F:F,M1043,H:H)=0,"",SUMIF(F:F,M1043,H:H))</f>
        <v/>
      </c>
      <c r="Q1043" s="189" t="str">
        <f aca="false">IF(M1043="","", xlookup("*"&amp;M1043&amp;"*",S:S,S:S,"",2))</f>
        <v/>
      </c>
      <c r="S1043" s="140" t="str">
        <f aca="false">IF('DKP Sep 25'!A1040&lt;&gt;"",'DKP Sep 25'!A1040,"")</f>
        <v/>
      </c>
      <c r="T1043" s="145" t="str">
        <f aca="false">IF(S1043="","",IF(SUMIF(Q:Q,S1043,P:P)=0,"",SUMIF(Q:Q,S1043,P:P)))</f>
        <v/>
      </c>
      <c r="U1043" s="190" t="str">
        <f aca="false" t="array" ref="U1043:U1043">IF(S1043="","", xlookup(S1043,'DKP Sep 25'!A:A,'DKP Sep 25'!A:A))</f>
        <v/>
      </c>
      <c r="V1043" s="126" t="str">
        <f aca="false">IF(T1043="","", IF(T1043&gt;10,1,""))</f>
        <v/>
      </c>
      <c r="W1043" s="191" t="e">
        <f aca="false">xlookup(S1043,Q:Q,Q:Q)</f>
        <v>#NAME?</v>
      </c>
    </row>
    <row r="1044" customFormat="false" ht="15.75" hidden="false" customHeight="true" outlineLevel="0" collapsed="false">
      <c r="A1044" s="126"/>
      <c r="B1044" s="126"/>
      <c r="C1044" s="126"/>
      <c r="G1044" s="214"/>
      <c r="H1044" s="123"/>
      <c r="I1044" s="214" t="str">
        <f aca="false">IF(F1044&lt;&gt;"",xlookup(F1044,M:M,M:M,"not guildie"),"")</f>
        <v/>
      </c>
      <c r="J1044" s="214" t="str">
        <f aca="false">IF(F1044&lt;&gt;"", xlookup(F1044,O:O,O:O,"not on DKP"),"")</f>
        <v/>
      </c>
      <c r="K1044" s="185" t="str">
        <f aca="false">IF(F1044="","", xlookup("*"&amp;F1044&amp;"*",S:S,S:S,"",2))</f>
        <v/>
      </c>
      <c r="N1044" s="187" t="str">
        <f aca="false" t="array" ref="N1044:N1044">IF(M1044="","", xlookup(M1044,'Guild ID Registrar'!B:B,'Guild ID Registrar'!A:A,"noID"))</f>
        <v/>
      </c>
      <c r="O1044" s="139" t="e">
        <f aca="false">xlookup(M1044,F:F,F:F,"",2)</f>
        <v>#NAME?</v>
      </c>
      <c r="P1044" s="138" t="str">
        <f aca="false">IF(SUMIF(F:F,M1044,H:H)=0,"",SUMIF(F:F,M1044,H:H))</f>
        <v/>
      </c>
      <c r="Q1044" s="189" t="str">
        <f aca="false">IF(M1044="","", xlookup("*"&amp;M1044&amp;"*",S:S,S:S,"",2))</f>
        <v/>
      </c>
      <c r="S1044" s="140" t="str">
        <f aca="false">IF('DKP Sep 25'!A1041&lt;&gt;"",'DKP Sep 25'!A1041,"")</f>
        <v/>
      </c>
      <c r="T1044" s="145" t="str">
        <f aca="false">IF(S1044="","",IF(SUMIF(Q:Q,S1044,P:P)=0,"",SUMIF(Q:Q,S1044,P:P)))</f>
        <v/>
      </c>
      <c r="U1044" s="190" t="str">
        <f aca="false" t="array" ref="U1044:U1044">IF(S1044="","", xlookup(S1044,'DKP Sep 25'!A:A,'DKP Sep 25'!A:A))</f>
        <v/>
      </c>
      <c r="V1044" s="126" t="str">
        <f aca="false">IF(T1044="","", IF(T1044&gt;10,1,""))</f>
        <v/>
      </c>
      <c r="W1044" s="191" t="e">
        <f aca="false">xlookup(S1044,Q:Q,Q:Q)</f>
        <v>#NAME?</v>
      </c>
    </row>
    <row r="1045" customFormat="false" ht="15.75" hidden="false" customHeight="true" outlineLevel="0" collapsed="false">
      <c r="A1045" s="126"/>
      <c r="B1045" s="126"/>
      <c r="C1045" s="126"/>
      <c r="G1045" s="214"/>
      <c r="H1045" s="123"/>
      <c r="I1045" s="214" t="str">
        <f aca="false">IF(F1045&lt;&gt;"",xlookup(F1045,M:M,M:M,"not guildie"),"")</f>
        <v/>
      </c>
      <c r="J1045" s="214" t="str">
        <f aca="false">IF(F1045&lt;&gt;"", xlookup(F1045,O:O,O:O,"not on DKP"),"")</f>
        <v/>
      </c>
      <c r="K1045" s="185" t="str">
        <f aca="false">IF(F1045="","", xlookup("*"&amp;F1045&amp;"*",S:S,S:S,"",2))</f>
        <v/>
      </c>
      <c r="N1045" s="187" t="str">
        <f aca="false" t="array" ref="N1045:N1045">IF(M1045="","", xlookup(M1045,'Guild ID Registrar'!B:B,'Guild ID Registrar'!A:A,"noID"))</f>
        <v/>
      </c>
      <c r="O1045" s="139" t="e">
        <f aca="false">xlookup(M1045,F:F,F:F,"",2)</f>
        <v>#NAME?</v>
      </c>
      <c r="P1045" s="138" t="str">
        <f aca="false">IF(SUMIF(F:F,M1045,H:H)=0,"",SUMIF(F:F,M1045,H:H))</f>
        <v/>
      </c>
      <c r="Q1045" s="189" t="str">
        <f aca="false">IF(M1045="","", xlookup("*"&amp;M1045&amp;"*",S:S,S:S,"",2))</f>
        <v/>
      </c>
      <c r="S1045" s="140" t="str">
        <f aca="false">IF('DKP Sep 25'!A1042&lt;&gt;"",'DKP Sep 25'!A1042,"")</f>
        <v/>
      </c>
      <c r="T1045" s="145" t="str">
        <f aca="false">IF(S1045="","",IF(SUMIF(Q:Q,S1045,P:P)=0,"",SUMIF(Q:Q,S1045,P:P)))</f>
        <v/>
      </c>
      <c r="U1045" s="190" t="str">
        <f aca="false" t="array" ref="U1045:U1045">IF(S1045="","", xlookup(S1045,'DKP Sep 25'!A:A,'DKP Sep 25'!A:A))</f>
        <v/>
      </c>
      <c r="V1045" s="126" t="str">
        <f aca="false">IF(T1045="","", IF(T1045&gt;10,1,""))</f>
        <v/>
      </c>
      <c r="W1045" s="191" t="e">
        <f aca="false">xlookup(S1045,Q:Q,Q:Q)</f>
        <v>#NAME?</v>
      </c>
    </row>
    <row r="1046" customFormat="false" ht="15.75" hidden="false" customHeight="true" outlineLevel="0" collapsed="false">
      <c r="A1046" s="126"/>
      <c r="B1046" s="126"/>
      <c r="C1046" s="126"/>
      <c r="G1046" s="214"/>
      <c r="H1046" s="123"/>
      <c r="I1046" s="214" t="str">
        <f aca="false">IF(F1046&lt;&gt;"",xlookup(F1046,M:M,M:M,"not guildie"),"")</f>
        <v/>
      </c>
      <c r="J1046" s="214" t="str">
        <f aca="false">IF(F1046&lt;&gt;"", xlookup(F1046,O:O,O:O,"not on DKP"),"")</f>
        <v/>
      </c>
      <c r="K1046" s="185" t="str">
        <f aca="false">IF(F1046="","", xlookup("*"&amp;F1046&amp;"*",S:S,S:S,"",2))</f>
        <v/>
      </c>
      <c r="N1046" s="187" t="str">
        <f aca="false" t="array" ref="N1046:N1046">IF(M1046="","", xlookup(M1046,'Guild ID Registrar'!B:B,'Guild ID Registrar'!A:A,"noID"))</f>
        <v/>
      </c>
      <c r="O1046" s="139" t="e">
        <f aca="false">xlookup(M1046,F:F,F:F,"",2)</f>
        <v>#NAME?</v>
      </c>
      <c r="P1046" s="138" t="str">
        <f aca="false">IF(SUMIF(F:F,M1046,H:H)=0,"",SUMIF(F:F,M1046,H:H))</f>
        <v/>
      </c>
      <c r="Q1046" s="189" t="str">
        <f aca="false">IF(M1046="","", xlookup("*"&amp;M1046&amp;"*",S:S,S:S,"",2))</f>
        <v/>
      </c>
      <c r="S1046" s="140" t="str">
        <f aca="false">IF('DKP Sep 25'!A1043&lt;&gt;"",'DKP Sep 25'!A1043,"")</f>
        <v/>
      </c>
      <c r="T1046" s="145" t="str">
        <f aca="false">IF(S1046="","",IF(SUMIF(Q:Q,S1046,P:P)=0,"",SUMIF(Q:Q,S1046,P:P)))</f>
        <v/>
      </c>
      <c r="U1046" s="190" t="str">
        <f aca="false" t="array" ref="U1046:U1046">IF(S1046="","", xlookup(S1046,'DKP Sep 25'!A:A,'DKP Sep 25'!A:A))</f>
        <v/>
      </c>
      <c r="V1046" s="126" t="str">
        <f aca="false">IF(T1046="","", IF(T1046&gt;10,1,""))</f>
        <v/>
      </c>
      <c r="W1046" s="191" t="e">
        <f aca="false">xlookup(S1046,Q:Q,Q:Q)</f>
        <v>#NAME?</v>
      </c>
    </row>
    <row r="1047" customFormat="false" ht="15.75" hidden="false" customHeight="true" outlineLevel="0" collapsed="false">
      <c r="A1047" s="126"/>
      <c r="B1047" s="126"/>
      <c r="C1047" s="126"/>
      <c r="G1047" s="214"/>
      <c r="H1047" s="123"/>
      <c r="I1047" s="214" t="str">
        <f aca="false">IF(F1047&lt;&gt;"",xlookup(F1047,M:M,M:M,"not guildie"),"")</f>
        <v/>
      </c>
      <c r="J1047" s="214" t="str">
        <f aca="false">IF(F1047&lt;&gt;"", xlookup(F1047,O:O,O:O,"not on DKP"),"")</f>
        <v/>
      </c>
      <c r="K1047" s="185" t="str">
        <f aca="false">IF(F1047="","", xlookup("*"&amp;F1047&amp;"*",S:S,S:S,"",2))</f>
        <v/>
      </c>
      <c r="N1047" s="187" t="str">
        <f aca="false" t="array" ref="N1047:N1047">IF(M1047="","", xlookup(M1047,'Guild ID Registrar'!B:B,'Guild ID Registrar'!A:A,"noID"))</f>
        <v/>
      </c>
      <c r="O1047" s="139" t="e">
        <f aca="false">xlookup(M1047,F:F,F:F,"",2)</f>
        <v>#NAME?</v>
      </c>
      <c r="P1047" s="138" t="str">
        <f aca="false">IF(SUMIF(F:F,M1047,H:H)=0,"",SUMIF(F:F,M1047,H:H))</f>
        <v/>
      </c>
      <c r="Q1047" s="189" t="str">
        <f aca="false">IF(M1047="","", xlookup("*"&amp;M1047&amp;"*",S:S,S:S,"",2))</f>
        <v/>
      </c>
      <c r="S1047" s="140" t="str">
        <f aca="false">IF('DKP Sep 25'!A1044&lt;&gt;"",'DKP Sep 25'!A1044,"")</f>
        <v/>
      </c>
      <c r="T1047" s="145" t="str">
        <f aca="false">IF(S1047="","",IF(SUMIF(Q:Q,S1047,P:P)=0,"",SUMIF(Q:Q,S1047,P:P)))</f>
        <v/>
      </c>
      <c r="U1047" s="190" t="str">
        <f aca="false" t="array" ref="U1047:U1047">IF(S1047="","", xlookup(S1047,'DKP Sep 25'!A:A,'DKP Sep 25'!A:A))</f>
        <v/>
      </c>
      <c r="V1047" s="126" t="str">
        <f aca="false">IF(T1047="","", IF(T1047&gt;10,1,""))</f>
        <v/>
      </c>
      <c r="W1047" s="191" t="e">
        <f aca="false">xlookup(S1047,Q:Q,Q:Q)</f>
        <v>#NAME?</v>
      </c>
    </row>
    <row r="1048" customFormat="false" ht="15.75" hidden="false" customHeight="true" outlineLevel="0" collapsed="false">
      <c r="A1048" s="126"/>
      <c r="B1048" s="126"/>
      <c r="C1048" s="126"/>
      <c r="G1048" s="214"/>
      <c r="H1048" s="123"/>
      <c r="I1048" s="214" t="str">
        <f aca="false">IF(F1048&lt;&gt;"",xlookup(F1048,M:M,M:M,"not guildie"),"")</f>
        <v/>
      </c>
      <c r="J1048" s="214" t="str">
        <f aca="false">IF(F1048&lt;&gt;"", xlookup(F1048,O:O,O:O,"not on DKP"),"")</f>
        <v/>
      </c>
      <c r="K1048" s="185" t="str">
        <f aca="false">IF(F1048="","", xlookup("*"&amp;F1048&amp;"*",S:S,S:S,"",2))</f>
        <v/>
      </c>
      <c r="N1048" s="187" t="str">
        <f aca="false" t="array" ref="N1048:N1048">IF(M1048="","", xlookup(M1048,'Guild ID Registrar'!B:B,'Guild ID Registrar'!A:A,"noID"))</f>
        <v/>
      </c>
      <c r="O1048" s="139" t="e">
        <f aca="false">xlookup(M1048,F:F,F:F,"",2)</f>
        <v>#NAME?</v>
      </c>
      <c r="P1048" s="138" t="str">
        <f aca="false">IF(SUMIF(F:F,M1048,H:H)=0,"",SUMIF(F:F,M1048,H:H))</f>
        <v/>
      </c>
      <c r="Q1048" s="189" t="str">
        <f aca="false">IF(M1048="","", xlookup("*"&amp;M1048&amp;"*",S:S,S:S,"",2))</f>
        <v/>
      </c>
      <c r="S1048" s="140" t="str">
        <f aca="false">IF('DKP Sep 25'!A1045&lt;&gt;"",'DKP Sep 25'!A1045,"")</f>
        <v/>
      </c>
      <c r="T1048" s="145" t="str">
        <f aca="false">IF(S1048="","",IF(SUMIF(Q:Q,S1048,P:P)=0,"",SUMIF(Q:Q,S1048,P:P)))</f>
        <v/>
      </c>
      <c r="U1048" s="190" t="str">
        <f aca="false" t="array" ref="U1048:U1048">IF(S1048="","", xlookup(S1048,'DKP Sep 25'!A:A,'DKP Sep 25'!A:A))</f>
        <v/>
      </c>
      <c r="V1048" s="126" t="str">
        <f aca="false">IF(T1048="","", IF(T1048&gt;10,1,""))</f>
        <v/>
      </c>
      <c r="W1048" s="191" t="e">
        <f aca="false">xlookup(S1048,Q:Q,Q:Q)</f>
        <v>#NAME?</v>
      </c>
    </row>
    <row r="1049" customFormat="false" ht="15.75" hidden="false" customHeight="true" outlineLevel="0" collapsed="false">
      <c r="A1049" s="126"/>
      <c r="B1049" s="126"/>
      <c r="C1049" s="126"/>
      <c r="G1049" s="214"/>
      <c r="H1049" s="123"/>
      <c r="I1049" s="214" t="str">
        <f aca="false">IF(F1049&lt;&gt;"",xlookup(F1049,M:M,M:M,"not guildie"),"")</f>
        <v/>
      </c>
      <c r="J1049" s="214" t="str">
        <f aca="false">IF(F1049&lt;&gt;"", xlookup(F1049,O:O,O:O,"not on DKP"),"")</f>
        <v/>
      </c>
      <c r="K1049" s="185" t="str">
        <f aca="false">IF(F1049="","", xlookup("*"&amp;F1049&amp;"*",S:S,S:S,"",2))</f>
        <v/>
      </c>
      <c r="N1049" s="187" t="str">
        <f aca="false" t="array" ref="N1049:N1049">IF(M1049="","", xlookup(M1049,'Guild ID Registrar'!B:B,'Guild ID Registrar'!A:A,"noID"))</f>
        <v/>
      </c>
      <c r="O1049" s="139" t="e">
        <f aca="false">xlookup(M1049,F:F,F:F,"",2)</f>
        <v>#NAME?</v>
      </c>
      <c r="P1049" s="138" t="str">
        <f aca="false">IF(SUMIF(F:F,M1049,H:H)=0,"",SUMIF(F:F,M1049,H:H))</f>
        <v/>
      </c>
      <c r="Q1049" s="189" t="str">
        <f aca="false">IF(M1049="","", xlookup("*"&amp;M1049&amp;"*",S:S,S:S,"",2))</f>
        <v/>
      </c>
      <c r="S1049" s="140" t="str">
        <f aca="false">IF('DKP Sep 25'!A1046&lt;&gt;"",'DKP Sep 25'!A1046,"")</f>
        <v/>
      </c>
      <c r="T1049" s="145" t="str">
        <f aca="false">IF(S1049="","",IF(SUMIF(Q:Q,S1049,P:P)=0,"",SUMIF(Q:Q,S1049,P:P)))</f>
        <v/>
      </c>
      <c r="U1049" s="190" t="str">
        <f aca="false" t="array" ref="U1049:U1049">IF(S1049="","", xlookup(S1049,'DKP Sep 25'!A:A,'DKP Sep 25'!A:A))</f>
        <v/>
      </c>
      <c r="V1049" s="126" t="str">
        <f aca="false">IF(T1049="","", IF(T1049&gt;10,1,""))</f>
        <v/>
      </c>
      <c r="W1049" s="191" t="e">
        <f aca="false">xlookup(S1049,Q:Q,Q:Q)</f>
        <v>#NAME?</v>
      </c>
    </row>
    <row r="1050" customFormat="false" ht="15.75" hidden="false" customHeight="true" outlineLevel="0" collapsed="false">
      <c r="A1050" s="126"/>
      <c r="B1050" s="126"/>
      <c r="C1050" s="126"/>
      <c r="G1050" s="214"/>
      <c r="H1050" s="123"/>
      <c r="I1050" s="214" t="str">
        <f aca="false">IF(F1050&lt;&gt;"",xlookup(F1050,M:M,M:M,"not guildie"),"")</f>
        <v/>
      </c>
      <c r="J1050" s="214" t="str">
        <f aca="false">IF(F1050&lt;&gt;"", xlookup(F1050,O:O,O:O,"not on DKP"),"")</f>
        <v/>
      </c>
      <c r="K1050" s="185" t="str">
        <f aca="false">IF(F1050="","", xlookup("*"&amp;F1050&amp;"*",S:S,S:S,"",2))</f>
        <v/>
      </c>
      <c r="N1050" s="187" t="str">
        <f aca="false" t="array" ref="N1050:N1050">IF(M1050="","", xlookup(M1050,'Guild ID Registrar'!B:B,'Guild ID Registrar'!A:A,"noID"))</f>
        <v/>
      </c>
      <c r="O1050" s="139" t="e">
        <f aca="false">xlookup(M1050,F:F,F:F,"",2)</f>
        <v>#NAME?</v>
      </c>
      <c r="P1050" s="138" t="str">
        <f aca="false">IF(SUMIF(F:F,M1050,H:H)=0,"",SUMIF(F:F,M1050,H:H))</f>
        <v/>
      </c>
      <c r="Q1050" s="189" t="str">
        <f aca="false">IF(M1050="","", xlookup("*"&amp;M1050&amp;"*",S:S,S:S,"",2))</f>
        <v/>
      </c>
      <c r="S1050" s="140" t="str">
        <f aca="false">IF('DKP Sep 25'!A1047&lt;&gt;"",'DKP Sep 25'!A1047,"")</f>
        <v/>
      </c>
      <c r="T1050" s="145" t="str">
        <f aca="false">IF(S1050="","",IF(SUMIF(Q:Q,S1050,P:P)=0,"",SUMIF(Q:Q,S1050,P:P)))</f>
        <v/>
      </c>
      <c r="U1050" s="190" t="str">
        <f aca="false" t="array" ref="U1050:U1050">IF(S1050="","", xlookup(S1050,'DKP Sep 25'!A:A,'DKP Sep 25'!A:A))</f>
        <v/>
      </c>
      <c r="V1050" s="126" t="str">
        <f aca="false">IF(T1050="","", IF(T1050&gt;10,1,""))</f>
        <v/>
      </c>
      <c r="W1050" s="191" t="e">
        <f aca="false">xlookup(S1050,Q:Q,Q:Q)</f>
        <v>#NAME?</v>
      </c>
    </row>
    <row r="1051" customFormat="false" ht="15.75" hidden="false" customHeight="true" outlineLevel="0" collapsed="false">
      <c r="A1051" s="126"/>
      <c r="B1051" s="126"/>
      <c r="C1051" s="126"/>
      <c r="G1051" s="214"/>
      <c r="H1051" s="123"/>
      <c r="I1051" s="214" t="str">
        <f aca="false">IF(F1051&lt;&gt;"",xlookup(F1051,M:M,M:M,"not guildie"),"")</f>
        <v/>
      </c>
      <c r="J1051" s="214" t="str">
        <f aca="false">IF(F1051&lt;&gt;"", xlookup(F1051,O:O,O:O,"not on DKP"),"")</f>
        <v/>
      </c>
      <c r="K1051" s="185" t="str">
        <f aca="false">IF(F1051="","", xlookup("*"&amp;F1051&amp;"*",S:S,S:S,"",2))</f>
        <v/>
      </c>
      <c r="N1051" s="187" t="str">
        <f aca="false" t="array" ref="N1051:N1051">IF(M1051="","", xlookup(M1051,'Guild ID Registrar'!B:B,'Guild ID Registrar'!A:A,"noID"))</f>
        <v/>
      </c>
      <c r="O1051" s="139" t="e">
        <f aca="false">xlookup(M1051,F:F,F:F,"",2)</f>
        <v>#NAME?</v>
      </c>
      <c r="P1051" s="138" t="str">
        <f aca="false">IF(SUMIF(F:F,M1051,H:H)=0,"",SUMIF(F:F,M1051,H:H))</f>
        <v/>
      </c>
      <c r="Q1051" s="189" t="str">
        <f aca="false">IF(M1051="","", xlookup("*"&amp;M1051&amp;"*",S:S,S:S,"",2))</f>
        <v/>
      </c>
      <c r="S1051" s="140" t="str">
        <f aca="false">IF('DKP Sep 25'!A1048&lt;&gt;"",'DKP Sep 25'!A1048,"")</f>
        <v/>
      </c>
      <c r="T1051" s="145" t="str">
        <f aca="false">IF(S1051="","",IF(SUMIF(Q:Q,S1051,P:P)=0,"",SUMIF(Q:Q,S1051,P:P)))</f>
        <v/>
      </c>
      <c r="U1051" s="190" t="str">
        <f aca="false" t="array" ref="U1051:U1051">IF(S1051="","", xlookup(S1051,'DKP Sep 25'!A:A,'DKP Sep 25'!A:A))</f>
        <v/>
      </c>
      <c r="V1051" s="126" t="str">
        <f aca="false">IF(T1051="","", IF(T1051&gt;10,1,""))</f>
        <v/>
      </c>
      <c r="W1051" s="191" t="e">
        <f aca="false">xlookup(S1051,Q:Q,Q:Q)</f>
        <v>#NAME?</v>
      </c>
    </row>
    <row r="1052" customFormat="false" ht="15.75" hidden="false" customHeight="true" outlineLevel="0" collapsed="false">
      <c r="A1052" s="126"/>
      <c r="B1052" s="126"/>
      <c r="C1052" s="126"/>
      <c r="G1052" s="214"/>
      <c r="H1052" s="123"/>
      <c r="I1052" s="214" t="str">
        <f aca="false">IF(F1052&lt;&gt;"",xlookup(F1052,M:M,M:M,"not guildie"),"")</f>
        <v/>
      </c>
      <c r="J1052" s="214" t="str">
        <f aca="false">IF(F1052&lt;&gt;"", xlookup(F1052,O:O,O:O,"not on DKP"),"")</f>
        <v/>
      </c>
      <c r="K1052" s="185" t="str">
        <f aca="false">IF(F1052="","", xlookup("*"&amp;F1052&amp;"*",S:S,S:S,"",2))</f>
        <v/>
      </c>
      <c r="N1052" s="187" t="str">
        <f aca="false" t="array" ref="N1052:N1052">IF(M1052="","", xlookup(M1052,'Guild ID Registrar'!B:B,'Guild ID Registrar'!A:A,"noID"))</f>
        <v/>
      </c>
      <c r="O1052" s="139" t="e">
        <f aca="false">xlookup(M1052,F:F,F:F,"",2)</f>
        <v>#NAME?</v>
      </c>
      <c r="P1052" s="138" t="str">
        <f aca="false">IF(SUMIF(F:F,M1052,H:H)=0,"",SUMIF(F:F,M1052,H:H))</f>
        <v/>
      </c>
      <c r="Q1052" s="189" t="str">
        <f aca="false">IF(M1052="","", xlookup("*"&amp;M1052&amp;"*",S:S,S:S,"",2))</f>
        <v/>
      </c>
      <c r="S1052" s="140" t="str">
        <f aca="false">IF('DKP Sep 25'!A1049&lt;&gt;"",'DKP Sep 25'!A1049,"")</f>
        <v/>
      </c>
      <c r="T1052" s="145" t="str">
        <f aca="false">IF(S1052="","",IF(SUMIF(Q:Q,S1052,P:P)=0,"",SUMIF(Q:Q,S1052,P:P)))</f>
        <v/>
      </c>
      <c r="U1052" s="190" t="str">
        <f aca="false" t="array" ref="U1052:U1052">IF(S1052="","", xlookup(S1052,'DKP Sep 25'!A:A,'DKP Sep 25'!A:A))</f>
        <v/>
      </c>
      <c r="V1052" s="126" t="str">
        <f aca="false">IF(T1052="","", IF(T1052&gt;10,1,""))</f>
        <v/>
      </c>
      <c r="W1052" s="191" t="e">
        <f aca="false">xlookup(S1052,Q:Q,Q:Q)</f>
        <v>#NAME?</v>
      </c>
    </row>
    <row r="1053" customFormat="false" ht="15.75" hidden="false" customHeight="true" outlineLevel="0" collapsed="false">
      <c r="A1053" s="126"/>
      <c r="B1053" s="126"/>
      <c r="C1053" s="126"/>
      <c r="G1053" s="214"/>
      <c r="H1053" s="123"/>
      <c r="I1053" s="214" t="str">
        <f aca="false">IF(F1053&lt;&gt;"",xlookup(F1053,M:M,M:M,"not guildie"),"")</f>
        <v/>
      </c>
      <c r="J1053" s="214" t="str">
        <f aca="false">IF(F1053&lt;&gt;"", xlookup(F1053,O:O,O:O,"not on DKP"),"")</f>
        <v/>
      </c>
      <c r="K1053" s="185" t="str">
        <f aca="false">IF(F1053="","", xlookup("*"&amp;F1053&amp;"*",S:S,S:S,"",2))</f>
        <v/>
      </c>
      <c r="N1053" s="187" t="str">
        <f aca="false" t="array" ref="N1053:N1053">IF(M1053="","", xlookup(M1053,'Guild ID Registrar'!B:B,'Guild ID Registrar'!A:A,"noID"))</f>
        <v/>
      </c>
      <c r="O1053" s="139" t="e">
        <f aca="false">xlookup(M1053,F:F,F:F,"",2)</f>
        <v>#NAME?</v>
      </c>
      <c r="P1053" s="138" t="str">
        <f aca="false">IF(SUMIF(F:F,M1053,H:H)=0,"",SUMIF(F:F,M1053,H:H))</f>
        <v/>
      </c>
      <c r="Q1053" s="189" t="str">
        <f aca="false">IF(M1053="","", xlookup("*"&amp;M1053&amp;"*",S:S,S:S,"",2))</f>
        <v/>
      </c>
      <c r="S1053" s="140" t="str">
        <f aca="false">IF('DKP Sep 25'!A1050&lt;&gt;"",'DKP Sep 25'!A1050,"")</f>
        <v/>
      </c>
      <c r="T1053" s="145" t="str">
        <f aca="false">IF(S1053="","",IF(SUMIF(Q:Q,S1053,P:P)=0,"",SUMIF(Q:Q,S1053,P:P)))</f>
        <v/>
      </c>
      <c r="U1053" s="190" t="str">
        <f aca="false" t="array" ref="U1053:U1053">IF(S1053="","", xlookup(S1053,'DKP Sep 25'!A:A,'DKP Sep 25'!A:A))</f>
        <v/>
      </c>
      <c r="V1053" s="126" t="str">
        <f aca="false">IF(T1053="","", IF(T1053&gt;10,1,""))</f>
        <v/>
      </c>
      <c r="W1053" s="191" t="e">
        <f aca="false">xlookup(S1053,Q:Q,Q:Q)</f>
        <v>#NAME?</v>
      </c>
    </row>
    <row r="1054" customFormat="false" ht="15.75" hidden="false" customHeight="true" outlineLevel="0" collapsed="false">
      <c r="A1054" s="126"/>
      <c r="B1054" s="126"/>
      <c r="C1054" s="126"/>
      <c r="G1054" s="214"/>
      <c r="H1054" s="123"/>
      <c r="I1054" s="214" t="str">
        <f aca="false">IF(F1054&lt;&gt;"",xlookup(F1054,M:M,M:M,"not guildie"),"")</f>
        <v/>
      </c>
      <c r="J1054" s="214" t="str">
        <f aca="false">IF(F1054&lt;&gt;"", xlookup(F1054,O:O,O:O,"not on DKP"),"")</f>
        <v/>
      </c>
      <c r="K1054" s="185" t="str">
        <f aca="false">IF(F1054="","", xlookup("*"&amp;F1054&amp;"*",S:S,S:S,"",2))</f>
        <v/>
      </c>
      <c r="N1054" s="187" t="str">
        <f aca="false" t="array" ref="N1054:N1054">IF(M1054="","", xlookup(M1054,'Guild ID Registrar'!B:B,'Guild ID Registrar'!A:A,"noID"))</f>
        <v/>
      </c>
      <c r="O1054" s="139" t="e">
        <f aca="false">xlookup(M1054,F:F,F:F,"",2)</f>
        <v>#NAME?</v>
      </c>
      <c r="P1054" s="138" t="str">
        <f aca="false">IF(SUMIF(F:F,M1054,H:H)=0,"",SUMIF(F:F,M1054,H:H))</f>
        <v/>
      </c>
      <c r="Q1054" s="189" t="str">
        <f aca="false">IF(M1054="","", xlookup("*"&amp;M1054&amp;"*",S:S,S:S,"",2))</f>
        <v/>
      </c>
      <c r="S1054" s="140" t="str">
        <f aca="false">IF('DKP Sep 25'!A1051&lt;&gt;"",'DKP Sep 25'!A1051,"")</f>
        <v/>
      </c>
      <c r="T1054" s="145" t="str">
        <f aca="false">IF(S1054="","",IF(SUMIF(Q:Q,S1054,P:P)=0,"",SUMIF(Q:Q,S1054,P:P)))</f>
        <v/>
      </c>
      <c r="U1054" s="190" t="str">
        <f aca="false" t="array" ref="U1054:U1054">IF(S1054="","", xlookup(S1054,'DKP Sep 25'!A:A,'DKP Sep 25'!A:A))</f>
        <v/>
      </c>
      <c r="V1054" s="126" t="str">
        <f aca="false">IF(T1054="","", IF(T1054&gt;10,1,""))</f>
        <v/>
      </c>
      <c r="W1054" s="191" t="e">
        <f aca="false">xlookup(S1054,Q:Q,Q:Q)</f>
        <v>#NAME?</v>
      </c>
    </row>
    <row r="1055" customFormat="false" ht="15.75" hidden="false" customHeight="true" outlineLevel="0" collapsed="false">
      <c r="A1055" s="126"/>
      <c r="B1055" s="126"/>
      <c r="C1055" s="126"/>
      <c r="G1055" s="214"/>
      <c r="H1055" s="123"/>
      <c r="I1055" s="214" t="str">
        <f aca="false">IF(F1055&lt;&gt;"",xlookup(F1055,M:M,M:M,"not guildie"),"")</f>
        <v/>
      </c>
      <c r="J1055" s="214" t="str">
        <f aca="false">IF(F1055&lt;&gt;"", xlookup(F1055,O:O,O:O,"not on DKP"),"")</f>
        <v/>
      </c>
      <c r="K1055" s="185" t="str">
        <f aca="false">IF(F1055="","", xlookup("*"&amp;F1055&amp;"*",S:S,S:S,"",2))</f>
        <v/>
      </c>
      <c r="N1055" s="187" t="str">
        <f aca="false" t="array" ref="N1055:N1055">IF(M1055="","", xlookup(M1055,'Guild ID Registrar'!B:B,'Guild ID Registrar'!A:A,"noID"))</f>
        <v/>
      </c>
      <c r="O1055" s="139" t="e">
        <f aca="false">xlookup(M1055,F:F,F:F,"",2)</f>
        <v>#NAME?</v>
      </c>
      <c r="P1055" s="138" t="str">
        <f aca="false">IF(SUMIF(F:F,M1055,H:H)=0,"",SUMIF(F:F,M1055,H:H))</f>
        <v/>
      </c>
      <c r="Q1055" s="189" t="str">
        <f aca="false">IF(M1055="","", xlookup("*"&amp;M1055&amp;"*",S:S,S:S,"",2))</f>
        <v/>
      </c>
      <c r="S1055" s="140" t="str">
        <f aca="false">IF('DKP Sep 25'!A1052&lt;&gt;"",'DKP Sep 25'!A1052,"")</f>
        <v/>
      </c>
      <c r="T1055" s="145" t="str">
        <f aca="false">IF(S1055="","",IF(SUMIF(Q:Q,S1055,P:P)=0,"",SUMIF(Q:Q,S1055,P:P)))</f>
        <v/>
      </c>
      <c r="U1055" s="190" t="str">
        <f aca="false" t="array" ref="U1055:U1055">IF(S1055="","", xlookup(S1055,'DKP Sep 25'!A:A,'DKP Sep 25'!A:A))</f>
        <v/>
      </c>
      <c r="V1055" s="126" t="str">
        <f aca="false">IF(T1055="","", IF(T1055&gt;10,1,""))</f>
        <v/>
      </c>
      <c r="W1055" s="191" t="e">
        <f aca="false">xlookup(S1055,Q:Q,Q:Q)</f>
        <v>#NAME?</v>
      </c>
    </row>
    <row r="1056" customFormat="false" ht="15.75" hidden="false" customHeight="true" outlineLevel="0" collapsed="false">
      <c r="A1056" s="126"/>
      <c r="B1056" s="126"/>
      <c r="C1056" s="126"/>
      <c r="G1056" s="214"/>
      <c r="H1056" s="123"/>
      <c r="I1056" s="214" t="str">
        <f aca="false">IF(F1056&lt;&gt;"",xlookup(F1056,M:M,M:M,"not guildie"),"")</f>
        <v/>
      </c>
      <c r="J1056" s="214" t="str">
        <f aca="false">IF(F1056&lt;&gt;"", xlookup(F1056,O:O,O:O,"not on DKP"),"")</f>
        <v/>
      </c>
      <c r="K1056" s="185" t="str">
        <f aca="false">IF(F1056="","", xlookup("*"&amp;F1056&amp;"*",S:S,S:S,"",2))</f>
        <v/>
      </c>
      <c r="N1056" s="187" t="str">
        <f aca="false" t="array" ref="N1056:N1056">IF(M1056="","", xlookup(M1056,'Guild ID Registrar'!B:B,'Guild ID Registrar'!A:A,"noID"))</f>
        <v/>
      </c>
      <c r="O1056" s="139" t="e">
        <f aca="false">xlookup(M1056,F:F,F:F,"",2)</f>
        <v>#NAME?</v>
      </c>
      <c r="P1056" s="138" t="str">
        <f aca="false">IF(SUMIF(F:F,M1056,H:H)=0,"",SUMIF(F:F,M1056,H:H))</f>
        <v/>
      </c>
      <c r="Q1056" s="189" t="str">
        <f aca="false">IF(M1056="","", xlookup("*"&amp;M1056&amp;"*",S:S,S:S,"",2))</f>
        <v/>
      </c>
      <c r="S1056" s="140" t="str">
        <f aca="false">IF('DKP Sep 25'!A1053&lt;&gt;"",'DKP Sep 25'!A1053,"")</f>
        <v/>
      </c>
      <c r="T1056" s="145" t="str">
        <f aca="false">IF(S1056="","",IF(SUMIF(Q:Q,S1056,P:P)=0,"",SUMIF(Q:Q,S1056,P:P)))</f>
        <v/>
      </c>
      <c r="U1056" s="190" t="str">
        <f aca="false" t="array" ref="U1056:U1056">IF(S1056="","", xlookup(S1056,'DKP Sep 25'!A:A,'DKP Sep 25'!A:A))</f>
        <v/>
      </c>
      <c r="V1056" s="126" t="str">
        <f aca="false">IF(T1056="","", IF(T1056&gt;10,1,""))</f>
        <v/>
      </c>
      <c r="W1056" s="191" t="e">
        <f aca="false">xlookup(S1056,Q:Q,Q:Q)</f>
        <v>#NAME?</v>
      </c>
    </row>
    <row r="1057" customFormat="false" ht="15.75" hidden="false" customHeight="true" outlineLevel="0" collapsed="false">
      <c r="A1057" s="126"/>
      <c r="B1057" s="126"/>
      <c r="C1057" s="126"/>
      <c r="G1057" s="214"/>
      <c r="H1057" s="123"/>
      <c r="I1057" s="214" t="str">
        <f aca="false">IF(F1057&lt;&gt;"",xlookup(F1057,M:M,M:M,"not guildie"),"")</f>
        <v/>
      </c>
      <c r="J1057" s="214" t="str">
        <f aca="false">IF(F1057&lt;&gt;"", xlookup(F1057,O:O,O:O,"not on DKP"),"")</f>
        <v/>
      </c>
      <c r="K1057" s="185" t="str">
        <f aca="false">IF(F1057="","", xlookup("*"&amp;F1057&amp;"*",S:S,S:S,"",2))</f>
        <v/>
      </c>
      <c r="N1057" s="187" t="str">
        <f aca="false" t="array" ref="N1057:N1057">IF(M1057="","", xlookup(M1057,'Guild ID Registrar'!B:B,'Guild ID Registrar'!A:A,"noID"))</f>
        <v/>
      </c>
      <c r="O1057" s="139" t="e">
        <f aca="false">xlookup(M1057,F:F,F:F,"",2)</f>
        <v>#NAME?</v>
      </c>
      <c r="P1057" s="138" t="str">
        <f aca="false">IF(SUMIF(F:F,M1057,H:H)=0,"",SUMIF(F:F,M1057,H:H))</f>
        <v/>
      </c>
      <c r="Q1057" s="189" t="str">
        <f aca="false">IF(M1057="","", xlookup("*"&amp;M1057&amp;"*",S:S,S:S,"",2))</f>
        <v/>
      </c>
      <c r="S1057" s="140" t="str">
        <f aca="false">IF('DKP Sep 25'!A1054&lt;&gt;"",'DKP Sep 25'!A1054,"")</f>
        <v/>
      </c>
      <c r="T1057" s="145" t="str">
        <f aca="false">IF(S1057="","",IF(SUMIF(Q:Q,S1057,P:P)=0,"",SUMIF(Q:Q,S1057,P:P)))</f>
        <v/>
      </c>
      <c r="U1057" s="190" t="str">
        <f aca="false" t="array" ref="U1057:U1057">IF(S1057="","", xlookup(S1057,'DKP Sep 25'!A:A,'DKP Sep 25'!A:A))</f>
        <v/>
      </c>
      <c r="V1057" s="126" t="str">
        <f aca="false">IF(T1057="","", IF(T1057&gt;10,1,""))</f>
        <v/>
      </c>
      <c r="W1057" s="191" t="e">
        <f aca="false">xlookup(S1057,Q:Q,Q:Q)</f>
        <v>#NAME?</v>
      </c>
    </row>
    <row r="1058" customFormat="false" ht="15.75" hidden="false" customHeight="true" outlineLevel="0" collapsed="false">
      <c r="A1058" s="126"/>
      <c r="B1058" s="126"/>
      <c r="C1058" s="126"/>
      <c r="G1058" s="214"/>
      <c r="H1058" s="123"/>
      <c r="I1058" s="214" t="str">
        <f aca="false">IF(F1058&lt;&gt;"",xlookup(F1058,M:M,M:M,"not guildie"),"")</f>
        <v/>
      </c>
      <c r="J1058" s="214" t="str">
        <f aca="false">IF(F1058&lt;&gt;"", xlookup(F1058,O:O,O:O,"not on DKP"),"")</f>
        <v/>
      </c>
      <c r="K1058" s="185" t="str">
        <f aca="false">IF(F1058="","", xlookup("*"&amp;F1058&amp;"*",S:S,S:S,"",2))</f>
        <v/>
      </c>
      <c r="N1058" s="187" t="str">
        <f aca="false" t="array" ref="N1058:N1058">IF(M1058="","", xlookup(M1058,'Guild ID Registrar'!B:B,'Guild ID Registrar'!A:A,"noID"))</f>
        <v/>
      </c>
      <c r="O1058" s="139" t="e">
        <f aca="false">xlookup(M1058,F:F,F:F,"",2)</f>
        <v>#NAME?</v>
      </c>
      <c r="P1058" s="138" t="str">
        <f aca="false">IF(SUMIF(F:F,M1058,H:H)=0,"",SUMIF(F:F,M1058,H:H))</f>
        <v/>
      </c>
      <c r="Q1058" s="189" t="str">
        <f aca="false">IF(M1058="","", xlookup("*"&amp;M1058&amp;"*",S:S,S:S,"",2))</f>
        <v/>
      </c>
      <c r="S1058" s="140" t="str">
        <f aca="false">IF('DKP Sep 25'!A1055&lt;&gt;"",'DKP Sep 25'!A1055,"")</f>
        <v/>
      </c>
      <c r="T1058" s="145" t="str">
        <f aca="false">IF(S1058="","",IF(SUMIF(Q:Q,S1058,P:P)=0,"",SUMIF(Q:Q,S1058,P:P)))</f>
        <v/>
      </c>
      <c r="U1058" s="190" t="str">
        <f aca="false" t="array" ref="U1058:U1058">IF(S1058="","", xlookup(S1058,'DKP Sep 25'!A:A,'DKP Sep 25'!A:A))</f>
        <v/>
      </c>
      <c r="V1058" s="126" t="str">
        <f aca="false">IF(T1058="","", IF(T1058&gt;10,1,""))</f>
        <v/>
      </c>
      <c r="W1058" s="191" t="e">
        <f aca="false">xlookup(S1058,Q:Q,Q:Q)</f>
        <v>#NAME?</v>
      </c>
    </row>
    <row r="1059" customFormat="false" ht="15.75" hidden="false" customHeight="true" outlineLevel="0" collapsed="false">
      <c r="A1059" s="126"/>
      <c r="B1059" s="126"/>
      <c r="C1059" s="126"/>
      <c r="G1059" s="214"/>
      <c r="H1059" s="123"/>
      <c r="I1059" s="214" t="str">
        <f aca="false">IF(F1059&lt;&gt;"",xlookup(F1059,M:M,M:M,"not guildie"),"")</f>
        <v/>
      </c>
      <c r="J1059" s="214" t="str">
        <f aca="false">IF(F1059&lt;&gt;"", xlookup(F1059,O:O,O:O,"not on DKP"),"")</f>
        <v/>
      </c>
      <c r="K1059" s="185" t="str">
        <f aca="false">IF(F1059="","", xlookup("*"&amp;F1059&amp;"*",S:S,S:S,"",2))</f>
        <v/>
      </c>
      <c r="N1059" s="187" t="str">
        <f aca="false" t="array" ref="N1059:N1059">IF(M1059="","", xlookup(M1059,'Guild ID Registrar'!B:B,'Guild ID Registrar'!A:A,"noID"))</f>
        <v/>
      </c>
      <c r="O1059" s="139" t="e">
        <f aca="false">xlookup(M1059,F:F,F:F,"",2)</f>
        <v>#NAME?</v>
      </c>
      <c r="P1059" s="138" t="str">
        <f aca="false">IF(SUMIF(F:F,M1059,H:H)=0,"",SUMIF(F:F,M1059,H:H))</f>
        <v/>
      </c>
      <c r="Q1059" s="189" t="str">
        <f aca="false">IF(M1059="","", xlookup("*"&amp;M1059&amp;"*",S:S,S:S,"",2))</f>
        <v/>
      </c>
      <c r="S1059" s="140" t="str">
        <f aca="false">IF('DKP Sep 25'!A1056&lt;&gt;"",'DKP Sep 25'!A1056,"")</f>
        <v/>
      </c>
      <c r="T1059" s="145" t="str">
        <f aca="false">IF(S1059="","",IF(SUMIF(Q:Q,S1059,P:P)=0,"",SUMIF(Q:Q,S1059,P:P)))</f>
        <v/>
      </c>
      <c r="U1059" s="190" t="str">
        <f aca="false" t="array" ref="U1059:U1059">IF(S1059="","", xlookup(S1059,'DKP Sep 25'!A:A,'DKP Sep 25'!A:A))</f>
        <v/>
      </c>
      <c r="V1059" s="126" t="str">
        <f aca="false">IF(T1059="","", IF(T1059&gt;10,1,""))</f>
        <v/>
      </c>
      <c r="W1059" s="191" t="e">
        <f aca="false">xlookup(S1059,Q:Q,Q:Q)</f>
        <v>#NAME?</v>
      </c>
    </row>
    <row r="1060" customFormat="false" ht="15.75" hidden="false" customHeight="true" outlineLevel="0" collapsed="false">
      <c r="A1060" s="126"/>
      <c r="B1060" s="126"/>
      <c r="C1060" s="126"/>
      <c r="G1060" s="214"/>
      <c r="H1060" s="123"/>
      <c r="I1060" s="214" t="str">
        <f aca="false">IF(F1060&lt;&gt;"",xlookup(F1060,M:M,M:M,"not guildie"),"")</f>
        <v/>
      </c>
      <c r="J1060" s="214" t="str">
        <f aca="false">IF(F1060&lt;&gt;"", xlookup(F1060,O:O,O:O,"not on DKP"),"")</f>
        <v/>
      </c>
      <c r="K1060" s="185" t="str">
        <f aca="false">IF(F1060="","", xlookup("*"&amp;F1060&amp;"*",S:S,S:S,"",2))</f>
        <v/>
      </c>
      <c r="N1060" s="187" t="str">
        <f aca="false" t="array" ref="N1060:N1060">IF(M1060="","", xlookup(M1060,'Guild ID Registrar'!B:B,'Guild ID Registrar'!A:A,"noID"))</f>
        <v/>
      </c>
      <c r="O1060" s="139" t="e">
        <f aca="false">xlookup(M1060,F:F,F:F,"",2)</f>
        <v>#NAME?</v>
      </c>
      <c r="P1060" s="138" t="str">
        <f aca="false">IF(SUMIF(F:F,M1060,H:H)=0,"",SUMIF(F:F,M1060,H:H))</f>
        <v/>
      </c>
      <c r="Q1060" s="189" t="str">
        <f aca="false">IF(M1060="","", xlookup("*"&amp;M1060&amp;"*",S:S,S:S,"",2))</f>
        <v/>
      </c>
      <c r="S1060" s="140" t="str">
        <f aca="false">IF('DKP Sep 25'!A1057&lt;&gt;"",'DKP Sep 25'!A1057,"")</f>
        <v/>
      </c>
      <c r="T1060" s="145" t="str">
        <f aca="false">IF(S1060="","",IF(SUMIF(Q:Q,S1060,P:P)=0,"",SUMIF(Q:Q,S1060,P:P)))</f>
        <v/>
      </c>
      <c r="U1060" s="190" t="str">
        <f aca="false" t="array" ref="U1060:U1060">IF(S1060="","", xlookup(S1060,'DKP Sep 25'!A:A,'DKP Sep 25'!A:A))</f>
        <v/>
      </c>
      <c r="V1060" s="126" t="str">
        <f aca="false">IF(T1060="","", IF(T1060&gt;10,1,""))</f>
        <v/>
      </c>
      <c r="W1060" s="191" t="e">
        <f aca="false">xlookup(S1060,Q:Q,Q:Q)</f>
        <v>#NAME?</v>
      </c>
    </row>
    <row r="1061" customFormat="false" ht="15.75" hidden="false" customHeight="true" outlineLevel="0" collapsed="false">
      <c r="A1061" s="126"/>
      <c r="B1061" s="126"/>
      <c r="C1061" s="126"/>
      <c r="G1061" s="214"/>
      <c r="H1061" s="123"/>
      <c r="I1061" s="214" t="str">
        <f aca="false">IF(F1061&lt;&gt;"",xlookup(F1061,M:M,M:M,"not guildie"),"")</f>
        <v/>
      </c>
      <c r="J1061" s="214" t="str">
        <f aca="false">IF(F1061&lt;&gt;"", xlookup(F1061,O:O,O:O,"not on DKP"),"")</f>
        <v/>
      </c>
      <c r="K1061" s="185" t="str">
        <f aca="false">IF(F1061="","", xlookup("*"&amp;F1061&amp;"*",S:S,S:S,"",2))</f>
        <v/>
      </c>
      <c r="N1061" s="187" t="str">
        <f aca="false" t="array" ref="N1061:N1061">IF(M1061="","", xlookup(M1061,'Guild ID Registrar'!B:B,'Guild ID Registrar'!A:A,"noID"))</f>
        <v/>
      </c>
      <c r="O1061" s="139" t="e">
        <f aca="false">xlookup(M1061,F:F,F:F,"",2)</f>
        <v>#NAME?</v>
      </c>
      <c r="P1061" s="138" t="str">
        <f aca="false">IF(SUMIF(F:F,M1061,H:H)=0,"",SUMIF(F:F,M1061,H:H))</f>
        <v/>
      </c>
      <c r="Q1061" s="189" t="str">
        <f aca="false">IF(M1061="","", xlookup("*"&amp;M1061&amp;"*",S:S,S:S,"",2))</f>
        <v/>
      </c>
      <c r="S1061" s="140" t="str">
        <f aca="false">IF('DKP Sep 25'!A1058&lt;&gt;"",'DKP Sep 25'!A1058,"")</f>
        <v/>
      </c>
      <c r="T1061" s="145" t="str">
        <f aca="false">IF(S1061="","",IF(SUMIF(Q:Q,S1061,P:P)=0,"",SUMIF(Q:Q,S1061,P:P)))</f>
        <v/>
      </c>
      <c r="U1061" s="190" t="str">
        <f aca="false" t="array" ref="U1061:U1061">IF(S1061="","", xlookup(S1061,'DKP Sep 25'!A:A,'DKP Sep 25'!A:A))</f>
        <v/>
      </c>
      <c r="V1061" s="126" t="str">
        <f aca="false">IF(T1061="","", IF(T1061&gt;10,1,""))</f>
        <v/>
      </c>
      <c r="W1061" s="191" t="e">
        <f aca="false">xlookup(S1061,Q:Q,Q:Q)</f>
        <v>#NAME?</v>
      </c>
    </row>
    <row r="1062" customFormat="false" ht="15.75" hidden="false" customHeight="true" outlineLevel="0" collapsed="false">
      <c r="A1062" s="126"/>
      <c r="B1062" s="126"/>
      <c r="C1062" s="126"/>
      <c r="G1062" s="214"/>
      <c r="H1062" s="123"/>
      <c r="I1062" s="214" t="str">
        <f aca="false">IF(F1062&lt;&gt;"",xlookup(F1062,M:M,M:M,"not guildie"),"")</f>
        <v/>
      </c>
      <c r="J1062" s="214" t="str">
        <f aca="false">IF(F1062&lt;&gt;"", xlookup(F1062,O:O,O:O,"not on DKP"),"")</f>
        <v/>
      </c>
      <c r="K1062" s="185" t="str">
        <f aca="false">IF(F1062="","", xlookup("*"&amp;F1062&amp;"*",S:S,S:S,"",2))</f>
        <v/>
      </c>
      <c r="N1062" s="187" t="str">
        <f aca="false" t="array" ref="N1062:N1062">IF(M1062="","", xlookup(M1062,'Guild ID Registrar'!B:B,'Guild ID Registrar'!A:A,"noID"))</f>
        <v/>
      </c>
      <c r="O1062" s="139" t="e">
        <f aca="false">xlookup(M1062,F:F,F:F,"",2)</f>
        <v>#NAME?</v>
      </c>
      <c r="P1062" s="138" t="str">
        <f aca="false">IF(SUMIF(F:F,M1062,H:H)=0,"",SUMIF(F:F,M1062,H:H))</f>
        <v/>
      </c>
      <c r="Q1062" s="189" t="str">
        <f aca="false">IF(M1062="","", xlookup("*"&amp;M1062&amp;"*",S:S,S:S,"",2))</f>
        <v/>
      </c>
      <c r="S1062" s="140" t="str">
        <f aca="false">IF('DKP Sep 25'!A1059&lt;&gt;"",'DKP Sep 25'!A1059,"")</f>
        <v/>
      </c>
      <c r="T1062" s="145" t="str">
        <f aca="false">IF(S1062="","",IF(SUMIF(Q:Q,S1062,P:P)=0,"",SUMIF(Q:Q,S1062,P:P)))</f>
        <v/>
      </c>
      <c r="U1062" s="190" t="str">
        <f aca="false" t="array" ref="U1062:U1062">IF(S1062="","", xlookup(S1062,'DKP Sep 25'!A:A,'DKP Sep 25'!A:A))</f>
        <v/>
      </c>
      <c r="V1062" s="126" t="str">
        <f aca="false">IF(T1062="","", IF(T1062&gt;10,1,""))</f>
        <v/>
      </c>
      <c r="W1062" s="191" t="e">
        <f aca="false">xlookup(S1062,Q:Q,Q:Q)</f>
        <v>#NAME?</v>
      </c>
    </row>
    <row r="1063" customFormat="false" ht="15.75" hidden="false" customHeight="true" outlineLevel="0" collapsed="false">
      <c r="A1063" s="126"/>
      <c r="B1063" s="126"/>
      <c r="C1063" s="126"/>
      <c r="G1063" s="214"/>
      <c r="H1063" s="123"/>
      <c r="I1063" s="214" t="str">
        <f aca="false">IF(F1063&lt;&gt;"",xlookup(F1063,M:M,M:M,"not guildie"),"")</f>
        <v/>
      </c>
      <c r="J1063" s="214" t="str">
        <f aca="false">IF(F1063&lt;&gt;"", xlookup(F1063,O:O,O:O,"not on DKP"),"")</f>
        <v/>
      </c>
      <c r="K1063" s="185" t="str">
        <f aca="false">IF(F1063="","", xlookup("*"&amp;F1063&amp;"*",S:S,S:S,"",2))</f>
        <v/>
      </c>
      <c r="N1063" s="187" t="str">
        <f aca="false" t="array" ref="N1063:N1063">IF(M1063="","", xlookup(M1063,'Guild ID Registrar'!B:B,'Guild ID Registrar'!A:A,"noID"))</f>
        <v/>
      </c>
      <c r="O1063" s="139" t="e">
        <f aca="false">xlookup(M1063,F:F,F:F,"",2)</f>
        <v>#NAME?</v>
      </c>
      <c r="P1063" s="138" t="str">
        <f aca="false">IF(SUMIF(F:F,M1063,H:H)=0,"",SUMIF(F:F,M1063,H:H))</f>
        <v/>
      </c>
      <c r="Q1063" s="189" t="str">
        <f aca="false">IF(M1063="","", xlookup("*"&amp;M1063&amp;"*",S:S,S:S,"",2))</f>
        <v/>
      </c>
      <c r="S1063" s="140" t="str">
        <f aca="false">IF('DKP Sep 25'!A1060&lt;&gt;"",'DKP Sep 25'!A1060,"")</f>
        <v/>
      </c>
      <c r="T1063" s="145" t="str">
        <f aca="false">IF(S1063="","",IF(SUMIF(Q:Q,S1063,P:P)=0,"",SUMIF(Q:Q,S1063,P:P)))</f>
        <v/>
      </c>
      <c r="U1063" s="190" t="str">
        <f aca="false" t="array" ref="U1063:U1063">IF(S1063="","", xlookup(S1063,'DKP Sep 25'!A:A,'DKP Sep 25'!A:A))</f>
        <v/>
      </c>
      <c r="V1063" s="126" t="str">
        <f aca="false">IF(T1063="","", IF(T1063&gt;10,1,""))</f>
        <v/>
      </c>
      <c r="W1063" s="191" t="e">
        <f aca="false">xlookup(S1063,Q:Q,Q:Q)</f>
        <v>#NAME?</v>
      </c>
    </row>
    <row r="1064" customFormat="false" ht="15.75" hidden="false" customHeight="true" outlineLevel="0" collapsed="false">
      <c r="A1064" s="126"/>
      <c r="B1064" s="126"/>
      <c r="C1064" s="126"/>
      <c r="G1064" s="214"/>
      <c r="H1064" s="123"/>
      <c r="I1064" s="214" t="str">
        <f aca="false">IF(F1064&lt;&gt;"",xlookup(F1064,M:M,M:M,"not guildie"),"")</f>
        <v/>
      </c>
      <c r="J1064" s="214" t="str">
        <f aca="false">IF(F1064&lt;&gt;"", xlookup(F1064,O:O,O:O,"not on DKP"),"")</f>
        <v/>
      </c>
      <c r="K1064" s="185" t="str">
        <f aca="false">IF(F1064="","", xlookup("*"&amp;F1064&amp;"*",S:S,S:S,"",2))</f>
        <v/>
      </c>
      <c r="N1064" s="187" t="str">
        <f aca="false" t="array" ref="N1064:N1064">IF(M1064="","", xlookup(M1064,'Guild ID Registrar'!B:B,'Guild ID Registrar'!A:A,"noID"))</f>
        <v/>
      </c>
      <c r="O1064" s="139" t="e">
        <f aca="false">xlookup(M1064,F:F,F:F,"",2)</f>
        <v>#NAME?</v>
      </c>
      <c r="P1064" s="138" t="str">
        <f aca="false">IF(SUMIF(F:F,M1064,H:H)=0,"",SUMIF(F:F,M1064,H:H))</f>
        <v/>
      </c>
      <c r="Q1064" s="189" t="str">
        <f aca="false">IF(M1064="","", xlookup("*"&amp;M1064&amp;"*",S:S,S:S,"",2))</f>
        <v/>
      </c>
      <c r="S1064" s="140" t="str">
        <f aca="false">IF('DKP Sep 25'!A1061&lt;&gt;"",'DKP Sep 25'!A1061,"")</f>
        <v/>
      </c>
      <c r="T1064" s="145" t="str">
        <f aca="false">IF(S1064="","",IF(SUMIF(Q:Q,S1064,P:P)=0,"",SUMIF(Q:Q,S1064,P:P)))</f>
        <v/>
      </c>
      <c r="U1064" s="190" t="str">
        <f aca="false" t="array" ref="U1064:U1064">IF(S1064="","", xlookup(S1064,'DKP Sep 25'!A:A,'DKP Sep 25'!A:A))</f>
        <v/>
      </c>
      <c r="V1064" s="126" t="str">
        <f aca="false">IF(T1064="","", IF(T1064&gt;10,1,""))</f>
        <v/>
      </c>
      <c r="W1064" s="191" t="e">
        <f aca="false">xlookup(S1064,Q:Q,Q:Q)</f>
        <v>#NAME?</v>
      </c>
    </row>
    <row r="1065" customFormat="false" ht="15.75" hidden="false" customHeight="true" outlineLevel="0" collapsed="false">
      <c r="A1065" s="126"/>
      <c r="B1065" s="126"/>
      <c r="C1065" s="126"/>
      <c r="G1065" s="214"/>
      <c r="H1065" s="123"/>
      <c r="I1065" s="214" t="str">
        <f aca="false">IF(F1065&lt;&gt;"",xlookup(F1065,M:M,M:M,"not guildie"),"")</f>
        <v/>
      </c>
      <c r="J1065" s="214" t="str">
        <f aca="false">IF(F1065&lt;&gt;"", xlookup(F1065,O:O,O:O,"not on DKP"),"")</f>
        <v/>
      </c>
      <c r="K1065" s="185" t="str">
        <f aca="false">IF(F1065="","", xlookup("*"&amp;F1065&amp;"*",S:S,S:S,"",2))</f>
        <v/>
      </c>
      <c r="N1065" s="187" t="str">
        <f aca="false" t="array" ref="N1065:N1065">IF(M1065="","", xlookup(M1065,'Guild ID Registrar'!B:B,'Guild ID Registrar'!A:A,"noID"))</f>
        <v/>
      </c>
      <c r="O1065" s="139" t="e">
        <f aca="false">xlookup(M1065,F:F,F:F,"",2)</f>
        <v>#NAME?</v>
      </c>
      <c r="P1065" s="138" t="str">
        <f aca="false">IF(SUMIF(F:F,M1065,H:H)=0,"",SUMIF(F:F,M1065,H:H))</f>
        <v/>
      </c>
      <c r="Q1065" s="189" t="str">
        <f aca="false">IF(M1065="","", xlookup("*"&amp;M1065&amp;"*",S:S,S:S,"",2))</f>
        <v/>
      </c>
      <c r="S1065" s="140" t="str">
        <f aca="false">IF('DKP Sep 25'!A1062&lt;&gt;"",'DKP Sep 25'!A1062,"")</f>
        <v/>
      </c>
      <c r="T1065" s="145" t="str">
        <f aca="false">IF(S1065="","",IF(SUMIF(Q:Q,S1065,P:P)=0,"",SUMIF(Q:Q,S1065,P:P)))</f>
        <v/>
      </c>
      <c r="U1065" s="190" t="str">
        <f aca="false" t="array" ref="U1065:U1065">IF(S1065="","", xlookup(S1065,'DKP Sep 25'!A:A,'DKP Sep 25'!A:A))</f>
        <v/>
      </c>
      <c r="V1065" s="126" t="str">
        <f aca="false">IF(T1065="","", IF(T1065&gt;10,1,""))</f>
        <v/>
      </c>
      <c r="W1065" s="191" t="e">
        <f aca="false">xlookup(S1065,Q:Q,Q:Q)</f>
        <v>#NAME?</v>
      </c>
    </row>
    <row r="1066" customFormat="false" ht="15.75" hidden="false" customHeight="true" outlineLevel="0" collapsed="false">
      <c r="A1066" s="126"/>
      <c r="B1066" s="126"/>
      <c r="C1066" s="126"/>
      <c r="G1066" s="214"/>
      <c r="H1066" s="123"/>
      <c r="I1066" s="214" t="str">
        <f aca="false">IF(F1066&lt;&gt;"",xlookup(F1066,M:M,M:M,"not guildie"),"")</f>
        <v/>
      </c>
      <c r="J1066" s="214" t="str">
        <f aca="false">IF(F1066&lt;&gt;"", xlookup(F1066,O:O,O:O,"not on DKP"),"")</f>
        <v/>
      </c>
      <c r="K1066" s="185" t="str">
        <f aca="false">IF(F1066="","", xlookup("*"&amp;F1066&amp;"*",S:S,S:S,"",2))</f>
        <v/>
      </c>
      <c r="N1066" s="187" t="str">
        <f aca="false" t="array" ref="N1066:N1066">IF(M1066="","", xlookup(M1066,'Guild ID Registrar'!B:B,'Guild ID Registrar'!A:A,"noID"))</f>
        <v/>
      </c>
      <c r="O1066" s="139" t="e">
        <f aca="false">xlookup(M1066,F:F,F:F,"",2)</f>
        <v>#NAME?</v>
      </c>
      <c r="P1066" s="138" t="str">
        <f aca="false">IF(SUMIF(F:F,M1066,H:H)=0,"",SUMIF(F:F,M1066,H:H))</f>
        <v/>
      </c>
      <c r="Q1066" s="189" t="str">
        <f aca="false">IF(M1066="","", xlookup("*"&amp;M1066&amp;"*",S:S,S:S,"",2))</f>
        <v/>
      </c>
      <c r="S1066" s="140" t="str">
        <f aca="false">IF('DKP Sep 25'!A1063&lt;&gt;"",'DKP Sep 25'!A1063,"")</f>
        <v/>
      </c>
      <c r="T1066" s="145" t="str">
        <f aca="false">IF(S1066="","",IF(SUMIF(Q:Q,S1066,P:P)=0,"",SUMIF(Q:Q,S1066,P:P)))</f>
        <v/>
      </c>
      <c r="U1066" s="190" t="str">
        <f aca="false" t="array" ref="U1066:U1066">IF(S1066="","", xlookup(S1066,'DKP Sep 25'!A:A,'DKP Sep 25'!A:A))</f>
        <v/>
      </c>
      <c r="V1066" s="126" t="str">
        <f aca="false">IF(T1066="","", IF(T1066&gt;10,1,""))</f>
        <v/>
      </c>
      <c r="W1066" s="191" t="e">
        <f aca="false">xlookup(S1066,Q:Q,Q:Q)</f>
        <v>#NAME?</v>
      </c>
    </row>
    <row r="1067" customFormat="false" ht="15.75" hidden="false" customHeight="true" outlineLevel="0" collapsed="false">
      <c r="A1067" s="126"/>
      <c r="B1067" s="126"/>
      <c r="C1067" s="126"/>
      <c r="G1067" s="214"/>
      <c r="H1067" s="123"/>
      <c r="I1067" s="214" t="str">
        <f aca="false">IF(F1067&lt;&gt;"",xlookup(F1067,M:M,M:M,"not guildie"),"")</f>
        <v/>
      </c>
      <c r="J1067" s="214" t="str">
        <f aca="false">IF(F1067&lt;&gt;"", xlookup(F1067,O:O,O:O,"not on DKP"),"")</f>
        <v/>
      </c>
      <c r="K1067" s="185" t="str">
        <f aca="false">IF(F1067="","", xlookup("*"&amp;F1067&amp;"*",S:S,S:S,"",2))</f>
        <v/>
      </c>
      <c r="N1067" s="187" t="str">
        <f aca="false" t="array" ref="N1067:N1067">IF(M1067="","", xlookup(M1067,'Guild ID Registrar'!B:B,'Guild ID Registrar'!A:A,"noID"))</f>
        <v/>
      </c>
      <c r="O1067" s="139" t="e">
        <f aca="false">xlookup(M1067,F:F,F:F,"",2)</f>
        <v>#NAME?</v>
      </c>
      <c r="P1067" s="138" t="str">
        <f aca="false">IF(SUMIF(F:F,M1067,H:H)=0,"",SUMIF(F:F,M1067,H:H))</f>
        <v/>
      </c>
      <c r="Q1067" s="189" t="str">
        <f aca="false">IF(M1067="","", xlookup("*"&amp;M1067&amp;"*",S:S,S:S,"",2))</f>
        <v/>
      </c>
      <c r="S1067" s="140" t="str">
        <f aca="false">IF('DKP Sep 25'!A1064&lt;&gt;"",'DKP Sep 25'!A1064,"")</f>
        <v/>
      </c>
      <c r="T1067" s="145" t="str">
        <f aca="false">IF(S1067="","",IF(SUMIF(Q:Q,S1067,P:P)=0,"",SUMIF(Q:Q,S1067,P:P)))</f>
        <v/>
      </c>
      <c r="U1067" s="190" t="str">
        <f aca="false" t="array" ref="U1067:U1067">IF(S1067="","", xlookup(S1067,'DKP Sep 25'!A:A,'DKP Sep 25'!A:A))</f>
        <v/>
      </c>
      <c r="V1067" s="126" t="str">
        <f aca="false">IF(T1067="","", IF(T1067&gt;10,1,""))</f>
        <v/>
      </c>
      <c r="W1067" s="191" t="e">
        <f aca="false">xlookup(S1067,Q:Q,Q:Q)</f>
        <v>#NAME?</v>
      </c>
    </row>
    <row r="1068" customFormat="false" ht="15.75" hidden="false" customHeight="true" outlineLevel="0" collapsed="false">
      <c r="A1068" s="126"/>
      <c r="B1068" s="126"/>
      <c r="C1068" s="126"/>
      <c r="G1068" s="214"/>
      <c r="H1068" s="123"/>
      <c r="I1068" s="214" t="str">
        <f aca="false">IF(F1068&lt;&gt;"",xlookup(F1068,M:M,M:M,"not guildie"),"")</f>
        <v/>
      </c>
      <c r="J1068" s="214" t="str">
        <f aca="false">IF(F1068&lt;&gt;"", xlookup(F1068,O:O,O:O,"not on DKP"),"")</f>
        <v/>
      </c>
      <c r="K1068" s="185" t="str">
        <f aca="false">IF(F1068="","", xlookup("*"&amp;F1068&amp;"*",S:S,S:S,"",2))</f>
        <v/>
      </c>
      <c r="N1068" s="187" t="str">
        <f aca="false" t="array" ref="N1068:N1068">IF(M1068="","", xlookup(M1068,'Guild ID Registrar'!B:B,'Guild ID Registrar'!A:A,"noID"))</f>
        <v/>
      </c>
      <c r="O1068" s="139" t="e">
        <f aca="false">xlookup(M1068,F:F,F:F,"",2)</f>
        <v>#NAME?</v>
      </c>
      <c r="P1068" s="138" t="str">
        <f aca="false">IF(SUMIF(F:F,M1068,H:H)=0,"",SUMIF(F:F,M1068,H:H))</f>
        <v/>
      </c>
      <c r="Q1068" s="189" t="str">
        <f aca="false">IF(M1068="","", xlookup("*"&amp;M1068&amp;"*",S:S,S:S,"",2))</f>
        <v/>
      </c>
      <c r="S1068" s="140" t="str">
        <f aca="false">IF('DKP Sep 25'!A1065&lt;&gt;"",'DKP Sep 25'!A1065,"")</f>
        <v/>
      </c>
      <c r="T1068" s="145" t="str">
        <f aca="false">IF(S1068="","",IF(SUMIF(Q:Q,S1068,P:P)=0,"",SUMIF(Q:Q,S1068,P:P)))</f>
        <v/>
      </c>
      <c r="U1068" s="190" t="str">
        <f aca="false" t="array" ref="U1068:U1068">IF(S1068="","", xlookup(S1068,'DKP Sep 25'!A:A,'DKP Sep 25'!A:A))</f>
        <v/>
      </c>
      <c r="V1068" s="126" t="str">
        <f aca="false">IF(T1068="","", IF(T1068&gt;10,1,""))</f>
        <v/>
      </c>
      <c r="W1068" s="191" t="e">
        <f aca="false">xlookup(S1068,Q:Q,Q:Q)</f>
        <v>#NAME?</v>
      </c>
    </row>
    <row r="1069" customFormat="false" ht="15.75" hidden="false" customHeight="true" outlineLevel="0" collapsed="false">
      <c r="A1069" s="126"/>
      <c r="B1069" s="126"/>
      <c r="C1069" s="126"/>
      <c r="G1069" s="214"/>
      <c r="H1069" s="123"/>
      <c r="I1069" s="214" t="str">
        <f aca="false">IF(F1069&lt;&gt;"",xlookup(F1069,M:M,M:M,"not guildie"),"")</f>
        <v/>
      </c>
      <c r="J1069" s="214" t="str">
        <f aca="false">IF(F1069&lt;&gt;"", xlookup(F1069,O:O,O:O,"not on DKP"),"")</f>
        <v/>
      </c>
      <c r="K1069" s="185" t="str">
        <f aca="false">IF(F1069="","", xlookup("*"&amp;F1069&amp;"*",S:S,S:S,"",2))</f>
        <v/>
      </c>
      <c r="N1069" s="187" t="str">
        <f aca="false" t="array" ref="N1069:N1069">IF(M1069="","", xlookup(M1069,'Guild ID Registrar'!B:B,'Guild ID Registrar'!A:A,"noID"))</f>
        <v/>
      </c>
      <c r="O1069" s="139" t="e">
        <f aca="false">xlookup(M1069,F:F,F:F,"",2)</f>
        <v>#NAME?</v>
      </c>
      <c r="P1069" s="138" t="str">
        <f aca="false">IF(SUMIF(F:F,M1069,H:H)=0,"",SUMIF(F:F,M1069,H:H))</f>
        <v/>
      </c>
      <c r="Q1069" s="189" t="str">
        <f aca="false">IF(M1069="","", xlookup("*"&amp;M1069&amp;"*",S:S,S:S,"",2))</f>
        <v/>
      </c>
      <c r="S1069" s="140" t="str">
        <f aca="false">IF('DKP Sep 25'!A1066&lt;&gt;"",'DKP Sep 25'!A1066,"")</f>
        <v/>
      </c>
      <c r="T1069" s="145" t="str">
        <f aca="false">IF(S1069="","",IF(SUMIF(Q:Q,S1069,P:P)=0,"",SUMIF(Q:Q,S1069,P:P)))</f>
        <v/>
      </c>
      <c r="U1069" s="190" t="str">
        <f aca="false" t="array" ref="U1069:U1069">IF(S1069="","", xlookup(S1069,'DKP Sep 25'!A:A,'DKP Sep 25'!A:A))</f>
        <v/>
      </c>
      <c r="V1069" s="126" t="str">
        <f aca="false">IF(T1069="","", IF(T1069&gt;10,1,""))</f>
        <v/>
      </c>
      <c r="W1069" s="191" t="e">
        <f aca="false">xlookup(S1069,Q:Q,Q:Q)</f>
        <v>#NAME?</v>
      </c>
    </row>
    <row r="1070" customFormat="false" ht="15.75" hidden="false" customHeight="true" outlineLevel="0" collapsed="false">
      <c r="A1070" s="126"/>
      <c r="B1070" s="126"/>
      <c r="C1070" s="126"/>
      <c r="G1070" s="214"/>
      <c r="H1070" s="123"/>
      <c r="I1070" s="214" t="str">
        <f aca="false">IF(F1070&lt;&gt;"",xlookup(F1070,M:M,M:M,"not guildie"),"")</f>
        <v/>
      </c>
      <c r="J1070" s="214" t="str">
        <f aca="false">IF(F1070&lt;&gt;"", xlookup(F1070,O:O,O:O,"not on DKP"),"")</f>
        <v/>
      </c>
      <c r="K1070" s="185" t="str">
        <f aca="false">IF(F1070="","", xlookup("*"&amp;F1070&amp;"*",S:S,S:S,"",2))</f>
        <v/>
      </c>
      <c r="N1070" s="187" t="str">
        <f aca="false" t="array" ref="N1070:N1070">IF(M1070="","", xlookup(M1070,'Guild ID Registrar'!B:B,'Guild ID Registrar'!A:A,"noID"))</f>
        <v/>
      </c>
      <c r="O1070" s="139" t="e">
        <f aca="false">xlookup(M1070,F:F,F:F,"",2)</f>
        <v>#NAME?</v>
      </c>
      <c r="P1070" s="138" t="str">
        <f aca="false">IF(SUMIF(F:F,M1070,H:H)=0,"",SUMIF(F:F,M1070,H:H))</f>
        <v/>
      </c>
      <c r="Q1070" s="189" t="str">
        <f aca="false">IF(M1070="","", xlookup("*"&amp;M1070&amp;"*",S:S,S:S,"",2))</f>
        <v/>
      </c>
      <c r="S1070" s="140" t="str">
        <f aca="false">IF('DKP Sep 25'!A1067&lt;&gt;"",'DKP Sep 25'!A1067,"")</f>
        <v/>
      </c>
      <c r="T1070" s="145" t="str">
        <f aca="false">IF(S1070="","",IF(SUMIF(Q:Q,S1070,P:P)=0,"",SUMIF(Q:Q,S1070,P:P)))</f>
        <v/>
      </c>
      <c r="U1070" s="190" t="str">
        <f aca="false" t="array" ref="U1070:U1070">IF(S1070="","", xlookup(S1070,'DKP Sep 25'!A:A,'DKP Sep 25'!A:A))</f>
        <v/>
      </c>
      <c r="V1070" s="126" t="str">
        <f aca="false">IF(T1070="","", IF(T1070&gt;10,1,""))</f>
        <v/>
      </c>
      <c r="W1070" s="191" t="e">
        <f aca="false">xlookup(S1070,Q:Q,Q:Q)</f>
        <v>#NAME?</v>
      </c>
    </row>
    <row r="1071" customFormat="false" ht="15.75" hidden="false" customHeight="true" outlineLevel="0" collapsed="false">
      <c r="A1071" s="126"/>
      <c r="B1071" s="126"/>
      <c r="C1071" s="126"/>
      <c r="G1071" s="214"/>
      <c r="H1071" s="123"/>
      <c r="I1071" s="214" t="str">
        <f aca="false">IF(F1071&lt;&gt;"",xlookup(F1071,M:M,M:M,"not guildie"),"")</f>
        <v/>
      </c>
      <c r="J1071" s="214" t="str">
        <f aca="false">IF(F1071&lt;&gt;"", xlookup(F1071,O:O,O:O,"not on DKP"),"")</f>
        <v/>
      </c>
      <c r="K1071" s="185" t="str">
        <f aca="false">IF(F1071="","", xlookup("*"&amp;F1071&amp;"*",S:S,S:S,"",2))</f>
        <v/>
      </c>
      <c r="N1071" s="187" t="str">
        <f aca="false" t="array" ref="N1071:N1071">IF(M1071="","", xlookup(M1071,'Guild ID Registrar'!B:B,'Guild ID Registrar'!A:A,"noID"))</f>
        <v/>
      </c>
      <c r="O1071" s="139" t="e">
        <f aca="false">xlookup(M1071,F:F,F:F,"",2)</f>
        <v>#NAME?</v>
      </c>
      <c r="P1071" s="138" t="str">
        <f aca="false">IF(SUMIF(F:F,M1071,H:H)=0,"",SUMIF(F:F,M1071,H:H))</f>
        <v/>
      </c>
      <c r="Q1071" s="189" t="str">
        <f aca="false">IF(M1071="","", xlookup("*"&amp;M1071&amp;"*",S:S,S:S,"",2))</f>
        <v/>
      </c>
      <c r="S1071" s="140" t="str">
        <f aca="false">IF('DKP Sep 25'!A1068&lt;&gt;"",'DKP Sep 25'!A1068,"")</f>
        <v/>
      </c>
      <c r="T1071" s="145" t="str">
        <f aca="false">IF(S1071="","",IF(SUMIF(Q:Q,S1071,P:P)=0,"",SUMIF(Q:Q,S1071,P:P)))</f>
        <v/>
      </c>
      <c r="U1071" s="190" t="str">
        <f aca="false" t="array" ref="U1071:U1071">IF(S1071="","", xlookup(S1071,'DKP Sep 25'!A:A,'DKP Sep 25'!A:A))</f>
        <v/>
      </c>
      <c r="V1071" s="126" t="str">
        <f aca="false">IF(T1071="","", IF(T1071&gt;10,1,""))</f>
        <v/>
      </c>
      <c r="W1071" s="191" t="e">
        <f aca="false">xlookup(S1071,Q:Q,Q:Q)</f>
        <v>#NAME?</v>
      </c>
    </row>
    <row r="1072" customFormat="false" ht="15.75" hidden="false" customHeight="true" outlineLevel="0" collapsed="false">
      <c r="A1072" s="126"/>
      <c r="B1072" s="126"/>
      <c r="C1072" s="126"/>
      <c r="G1072" s="214"/>
      <c r="H1072" s="123"/>
      <c r="I1072" s="214" t="str">
        <f aca="false">IF(F1072&lt;&gt;"",xlookup(F1072,M:M,M:M,"not guildie"),"")</f>
        <v/>
      </c>
      <c r="J1072" s="214" t="str">
        <f aca="false">IF(F1072&lt;&gt;"", xlookup(F1072,O:O,O:O,"not on DKP"),"")</f>
        <v/>
      </c>
      <c r="K1072" s="185" t="str">
        <f aca="false">IF(F1072="","", xlookup("*"&amp;F1072&amp;"*",S:S,S:S,"",2))</f>
        <v/>
      </c>
      <c r="N1072" s="187" t="str">
        <f aca="false" t="array" ref="N1072:N1072">IF(M1072="","", xlookup(M1072,'Guild ID Registrar'!B:B,'Guild ID Registrar'!A:A,"noID"))</f>
        <v/>
      </c>
      <c r="O1072" s="139" t="e">
        <f aca="false">xlookup(M1072,F:F,F:F,"",2)</f>
        <v>#NAME?</v>
      </c>
      <c r="P1072" s="138" t="str">
        <f aca="false">IF(SUMIF(F:F,M1072,H:H)=0,"",SUMIF(F:F,M1072,H:H))</f>
        <v/>
      </c>
      <c r="Q1072" s="189" t="str">
        <f aca="false">IF(M1072="","", xlookup("*"&amp;M1072&amp;"*",S:S,S:S,"",2))</f>
        <v/>
      </c>
      <c r="S1072" s="140" t="str">
        <f aca="false">IF('DKP Sep 25'!A1069&lt;&gt;"",'DKP Sep 25'!A1069,"")</f>
        <v/>
      </c>
      <c r="T1072" s="145" t="str">
        <f aca="false">IF(S1072="","",IF(SUMIF(Q:Q,S1072,P:P)=0,"",SUMIF(Q:Q,S1072,P:P)))</f>
        <v/>
      </c>
      <c r="U1072" s="190" t="str">
        <f aca="false" t="array" ref="U1072:U1072">IF(S1072="","", xlookup(S1072,'DKP Sep 25'!A:A,'DKP Sep 25'!A:A))</f>
        <v/>
      </c>
      <c r="V1072" s="126" t="str">
        <f aca="false">IF(T1072="","", IF(T1072&gt;10,1,""))</f>
        <v/>
      </c>
      <c r="W1072" s="191" t="e">
        <f aca="false">xlookup(S1072,Q:Q,Q:Q)</f>
        <v>#NAME?</v>
      </c>
    </row>
    <row r="1073" customFormat="false" ht="15.75" hidden="false" customHeight="true" outlineLevel="0" collapsed="false">
      <c r="A1073" s="126"/>
      <c r="B1073" s="126"/>
      <c r="C1073" s="126"/>
      <c r="G1073" s="214"/>
      <c r="H1073" s="123"/>
      <c r="I1073" s="214" t="str">
        <f aca="false">IF(F1073&lt;&gt;"",xlookup(F1073,M:M,M:M,"not guildie"),"")</f>
        <v/>
      </c>
      <c r="J1073" s="214" t="str">
        <f aca="false">IF(F1073&lt;&gt;"", xlookup(F1073,O:O,O:O,"not on DKP"),"")</f>
        <v/>
      </c>
      <c r="K1073" s="185" t="str">
        <f aca="false">IF(F1073="","", xlookup("*"&amp;F1073&amp;"*",S:S,S:S,"",2))</f>
        <v/>
      </c>
      <c r="N1073" s="187" t="str">
        <f aca="false" t="array" ref="N1073:N1073">IF(M1073="","", xlookup(M1073,'Guild ID Registrar'!B:B,'Guild ID Registrar'!A:A,"noID"))</f>
        <v/>
      </c>
      <c r="O1073" s="139" t="e">
        <f aca="false">xlookup(M1073,F:F,F:F,"",2)</f>
        <v>#NAME?</v>
      </c>
      <c r="P1073" s="138" t="str">
        <f aca="false">IF(SUMIF(F:F,M1073,H:H)=0,"",SUMIF(F:F,M1073,H:H))</f>
        <v/>
      </c>
      <c r="Q1073" s="189" t="str">
        <f aca="false">IF(M1073="","", xlookup("*"&amp;M1073&amp;"*",S:S,S:S,"",2))</f>
        <v/>
      </c>
      <c r="S1073" s="140" t="str">
        <f aca="false">IF('DKP Sep 25'!A1070&lt;&gt;"",'DKP Sep 25'!A1070,"")</f>
        <v/>
      </c>
      <c r="T1073" s="145" t="str">
        <f aca="false">IF(S1073="","",IF(SUMIF(Q:Q,S1073,P:P)=0,"",SUMIF(Q:Q,S1073,P:P)))</f>
        <v/>
      </c>
      <c r="U1073" s="190" t="str">
        <f aca="false" t="array" ref="U1073:U1073">IF(S1073="","", xlookup(S1073,'DKP Sep 25'!A:A,'DKP Sep 25'!A:A))</f>
        <v/>
      </c>
      <c r="V1073" s="126" t="str">
        <f aca="false">IF(T1073="","", IF(T1073&gt;10,1,""))</f>
        <v/>
      </c>
      <c r="W1073" s="191" t="e">
        <f aca="false">xlookup(S1073,Q:Q,Q:Q)</f>
        <v>#NAME?</v>
      </c>
    </row>
    <row r="1074" customFormat="false" ht="15.75" hidden="false" customHeight="true" outlineLevel="0" collapsed="false">
      <c r="A1074" s="126"/>
      <c r="B1074" s="126"/>
      <c r="C1074" s="126"/>
      <c r="G1074" s="214"/>
      <c r="H1074" s="123"/>
      <c r="I1074" s="214" t="str">
        <f aca="false">IF(F1074&lt;&gt;"",xlookup(F1074,M:M,M:M,"not guildie"),"")</f>
        <v/>
      </c>
      <c r="J1074" s="214" t="str">
        <f aca="false">IF(F1074&lt;&gt;"", xlookup(F1074,O:O,O:O,"not on DKP"),"")</f>
        <v/>
      </c>
      <c r="K1074" s="185" t="str">
        <f aca="false">IF(F1074="","", xlookup("*"&amp;F1074&amp;"*",S:S,S:S,"",2))</f>
        <v/>
      </c>
      <c r="N1074" s="187" t="str">
        <f aca="false" t="array" ref="N1074:N1074">IF(M1074="","", xlookup(M1074,'Guild ID Registrar'!B:B,'Guild ID Registrar'!A:A,"noID"))</f>
        <v/>
      </c>
      <c r="O1074" s="139" t="e">
        <f aca="false">xlookup(M1074,F:F,F:F,"",2)</f>
        <v>#NAME?</v>
      </c>
      <c r="P1074" s="138" t="str">
        <f aca="false">IF(SUMIF(F:F,M1074,H:H)=0,"",SUMIF(F:F,M1074,H:H))</f>
        <v/>
      </c>
      <c r="Q1074" s="189" t="str">
        <f aca="false">IF(M1074="","", xlookup("*"&amp;M1074&amp;"*",S:S,S:S,"",2))</f>
        <v/>
      </c>
      <c r="S1074" s="140" t="str">
        <f aca="false">IF('DKP Sep 25'!A1071&lt;&gt;"",'DKP Sep 25'!A1071,"")</f>
        <v/>
      </c>
      <c r="T1074" s="145" t="str">
        <f aca="false">IF(S1074="","",IF(SUMIF(Q:Q,S1074,P:P)=0,"",SUMIF(Q:Q,S1074,P:P)))</f>
        <v/>
      </c>
      <c r="U1074" s="190" t="str">
        <f aca="false" t="array" ref="U1074:U1074">IF(S1074="","", xlookup(S1074,'DKP Sep 25'!A:A,'DKP Sep 25'!A:A))</f>
        <v/>
      </c>
      <c r="V1074" s="126" t="str">
        <f aca="false">IF(T1074="","", IF(T1074&gt;10,1,""))</f>
        <v/>
      </c>
      <c r="W1074" s="191" t="e">
        <f aca="false">xlookup(S1074,Q:Q,Q:Q)</f>
        <v>#NAME?</v>
      </c>
    </row>
    <row r="1075" customFormat="false" ht="15.75" hidden="false" customHeight="true" outlineLevel="0" collapsed="false">
      <c r="A1075" s="126"/>
      <c r="B1075" s="126"/>
      <c r="C1075" s="126"/>
      <c r="G1075" s="214"/>
      <c r="H1075" s="123"/>
      <c r="I1075" s="214" t="str">
        <f aca="false">IF(F1075&lt;&gt;"",xlookup(F1075,M:M,M:M,"not guildie"),"")</f>
        <v/>
      </c>
      <c r="J1075" s="214" t="str">
        <f aca="false">IF(F1075&lt;&gt;"", xlookup(F1075,O:O,O:O,"not on DKP"),"")</f>
        <v/>
      </c>
      <c r="K1075" s="185" t="str">
        <f aca="false">IF(F1075="","", xlookup("*"&amp;F1075&amp;"*",S:S,S:S,"",2))</f>
        <v/>
      </c>
      <c r="N1075" s="187" t="str">
        <f aca="false" t="array" ref="N1075:N1075">IF(M1075="","", xlookup(M1075,'Guild ID Registrar'!B:B,'Guild ID Registrar'!A:A,"noID"))</f>
        <v/>
      </c>
      <c r="O1075" s="139" t="e">
        <f aca="false">xlookup(M1075,F:F,F:F,"",2)</f>
        <v>#NAME?</v>
      </c>
      <c r="P1075" s="138" t="str">
        <f aca="false">IF(SUMIF(F:F,M1075,H:H)=0,"",SUMIF(F:F,M1075,H:H))</f>
        <v/>
      </c>
      <c r="Q1075" s="189" t="str">
        <f aca="false">IF(M1075="","", xlookup("*"&amp;M1075&amp;"*",S:S,S:S,"",2))</f>
        <v/>
      </c>
      <c r="S1075" s="140" t="str">
        <f aca="false">IF('DKP Sep 25'!A1072&lt;&gt;"",'DKP Sep 25'!A1072,"")</f>
        <v/>
      </c>
      <c r="T1075" s="145" t="str">
        <f aca="false">IF(S1075="","",IF(SUMIF(Q:Q,S1075,P:P)=0,"",SUMIF(Q:Q,S1075,P:P)))</f>
        <v/>
      </c>
      <c r="U1075" s="190" t="str">
        <f aca="false" t="array" ref="U1075:U1075">IF(S1075="","", xlookup(S1075,'DKP Sep 25'!A:A,'DKP Sep 25'!A:A))</f>
        <v/>
      </c>
      <c r="V1075" s="126" t="str">
        <f aca="false">IF(T1075="","", IF(T1075&gt;10,1,""))</f>
        <v/>
      </c>
      <c r="W1075" s="191" t="e">
        <f aca="false">xlookup(S1075,Q:Q,Q:Q)</f>
        <v>#NAME?</v>
      </c>
    </row>
    <row r="1076" customFormat="false" ht="15.75" hidden="false" customHeight="true" outlineLevel="0" collapsed="false">
      <c r="A1076" s="126"/>
      <c r="B1076" s="126"/>
      <c r="C1076" s="126"/>
      <c r="G1076" s="214"/>
      <c r="H1076" s="123"/>
      <c r="I1076" s="214" t="str">
        <f aca="false">IF(F1076&lt;&gt;"",xlookup(F1076,M:M,M:M,"not guildie"),"")</f>
        <v/>
      </c>
      <c r="J1076" s="214" t="str">
        <f aca="false">IF(F1076&lt;&gt;"", xlookup(F1076,O:O,O:O,"not on DKP"),"")</f>
        <v/>
      </c>
      <c r="K1076" s="185" t="str">
        <f aca="false">IF(F1076="","", xlookup("*"&amp;F1076&amp;"*",S:S,S:S,"",2))</f>
        <v/>
      </c>
      <c r="N1076" s="187" t="str">
        <f aca="false" t="array" ref="N1076:N1076">IF(M1076="","", xlookup(M1076,'Guild ID Registrar'!B:B,'Guild ID Registrar'!A:A,"noID"))</f>
        <v/>
      </c>
      <c r="O1076" s="139" t="e">
        <f aca="false">xlookup(M1076,F:F,F:F,"",2)</f>
        <v>#NAME?</v>
      </c>
      <c r="P1076" s="138" t="str">
        <f aca="false">IF(SUMIF(F:F,M1076,H:H)=0,"",SUMIF(F:F,M1076,H:H))</f>
        <v/>
      </c>
      <c r="Q1076" s="189" t="str">
        <f aca="false">IF(M1076="","", xlookup("*"&amp;M1076&amp;"*",S:S,S:S,"",2))</f>
        <v/>
      </c>
      <c r="S1076" s="140" t="str">
        <f aca="false">IF('DKP Sep 25'!A1073&lt;&gt;"",'DKP Sep 25'!A1073,"")</f>
        <v/>
      </c>
      <c r="T1076" s="145" t="str">
        <f aca="false">IF(S1076="","",IF(SUMIF(Q:Q,S1076,P:P)=0,"",SUMIF(Q:Q,S1076,P:P)))</f>
        <v/>
      </c>
      <c r="U1076" s="190" t="str">
        <f aca="false" t="array" ref="U1076:U1076">IF(S1076="","", xlookup(S1076,'DKP Sep 25'!A:A,'DKP Sep 25'!A:A))</f>
        <v/>
      </c>
      <c r="V1076" s="126" t="str">
        <f aca="false">IF(T1076="","", IF(T1076&gt;10,1,""))</f>
        <v/>
      </c>
      <c r="W1076" s="191" t="e">
        <f aca="false">xlookup(S1076,Q:Q,Q:Q)</f>
        <v>#NAME?</v>
      </c>
    </row>
    <row r="1077" customFormat="false" ht="15.75" hidden="false" customHeight="true" outlineLevel="0" collapsed="false">
      <c r="A1077" s="126"/>
      <c r="B1077" s="126"/>
      <c r="C1077" s="126"/>
      <c r="G1077" s="214"/>
      <c r="H1077" s="123"/>
      <c r="I1077" s="214" t="str">
        <f aca="false">IF(F1077&lt;&gt;"",xlookup(F1077,M:M,M:M,"not guildie"),"")</f>
        <v/>
      </c>
      <c r="J1077" s="214" t="str">
        <f aca="false">IF(F1077&lt;&gt;"", xlookup(F1077,O:O,O:O,"not on DKP"),"")</f>
        <v/>
      </c>
      <c r="K1077" s="185" t="str">
        <f aca="false">IF(F1077="","", xlookup("*"&amp;F1077&amp;"*",S:S,S:S,"",2))</f>
        <v/>
      </c>
      <c r="N1077" s="187" t="str">
        <f aca="false" t="array" ref="N1077:N1077">IF(M1077="","", xlookup(M1077,'Guild ID Registrar'!B:B,'Guild ID Registrar'!A:A,"noID"))</f>
        <v/>
      </c>
      <c r="O1077" s="139" t="e">
        <f aca="false">xlookup(M1077,F:F,F:F,"",2)</f>
        <v>#NAME?</v>
      </c>
      <c r="P1077" s="138" t="str">
        <f aca="false">IF(SUMIF(F:F,M1077,H:H)=0,"",SUMIF(F:F,M1077,H:H))</f>
        <v/>
      </c>
      <c r="Q1077" s="189" t="str">
        <f aca="false">IF(M1077="","", xlookup("*"&amp;M1077&amp;"*",S:S,S:S,"",2))</f>
        <v/>
      </c>
      <c r="S1077" s="140" t="str">
        <f aca="false">IF('DKP Sep 25'!A1074&lt;&gt;"",'DKP Sep 25'!A1074,"")</f>
        <v/>
      </c>
      <c r="T1077" s="145" t="str">
        <f aca="false">IF(S1077="","",IF(SUMIF(Q:Q,S1077,P:P)=0,"",SUMIF(Q:Q,S1077,P:P)))</f>
        <v/>
      </c>
      <c r="U1077" s="190" t="str">
        <f aca="false" t="array" ref="U1077:U1077">IF(S1077="","", xlookup(S1077,'DKP Sep 25'!A:A,'DKP Sep 25'!A:A))</f>
        <v/>
      </c>
      <c r="V1077" s="126" t="str">
        <f aca="false">IF(T1077="","", IF(T1077&gt;10,1,""))</f>
        <v/>
      </c>
      <c r="W1077" s="191" t="e">
        <f aca="false">xlookup(S1077,Q:Q,Q:Q)</f>
        <v>#NAME?</v>
      </c>
    </row>
    <row r="1078" customFormat="false" ht="15.75" hidden="false" customHeight="true" outlineLevel="0" collapsed="false">
      <c r="A1078" s="126"/>
      <c r="B1078" s="126"/>
      <c r="C1078" s="126"/>
      <c r="G1078" s="214"/>
      <c r="H1078" s="123"/>
      <c r="I1078" s="214" t="str">
        <f aca="false">IF(F1078&lt;&gt;"",xlookup(F1078,M:M,M:M,"not guildie"),"")</f>
        <v/>
      </c>
      <c r="J1078" s="214" t="str">
        <f aca="false">IF(F1078&lt;&gt;"", xlookup(F1078,O:O,O:O,"not on DKP"),"")</f>
        <v/>
      </c>
      <c r="K1078" s="185" t="str">
        <f aca="false">IF(F1078="","", xlookup("*"&amp;F1078&amp;"*",S:S,S:S,"",2))</f>
        <v/>
      </c>
      <c r="N1078" s="187" t="str">
        <f aca="false" t="array" ref="N1078:N1078">IF(M1078="","", xlookup(M1078,'Guild ID Registrar'!B:B,'Guild ID Registrar'!A:A,"noID"))</f>
        <v/>
      </c>
      <c r="O1078" s="139" t="e">
        <f aca="false">xlookup(M1078,F:F,F:F,"",2)</f>
        <v>#NAME?</v>
      </c>
      <c r="P1078" s="138" t="str">
        <f aca="false">IF(SUMIF(F:F,M1078,H:H)=0,"",SUMIF(F:F,M1078,H:H))</f>
        <v/>
      </c>
      <c r="Q1078" s="189" t="str">
        <f aca="false">IF(M1078="","", xlookup("*"&amp;M1078&amp;"*",S:S,S:S,"",2))</f>
        <v/>
      </c>
      <c r="S1078" s="140" t="str">
        <f aca="false">IF('DKP Sep 25'!A1075&lt;&gt;"",'DKP Sep 25'!A1075,"")</f>
        <v/>
      </c>
      <c r="T1078" s="145" t="str">
        <f aca="false">IF(S1078="","",IF(SUMIF(Q:Q,S1078,P:P)=0,"",SUMIF(Q:Q,S1078,P:P)))</f>
        <v/>
      </c>
      <c r="U1078" s="190" t="str">
        <f aca="false" t="array" ref="U1078:U1078">IF(S1078="","", xlookup(S1078,'DKP Sep 25'!A:A,'DKP Sep 25'!A:A))</f>
        <v/>
      </c>
      <c r="V1078" s="126" t="str">
        <f aca="false">IF(T1078="","", IF(T1078&gt;10,1,""))</f>
        <v/>
      </c>
      <c r="W1078" s="191" t="e">
        <f aca="false">xlookup(S1078,Q:Q,Q:Q)</f>
        <v>#NAME?</v>
      </c>
    </row>
    <row r="1079" customFormat="false" ht="15.75" hidden="false" customHeight="true" outlineLevel="0" collapsed="false">
      <c r="A1079" s="126"/>
      <c r="B1079" s="126"/>
      <c r="C1079" s="126"/>
      <c r="G1079" s="214"/>
      <c r="H1079" s="123"/>
      <c r="I1079" s="214" t="str">
        <f aca="false">IF(F1079&lt;&gt;"",xlookup(F1079,M:M,M:M,"not guildie"),"")</f>
        <v/>
      </c>
      <c r="J1079" s="214" t="str">
        <f aca="false">IF(F1079&lt;&gt;"", xlookup(F1079,O:O,O:O,"not on DKP"),"")</f>
        <v/>
      </c>
      <c r="K1079" s="185" t="str">
        <f aca="false">IF(F1079="","", xlookup("*"&amp;F1079&amp;"*",S:S,S:S,"",2))</f>
        <v/>
      </c>
      <c r="N1079" s="187" t="str">
        <f aca="false" t="array" ref="N1079:N1079">IF(M1079="","", xlookup(M1079,'Guild ID Registrar'!B:B,'Guild ID Registrar'!A:A,"noID"))</f>
        <v/>
      </c>
      <c r="O1079" s="139" t="e">
        <f aca="false">xlookup(M1079,F:F,F:F,"",2)</f>
        <v>#NAME?</v>
      </c>
      <c r="P1079" s="138" t="str">
        <f aca="false">IF(SUMIF(F:F,M1079,H:H)=0,"",SUMIF(F:F,M1079,H:H))</f>
        <v/>
      </c>
      <c r="Q1079" s="189" t="str">
        <f aca="false">IF(M1079="","", xlookup("*"&amp;M1079&amp;"*",S:S,S:S,"",2))</f>
        <v/>
      </c>
      <c r="S1079" s="140" t="str">
        <f aca="false">IF('DKP Sep 25'!A1076&lt;&gt;"",'DKP Sep 25'!A1076,"")</f>
        <v/>
      </c>
      <c r="T1079" s="145" t="str">
        <f aca="false">IF(S1079="","",IF(SUMIF(Q:Q,S1079,P:P)=0,"",SUMIF(Q:Q,S1079,P:P)))</f>
        <v/>
      </c>
      <c r="U1079" s="190" t="str">
        <f aca="false" t="array" ref="U1079:U1079">IF(S1079="","", xlookup(S1079,'DKP Sep 25'!A:A,'DKP Sep 25'!A:A))</f>
        <v/>
      </c>
      <c r="V1079" s="126" t="str">
        <f aca="false">IF(T1079="","", IF(T1079&gt;10,1,""))</f>
        <v/>
      </c>
      <c r="W1079" s="191" t="e">
        <f aca="false">xlookup(S1079,Q:Q,Q:Q)</f>
        <v>#NAME?</v>
      </c>
    </row>
    <row r="1080" customFormat="false" ht="15.75" hidden="false" customHeight="true" outlineLevel="0" collapsed="false">
      <c r="A1080" s="126"/>
      <c r="B1080" s="126"/>
      <c r="C1080" s="126"/>
      <c r="G1080" s="214"/>
      <c r="H1080" s="123"/>
      <c r="I1080" s="214" t="str">
        <f aca="false">IF(F1080&lt;&gt;"",xlookup(F1080,M:M,M:M,"not guildie"),"")</f>
        <v/>
      </c>
      <c r="J1080" s="214" t="str">
        <f aca="false">IF(F1080&lt;&gt;"", xlookup(F1080,O:O,O:O,"not on DKP"),"")</f>
        <v/>
      </c>
      <c r="K1080" s="185" t="str">
        <f aca="false">IF(F1080="","", xlookup("*"&amp;F1080&amp;"*",S:S,S:S,"",2))</f>
        <v/>
      </c>
      <c r="N1080" s="187" t="str">
        <f aca="false" t="array" ref="N1080:N1080">IF(M1080="","", xlookup(M1080,'Guild ID Registrar'!B:B,'Guild ID Registrar'!A:A,"noID"))</f>
        <v/>
      </c>
      <c r="O1080" s="139" t="e">
        <f aca="false">xlookup(M1080,F:F,F:F,"",2)</f>
        <v>#NAME?</v>
      </c>
      <c r="P1080" s="138" t="str">
        <f aca="false">IF(SUMIF(F:F,M1080,H:H)=0,"",SUMIF(F:F,M1080,H:H))</f>
        <v/>
      </c>
      <c r="Q1080" s="189" t="str">
        <f aca="false">IF(M1080="","", xlookup("*"&amp;M1080&amp;"*",S:S,S:S,"",2))</f>
        <v/>
      </c>
      <c r="S1080" s="140" t="str">
        <f aca="false">IF('DKP Sep 25'!A1077&lt;&gt;"",'DKP Sep 25'!A1077,"")</f>
        <v/>
      </c>
      <c r="T1080" s="145" t="str">
        <f aca="false">IF(S1080="","",IF(SUMIF(Q:Q,S1080,P:P)=0,"",SUMIF(Q:Q,S1080,P:P)))</f>
        <v/>
      </c>
      <c r="U1080" s="190" t="str">
        <f aca="false" t="array" ref="U1080:U1080">IF(S1080="","", xlookup(S1080,'DKP Sep 25'!A:A,'DKP Sep 25'!A:A))</f>
        <v/>
      </c>
      <c r="V1080" s="126" t="str">
        <f aca="false">IF(T1080="","", IF(T1080&gt;10,1,""))</f>
        <v/>
      </c>
      <c r="W1080" s="191" t="e">
        <f aca="false">xlookup(S1080,Q:Q,Q:Q)</f>
        <v>#NAME?</v>
      </c>
    </row>
    <row r="1081" customFormat="false" ht="15.75" hidden="false" customHeight="true" outlineLevel="0" collapsed="false">
      <c r="A1081" s="126"/>
      <c r="B1081" s="126"/>
      <c r="C1081" s="126"/>
      <c r="G1081" s="214"/>
      <c r="H1081" s="123"/>
      <c r="I1081" s="214" t="str">
        <f aca="false">IF(F1081&lt;&gt;"",xlookup(F1081,M:M,M:M,"not guildie"),"")</f>
        <v/>
      </c>
      <c r="J1081" s="214" t="str">
        <f aca="false">IF(F1081&lt;&gt;"", xlookup(F1081,O:O,O:O,"not on DKP"),"")</f>
        <v/>
      </c>
      <c r="K1081" s="185" t="str">
        <f aca="false">IF(F1081="","", xlookup("*"&amp;F1081&amp;"*",S:S,S:S,"",2))</f>
        <v/>
      </c>
      <c r="N1081" s="187" t="str">
        <f aca="false" t="array" ref="N1081:N1081">IF(M1081="","", xlookup(M1081,'Guild ID Registrar'!B:B,'Guild ID Registrar'!A:A,"noID"))</f>
        <v/>
      </c>
      <c r="O1081" s="139" t="e">
        <f aca="false">xlookup(M1081,F:F,F:F,"",2)</f>
        <v>#NAME?</v>
      </c>
      <c r="P1081" s="138" t="str">
        <f aca="false">IF(SUMIF(F:F,M1081,H:H)=0,"",SUMIF(F:F,M1081,H:H))</f>
        <v/>
      </c>
      <c r="Q1081" s="189" t="str">
        <f aca="false">IF(M1081="","", xlookup("*"&amp;M1081&amp;"*",S:S,S:S,"",2))</f>
        <v/>
      </c>
      <c r="S1081" s="140" t="str">
        <f aca="false">IF('DKP Sep 25'!A1078&lt;&gt;"",'DKP Sep 25'!A1078,"")</f>
        <v/>
      </c>
      <c r="T1081" s="145" t="str">
        <f aca="false">IF(S1081="","",IF(SUMIF(Q:Q,S1081,P:P)=0,"",SUMIF(Q:Q,S1081,P:P)))</f>
        <v/>
      </c>
      <c r="U1081" s="190" t="str">
        <f aca="false" t="array" ref="U1081:U1081">IF(S1081="","", xlookup(S1081,'DKP Sep 25'!A:A,'DKP Sep 25'!A:A))</f>
        <v/>
      </c>
      <c r="V1081" s="126" t="str">
        <f aca="false">IF(T1081="","", IF(T1081&gt;10,1,""))</f>
        <v/>
      </c>
      <c r="W1081" s="191" t="e">
        <f aca="false">xlookup(S1081,Q:Q,Q:Q)</f>
        <v>#NAME?</v>
      </c>
    </row>
    <row r="1082" customFormat="false" ht="15.75" hidden="false" customHeight="true" outlineLevel="0" collapsed="false">
      <c r="A1082" s="126"/>
      <c r="B1082" s="126"/>
      <c r="C1082" s="126"/>
      <c r="G1082" s="214"/>
      <c r="H1082" s="123"/>
      <c r="I1082" s="214" t="str">
        <f aca="false">IF(F1082&lt;&gt;"",xlookup(F1082,M:M,M:M,"not guildie"),"")</f>
        <v/>
      </c>
      <c r="J1082" s="214" t="str">
        <f aca="false">IF(F1082&lt;&gt;"", xlookup(F1082,O:O,O:O,"not on DKP"),"")</f>
        <v/>
      </c>
      <c r="K1082" s="185" t="str">
        <f aca="false">IF(F1082="","", xlookup("*"&amp;F1082&amp;"*",S:S,S:S,"",2))</f>
        <v/>
      </c>
      <c r="N1082" s="187" t="str">
        <f aca="false" t="array" ref="N1082:N1082">IF(M1082="","", xlookup(M1082,'Guild ID Registrar'!B:B,'Guild ID Registrar'!A:A,"noID"))</f>
        <v/>
      </c>
      <c r="O1082" s="139" t="e">
        <f aca="false">xlookup(M1082,F:F,F:F,"",2)</f>
        <v>#NAME?</v>
      </c>
      <c r="P1082" s="138" t="str">
        <f aca="false">IF(SUMIF(F:F,M1082,H:H)=0,"",SUMIF(F:F,M1082,H:H))</f>
        <v/>
      </c>
      <c r="Q1082" s="189" t="str">
        <f aca="false">IF(M1082="","", xlookup("*"&amp;M1082&amp;"*",S:S,S:S,"",2))</f>
        <v/>
      </c>
      <c r="S1082" s="140" t="str">
        <f aca="false">IF('DKP Sep 25'!A1079&lt;&gt;"",'DKP Sep 25'!A1079,"")</f>
        <v/>
      </c>
      <c r="T1082" s="145" t="str">
        <f aca="false">IF(S1082="","",IF(SUMIF(Q:Q,S1082,P:P)=0,"",SUMIF(Q:Q,S1082,P:P)))</f>
        <v/>
      </c>
      <c r="U1082" s="190" t="str">
        <f aca="false" t="array" ref="U1082:U1082">IF(S1082="","", xlookup(S1082,'DKP Sep 25'!A:A,'DKP Sep 25'!A:A))</f>
        <v/>
      </c>
      <c r="V1082" s="126" t="str">
        <f aca="false">IF(T1082="","", IF(T1082&gt;10,1,""))</f>
        <v/>
      </c>
      <c r="W1082" s="191" t="e">
        <f aca="false">xlookup(S1082,Q:Q,Q:Q)</f>
        <v>#NAME?</v>
      </c>
    </row>
    <row r="1083" customFormat="false" ht="15.75" hidden="false" customHeight="true" outlineLevel="0" collapsed="false">
      <c r="A1083" s="126"/>
      <c r="B1083" s="126"/>
      <c r="C1083" s="126"/>
      <c r="G1083" s="214"/>
      <c r="H1083" s="123"/>
      <c r="I1083" s="214" t="str">
        <f aca="false">IF(F1083&lt;&gt;"",xlookup(F1083,M:M,M:M,"not guildie"),"")</f>
        <v/>
      </c>
      <c r="J1083" s="214" t="str">
        <f aca="false">IF(F1083&lt;&gt;"", xlookup(F1083,O:O,O:O,"not on DKP"),"")</f>
        <v/>
      </c>
      <c r="K1083" s="185" t="str">
        <f aca="false">IF(F1083="","", xlookup("*"&amp;F1083&amp;"*",S:S,S:S,"",2))</f>
        <v/>
      </c>
      <c r="N1083" s="187" t="str">
        <f aca="false" t="array" ref="N1083:N1083">IF(M1083="","", xlookup(M1083,'Guild ID Registrar'!B:B,'Guild ID Registrar'!A:A,"noID"))</f>
        <v/>
      </c>
      <c r="O1083" s="139" t="e">
        <f aca="false">xlookup(M1083,F:F,F:F,"",2)</f>
        <v>#NAME?</v>
      </c>
      <c r="P1083" s="138" t="str">
        <f aca="false">IF(SUMIF(F:F,M1083,H:H)=0,"",SUMIF(F:F,M1083,H:H))</f>
        <v/>
      </c>
      <c r="Q1083" s="189" t="str">
        <f aca="false">IF(M1083="","", xlookup("*"&amp;M1083&amp;"*",S:S,S:S,"",2))</f>
        <v/>
      </c>
      <c r="S1083" s="140" t="str">
        <f aca="false">IF('DKP Sep 25'!A1080&lt;&gt;"",'DKP Sep 25'!A1080,"")</f>
        <v/>
      </c>
      <c r="T1083" s="145" t="str">
        <f aca="false">IF(S1083="","",IF(SUMIF(Q:Q,S1083,P:P)=0,"",SUMIF(Q:Q,S1083,P:P)))</f>
        <v/>
      </c>
      <c r="U1083" s="190" t="str">
        <f aca="false" t="array" ref="U1083:U1083">IF(S1083="","", xlookup(S1083,'DKP Sep 25'!A:A,'DKP Sep 25'!A:A))</f>
        <v/>
      </c>
      <c r="V1083" s="126" t="str">
        <f aca="false">IF(T1083="","", IF(T1083&gt;10,1,""))</f>
        <v/>
      </c>
      <c r="W1083" s="191" t="e">
        <f aca="false">xlookup(S1083,Q:Q,Q:Q)</f>
        <v>#NAME?</v>
      </c>
    </row>
    <row r="1084" customFormat="false" ht="15.75" hidden="false" customHeight="true" outlineLevel="0" collapsed="false">
      <c r="A1084" s="126"/>
      <c r="B1084" s="126"/>
      <c r="C1084" s="126"/>
      <c r="G1084" s="214"/>
      <c r="H1084" s="123"/>
      <c r="I1084" s="214" t="str">
        <f aca="false">IF(F1084&lt;&gt;"",xlookup(F1084,M:M,M:M,"not guildie"),"")</f>
        <v/>
      </c>
      <c r="J1084" s="214" t="str">
        <f aca="false">IF(F1084&lt;&gt;"", xlookup(F1084,O:O,O:O,"not on DKP"),"")</f>
        <v/>
      </c>
      <c r="K1084" s="185" t="str">
        <f aca="false">IF(F1084="","", xlookup("*"&amp;F1084&amp;"*",S:S,S:S,"",2))</f>
        <v/>
      </c>
      <c r="N1084" s="187" t="str">
        <f aca="false" t="array" ref="N1084:N1084">IF(M1084="","", xlookup(M1084,'Guild ID Registrar'!B:B,'Guild ID Registrar'!A:A,"noID"))</f>
        <v/>
      </c>
      <c r="O1084" s="139" t="e">
        <f aca="false">xlookup(M1084,F:F,F:F,"",2)</f>
        <v>#NAME?</v>
      </c>
      <c r="P1084" s="138" t="str">
        <f aca="false">IF(SUMIF(F:F,M1084,H:H)=0,"",SUMIF(F:F,M1084,H:H))</f>
        <v/>
      </c>
      <c r="Q1084" s="189" t="str">
        <f aca="false">IF(M1084="","", xlookup("*"&amp;M1084&amp;"*",S:S,S:S,"",2))</f>
        <v/>
      </c>
      <c r="S1084" s="140" t="str">
        <f aca="false">IF('DKP Sep 25'!A1081&lt;&gt;"",'DKP Sep 25'!A1081,"")</f>
        <v/>
      </c>
      <c r="T1084" s="145" t="str">
        <f aca="false">IF(S1084="","",IF(SUMIF(Q:Q,S1084,P:P)=0,"",SUMIF(Q:Q,S1084,P:P)))</f>
        <v/>
      </c>
      <c r="U1084" s="190" t="str">
        <f aca="false" t="array" ref="U1084:U1084">IF(S1084="","", xlookup(S1084,'DKP Sep 25'!A:A,'DKP Sep 25'!A:A))</f>
        <v/>
      </c>
      <c r="V1084" s="126" t="str">
        <f aca="false">IF(T1084="","", IF(T1084&gt;10,1,""))</f>
        <v/>
      </c>
      <c r="W1084" s="191" t="e">
        <f aca="false">xlookup(S1084,Q:Q,Q:Q)</f>
        <v>#NAME?</v>
      </c>
    </row>
    <row r="1085" customFormat="false" ht="15.75" hidden="false" customHeight="true" outlineLevel="0" collapsed="false">
      <c r="A1085" s="126"/>
      <c r="B1085" s="126"/>
      <c r="C1085" s="126"/>
      <c r="G1085" s="214"/>
      <c r="H1085" s="123"/>
      <c r="I1085" s="214" t="str">
        <f aca="false">IF(F1085&lt;&gt;"",xlookup(F1085,M:M,M:M,"not guildie"),"")</f>
        <v/>
      </c>
      <c r="J1085" s="214" t="str">
        <f aca="false">IF(F1085&lt;&gt;"", xlookup(F1085,O:O,O:O,"not on DKP"),"")</f>
        <v/>
      </c>
      <c r="K1085" s="185" t="str">
        <f aca="false">IF(F1085="","", xlookup("*"&amp;F1085&amp;"*",S:S,S:S,"",2))</f>
        <v/>
      </c>
      <c r="N1085" s="187" t="str">
        <f aca="false" t="array" ref="N1085:N1085">IF(M1085="","", xlookup(M1085,'Guild ID Registrar'!B:B,'Guild ID Registrar'!A:A,"noID"))</f>
        <v/>
      </c>
      <c r="O1085" s="139" t="e">
        <f aca="false">xlookup(M1085,F:F,F:F,"",2)</f>
        <v>#NAME?</v>
      </c>
      <c r="P1085" s="138" t="str">
        <f aca="false">IF(SUMIF(F:F,M1085,H:H)=0,"",SUMIF(F:F,M1085,H:H))</f>
        <v/>
      </c>
      <c r="Q1085" s="189" t="str">
        <f aca="false">IF(M1085="","", xlookup("*"&amp;M1085&amp;"*",S:S,S:S,"",2))</f>
        <v/>
      </c>
      <c r="S1085" s="140" t="str">
        <f aca="false">IF('DKP Sep 25'!A1082&lt;&gt;"",'DKP Sep 25'!A1082,"")</f>
        <v/>
      </c>
      <c r="T1085" s="145" t="str">
        <f aca="false">IF(S1085="","",IF(SUMIF(Q:Q,S1085,P:P)=0,"",SUMIF(Q:Q,S1085,P:P)))</f>
        <v/>
      </c>
      <c r="U1085" s="190" t="str">
        <f aca="false" t="array" ref="U1085:U1085">IF(S1085="","", xlookup(S1085,'DKP Sep 25'!A:A,'DKP Sep 25'!A:A))</f>
        <v/>
      </c>
      <c r="V1085" s="126" t="str">
        <f aca="false">IF(T1085="","", IF(T1085&gt;10,1,""))</f>
        <v/>
      </c>
      <c r="W1085" s="191" t="e">
        <f aca="false">xlookup(S1085,Q:Q,Q:Q)</f>
        <v>#NAME?</v>
      </c>
    </row>
    <row r="1086" customFormat="false" ht="15.75" hidden="false" customHeight="true" outlineLevel="0" collapsed="false">
      <c r="A1086" s="126"/>
      <c r="B1086" s="126"/>
      <c r="C1086" s="126"/>
      <c r="G1086" s="214"/>
      <c r="H1086" s="123"/>
      <c r="I1086" s="214" t="str">
        <f aca="false">IF(F1086&lt;&gt;"",xlookup(F1086,M:M,M:M,"not guildie"),"")</f>
        <v/>
      </c>
      <c r="J1086" s="214" t="str">
        <f aca="false">IF(F1086&lt;&gt;"", xlookup(F1086,O:O,O:O,"not on DKP"),"")</f>
        <v/>
      </c>
      <c r="K1086" s="185" t="str">
        <f aca="false">IF(F1086="","", xlookup("*"&amp;F1086&amp;"*",S:S,S:S,"",2))</f>
        <v/>
      </c>
      <c r="N1086" s="187" t="str">
        <f aca="false" t="array" ref="N1086:N1086">IF(M1086="","", xlookup(M1086,'Guild ID Registrar'!B:B,'Guild ID Registrar'!A:A,"noID"))</f>
        <v/>
      </c>
      <c r="O1086" s="139" t="e">
        <f aca="false">xlookup(M1086,F:F,F:F,"",2)</f>
        <v>#NAME?</v>
      </c>
      <c r="P1086" s="138" t="str">
        <f aca="false">IF(SUMIF(F:F,M1086,H:H)=0,"",SUMIF(F:F,M1086,H:H))</f>
        <v/>
      </c>
      <c r="Q1086" s="189" t="str">
        <f aca="false">IF(M1086="","", xlookup("*"&amp;M1086&amp;"*",S:S,S:S,"",2))</f>
        <v/>
      </c>
      <c r="S1086" s="140" t="str">
        <f aca="false">IF('DKP Sep 25'!A1083&lt;&gt;"",'DKP Sep 25'!A1083,"")</f>
        <v/>
      </c>
      <c r="T1086" s="145" t="str">
        <f aca="false">IF(S1086="","",IF(SUMIF(Q:Q,S1086,P:P)=0,"",SUMIF(Q:Q,S1086,P:P)))</f>
        <v/>
      </c>
      <c r="U1086" s="190" t="str">
        <f aca="false" t="array" ref="U1086:U1086">IF(S1086="","", xlookup(S1086,'DKP Sep 25'!A:A,'DKP Sep 25'!A:A))</f>
        <v/>
      </c>
      <c r="V1086" s="126" t="str">
        <f aca="false">IF(T1086="","", IF(T1086&gt;10,1,""))</f>
        <v/>
      </c>
      <c r="W1086" s="191" t="e">
        <f aca="false">xlookup(S1086,Q:Q,Q:Q)</f>
        <v>#NAME?</v>
      </c>
    </row>
    <row r="1087" customFormat="false" ht="15.75" hidden="false" customHeight="true" outlineLevel="0" collapsed="false">
      <c r="A1087" s="126"/>
      <c r="B1087" s="126"/>
      <c r="C1087" s="126"/>
      <c r="G1087" s="214"/>
      <c r="H1087" s="123"/>
      <c r="I1087" s="214" t="str">
        <f aca="false">IF(F1087&lt;&gt;"",xlookup(F1087,M:M,M:M,"not guildie"),"")</f>
        <v/>
      </c>
      <c r="J1087" s="214" t="str">
        <f aca="false">IF(F1087&lt;&gt;"", xlookup(F1087,O:O,O:O,"not on DKP"),"")</f>
        <v/>
      </c>
      <c r="K1087" s="185" t="str">
        <f aca="false">IF(F1087="","", xlookup("*"&amp;F1087&amp;"*",S:S,S:S,"",2))</f>
        <v/>
      </c>
      <c r="N1087" s="187" t="str">
        <f aca="false" t="array" ref="N1087:N1087">IF(M1087="","", xlookup(M1087,'Guild ID Registrar'!B:B,'Guild ID Registrar'!A:A,"noID"))</f>
        <v/>
      </c>
      <c r="O1087" s="139" t="e">
        <f aca="false">xlookup(M1087,F:F,F:F,"",2)</f>
        <v>#NAME?</v>
      </c>
      <c r="P1087" s="138" t="str">
        <f aca="false">IF(SUMIF(F:F,M1087,H:H)=0,"",SUMIF(F:F,M1087,H:H))</f>
        <v/>
      </c>
      <c r="Q1087" s="189" t="str">
        <f aca="false">IF(M1087="","", xlookup("*"&amp;M1087&amp;"*",S:S,S:S,"",2))</f>
        <v/>
      </c>
      <c r="S1087" s="140" t="str">
        <f aca="false">IF('DKP Sep 25'!A1084&lt;&gt;"",'DKP Sep 25'!A1084,"")</f>
        <v/>
      </c>
      <c r="T1087" s="145" t="str">
        <f aca="false">IF(S1087="","",IF(SUMIF(Q:Q,S1087,P:P)=0,"",SUMIF(Q:Q,S1087,P:P)))</f>
        <v/>
      </c>
      <c r="U1087" s="190" t="str">
        <f aca="false" t="array" ref="U1087:U1087">IF(S1087="","", xlookup(S1087,'DKP Sep 25'!A:A,'DKP Sep 25'!A:A))</f>
        <v/>
      </c>
      <c r="V1087" s="126" t="str">
        <f aca="false">IF(T1087="","", IF(T1087&gt;10,1,""))</f>
        <v/>
      </c>
      <c r="W1087" s="191" t="e">
        <f aca="false">xlookup(S1087,Q:Q,Q:Q)</f>
        <v>#NAME?</v>
      </c>
    </row>
    <row r="1088" customFormat="false" ht="15.75" hidden="false" customHeight="true" outlineLevel="0" collapsed="false">
      <c r="A1088" s="126"/>
      <c r="B1088" s="126"/>
      <c r="C1088" s="126"/>
      <c r="G1088" s="214"/>
      <c r="H1088" s="123"/>
      <c r="I1088" s="214" t="str">
        <f aca="false">IF(F1088&lt;&gt;"",xlookup(F1088,M:M,M:M,"not guildie"),"")</f>
        <v/>
      </c>
      <c r="J1088" s="214" t="str">
        <f aca="false">IF(F1088&lt;&gt;"", xlookup(F1088,O:O,O:O,"not on DKP"),"")</f>
        <v/>
      </c>
      <c r="K1088" s="185" t="str">
        <f aca="false">IF(F1088="","", xlookup("*"&amp;F1088&amp;"*",S:S,S:S,"",2))</f>
        <v/>
      </c>
      <c r="N1088" s="187" t="str">
        <f aca="false" t="array" ref="N1088:N1088">IF(M1088="","", xlookup(M1088,'Guild ID Registrar'!B:B,'Guild ID Registrar'!A:A,"noID"))</f>
        <v/>
      </c>
      <c r="O1088" s="139" t="e">
        <f aca="false">xlookup(M1088,F:F,F:F,"",2)</f>
        <v>#NAME?</v>
      </c>
      <c r="P1088" s="138" t="str">
        <f aca="false">IF(SUMIF(F:F,M1088,H:H)=0,"",SUMIF(F:F,M1088,H:H))</f>
        <v/>
      </c>
      <c r="Q1088" s="189" t="str">
        <f aca="false">IF(M1088="","", xlookup("*"&amp;M1088&amp;"*",S:S,S:S,"",2))</f>
        <v/>
      </c>
      <c r="S1088" s="140" t="str">
        <f aca="false">IF('DKP Sep 25'!A1085&lt;&gt;"",'DKP Sep 25'!A1085,"")</f>
        <v/>
      </c>
      <c r="T1088" s="145" t="str">
        <f aca="false">IF(S1088="","",IF(SUMIF(Q:Q,S1088,P:P)=0,"",SUMIF(Q:Q,S1088,P:P)))</f>
        <v/>
      </c>
      <c r="U1088" s="190" t="str">
        <f aca="false" t="array" ref="U1088:U1088">IF(S1088="","", xlookup(S1088,'DKP Sep 25'!A:A,'DKP Sep 25'!A:A))</f>
        <v/>
      </c>
      <c r="V1088" s="126" t="str">
        <f aca="false">IF(T1088="","", IF(T1088&gt;10,1,""))</f>
        <v/>
      </c>
      <c r="W1088" s="191" t="e">
        <f aca="false">xlookup(S1088,Q:Q,Q:Q)</f>
        <v>#NAME?</v>
      </c>
    </row>
    <row r="1089" customFormat="false" ht="15.75" hidden="false" customHeight="true" outlineLevel="0" collapsed="false">
      <c r="A1089" s="126"/>
      <c r="B1089" s="126"/>
      <c r="C1089" s="126"/>
      <c r="G1089" s="214"/>
      <c r="H1089" s="123"/>
      <c r="I1089" s="214" t="str">
        <f aca="false">IF(F1089&lt;&gt;"",xlookup(F1089,M:M,M:M,"not guildie"),"")</f>
        <v/>
      </c>
      <c r="J1089" s="214" t="str">
        <f aca="false">IF(F1089&lt;&gt;"", xlookup(F1089,O:O,O:O,"not on DKP"),"")</f>
        <v/>
      </c>
      <c r="K1089" s="185" t="str">
        <f aca="false">IF(F1089="","", xlookup("*"&amp;F1089&amp;"*",S:S,S:S,"",2))</f>
        <v/>
      </c>
      <c r="N1089" s="187" t="str">
        <f aca="false" t="array" ref="N1089:N1089">IF(M1089="","", xlookup(M1089,'Guild ID Registrar'!B:B,'Guild ID Registrar'!A:A,"noID"))</f>
        <v/>
      </c>
      <c r="O1089" s="139" t="e">
        <f aca="false">xlookup(M1089,F:F,F:F,"",2)</f>
        <v>#NAME?</v>
      </c>
      <c r="P1089" s="138" t="str">
        <f aca="false">IF(SUMIF(F:F,M1089,H:H)=0,"",SUMIF(F:F,M1089,H:H))</f>
        <v/>
      </c>
      <c r="Q1089" s="189" t="str">
        <f aca="false">IF(M1089="","", xlookup("*"&amp;M1089&amp;"*",S:S,S:S,"",2))</f>
        <v/>
      </c>
      <c r="S1089" s="140" t="str">
        <f aca="false">IF('DKP Sep 25'!A1086&lt;&gt;"",'DKP Sep 25'!A1086,"")</f>
        <v/>
      </c>
      <c r="T1089" s="145" t="str">
        <f aca="false">IF(S1089="","",IF(SUMIF(Q:Q,S1089,P:P)=0,"",SUMIF(Q:Q,S1089,P:P)))</f>
        <v/>
      </c>
      <c r="U1089" s="190" t="str">
        <f aca="false" t="array" ref="U1089:U1089">IF(S1089="","", xlookup(S1089,'DKP Sep 25'!A:A,'DKP Sep 25'!A:A))</f>
        <v/>
      </c>
      <c r="V1089" s="126" t="str">
        <f aca="false">IF(T1089="","", IF(T1089&gt;10,1,""))</f>
        <v/>
      </c>
      <c r="W1089" s="191" t="e">
        <f aca="false">xlookup(S1089,Q:Q,Q:Q)</f>
        <v>#NAME?</v>
      </c>
    </row>
    <row r="1090" customFormat="false" ht="15.75" hidden="false" customHeight="true" outlineLevel="0" collapsed="false">
      <c r="A1090" s="126"/>
      <c r="B1090" s="126"/>
      <c r="C1090" s="126"/>
      <c r="G1090" s="214"/>
      <c r="H1090" s="123"/>
      <c r="I1090" s="214" t="str">
        <f aca="false">IF(F1090&lt;&gt;"",xlookup(F1090,M:M,M:M,"not guildie"),"")</f>
        <v/>
      </c>
      <c r="J1090" s="214" t="str">
        <f aca="false">IF(F1090&lt;&gt;"", xlookup(F1090,O:O,O:O,"not on DKP"),"")</f>
        <v/>
      </c>
      <c r="K1090" s="185" t="str">
        <f aca="false">IF(F1090="","", xlookup("*"&amp;F1090&amp;"*",S:S,S:S,"",2))</f>
        <v/>
      </c>
      <c r="N1090" s="187" t="str">
        <f aca="false" t="array" ref="N1090:N1090">IF(M1090="","", xlookup(M1090,'Guild ID Registrar'!B:B,'Guild ID Registrar'!A:A,"noID"))</f>
        <v/>
      </c>
      <c r="O1090" s="139" t="e">
        <f aca="false">xlookup(M1090,F:F,F:F,"",2)</f>
        <v>#NAME?</v>
      </c>
      <c r="P1090" s="138" t="str">
        <f aca="false">IF(SUMIF(F:F,M1090,H:H)=0,"",SUMIF(F:F,M1090,H:H))</f>
        <v/>
      </c>
      <c r="Q1090" s="189" t="str">
        <f aca="false">IF(M1090="","", xlookup("*"&amp;M1090&amp;"*",S:S,S:S,"",2))</f>
        <v/>
      </c>
      <c r="S1090" s="140" t="str">
        <f aca="false">IF('DKP Sep 25'!A1087&lt;&gt;"",'DKP Sep 25'!A1087,"")</f>
        <v/>
      </c>
      <c r="T1090" s="145" t="str">
        <f aca="false">IF(S1090="","",IF(SUMIF(Q:Q,S1090,P:P)=0,"",SUMIF(Q:Q,S1090,P:P)))</f>
        <v/>
      </c>
      <c r="U1090" s="190" t="str">
        <f aca="false" t="array" ref="U1090:U1090">IF(S1090="","", xlookup(S1090,'DKP Sep 25'!A:A,'DKP Sep 25'!A:A))</f>
        <v/>
      </c>
      <c r="V1090" s="126" t="str">
        <f aca="false">IF(T1090="","", IF(T1090&gt;10,1,""))</f>
        <v/>
      </c>
      <c r="W1090" s="191" t="e">
        <f aca="false">xlookup(S1090,Q:Q,Q:Q)</f>
        <v>#NAME?</v>
      </c>
    </row>
    <row r="1091" customFormat="false" ht="15.75" hidden="false" customHeight="true" outlineLevel="0" collapsed="false">
      <c r="A1091" s="126"/>
      <c r="B1091" s="126"/>
      <c r="C1091" s="126"/>
      <c r="G1091" s="214"/>
      <c r="H1091" s="123"/>
      <c r="I1091" s="214" t="str">
        <f aca="false">IF(F1091&lt;&gt;"",xlookup(F1091,M:M,M:M,"not guildie"),"")</f>
        <v/>
      </c>
      <c r="J1091" s="214" t="str">
        <f aca="false">IF(F1091&lt;&gt;"", xlookup(F1091,O:O,O:O,"not on DKP"),"")</f>
        <v/>
      </c>
      <c r="K1091" s="185" t="str">
        <f aca="false">IF(F1091="","", xlookup("*"&amp;F1091&amp;"*",S:S,S:S,"",2))</f>
        <v/>
      </c>
      <c r="N1091" s="187" t="str">
        <f aca="false" t="array" ref="N1091:N1091">IF(M1091="","", xlookup(M1091,'Guild ID Registrar'!B:B,'Guild ID Registrar'!A:A,"noID"))</f>
        <v/>
      </c>
      <c r="O1091" s="139" t="e">
        <f aca="false">xlookup(M1091,F:F,F:F,"",2)</f>
        <v>#NAME?</v>
      </c>
      <c r="P1091" s="138" t="str">
        <f aca="false">IF(SUMIF(F:F,M1091,H:H)=0,"",SUMIF(F:F,M1091,H:H))</f>
        <v/>
      </c>
      <c r="Q1091" s="189" t="str">
        <f aca="false">IF(M1091="","", xlookup("*"&amp;M1091&amp;"*",S:S,S:S,"",2))</f>
        <v/>
      </c>
      <c r="S1091" s="140" t="str">
        <f aca="false">IF('DKP Sep 25'!A1088&lt;&gt;"",'DKP Sep 25'!A1088,"")</f>
        <v/>
      </c>
      <c r="T1091" s="145" t="str">
        <f aca="false">IF(S1091="","",IF(SUMIF(Q:Q,S1091,P:P)=0,"",SUMIF(Q:Q,S1091,P:P)))</f>
        <v/>
      </c>
      <c r="U1091" s="190" t="str">
        <f aca="false" t="array" ref="U1091:U1091">IF(S1091="","", xlookup(S1091,'DKP Sep 25'!A:A,'DKP Sep 25'!A:A))</f>
        <v/>
      </c>
      <c r="V1091" s="126" t="str">
        <f aca="false">IF(T1091="","", IF(T1091&gt;10,1,""))</f>
        <v/>
      </c>
      <c r="W1091" s="191" t="e">
        <f aca="false">xlookup(S1091,Q:Q,Q:Q)</f>
        <v>#NAME?</v>
      </c>
    </row>
    <row r="1092" customFormat="false" ht="15.75" hidden="false" customHeight="true" outlineLevel="0" collapsed="false">
      <c r="A1092" s="126"/>
      <c r="B1092" s="126"/>
      <c r="C1092" s="126"/>
      <c r="G1092" s="214"/>
      <c r="H1092" s="123"/>
      <c r="I1092" s="214" t="str">
        <f aca="false">IF(F1092&lt;&gt;"",xlookup(F1092,M:M,M:M,"not guildie"),"")</f>
        <v/>
      </c>
      <c r="J1092" s="214" t="str">
        <f aca="false">IF(F1092&lt;&gt;"", xlookup(F1092,O:O,O:O,"not on DKP"),"")</f>
        <v/>
      </c>
      <c r="K1092" s="185" t="str">
        <f aca="false">IF(F1092="","", xlookup("*"&amp;F1092&amp;"*",S:S,S:S,"",2))</f>
        <v/>
      </c>
      <c r="N1092" s="187" t="str">
        <f aca="false" t="array" ref="N1092:N1092">IF(M1092="","", xlookup(M1092,'Guild ID Registrar'!B:B,'Guild ID Registrar'!A:A,"noID"))</f>
        <v/>
      </c>
      <c r="O1092" s="139" t="e">
        <f aca="false">xlookup(M1092,F:F,F:F,"",2)</f>
        <v>#NAME?</v>
      </c>
      <c r="P1092" s="138" t="str">
        <f aca="false">IF(SUMIF(F:F,M1092,H:H)=0,"",SUMIF(F:F,M1092,H:H))</f>
        <v/>
      </c>
      <c r="Q1092" s="189" t="str">
        <f aca="false">IF(M1092="","", xlookup("*"&amp;M1092&amp;"*",S:S,S:S,"",2))</f>
        <v/>
      </c>
      <c r="S1092" s="140" t="str">
        <f aca="false">IF('DKP Sep 25'!A1089&lt;&gt;"",'DKP Sep 25'!A1089,"")</f>
        <v/>
      </c>
      <c r="T1092" s="145" t="str">
        <f aca="false">IF(S1092="","",IF(SUMIF(Q:Q,S1092,P:P)=0,"",SUMIF(Q:Q,S1092,P:P)))</f>
        <v/>
      </c>
      <c r="U1092" s="190" t="str">
        <f aca="false" t="array" ref="U1092:U1092">IF(S1092="","", xlookup(S1092,'DKP Sep 25'!A:A,'DKP Sep 25'!A:A))</f>
        <v/>
      </c>
      <c r="V1092" s="126" t="str">
        <f aca="false">IF(T1092="","", IF(T1092&gt;10,1,""))</f>
        <v/>
      </c>
      <c r="W1092" s="191" t="e">
        <f aca="false">xlookup(S1092,Q:Q,Q:Q)</f>
        <v>#NAME?</v>
      </c>
    </row>
    <row r="1093" customFormat="false" ht="15.75" hidden="false" customHeight="true" outlineLevel="0" collapsed="false">
      <c r="A1093" s="126"/>
      <c r="B1093" s="126"/>
      <c r="C1093" s="126"/>
      <c r="G1093" s="214"/>
      <c r="H1093" s="123"/>
      <c r="I1093" s="214" t="str">
        <f aca="false">IF(F1093&lt;&gt;"",xlookup(F1093,M:M,M:M,"not guildie"),"")</f>
        <v/>
      </c>
      <c r="J1093" s="214" t="str">
        <f aca="false">IF(F1093&lt;&gt;"", xlookup(F1093,O:O,O:O,"not on DKP"),"")</f>
        <v/>
      </c>
      <c r="K1093" s="185" t="str">
        <f aca="false">IF(F1093="","", xlookup("*"&amp;F1093&amp;"*",S:S,S:S,"",2))</f>
        <v/>
      </c>
      <c r="N1093" s="187" t="str">
        <f aca="false" t="array" ref="N1093:N1093">IF(M1093="","", xlookup(M1093,'Guild ID Registrar'!B:B,'Guild ID Registrar'!A:A,"noID"))</f>
        <v/>
      </c>
      <c r="O1093" s="139" t="e">
        <f aca="false">xlookup(M1093,F:F,F:F,"",2)</f>
        <v>#NAME?</v>
      </c>
      <c r="P1093" s="138" t="str">
        <f aca="false">IF(SUMIF(F:F,M1093,H:H)=0,"",SUMIF(F:F,M1093,H:H))</f>
        <v/>
      </c>
      <c r="Q1093" s="189" t="str">
        <f aca="false">IF(M1093="","", xlookup("*"&amp;M1093&amp;"*",S:S,S:S,"",2))</f>
        <v/>
      </c>
      <c r="S1093" s="140" t="str">
        <f aca="false">IF('DKP Sep 25'!A1090&lt;&gt;"",'DKP Sep 25'!A1090,"")</f>
        <v/>
      </c>
      <c r="T1093" s="145" t="str">
        <f aca="false">IF(S1093="","",IF(SUMIF(Q:Q,S1093,P:P)=0,"",SUMIF(Q:Q,S1093,P:P)))</f>
        <v/>
      </c>
      <c r="U1093" s="190" t="str">
        <f aca="false" t="array" ref="U1093:U1093">IF(S1093="","", xlookup(S1093,'DKP Sep 25'!A:A,'DKP Sep 25'!A:A))</f>
        <v/>
      </c>
      <c r="V1093" s="126" t="str">
        <f aca="false">IF(T1093="","", IF(T1093&gt;10,1,""))</f>
        <v/>
      </c>
      <c r="W1093" s="191" t="e">
        <f aca="false">xlookup(S1093,Q:Q,Q:Q)</f>
        <v>#NAME?</v>
      </c>
    </row>
    <row r="1094" customFormat="false" ht="15.75" hidden="false" customHeight="true" outlineLevel="0" collapsed="false">
      <c r="A1094" s="126"/>
      <c r="B1094" s="126"/>
      <c r="C1094" s="126"/>
      <c r="G1094" s="214"/>
      <c r="H1094" s="123"/>
      <c r="I1094" s="214" t="str">
        <f aca="false">IF(F1094&lt;&gt;"",xlookup(F1094,M:M,M:M,"not guildie"),"")</f>
        <v/>
      </c>
      <c r="J1094" s="214" t="str">
        <f aca="false">IF(F1094&lt;&gt;"", xlookup(F1094,O:O,O:O,"not on DKP"),"")</f>
        <v/>
      </c>
      <c r="K1094" s="185" t="str">
        <f aca="false">IF(F1094="","", xlookup("*"&amp;F1094&amp;"*",S:S,S:S,"",2))</f>
        <v/>
      </c>
      <c r="N1094" s="187" t="str">
        <f aca="false" t="array" ref="N1094:N1094">IF(M1094="","", xlookup(M1094,'Guild ID Registrar'!B:B,'Guild ID Registrar'!A:A,"noID"))</f>
        <v/>
      </c>
      <c r="O1094" s="139" t="e">
        <f aca="false">xlookup(M1094,F:F,F:F,"",2)</f>
        <v>#NAME?</v>
      </c>
      <c r="P1094" s="138" t="str">
        <f aca="false">IF(SUMIF(F:F,M1094,H:H)=0,"",SUMIF(F:F,M1094,H:H))</f>
        <v/>
      </c>
      <c r="Q1094" s="189" t="str">
        <f aca="false">IF(M1094="","", xlookup("*"&amp;M1094&amp;"*",S:S,S:S,"",2))</f>
        <v/>
      </c>
      <c r="S1094" s="140" t="str">
        <f aca="false">IF('DKP Sep 25'!A1091&lt;&gt;"",'DKP Sep 25'!A1091,"")</f>
        <v/>
      </c>
      <c r="T1094" s="145" t="str">
        <f aca="false">IF(S1094="","",IF(SUMIF(Q:Q,S1094,P:P)=0,"",SUMIF(Q:Q,S1094,P:P)))</f>
        <v/>
      </c>
      <c r="U1094" s="190" t="str">
        <f aca="false" t="array" ref="U1094:U1094">IF(S1094="","", xlookup(S1094,'DKP Sep 25'!A:A,'DKP Sep 25'!A:A))</f>
        <v/>
      </c>
      <c r="V1094" s="126" t="str">
        <f aca="false">IF(T1094="","", IF(T1094&gt;10,1,""))</f>
        <v/>
      </c>
      <c r="W1094" s="191" t="e">
        <f aca="false">xlookup(S1094,Q:Q,Q:Q)</f>
        <v>#NAME?</v>
      </c>
    </row>
    <row r="1095" customFormat="false" ht="15.75" hidden="false" customHeight="true" outlineLevel="0" collapsed="false">
      <c r="A1095" s="126"/>
      <c r="B1095" s="126"/>
      <c r="C1095" s="126"/>
      <c r="G1095" s="214"/>
      <c r="H1095" s="123"/>
      <c r="I1095" s="214" t="str">
        <f aca="false">IF(F1095&lt;&gt;"",xlookup(F1095,M:M,M:M,"not guildie"),"")</f>
        <v/>
      </c>
      <c r="J1095" s="214" t="str">
        <f aca="false">IF(F1095&lt;&gt;"", xlookup(F1095,O:O,O:O,"not on DKP"),"")</f>
        <v/>
      </c>
      <c r="K1095" s="185" t="str">
        <f aca="false">IF(F1095="","", xlookup("*"&amp;F1095&amp;"*",S:S,S:S,"",2))</f>
        <v/>
      </c>
      <c r="N1095" s="187" t="str">
        <f aca="false" t="array" ref="N1095:N1095">IF(M1095="","", xlookup(M1095,'Guild ID Registrar'!B:B,'Guild ID Registrar'!A:A,"noID"))</f>
        <v/>
      </c>
      <c r="O1095" s="139" t="e">
        <f aca="false">xlookup(M1095,F:F,F:F,"",2)</f>
        <v>#NAME?</v>
      </c>
      <c r="P1095" s="138" t="str">
        <f aca="false">IF(SUMIF(F:F,M1095,H:H)=0,"",SUMIF(F:F,M1095,H:H))</f>
        <v/>
      </c>
      <c r="Q1095" s="189" t="str">
        <f aca="false">IF(M1095="","", xlookup("*"&amp;M1095&amp;"*",S:S,S:S,"",2))</f>
        <v/>
      </c>
      <c r="S1095" s="140" t="str">
        <f aca="false">IF('DKP Sep 25'!A1092&lt;&gt;"",'DKP Sep 25'!A1092,"")</f>
        <v/>
      </c>
      <c r="T1095" s="145" t="str">
        <f aca="false">IF(S1095="","",IF(SUMIF(Q:Q,S1095,P:P)=0,"",SUMIF(Q:Q,S1095,P:P)))</f>
        <v/>
      </c>
      <c r="U1095" s="190" t="str">
        <f aca="false" t="array" ref="U1095:U1095">IF(S1095="","", xlookup(S1095,'DKP Sep 25'!A:A,'DKP Sep 25'!A:A))</f>
        <v/>
      </c>
      <c r="V1095" s="126" t="str">
        <f aca="false">IF(T1095="","", IF(T1095&gt;10,1,""))</f>
        <v/>
      </c>
      <c r="W1095" s="191" t="e">
        <f aca="false">xlookup(S1095,Q:Q,Q:Q)</f>
        <v>#NAME?</v>
      </c>
    </row>
    <row r="1096" customFormat="false" ht="15.75" hidden="false" customHeight="true" outlineLevel="0" collapsed="false">
      <c r="A1096" s="126"/>
      <c r="B1096" s="126"/>
      <c r="C1096" s="126"/>
      <c r="G1096" s="214"/>
      <c r="H1096" s="123"/>
      <c r="I1096" s="214" t="str">
        <f aca="false">IF(F1096&lt;&gt;"",xlookup(F1096,M:M,M:M,"not guildie"),"")</f>
        <v/>
      </c>
      <c r="J1096" s="214" t="str">
        <f aca="false">IF(F1096&lt;&gt;"", xlookup(F1096,O:O,O:O,"not on DKP"),"")</f>
        <v/>
      </c>
      <c r="K1096" s="185" t="str">
        <f aca="false">IF(F1096="","", xlookup("*"&amp;F1096&amp;"*",S:S,S:S,"",2))</f>
        <v/>
      </c>
      <c r="N1096" s="187" t="str">
        <f aca="false" t="array" ref="N1096:N1096">IF(M1096="","", xlookup(M1096,'Guild ID Registrar'!B:B,'Guild ID Registrar'!A:A,"noID"))</f>
        <v/>
      </c>
      <c r="O1096" s="139" t="e">
        <f aca="false">xlookup(M1096,F:F,F:F,"",2)</f>
        <v>#NAME?</v>
      </c>
      <c r="P1096" s="138" t="str">
        <f aca="false">IF(SUMIF(F:F,M1096,H:H)=0,"",SUMIF(F:F,M1096,H:H))</f>
        <v/>
      </c>
      <c r="Q1096" s="189" t="str">
        <f aca="false">IF(M1096="","", xlookup("*"&amp;M1096&amp;"*",S:S,S:S,"",2))</f>
        <v/>
      </c>
      <c r="S1096" s="140" t="str">
        <f aca="false">IF('DKP Sep 25'!A1093&lt;&gt;"",'DKP Sep 25'!A1093,"")</f>
        <v/>
      </c>
      <c r="T1096" s="145" t="str">
        <f aca="false">IF(S1096="","",IF(SUMIF(Q:Q,S1096,P:P)=0,"",SUMIF(Q:Q,S1096,P:P)))</f>
        <v/>
      </c>
      <c r="U1096" s="190" t="str">
        <f aca="false" t="array" ref="U1096:U1096">IF(S1096="","", xlookup(S1096,'DKP Sep 25'!A:A,'DKP Sep 25'!A:A))</f>
        <v/>
      </c>
      <c r="V1096" s="126" t="str">
        <f aca="false">IF(T1096="","", IF(T1096&gt;10,1,""))</f>
        <v/>
      </c>
      <c r="W1096" s="191" t="e">
        <f aca="false">xlookup(S1096,Q:Q,Q:Q)</f>
        <v>#NAME?</v>
      </c>
    </row>
    <row r="1097" customFormat="false" ht="15.75" hidden="false" customHeight="true" outlineLevel="0" collapsed="false">
      <c r="A1097" s="126"/>
      <c r="B1097" s="126"/>
      <c r="C1097" s="126"/>
      <c r="G1097" s="214"/>
      <c r="H1097" s="123"/>
      <c r="I1097" s="214" t="str">
        <f aca="false">IF(F1097&lt;&gt;"",xlookup(F1097,M:M,M:M,"not guildie"),"")</f>
        <v/>
      </c>
      <c r="J1097" s="214" t="str">
        <f aca="false">IF(F1097&lt;&gt;"", xlookup(F1097,O:O,O:O,"not on DKP"),"")</f>
        <v/>
      </c>
      <c r="K1097" s="185" t="str">
        <f aca="false">IF(F1097="","", xlookup("*"&amp;F1097&amp;"*",S:S,S:S,"",2))</f>
        <v/>
      </c>
      <c r="N1097" s="187" t="str">
        <f aca="false" t="array" ref="N1097:N1097">IF(M1097="","", xlookup(M1097,'Guild ID Registrar'!B:B,'Guild ID Registrar'!A:A,"noID"))</f>
        <v/>
      </c>
      <c r="O1097" s="139" t="e">
        <f aca="false">xlookup(M1097,F:F,F:F,"",2)</f>
        <v>#NAME?</v>
      </c>
      <c r="P1097" s="138" t="str">
        <f aca="false">IF(SUMIF(F:F,M1097,H:H)=0,"",SUMIF(F:F,M1097,H:H))</f>
        <v/>
      </c>
      <c r="Q1097" s="189" t="str">
        <f aca="false">IF(M1097="","", xlookup("*"&amp;M1097&amp;"*",S:S,S:S,"",2))</f>
        <v/>
      </c>
      <c r="S1097" s="140" t="str">
        <f aca="false">IF('DKP Sep 25'!A1094&lt;&gt;"",'DKP Sep 25'!A1094,"")</f>
        <v/>
      </c>
      <c r="T1097" s="145" t="str">
        <f aca="false">IF(S1097="","",IF(SUMIF(Q:Q,S1097,P:P)=0,"",SUMIF(Q:Q,S1097,P:P)))</f>
        <v/>
      </c>
      <c r="U1097" s="190" t="str">
        <f aca="false" t="array" ref="U1097:U1097">IF(S1097="","", xlookup(S1097,'DKP Sep 25'!A:A,'DKP Sep 25'!A:A))</f>
        <v/>
      </c>
      <c r="V1097" s="126" t="str">
        <f aca="false">IF(T1097="","", IF(T1097&gt;10,1,""))</f>
        <v/>
      </c>
      <c r="W1097" s="191" t="e">
        <f aca="false">xlookup(S1097,Q:Q,Q:Q)</f>
        <v>#NAME?</v>
      </c>
    </row>
    <row r="1098" customFormat="false" ht="15.75" hidden="false" customHeight="true" outlineLevel="0" collapsed="false">
      <c r="A1098" s="126"/>
      <c r="B1098" s="126"/>
      <c r="C1098" s="126"/>
      <c r="G1098" s="214"/>
      <c r="H1098" s="123"/>
      <c r="I1098" s="214" t="str">
        <f aca="false">IF(F1098&lt;&gt;"",xlookup(F1098,M:M,M:M,"not guildie"),"")</f>
        <v/>
      </c>
      <c r="J1098" s="214" t="str">
        <f aca="false">IF(F1098&lt;&gt;"", xlookup(F1098,O:O,O:O,"not on DKP"),"")</f>
        <v/>
      </c>
      <c r="K1098" s="185" t="str">
        <f aca="false">IF(F1098="","", xlookup("*"&amp;F1098&amp;"*",S:S,S:S,"",2))</f>
        <v/>
      </c>
      <c r="N1098" s="187" t="str">
        <f aca="false" t="array" ref="N1098:N1098">IF(M1098="","", xlookup(M1098,'Guild ID Registrar'!B:B,'Guild ID Registrar'!A:A,"noID"))</f>
        <v/>
      </c>
      <c r="O1098" s="139" t="e">
        <f aca="false">xlookup(M1098,F:F,F:F,"",2)</f>
        <v>#NAME?</v>
      </c>
      <c r="P1098" s="138" t="str">
        <f aca="false">IF(SUMIF(F:F,M1098,H:H)=0,"",SUMIF(F:F,M1098,H:H))</f>
        <v/>
      </c>
      <c r="Q1098" s="189" t="str">
        <f aca="false">IF(M1098="","", xlookup("*"&amp;M1098&amp;"*",S:S,S:S,"",2))</f>
        <v/>
      </c>
      <c r="S1098" s="140" t="str">
        <f aca="false">IF('DKP Sep 25'!A1095&lt;&gt;"",'DKP Sep 25'!A1095,"")</f>
        <v/>
      </c>
      <c r="T1098" s="145" t="str">
        <f aca="false">IF(S1098="","",IF(SUMIF(Q:Q,S1098,P:P)=0,"",SUMIF(Q:Q,S1098,P:P)))</f>
        <v/>
      </c>
      <c r="U1098" s="190" t="str">
        <f aca="false" t="array" ref="U1098:U1098">IF(S1098="","", xlookup(S1098,'DKP Sep 25'!A:A,'DKP Sep 25'!A:A))</f>
        <v/>
      </c>
      <c r="V1098" s="126" t="str">
        <f aca="false">IF(T1098="","", IF(T1098&gt;10,1,""))</f>
        <v/>
      </c>
      <c r="W1098" s="191" t="e">
        <f aca="false">xlookup(S1098,Q:Q,Q:Q)</f>
        <v>#NAME?</v>
      </c>
    </row>
    <row r="1099" customFormat="false" ht="15.75" hidden="false" customHeight="true" outlineLevel="0" collapsed="false">
      <c r="A1099" s="126"/>
      <c r="B1099" s="126"/>
      <c r="C1099" s="126"/>
      <c r="G1099" s="214"/>
      <c r="H1099" s="123"/>
      <c r="I1099" s="214" t="str">
        <f aca="false">IF(F1099&lt;&gt;"",xlookup(F1099,M:M,M:M,"not guildie"),"")</f>
        <v/>
      </c>
      <c r="J1099" s="214" t="str">
        <f aca="false">IF(F1099&lt;&gt;"", xlookup(F1099,O:O,O:O,"not on DKP"),"")</f>
        <v/>
      </c>
      <c r="K1099" s="185" t="str">
        <f aca="false">IF(F1099="","", xlookup("*"&amp;F1099&amp;"*",S:S,S:S,"",2))</f>
        <v/>
      </c>
      <c r="N1099" s="187" t="str">
        <f aca="false" t="array" ref="N1099:N1099">IF(M1099="","", xlookup(M1099,'Guild ID Registrar'!B:B,'Guild ID Registrar'!A:A,"noID"))</f>
        <v/>
      </c>
      <c r="O1099" s="139" t="e">
        <f aca="false">xlookup(M1099,F:F,F:F,"",2)</f>
        <v>#NAME?</v>
      </c>
      <c r="P1099" s="138" t="str">
        <f aca="false">IF(SUMIF(F:F,M1099,H:H)=0,"",SUMIF(F:F,M1099,H:H))</f>
        <v/>
      </c>
      <c r="Q1099" s="189" t="str">
        <f aca="false">IF(M1099="","", xlookup("*"&amp;M1099&amp;"*",S:S,S:S,"",2))</f>
        <v/>
      </c>
      <c r="S1099" s="140" t="str">
        <f aca="false">IF('DKP Sep 25'!A1096&lt;&gt;"",'DKP Sep 25'!A1096,"")</f>
        <v/>
      </c>
      <c r="T1099" s="145" t="str">
        <f aca="false">IF(S1099="","",IF(SUMIF(Q:Q,S1099,P:P)=0,"",SUMIF(Q:Q,S1099,P:P)))</f>
        <v/>
      </c>
      <c r="U1099" s="190" t="str">
        <f aca="false" t="array" ref="U1099:U1099">IF(S1099="","", xlookup(S1099,'DKP Sep 25'!A:A,'DKP Sep 25'!A:A))</f>
        <v/>
      </c>
      <c r="V1099" s="126" t="str">
        <f aca="false">IF(T1099="","", IF(T1099&gt;10,1,""))</f>
        <v/>
      </c>
      <c r="W1099" s="191" t="e">
        <f aca="false">xlookup(S1099,Q:Q,Q:Q)</f>
        <v>#NAME?</v>
      </c>
    </row>
    <row r="1100" customFormat="false" ht="15.75" hidden="false" customHeight="true" outlineLevel="0" collapsed="false">
      <c r="A1100" s="126"/>
      <c r="B1100" s="126"/>
      <c r="C1100" s="126"/>
      <c r="G1100" s="214"/>
      <c r="H1100" s="123"/>
      <c r="I1100" s="214" t="str">
        <f aca="false">IF(F1100&lt;&gt;"",xlookup(F1100,M:M,M:M,"not guildie"),"")</f>
        <v/>
      </c>
      <c r="J1100" s="214" t="str">
        <f aca="false">IF(F1100&lt;&gt;"", xlookup(F1100,O:O,O:O,"not on DKP"),"")</f>
        <v/>
      </c>
      <c r="K1100" s="185" t="str">
        <f aca="false">IF(F1100="","", xlookup("*"&amp;F1100&amp;"*",S:S,S:S,"",2))</f>
        <v/>
      </c>
      <c r="N1100" s="187" t="str">
        <f aca="false" t="array" ref="N1100:N1100">IF(M1100="","", xlookup(M1100,'Guild ID Registrar'!B:B,'Guild ID Registrar'!A:A,"noID"))</f>
        <v/>
      </c>
      <c r="O1100" s="139" t="e">
        <f aca="false">xlookup(M1100,F:F,F:F,"",2)</f>
        <v>#NAME?</v>
      </c>
      <c r="P1100" s="138" t="str">
        <f aca="false">IF(SUMIF(F:F,M1100,H:H)=0,"",SUMIF(F:F,M1100,H:H))</f>
        <v/>
      </c>
      <c r="Q1100" s="189" t="str">
        <f aca="false">IF(M1100="","", xlookup("*"&amp;M1100&amp;"*",S:S,S:S,"",2))</f>
        <v/>
      </c>
      <c r="S1100" s="140" t="str">
        <f aca="false">IF('DKP Sep 25'!A1097&lt;&gt;"",'DKP Sep 25'!A1097,"")</f>
        <v/>
      </c>
      <c r="T1100" s="145" t="str">
        <f aca="false">IF(S1100="","",IF(SUMIF(Q:Q,S1100,P:P)=0,"",SUMIF(Q:Q,S1100,P:P)))</f>
        <v/>
      </c>
      <c r="U1100" s="190" t="str">
        <f aca="false" t="array" ref="U1100:U1100">IF(S1100="","", xlookup(S1100,'DKP Sep 25'!A:A,'DKP Sep 25'!A:A))</f>
        <v/>
      </c>
      <c r="V1100" s="126" t="str">
        <f aca="false">IF(T1100="","", IF(T1100&gt;10,1,""))</f>
        <v/>
      </c>
      <c r="W1100" s="191" t="e">
        <f aca="false">xlookup(S1100,Q:Q,Q:Q)</f>
        <v>#NAME?</v>
      </c>
    </row>
    <row r="1101" customFormat="false" ht="15.75" hidden="false" customHeight="true" outlineLevel="0" collapsed="false">
      <c r="A1101" s="126"/>
      <c r="B1101" s="126"/>
      <c r="C1101" s="126"/>
      <c r="G1101" s="214"/>
      <c r="H1101" s="123"/>
      <c r="I1101" s="214" t="str">
        <f aca="false">IF(F1101&lt;&gt;"",xlookup(F1101,M:M,M:M,"not guildie"),"")</f>
        <v/>
      </c>
      <c r="J1101" s="214" t="str">
        <f aca="false">IF(F1101&lt;&gt;"", xlookup(F1101,O:O,O:O,"not on DKP"),"")</f>
        <v/>
      </c>
      <c r="K1101" s="185" t="str">
        <f aca="false">IF(F1101="","", xlookup("*"&amp;F1101&amp;"*",S:S,S:S,"",2))</f>
        <v/>
      </c>
      <c r="N1101" s="187" t="str">
        <f aca="false" t="array" ref="N1101:N1101">IF(M1101="","", xlookup(M1101,'Guild ID Registrar'!B:B,'Guild ID Registrar'!A:A,"noID"))</f>
        <v/>
      </c>
      <c r="O1101" s="139" t="e">
        <f aca="false">xlookup(M1101,F:F,F:F,"",2)</f>
        <v>#NAME?</v>
      </c>
      <c r="P1101" s="138" t="str">
        <f aca="false">IF(SUMIF(F:F,M1101,H:H)=0,"",SUMIF(F:F,M1101,H:H))</f>
        <v/>
      </c>
      <c r="Q1101" s="189" t="str">
        <f aca="false">IF(M1101="","", xlookup("*"&amp;M1101&amp;"*",S:S,S:S,"",2))</f>
        <v/>
      </c>
      <c r="S1101" s="140" t="str">
        <f aca="false">IF('DKP Sep 25'!A1098&lt;&gt;"",'DKP Sep 25'!A1098,"")</f>
        <v/>
      </c>
      <c r="T1101" s="145" t="str">
        <f aca="false">IF(S1101="","",IF(SUMIF(Q:Q,S1101,P:P)=0,"",SUMIF(Q:Q,S1101,P:P)))</f>
        <v/>
      </c>
      <c r="U1101" s="190" t="str">
        <f aca="false" t="array" ref="U1101:U1101">IF(S1101="","", xlookup(S1101,'DKP Sep 25'!A:A,'DKP Sep 25'!A:A))</f>
        <v/>
      </c>
      <c r="V1101" s="126" t="str">
        <f aca="false">IF(T1101="","", IF(T1101&gt;10,1,""))</f>
        <v/>
      </c>
      <c r="W1101" s="191" t="e">
        <f aca="false">xlookup(S1101,Q:Q,Q:Q)</f>
        <v>#NAME?</v>
      </c>
    </row>
    <row r="1102" customFormat="false" ht="15.75" hidden="false" customHeight="true" outlineLevel="0" collapsed="false">
      <c r="A1102" s="126"/>
      <c r="B1102" s="126"/>
      <c r="C1102" s="126"/>
      <c r="G1102" s="214"/>
      <c r="H1102" s="123"/>
      <c r="I1102" s="214" t="str">
        <f aca="false">IF(F1102&lt;&gt;"",xlookup(F1102,M:M,M:M,"not guildie"),"")</f>
        <v/>
      </c>
      <c r="J1102" s="214" t="str">
        <f aca="false">IF(F1102&lt;&gt;"", xlookup(F1102,O:O,O:O,"not on DKP"),"")</f>
        <v/>
      </c>
      <c r="K1102" s="185" t="str">
        <f aca="false">IF(F1102="","", xlookup("*"&amp;F1102&amp;"*",S:S,S:S,"",2))</f>
        <v/>
      </c>
      <c r="N1102" s="187" t="str">
        <f aca="false" t="array" ref="N1102:N1102">IF(M1102="","", xlookup(M1102,'Guild ID Registrar'!B:B,'Guild ID Registrar'!A:A,"noID"))</f>
        <v/>
      </c>
      <c r="O1102" s="139" t="e">
        <f aca="false">xlookup(M1102,F:F,F:F,"",2)</f>
        <v>#NAME?</v>
      </c>
      <c r="P1102" s="138" t="str">
        <f aca="false">IF(SUMIF(F:F,M1102,H:H)=0,"",SUMIF(F:F,M1102,H:H))</f>
        <v/>
      </c>
      <c r="Q1102" s="189" t="str">
        <f aca="false">IF(M1102="","", xlookup("*"&amp;M1102&amp;"*",S:S,S:S,"",2))</f>
        <v/>
      </c>
      <c r="S1102" s="140" t="str">
        <f aca="false">IF('DKP Sep 25'!A1099&lt;&gt;"",'DKP Sep 25'!A1099,"")</f>
        <v/>
      </c>
      <c r="T1102" s="145" t="str">
        <f aca="false">IF(S1102="","",IF(SUMIF(Q:Q,S1102,P:P)=0,"",SUMIF(Q:Q,S1102,P:P)))</f>
        <v/>
      </c>
      <c r="U1102" s="190" t="str">
        <f aca="false" t="array" ref="U1102:U1102">IF(S1102="","", xlookup(S1102,'DKP Sep 25'!A:A,'DKP Sep 25'!A:A))</f>
        <v/>
      </c>
      <c r="V1102" s="126" t="str">
        <f aca="false">IF(T1102="","", IF(T1102&gt;10,1,""))</f>
        <v/>
      </c>
      <c r="W1102" s="191" t="e">
        <f aca="false">xlookup(S1102,Q:Q,Q:Q)</f>
        <v>#NAME?</v>
      </c>
    </row>
    <row r="1103" customFormat="false" ht="15.75" hidden="false" customHeight="true" outlineLevel="0" collapsed="false">
      <c r="A1103" s="126"/>
      <c r="B1103" s="126"/>
      <c r="C1103" s="126"/>
      <c r="G1103" s="214"/>
      <c r="H1103" s="123"/>
      <c r="I1103" s="214" t="str">
        <f aca="false">IF(F1103&lt;&gt;"",xlookup(F1103,M:M,M:M,"not guildie"),"")</f>
        <v/>
      </c>
      <c r="J1103" s="214" t="str">
        <f aca="false">IF(F1103&lt;&gt;"", xlookup(F1103,O:O,O:O,"not on DKP"),"")</f>
        <v/>
      </c>
      <c r="K1103" s="185" t="str">
        <f aca="false">IF(F1103="","", xlookup("*"&amp;F1103&amp;"*",S:S,S:S,"",2))</f>
        <v/>
      </c>
      <c r="N1103" s="187" t="str">
        <f aca="false" t="array" ref="N1103:N1103">IF(M1103="","", xlookup(M1103,'Guild ID Registrar'!B:B,'Guild ID Registrar'!A:A,"noID"))</f>
        <v/>
      </c>
      <c r="O1103" s="139" t="e">
        <f aca="false">xlookup(M1103,F:F,F:F,"",2)</f>
        <v>#NAME?</v>
      </c>
      <c r="P1103" s="138" t="str">
        <f aca="false">IF(SUMIF(F:F,M1103,H:H)=0,"",SUMIF(F:F,M1103,H:H))</f>
        <v/>
      </c>
      <c r="Q1103" s="189" t="str">
        <f aca="false">IF(M1103="","", xlookup("*"&amp;M1103&amp;"*",S:S,S:S,"",2))</f>
        <v/>
      </c>
      <c r="S1103" s="140" t="str">
        <f aca="false">IF('DKP Sep 25'!A1100&lt;&gt;"",'DKP Sep 25'!A1100,"")</f>
        <v/>
      </c>
      <c r="T1103" s="145" t="str">
        <f aca="false">IF(S1103="","",IF(SUMIF(Q:Q,S1103,P:P)=0,"",SUMIF(Q:Q,S1103,P:P)))</f>
        <v/>
      </c>
      <c r="U1103" s="190" t="str">
        <f aca="false" t="array" ref="U1103:U1103">IF(S1103="","", xlookup(S1103,'DKP Sep 25'!A:A,'DKP Sep 25'!A:A))</f>
        <v/>
      </c>
      <c r="V1103" s="126" t="str">
        <f aca="false">IF(T1103="","", IF(T1103&gt;10,1,""))</f>
        <v/>
      </c>
      <c r="W1103" s="191" t="e">
        <f aca="false">xlookup(S1103,Q:Q,Q:Q)</f>
        <v>#NAME?</v>
      </c>
    </row>
    <row r="1104" customFormat="false" ht="15.75" hidden="false" customHeight="true" outlineLevel="0" collapsed="false">
      <c r="A1104" s="126"/>
      <c r="B1104" s="126"/>
      <c r="C1104" s="126"/>
      <c r="G1104" s="214"/>
      <c r="H1104" s="123"/>
      <c r="I1104" s="214" t="str">
        <f aca="false">IF(F1104&lt;&gt;"",xlookup(F1104,M:M,M:M,"not guildie"),"")</f>
        <v/>
      </c>
      <c r="J1104" s="214" t="str">
        <f aca="false">IF(F1104&lt;&gt;"", xlookup(F1104,O:O,O:O,"not on DKP"),"")</f>
        <v/>
      </c>
      <c r="K1104" s="185" t="str">
        <f aca="false">IF(F1104="","", xlookup("*"&amp;F1104&amp;"*",S:S,S:S,"",2))</f>
        <v/>
      </c>
      <c r="N1104" s="187" t="str">
        <f aca="false" t="array" ref="N1104:N1104">IF(M1104="","", xlookup(M1104,'Guild ID Registrar'!B:B,'Guild ID Registrar'!A:A,"noID"))</f>
        <v/>
      </c>
      <c r="O1104" s="139" t="e">
        <f aca="false">xlookup(M1104,F:F,F:F,"",2)</f>
        <v>#NAME?</v>
      </c>
      <c r="P1104" s="138" t="str">
        <f aca="false">IF(SUMIF(F:F,M1104,H:H)=0,"",SUMIF(F:F,M1104,H:H))</f>
        <v/>
      </c>
      <c r="Q1104" s="189" t="str">
        <f aca="false">IF(M1104="","", xlookup("*"&amp;M1104&amp;"*",S:S,S:S,"",2))</f>
        <v/>
      </c>
      <c r="W1104" s="166"/>
    </row>
    <row r="1105" customFormat="false" ht="15.75" hidden="false" customHeight="true" outlineLevel="0" collapsed="false">
      <c r="A1105" s="126"/>
      <c r="B1105" s="126"/>
      <c r="C1105" s="126"/>
      <c r="G1105" s="214"/>
      <c r="H1105" s="123"/>
      <c r="I1105" s="214"/>
      <c r="J1105" s="214"/>
      <c r="K1105" s="216"/>
      <c r="N1105" s="187" t="str">
        <f aca="false" t="array" ref="N1105:N1105">IF(M1105="","", xlookup(M1105,'Guild ID Registrar'!B:B,'Guild ID Registrar'!A:A,"noID"))</f>
        <v/>
      </c>
      <c r="O1105" s="217"/>
      <c r="P1105" s="128"/>
      <c r="Q1105" s="218"/>
      <c r="W1105" s="166"/>
    </row>
    <row r="1106" customFormat="false" ht="15.75" hidden="false" customHeight="true" outlineLevel="0" collapsed="false">
      <c r="A1106" s="126"/>
      <c r="B1106" s="126"/>
      <c r="C1106" s="126"/>
      <c r="G1106" s="214"/>
      <c r="H1106" s="123"/>
      <c r="I1106" s="214"/>
      <c r="J1106" s="214"/>
      <c r="K1106" s="216"/>
      <c r="N1106" s="187" t="str">
        <f aca="false" t="array" ref="N1106:N1106">IF(M1106="","", xlookup(M1106,'Guild ID Registrar'!B:B,'Guild ID Registrar'!A:A,"noID"))</f>
        <v/>
      </c>
      <c r="O1106" s="217"/>
      <c r="P1106" s="128"/>
      <c r="Q1106" s="218"/>
      <c r="W1106" s="166"/>
    </row>
    <row r="1107" customFormat="false" ht="15.75" hidden="false" customHeight="true" outlineLevel="0" collapsed="false">
      <c r="A1107" s="126"/>
      <c r="B1107" s="126"/>
      <c r="C1107" s="126"/>
      <c r="G1107" s="214"/>
      <c r="H1107" s="123"/>
      <c r="I1107" s="214"/>
      <c r="J1107" s="214"/>
      <c r="K1107" s="216"/>
      <c r="N1107" s="187" t="str">
        <f aca="false" t="array" ref="N1107:N1107">IF(M1107="","", xlookup(M1107,'Guild ID Registrar'!B:B,'Guild ID Registrar'!A:A,"noID"))</f>
        <v/>
      </c>
      <c r="O1107" s="217"/>
      <c r="P1107" s="128"/>
      <c r="Q1107" s="218"/>
      <c r="W1107" s="166"/>
    </row>
  </sheetData>
  <autoFilter ref="A4:W589"/>
  <mergeCells count="4">
    <mergeCell ref="B1:C1"/>
    <mergeCell ref="B2:C2"/>
    <mergeCell ref="B4:C4"/>
    <mergeCell ref="B14:C14"/>
  </mergeCells>
  <conditionalFormatting sqref="B5:C5">
    <cfRule type="containsText" priority="2" operator="containsText" aboveAverage="0" equalAverage="0" bottom="0" percent="0" rank="0" text="not guildie" dxfId="4">
      <formula>NOT(ISERROR(SEARCH("not guildie",B5)))</formula>
    </cfRule>
  </conditionalFormatting>
  <conditionalFormatting sqref="F1:F1107 K1:K1107 M1:M1107">
    <cfRule type="expression" priority="3" aboveAverage="0" equalAverage="0" bottom="0" percent="0" rank="0" text="" dxfId="5">
      <formula>COUNTIF(F:F, F1)&gt;1</formula>
    </cfRule>
  </conditionalFormatting>
  <conditionalFormatting sqref="M1:M1107 S1:S1107">
    <cfRule type="expression" priority="4" aboveAverage="0" equalAverage="0" bottom="0" percent="0" rank="0" text="" dxfId="5">
      <formula>COUNTIF(M:M, M1)&gt;1</formula>
    </cfRule>
  </conditionalFormatting>
  <conditionalFormatting sqref="G1:G1107 I1:I1107">
    <cfRule type="containsText" priority="5" operator="containsText" aboveAverage="0" equalAverage="0" bottom="0" percent="0" rank="0" text="not guildie" dxfId="4">
      <formula>NOT(ISERROR(SEARCH("not guildie",G1)))</formula>
    </cfRule>
  </conditionalFormatting>
  <conditionalFormatting sqref="A5 B6:C6 J1:J1107 K5:K1107">
    <cfRule type="containsText" priority="6" operator="containsText" aboveAverage="0" equalAverage="0" bottom="0" percent="0" rank="0" text="not on DKP" dxfId="4">
      <formula>NOT(ISERROR(SEARCH("not on DKP",A1)))</formula>
    </cfRule>
  </conditionalFormatting>
  <conditionalFormatting sqref="B2 C1:C2">
    <cfRule type="containsText" priority="7" operator="containsText" aboveAverage="0" equalAverage="0" bottom="0" percent="0" rank="0" text="Green" dxfId="5">
      <formula>NOT(ISERROR(SEARCH("Green",B1)))</formula>
    </cfRule>
  </conditionalFormatting>
  <conditionalFormatting sqref="B2 C1:C2">
    <cfRule type="containsText" priority="8" operator="containsText" aboveAverage="0" equalAverage="0" bottom="0" percent="0" rank="0" text="Caution" dxfId="4">
      <formula>NOT(ISERROR(SEARCH("Caution",B1)))</formula>
    </cfRule>
  </conditionalFormatting>
  <conditionalFormatting sqref="Q5">
    <cfRule type="expression" priority="9" aboveAverage="0" equalAverage="0" bottom="0" percent="0" rank="0" text="" dxfId="5">
      <formula>LEN(TRIM(Q5))&gt;0</formula>
    </cfRule>
  </conditionalFormatting>
  <conditionalFormatting sqref="T3">
    <cfRule type="containsText" priority="10" operator="containsText" aboveAverage="0" equalAverage="0" bottom="0" percent="0" rank="0" text="RED" dxfId="4">
      <formula>NOT(ISERROR(SEARCH("RED",T3)))</formula>
    </cfRule>
  </conditionalFormatting>
  <conditionalFormatting sqref="K5:K1107">
    <cfRule type="expression" priority="11" aboveAverage="0" equalAverage="0" bottom="0" percent="0" rank="0" text="" dxfId="5">
      <formula>LEN(TRIM(K5))=0</formula>
    </cfRule>
  </conditionalFormatting>
  <dataValidations count="1">
    <dataValidation allowBlank="true" errorStyle="stop" operator="equal" showDropDown="false" showErrorMessage="true" showInputMessage="false" sqref="B1" type="list">
      <formula1>"DKP Jan '25,DKP Feb '25,DKP Mar '25,DKP Apr '25,DKP May '25,DKP Jun '25,DKP Jul '25,DKP Aug '25,DKP Sep '25,DKP Oct '25,DKP Nov '25,DKP Dec '25"</formula1>
      <formula2>0</formula2>
    </dataValidation>
  </dataValidation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B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0" width="5.51"/>
    <col collapsed="false" customWidth="true" hidden="false" outlineLevel="0" max="2" min="2" style="0" width="20.15"/>
    <col collapsed="false" customWidth="true" hidden="false" outlineLevel="0" max="3" min="3" style="0" width="12.64"/>
    <col collapsed="false" customWidth="true" hidden="false" outlineLevel="0" max="4" min="4" style="0" width="34.04"/>
    <col collapsed="false" customWidth="true" hidden="false" outlineLevel="0" max="5" min="5" style="0" width="18.65"/>
    <col collapsed="false" customWidth="true" hidden="false" outlineLevel="0" max="6" min="6" style="0" width="14.52"/>
    <col collapsed="false" customWidth="true" hidden="false" outlineLevel="0" max="7" min="7" style="0" width="12.64"/>
    <col collapsed="false" customWidth="true" hidden="false" outlineLevel="0" max="8" min="8" style="0" width="17.15"/>
    <col collapsed="false" customWidth="true" hidden="false" outlineLevel="0" max="9" min="9" style="0" width="17.02"/>
    <col collapsed="false" customWidth="true" hidden="false" outlineLevel="0" max="13" min="10" style="0" width="12.64"/>
    <col collapsed="false" customWidth="true" hidden="false" outlineLevel="0" max="14" min="14" style="0" width="28.53"/>
    <col collapsed="false" customWidth="true" hidden="false" outlineLevel="0" max="1024" min="15" style="0" width="12.64"/>
  </cols>
  <sheetData>
    <row r="1" customFormat="false" ht="15.75" hidden="false" customHeight="true" outlineLevel="0" collapsed="false">
      <c r="A1" s="219" t="s">
        <v>1025</v>
      </c>
      <c r="B1" s="220" t="s">
        <v>1026</v>
      </c>
      <c r="C1" s="221" t="s">
        <v>1027</v>
      </c>
      <c r="D1" s="220" t="s">
        <v>1028</v>
      </c>
      <c r="E1" s="220" t="s">
        <v>290</v>
      </c>
      <c r="F1" s="220" t="s">
        <v>1029</v>
      </c>
      <c r="G1" s="220" t="s">
        <v>1030</v>
      </c>
      <c r="H1" s="220" t="s">
        <v>1031</v>
      </c>
      <c r="I1" s="222" t="s">
        <v>1032</v>
      </c>
      <c r="J1" s="223"/>
      <c r="K1" s="223"/>
      <c r="L1" s="223"/>
      <c r="M1" s="224" t="s">
        <v>1033</v>
      </c>
      <c r="N1" s="225" t="s">
        <v>1034</v>
      </c>
      <c r="O1" s="223"/>
      <c r="P1" s="223"/>
      <c r="Q1" s="223"/>
      <c r="R1" s="223"/>
      <c r="S1" s="223"/>
      <c r="T1" s="223"/>
      <c r="U1" s="223"/>
      <c r="V1" s="223"/>
      <c r="W1" s="223"/>
      <c r="X1" s="223"/>
      <c r="Y1" s="223"/>
      <c r="Z1" s="223"/>
      <c r="AA1" s="223"/>
      <c r="AB1" s="223"/>
    </row>
    <row r="2" customFormat="false" ht="15.75" hidden="false" customHeight="true" outlineLevel="0" collapsed="false">
      <c r="A2" s="226" t="n">
        <v>1</v>
      </c>
      <c r="B2" s="227" t="s">
        <v>8</v>
      </c>
      <c r="C2" s="228"/>
      <c r="D2" s="228"/>
      <c r="E2" s="228"/>
      <c r="F2" s="229" t="str">
        <f aca="false">IFERROR(IF(COUNTIF(E:E,E2)=0,"",COUNTIF(E:E,E2)),"")</f>
        <v/>
      </c>
      <c r="G2" s="227"/>
      <c r="H2" s="230" t="n">
        <v>45841</v>
      </c>
      <c r="I2" s="231"/>
      <c r="M2" s="232" t="str">
        <f aca="false">IFERROR(__xludf.dummyfunction("iferror(filter('Roshas Attendance'!M:M,'Roshas Attendance'!N:N=""noID""),""All IDs assigned"")"),"#REF!")</f>
        <v>#REF!</v>
      </c>
      <c r="N2" s="233" t="e">
        <f aca="false" t="array" ref="N2:N2">IF(M2="","", xlookup("*"&amp;M2&amp;"*",'Roshas Attendance'!S:S,'Roshas Attendance'!S:S,"",2))</f>
        <v>#NAME?</v>
      </c>
    </row>
    <row r="3" customFormat="false" ht="15.75" hidden="false" customHeight="true" outlineLevel="0" collapsed="false">
      <c r="A3" s="234" t="n">
        <v>2</v>
      </c>
      <c r="B3" s="235" t="s">
        <v>531</v>
      </c>
      <c r="C3" s="236"/>
      <c r="D3" s="236" t="e">
        <f aca="false" t="array" ref="D3:D3">xlookup("*"&amp;B3&amp;"*",'Roshas Attendance'!S:S,'Roshas Attendance'!S:S,"",2)</f>
        <v>#NAME?</v>
      </c>
      <c r="E3" s="236"/>
      <c r="F3" s="237" t="str">
        <f aca="false">IFERROR(IF(COUNTIF(E:E,E3)=0,"",COUNTIF(E:E,E3)),"")</f>
        <v/>
      </c>
      <c r="G3" s="235"/>
      <c r="H3" s="238" t="n">
        <v>45841</v>
      </c>
      <c r="I3" s="239"/>
      <c r="M3" s="232" t="str">
        <f aca="false">"COMPUTED_VALUE"</f>
        <v>COMPUTED_VALUE</v>
      </c>
      <c r="N3" s="233" t="e">
        <f aca="false" t="array" ref="N3:N3">IF(M3="","", xlookup("*"&amp;M3&amp;"*",'Roshas Attendance'!S:S,'Roshas Attendance'!S:S,"",2))</f>
        <v>#NAME?</v>
      </c>
    </row>
    <row r="4" customFormat="false" ht="15.75" hidden="false" customHeight="true" outlineLevel="0" collapsed="false">
      <c r="A4" s="226" t="n">
        <v>3</v>
      </c>
      <c r="B4" s="227" t="s">
        <v>538</v>
      </c>
      <c r="C4" s="228"/>
      <c r="D4" s="228" t="e">
        <f aca="false" t="array" ref="D4:D4">xlookup("*"&amp;B4&amp;"*",'Roshas Attendance'!S:S,'Roshas Attendance'!S:S,"",2)</f>
        <v>#NAME?</v>
      </c>
      <c r="E4" s="228"/>
      <c r="F4" s="229" t="str">
        <f aca="false">IFERROR(IF(COUNTIF(E:E,E4)=0,"",COUNTIF(E:E,E4)),"")</f>
        <v/>
      </c>
      <c r="G4" s="227"/>
      <c r="H4" s="230" t="n">
        <v>45841</v>
      </c>
      <c r="I4" s="231"/>
      <c r="M4" s="232" t="str">
        <f aca="false">"COMPUTED_VALUE"</f>
        <v>COMPUTED_VALUE</v>
      </c>
      <c r="N4" s="233" t="e">
        <f aca="false" t="array" ref="N4:N4">IF(M4="","", xlookup("*"&amp;M4&amp;"*",'Roshas Attendance'!S:S,'Roshas Attendance'!S:S,"",2))</f>
        <v>#NAME?</v>
      </c>
    </row>
    <row r="5" customFormat="false" ht="15.75" hidden="false" customHeight="true" outlineLevel="0" collapsed="false">
      <c r="A5" s="234" t="n">
        <v>4</v>
      </c>
      <c r="B5" s="235" t="s">
        <v>541</v>
      </c>
      <c r="C5" s="236"/>
      <c r="D5" s="236" t="e">
        <f aca="false" t="array" ref="D5:D5">xlookup("*"&amp;B5&amp;"*",'Roshas Attendance'!S:S,'Roshas Attendance'!S:S,"",2)</f>
        <v>#NAME?</v>
      </c>
      <c r="E5" s="236" t="s">
        <v>846</v>
      </c>
      <c r="F5" s="237" t="n">
        <f aca="false">IFERROR(IF(COUNTIF(E:E,E5)=0,"",COUNTIF(E:E,E5)),"")</f>
        <v>4</v>
      </c>
      <c r="G5" s="235"/>
      <c r="H5" s="238" t="n">
        <v>45841</v>
      </c>
      <c r="I5" s="239"/>
      <c r="M5" s="232" t="str">
        <f aca="false">"COMPUTED_VALUE"</f>
        <v>COMPUTED_VALUE</v>
      </c>
      <c r="N5" s="233" t="e">
        <f aca="false" t="array" ref="N5:N5">IF(M5="","", xlookup("*"&amp;M5&amp;"*",'Roshas Attendance'!S:S,'Roshas Attendance'!S:S,"",2))</f>
        <v>#NAME?</v>
      </c>
    </row>
    <row r="6" customFormat="false" ht="15.75" hidden="false" customHeight="true" outlineLevel="0" collapsed="false">
      <c r="A6" s="226" t="n">
        <v>5</v>
      </c>
      <c r="B6" s="227" t="s">
        <v>544</v>
      </c>
      <c r="C6" s="228"/>
      <c r="D6" s="228" t="e">
        <f aca="false" t="array" ref="D6:D6">xlookup("*"&amp;B6&amp;"*",'Roshas Attendance'!S:S,'Roshas Attendance'!S:S,"",2)</f>
        <v>#NAME?</v>
      </c>
      <c r="E6" s="228" t="s">
        <v>846</v>
      </c>
      <c r="F6" s="229" t="n">
        <f aca="false">IFERROR(IF(COUNTIF(E:E,E6)=0,"",COUNTIF(E:E,E6)),"")</f>
        <v>4</v>
      </c>
      <c r="G6" s="227"/>
      <c r="H6" s="230" t="n">
        <v>45841</v>
      </c>
      <c r="I6" s="231"/>
      <c r="M6" s="232" t="str">
        <f aca="false">"COMPUTED_VALUE"</f>
        <v>COMPUTED_VALUE</v>
      </c>
      <c r="N6" s="233" t="e">
        <f aca="false" t="array" ref="N6:N6">IF(M6="","", xlookup("*"&amp;M6&amp;"*",'Roshas Attendance'!S:S,'Roshas Attendance'!S:S,"",2))</f>
        <v>#NAME?</v>
      </c>
    </row>
    <row r="7" customFormat="false" ht="15.75" hidden="false" customHeight="true" outlineLevel="0" collapsed="false">
      <c r="A7" s="234" t="n">
        <v>6</v>
      </c>
      <c r="B7" s="235" t="s">
        <v>547</v>
      </c>
      <c r="C7" s="236"/>
      <c r="D7" s="236" t="e">
        <f aca="false" t="array" ref="D7:D7">xlookup("*"&amp;B7&amp;"*",'Roshas Attendance'!S:S,'Roshas Attendance'!S:S,"",2)</f>
        <v>#NAME?</v>
      </c>
      <c r="E7" s="236"/>
      <c r="F7" s="237" t="str">
        <f aca="false">IFERROR(IF(COUNTIF(E:E,E7)=0,"",COUNTIF(E:E,E7)),"")</f>
        <v/>
      </c>
      <c r="G7" s="235"/>
      <c r="H7" s="238" t="n">
        <v>45841</v>
      </c>
      <c r="I7" s="239"/>
      <c r="M7" s="232" t="str">
        <f aca="false">"COMPUTED_VALUE"</f>
        <v>COMPUTED_VALUE</v>
      </c>
      <c r="N7" s="233" t="e">
        <f aca="false" t="array" ref="N7:N7">IF(M7="","", xlookup("*"&amp;M7&amp;"*",'Roshas Attendance'!S:S,'Roshas Attendance'!S:S,"",2))</f>
        <v>#NAME?</v>
      </c>
    </row>
    <row r="8" customFormat="false" ht="15.75" hidden="false" customHeight="true" outlineLevel="0" collapsed="false">
      <c r="A8" s="226" t="n">
        <v>7</v>
      </c>
      <c r="B8" s="227" t="s">
        <v>550</v>
      </c>
      <c r="C8" s="228"/>
      <c r="D8" s="228" t="e">
        <f aca="false" t="array" ref="D8:D8">xlookup("*"&amp;B8&amp;"*",'Roshas Attendance'!S:S,'Roshas Attendance'!S:S,"",2)</f>
        <v>#NAME?</v>
      </c>
      <c r="E8" s="228"/>
      <c r="F8" s="229" t="str">
        <f aca="false">IFERROR(IF(COUNTIF(E:E,E8)=0,"",COUNTIF(E:E,E8)),"")</f>
        <v/>
      </c>
      <c r="G8" s="227"/>
      <c r="H8" s="230" t="n">
        <v>45841</v>
      </c>
      <c r="I8" s="231"/>
      <c r="M8" s="232" t="str">
        <f aca="false">"COMPUTED_VALUE"</f>
        <v>COMPUTED_VALUE</v>
      </c>
      <c r="N8" s="233" t="e">
        <f aca="false" t="array" ref="N8:N8">IF(M8="","", xlookup("*"&amp;M8&amp;"*",'Roshas Attendance'!S:S,'Roshas Attendance'!S:S,"",2))</f>
        <v>#NAME?</v>
      </c>
    </row>
    <row r="9" customFormat="false" ht="15.75" hidden="false" customHeight="true" outlineLevel="0" collapsed="false">
      <c r="A9" s="234" t="n">
        <v>8</v>
      </c>
      <c r="B9" s="235" t="s">
        <v>556</v>
      </c>
      <c r="C9" s="236"/>
      <c r="D9" s="236" t="e">
        <f aca="false" t="array" ref="D9:D9">xlookup("*"&amp;B9&amp;"*",'Roshas Attendance'!S:S,'Roshas Attendance'!S:S,"",2)</f>
        <v>#NAME?</v>
      </c>
      <c r="E9" s="236"/>
      <c r="F9" s="237" t="str">
        <f aca="false">IFERROR(IF(COUNTIF(E:E,E9)=0,"",COUNTIF(E:E,E9)),"")</f>
        <v/>
      </c>
      <c r="G9" s="235"/>
      <c r="H9" s="238" t="n">
        <v>45841</v>
      </c>
      <c r="I9" s="239"/>
      <c r="M9" s="232" t="str">
        <f aca="false">"COMPUTED_VALUE"</f>
        <v>COMPUTED_VALUE</v>
      </c>
      <c r="N9" s="233" t="e">
        <f aca="false" t="array" ref="N9:N9">IF(M9="","", xlookup("*"&amp;M9&amp;"*",'Roshas Attendance'!S:S,'Roshas Attendance'!S:S,"",2))</f>
        <v>#NAME?</v>
      </c>
    </row>
    <row r="10" customFormat="false" ht="15.75" hidden="false" customHeight="true" outlineLevel="0" collapsed="false">
      <c r="A10" s="226" t="n">
        <v>9</v>
      </c>
      <c r="B10" s="227" t="s">
        <v>559</v>
      </c>
      <c r="C10" s="228"/>
      <c r="D10" s="228" t="e">
        <f aca="false" t="array" ref="D10:D10">xlookup("*"&amp;B10&amp;"*",'Roshas Attendance'!S:S,'Roshas Attendance'!S:S,"",2)</f>
        <v>#NAME?</v>
      </c>
      <c r="E10" s="228"/>
      <c r="F10" s="229" t="str">
        <f aca="false">IFERROR(IF(COUNTIF(E:E,E10)=0,"",COUNTIF(E:E,E10)),"")</f>
        <v/>
      </c>
      <c r="G10" s="227"/>
      <c r="H10" s="230" t="n">
        <v>45841</v>
      </c>
      <c r="I10" s="231"/>
      <c r="M10" s="232" t="str">
        <f aca="false">"COMPUTED_VALUE"</f>
        <v>COMPUTED_VALUE</v>
      </c>
      <c r="N10" s="233" t="e">
        <f aca="false" t="array" ref="N10:N10">IF(M10="","", xlookup("*"&amp;M10&amp;"*",'Roshas Attendance'!S:S,'Roshas Attendance'!S:S,"",2))</f>
        <v>#NAME?</v>
      </c>
    </row>
    <row r="11" customFormat="false" ht="15.75" hidden="false" customHeight="true" outlineLevel="0" collapsed="false">
      <c r="A11" s="234" t="n">
        <v>10</v>
      </c>
      <c r="B11" s="235" t="s">
        <v>565</v>
      </c>
      <c r="C11" s="236"/>
      <c r="D11" s="236" t="e">
        <f aca="false" t="array" ref="D11:D11">xlookup("*"&amp;B11&amp;"*",'Roshas Attendance'!S:S,'Roshas Attendance'!S:S,"",2)</f>
        <v>#NAME?</v>
      </c>
      <c r="E11" s="236"/>
      <c r="F11" s="237" t="str">
        <f aca="false">IFERROR(IF(COUNTIF(E:E,E11)=0,"",COUNTIF(E:E,E11)),"")</f>
        <v/>
      </c>
      <c r="G11" s="235"/>
      <c r="H11" s="238" t="n">
        <v>45841</v>
      </c>
      <c r="I11" s="239"/>
      <c r="M11" s="232" t="str">
        <f aca="false">"COMPUTED_VALUE"</f>
        <v>COMPUTED_VALUE</v>
      </c>
      <c r="N11" s="240" t="e">
        <f aca="false" t="array" ref="N11:N11">IF(M11="","", xlookup("*"&amp;M11&amp;"*",'Roshas Attendance'!S:S,'Roshas Attendance'!S:S,"",2))</f>
        <v>#NAME?</v>
      </c>
    </row>
    <row r="12" customFormat="false" ht="15.75" hidden="false" customHeight="true" outlineLevel="0" collapsed="false">
      <c r="A12" s="226" t="n">
        <v>11</v>
      </c>
      <c r="B12" s="227" t="s">
        <v>395</v>
      </c>
      <c r="C12" s="228"/>
      <c r="D12" s="228" t="e">
        <f aca="false" t="array" ref="D12:D12">xlookup("*"&amp;B12&amp;"*",'Roshas Attendance'!S:S,'Roshas Attendance'!S:S,"",2)</f>
        <v>#NAME?</v>
      </c>
      <c r="E12" s="228"/>
      <c r="F12" s="229" t="str">
        <f aca="false">IFERROR(IF(COUNTIF(E:E,E12)=0,"",COUNTIF(E:E,E12)),"")</f>
        <v/>
      </c>
      <c r="G12" s="227"/>
      <c r="H12" s="230" t="n">
        <v>45841</v>
      </c>
      <c r="I12" s="231"/>
      <c r="M12" s="232" t="str">
        <f aca="false">"COMPUTED_VALUE"</f>
        <v>COMPUTED_VALUE</v>
      </c>
      <c r="N12" s="233" t="e">
        <f aca="false" t="array" ref="N12:N12">IF(M12="","", xlookup("*"&amp;M12&amp;"*",'Roshas Attendance'!S:S,'Roshas Attendance'!S:S,"",2))</f>
        <v>#NAME?</v>
      </c>
    </row>
    <row r="13" customFormat="false" ht="15.75" hidden="false" customHeight="true" outlineLevel="0" collapsed="false">
      <c r="A13" s="234" t="n">
        <v>12</v>
      </c>
      <c r="B13" s="235" t="s">
        <v>392</v>
      </c>
      <c r="C13" s="236"/>
      <c r="D13" s="236" t="e">
        <f aca="false" t="array" ref="D13:D13">xlookup("*"&amp;B13&amp;"*",'Roshas Attendance'!S:S,'Roshas Attendance'!S:S,"",2)</f>
        <v>#NAME?</v>
      </c>
      <c r="E13" s="236"/>
      <c r="F13" s="237" t="str">
        <f aca="false">IFERROR(IF(COUNTIF(E:E,E13)=0,"",COUNTIF(E:E,E13)),"")</f>
        <v/>
      </c>
      <c r="G13" s="235"/>
      <c r="H13" s="238" t="n">
        <v>45841</v>
      </c>
      <c r="I13" s="239"/>
      <c r="M13" s="232" t="str">
        <f aca="false">"COMPUTED_VALUE"</f>
        <v>COMPUTED_VALUE</v>
      </c>
      <c r="N13" s="240" t="e">
        <f aca="false" t="array" ref="N13:N13">IF(M13="","", xlookup("*"&amp;M13&amp;"*",'Roshas Attendance'!S:S,'Roshas Attendance'!S:S,"",2))</f>
        <v>#NAME?</v>
      </c>
    </row>
    <row r="14" customFormat="false" ht="15.75" hidden="false" customHeight="true" outlineLevel="0" collapsed="false">
      <c r="A14" s="226" t="n">
        <v>13</v>
      </c>
      <c r="B14" s="227" t="s">
        <v>572</v>
      </c>
      <c r="C14" s="228"/>
      <c r="D14" s="228" t="e">
        <f aca="false" t="array" ref="D14:D14">xlookup("*"&amp;B14&amp;"*",'Roshas Attendance'!S:S,'Roshas Attendance'!S:S,"",2)</f>
        <v>#NAME?</v>
      </c>
      <c r="E14" s="228" t="s">
        <v>572</v>
      </c>
      <c r="F14" s="229" t="n">
        <f aca="false">IFERROR(IF(COUNTIF(E:E,E14)=0,"",COUNTIF(E:E,E14)),"")</f>
        <v>2</v>
      </c>
      <c r="G14" s="227"/>
      <c r="H14" s="230" t="n">
        <v>45841</v>
      </c>
      <c r="I14" s="231"/>
      <c r="M14" s="232" t="str">
        <f aca="false">"COMPUTED_VALUE"</f>
        <v>COMPUTED_VALUE</v>
      </c>
      <c r="N14" s="233" t="e">
        <f aca="false" t="array" ref="N14:N14">IF(M14="","", xlookup("*"&amp;M14&amp;"*",'Roshas Attendance'!S:S,'Roshas Attendance'!S:S,"",2))</f>
        <v>#NAME?</v>
      </c>
    </row>
    <row r="15" customFormat="false" ht="15.75" hidden="false" customHeight="true" outlineLevel="0" collapsed="false">
      <c r="A15" s="234" t="n">
        <v>14</v>
      </c>
      <c r="B15" s="235" t="s">
        <v>574</v>
      </c>
      <c r="C15" s="236"/>
      <c r="D15" s="236" t="e">
        <f aca="false" t="array" ref="D15:D15">xlookup("*"&amp;B15&amp;"*",'Roshas Attendance'!S:S,'Roshas Attendance'!S:S,"",2)</f>
        <v>#NAME?</v>
      </c>
      <c r="E15" s="236"/>
      <c r="F15" s="237" t="str">
        <f aca="false">IFERROR(IF(COUNTIF(E:E,E15)=0,"",COUNTIF(E:E,E15)),"")</f>
        <v/>
      </c>
      <c r="G15" s="235"/>
      <c r="H15" s="238" t="n">
        <v>45841</v>
      </c>
      <c r="I15" s="239"/>
      <c r="M15" s="232" t="str">
        <f aca="false">"COMPUTED_VALUE"</f>
        <v>COMPUTED_VALUE</v>
      </c>
      <c r="N15" s="233" t="e">
        <f aca="false" t="array" ref="N15:N15">IF(M15="","", xlookup("*"&amp;M15&amp;"*",'Roshas Attendance'!S:S,'Roshas Attendance'!S:S,"",2))</f>
        <v>#NAME?</v>
      </c>
    </row>
    <row r="16" customFormat="false" ht="15.75" hidden="false" customHeight="true" outlineLevel="0" collapsed="false">
      <c r="A16" s="226" t="n">
        <v>15</v>
      </c>
      <c r="B16" s="227" t="s">
        <v>576</v>
      </c>
      <c r="C16" s="228"/>
      <c r="D16" s="228" t="e">
        <f aca="false" t="array" ref="D16:D16">xlookup("*"&amp;B16&amp;"*",'Roshas Attendance'!S:S,'Roshas Attendance'!S:S,"",2)</f>
        <v>#NAME?</v>
      </c>
      <c r="E16" s="228"/>
      <c r="F16" s="229" t="str">
        <f aca="false">IFERROR(IF(COUNTIF(E:E,E16)=0,"",COUNTIF(E:E,E16)),"")</f>
        <v/>
      </c>
      <c r="G16" s="227"/>
      <c r="H16" s="230" t="n">
        <v>45841</v>
      </c>
      <c r="I16" s="231"/>
      <c r="M16" s="232" t="str">
        <f aca="false">"COMPUTED_VALUE"</f>
        <v>COMPUTED_VALUE</v>
      </c>
      <c r="N16" s="233" t="e">
        <f aca="false" t="array" ref="N16:N16">IF(M16="","", xlookup("*"&amp;M16&amp;"*",'Roshas Attendance'!S:S,'Roshas Attendance'!S:S,"",2))</f>
        <v>#NAME?</v>
      </c>
    </row>
    <row r="17" customFormat="false" ht="15.75" hidden="false" customHeight="true" outlineLevel="0" collapsed="false">
      <c r="A17" s="234" t="n">
        <v>16</v>
      </c>
      <c r="B17" s="235" t="s">
        <v>578</v>
      </c>
      <c r="C17" s="236"/>
      <c r="D17" s="236" t="e">
        <f aca="false" t="array" ref="D17:D17">xlookup("*"&amp;B17&amp;"*",'Roshas Attendance'!S:S,'Roshas Attendance'!S:S,"",2)</f>
        <v>#NAME?</v>
      </c>
      <c r="E17" s="236"/>
      <c r="F17" s="237" t="str">
        <f aca="false">IFERROR(IF(COUNTIF(E:E,E17)=0,"",COUNTIF(E:E,E17)),"")</f>
        <v/>
      </c>
      <c r="G17" s="235"/>
      <c r="H17" s="238" t="n">
        <v>45841</v>
      </c>
      <c r="I17" s="239"/>
      <c r="M17" s="232" t="str">
        <f aca="false">"COMPUTED_VALUE"</f>
        <v>COMPUTED_VALUE</v>
      </c>
      <c r="N17" s="233" t="e">
        <f aca="false" t="array" ref="N17:N17">IF(M17="","", xlookup("*"&amp;M17&amp;"*",'Roshas Attendance'!S:S,'Roshas Attendance'!S:S,"",2))</f>
        <v>#NAME?</v>
      </c>
    </row>
    <row r="18" customFormat="false" ht="15.75" hidden="false" customHeight="true" outlineLevel="0" collapsed="false">
      <c r="A18" s="226" t="n">
        <v>17</v>
      </c>
      <c r="B18" s="227" t="s">
        <v>10</v>
      </c>
      <c r="C18" s="228"/>
      <c r="D18" s="228" t="e">
        <f aca="false" t="array" ref="D18:D18">xlookup("*"&amp;B18&amp;"*",'Roshas Attendance'!S:S,'Roshas Attendance'!S:S,"",2)</f>
        <v>#NAME?</v>
      </c>
      <c r="E18" s="228"/>
      <c r="F18" s="229" t="str">
        <f aca="false">IFERROR(IF(COUNTIF(E:E,E18)=0,"",COUNTIF(E:E,E18)),"")</f>
        <v/>
      </c>
      <c r="G18" s="227"/>
      <c r="H18" s="230" t="n">
        <v>45841</v>
      </c>
      <c r="I18" s="231"/>
      <c r="M18" s="232" t="str">
        <f aca="false">"COMPUTED_VALUE"</f>
        <v>COMPUTED_VALUE</v>
      </c>
      <c r="N18" s="233" t="e">
        <f aca="false" t="array" ref="N18:N18">IF(M18="","", xlookup("*"&amp;M18&amp;"*",'Roshas Attendance'!S:S,'Roshas Attendance'!S:S,"",2))</f>
        <v>#NAME?</v>
      </c>
    </row>
    <row r="19" customFormat="false" ht="15.75" hidden="false" customHeight="true" outlineLevel="0" collapsed="false">
      <c r="A19" s="234" t="n">
        <v>18</v>
      </c>
      <c r="B19" s="235" t="s">
        <v>12</v>
      </c>
      <c r="C19" s="236"/>
      <c r="D19" s="236" t="e">
        <f aca="false" t="array" ref="D19:D19">xlookup("*"&amp;B19&amp;"*",'Roshas Attendance'!S:S,'Roshas Attendance'!S:S,"",2)</f>
        <v>#NAME?</v>
      </c>
      <c r="E19" s="236" t="s">
        <v>12</v>
      </c>
      <c r="F19" s="237" t="n">
        <f aca="false">IFERROR(IF(COUNTIF(E:E,E19)=0,"",COUNTIF(E:E,E19)),"")</f>
        <v>7</v>
      </c>
      <c r="G19" s="235"/>
      <c r="H19" s="238" t="n">
        <v>45841</v>
      </c>
      <c r="I19" s="239"/>
      <c r="M19" s="232" t="str">
        <f aca="false">"COMPUTED_VALUE"</f>
        <v>COMPUTED_VALUE</v>
      </c>
      <c r="N19" s="233" t="e">
        <f aca="false" t="array" ref="N19:N19">IF(M19="","", xlookup("*"&amp;M19&amp;"*",'Roshas Attendance'!S:S,'Roshas Attendance'!S:S,"",2))</f>
        <v>#NAME?</v>
      </c>
    </row>
    <row r="20" customFormat="false" ht="15.75" hidden="false" customHeight="true" outlineLevel="0" collapsed="false">
      <c r="A20" s="226" t="n">
        <v>19</v>
      </c>
      <c r="B20" s="227" t="s">
        <v>17</v>
      </c>
      <c r="C20" s="228"/>
      <c r="D20" s="228" t="e">
        <f aca="false" t="array" ref="D20:D20">xlookup("*"&amp;B20&amp;"*",'Roshas Attendance'!S:S,'Roshas Attendance'!S:S,"",2)</f>
        <v>#NAME?</v>
      </c>
      <c r="E20" s="228" t="s">
        <v>15</v>
      </c>
      <c r="F20" s="229" t="n">
        <f aca="false">IFERROR(IF(COUNTIF(E:E,E20)=0,"",COUNTIF(E:E,E20)),"")</f>
        <v>5</v>
      </c>
      <c r="G20" s="227"/>
      <c r="H20" s="230" t="n">
        <v>45841</v>
      </c>
      <c r="I20" s="231"/>
      <c r="M20" s="232" t="str">
        <f aca="false">"COMPUTED_VALUE"</f>
        <v>COMPUTED_VALUE</v>
      </c>
      <c r="N20" s="233" t="e">
        <f aca="false" t="array" ref="N20:N20">IF(M20="","", xlookup("*"&amp;M20&amp;"*",'Roshas Attendance'!S:S,'Roshas Attendance'!S:S,"",2))</f>
        <v>#NAME?</v>
      </c>
    </row>
    <row r="21" customFormat="false" ht="15.75" hidden="false" customHeight="true" outlineLevel="0" collapsed="false">
      <c r="A21" s="234" t="n">
        <v>20</v>
      </c>
      <c r="B21" s="235" t="s">
        <v>15</v>
      </c>
      <c r="C21" s="236"/>
      <c r="D21" s="236" t="e">
        <f aca="false" t="array" ref="D21:D21">xlookup("*"&amp;B21&amp;"*",'Roshas Attendance'!S:S,'Roshas Attendance'!S:S,"",2)</f>
        <v>#NAME?</v>
      </c>
      <c r="E21" s="236" t="s">
        <v>15</v>
      </c>
      <c r="F21" s="237" t="n">
        <f aca="false">IFERROR(IF(COUNTIF(E:E,E21)=0,"",COUNTIF(E:E,E21)),"")</f>
        <v>5</v>
      </c>
      <c r="G21" s="235"/>
      <c r="H21" s="238" t="n">
        <v>45841</v>
      </c>
      <c r="I21" s="239"/>
      <c r="M21" s="232" t="str">
        <f aca="false">"COMPUTED_VALUE"</f>
        <v>COMPUTED_VALUE</v>
      </c>
      <c r="N21" s="233" t="e">
        <f aca="false" t="array" ref="N21:N21">IF(M21="","", xlookup("*"&amp;M21&amp;"*",'Roshas Attendance'!S:S,'Roshas Attendance'!S:S,"",2))</f>
        <v>#NAME?</v>
      </c>
    </row>
    <row r="22" customFormat="false" ht="15.75" hidden="false" customHeight="true" outlineLevel="0" collapsed="false">
      <c r="A22" s="226" t="n">
        <v>21</v>
      </c>
      <c r="B22" s="227" t="s">
        <v>16</v>
      </c>
      <c r="C22" s="228"/>
      <c r="D22" s="228" t="e">
        <f aca="false" t="array" ref="D22:D22">xlookup("*"&amp;B22&amp;"*",'Roshas Attendance'!S:S,'Roshas Attendance'!S:S,"",2)</f>
        <v>#NAME?</v>
      </c>
      <c r="E22" s="228" t="s">
        <v>15</v>
      </c>
      <c r="F22" s="229" t="n">
        <f aca="false">IFERROR(IF(COUNTIF(E:E,E22)=0,"",COUNTIF(E:E,E22)),"")</f>
        <v>5</v>
      </c>
      <c r="G22" s="227"/>
      <c r="H22" s="230" t="n">
        <v>45841</v>
      </c>
      <c r="I22" s="231"/>
      <c r="M22" s="232" t="str">
        <f aca="false">"COMPUTED_VALUE"</f>
        <v>COMPUTED_VALUE</v>
      </c>
      <c r="N22" s="233" t="e">
        <f aca="false" t="array" ref="N22:N22">IF(M22="","", xlookup("*"&amp;M22&amp;"*",'Roshas Attendance'!S:S,'Roshas Attendance'!S:S,"",2))</f>
        <v>#NAME?</v>
      </c>
    </row>
    <row r="23" customFormat="false" ht="15.75" hidden="false" customHeight="true" outlineLevel="0" collapsed="false">
      <c r="A23" s="234" t="n">
        <v>22</v>
      </c>
      <c r="B23" s="235" t="s">
        <v>588</v>
      </c>
      <c r="C23" s="236"/>
      <c r="D23" s="236" t="e">
        <f aca="false" t="array" ref="D23:D23">xlookup("*"&amp;B23&amp;"*",'Roshas Attendance'!S:S,'Roshas Attendance'!S:S,"",2)</f>
        <v>#NAME?</v>
      </c>
      <c r="E23" s="236"/>
      <c r="F23" s="237" t="str">
        <f aca="false">IFERROR(IF(COUNTIF(E:E,E23)=0,"",COUNTIF(E:E,E23)),"")</f>
        <v/>
      </c>
      <c r="G23" s="235"/>
      <c r="H23" s="238" t="n">
        <v>45841</v>
      </c>
      <c r="I23" s="239"/>
      <c r="M23" s="232" t="str">
        <f aca="false">"COMPUTED_VALUE"</f>
        <v>COMPUTED_VALUE</v>
      </c>
      <c r="N23" s="233" t="e">
        <f aca="false" t="array" ref="N23:N23">IF(M23="","", xlookup("*"&amp;M23&amp;"*",'Roshas Attendance'!S:S,'Roshas Attendance'!S:S,"",2))</f>
        <v>#NAME?</v>
      </c>
    </row>
    <row r="24" customFormat="false" ht="15.75" hidden="false" customHeight="true" outlineLevel="0" collapsed="false">
      <c r="A24" s="226" t="n">
        <v>23</v>
      </c>
      <c r="B24" s="227" t="s">
        <v>590</v>
      </c>
      <c r="C24" s="228"/>
      <c r="D24" s="228" t="e">
        <f aca="false" t="array" ref="D24:D24">xlookup("*"&amp;B24&amp;"*",'Roshas Attendance'!S:S,'Roshas Attendance'!S:S,"",2)</f>
        <v>#NAME?</v>
      </c>
      <c r="E24" s="228" t="s">
        <v>15</v>
      </c>
      <c r="F24" s="229" t="n">
        <f aca="false">IFERROR(IF(COUNTIF(E:E,E24)=0,"",COUNTIF(E:E,E24)),"")</f>
        <v>5</v>
      </c>
      <c r="G24" s="227"/>
      <c r="H24" s="230" t="n">
        <v>45841</v>
      </c>
      <c r="I24" s="231"/>
      <c r="M24" s="232" t="str">
        <f aca="false">"COMPUTED_VALUE"</f>
        <v>COMPUTED_VALUE</v>
      </c>
      <c r="N24" s="233" t="e">
        <f aca="false" t="array" ref="N24:N24">IF(M24="","", xlookup("*"&amp;M24&amp;"*",'Roshas Attendance'!S:S,'Roshas Attendance'!S:S,"",2))</f>
        <v>#NAME?</v>
      </c>
    </row>
    <row r="25" customFormat="false" ht="15.75" hidden="false" customHeight="true" outlineLevel="0" collapsed="false">
      <c r="A25" s="234" t="n">
        <v>24</v>
      </c>
      <c r="B25" s="235" t="s">
        <v>592</v>
      </c>
      <c r="C25" s="236"/>
      <c r="D25" s="236" t="e">
        <f aca="false" t="array" ref="D25:D25">xlookup("*"&amp;B25&amp;"*",'Roshas Attendance'!S:S,'Roshas Attendance'!S:S,"",2)</f>
        <v>#NAME?</v>
      </c>
      <c r="E25" s="236"/>
      <c r="F25" s="237" t="str">
        <f aca="false">IFERROR(IF(COUNTIF(E:E,E25)=0,"",COUNTIF(E:E,E25)),"")</f>
        <v/>
      </c>
      <c r="G25" s="235"/>
      <c r="H25" s="238" t="n">
        <v>45841</v>
      </c>
      <c r="I25" s="239"/>
      <c r="M25" s="232" t="str">
        <f aca="false">"COMPUTED_VALUE"</f>
        <v>COMPUTED_VALUE</v>
      </c>
      <c r="N25" s="233" t="e">
        <f aca="false" t="array" ref="N25:N25">IF(M25="","", xlookup("*"&amp;M25&amp;"*",'Roshas Attendance'!S:S,'Roshas Attendance'!S:S,"",2))</f>
        <v>#NAME?</v>
      </c>
    </row>
    <row r="26" customFormat="false" ht="15.75" hidden="false" customHeight="true" outlineLevel="0" collapsed="false">
      <c r="A26" s="226" t="n">
        <v>25</v>
      </c>
      <c r="B26" s="227" t="s">
        <v>594</v>
      </c>
      <c r="C26" s="228"/>
      <c r="D26" s="228" t="e">
        <f aca="false" t="array" ref="D26:D26">xlookup("*"&amp;B26&amp;"*",'Roshas Attendance'!S:S,'Roshas Attendance'!S:S,"",2)</f>
        <v>#NAME?</v>
      </c>
      <c r="E26" s="228"/>
      <c r="F26" s="229" t="str">
        <f aca="false">IFERROR(IF(COUNTIF(E:E,E26)=0,"",COUNTIF(E:E,E26)),"")</f>
        <v/>
      </c>
      <c r="G26" s="227"/>
      <c r="H26" s="230" t="n">
        <v>45841</v>
      </c>
      <c r="I26" s="231"/>
      <c r="M26" s="232" t="str">
        <f aca="false">"COMPUTED_VALUE"</f>
        <v>COMPUTED_VALUE</v>
      </c>
      <c r="N26" s="240" t="e">
        <f aca="false" t="array" ref="N26:N26">IF(M26="","", xlookup("*"&amp;M26&amp;"*",'Roshas Attendance'!S:S,'Roshas Attendance'!S:S,"",2))</f>
        <v>#NAME?</v>
      </c>
    </row>
    <row r="27" customFormat="false" ht="15.75" hidden="false" customHeight="true" outlineLevel="0" collapsed="false">
      <c r="A27" s="234" t="n">
        <v>26</v>
      </c>
      <c r="B27" s="235" t="s">
        <v>598</v>
      </c>
      <c r="C27" s="236"/>
      <c r="D27" s="236" t="e">
        <f aca="false" t="array" ref="D27:D27">xlookup("*"&amp;B27&amp;"*",'Roshas Attendance'!S:S,'Roshas Attendance'!S:S,"",2)</f>
        <v>#NAME?</v>
      </c>
      <c r="E27" s="236"/>
      <c r="F27" s="237" t="str">
        <f aca="false">IFERROR(IF(COUNTIF(E:E,E27)=0,"",COUNTIF(E:E,E27)),"")</f>
        <v/>
      </c>
      <c r="G27" s="235"/>
      <c r="H27" s="238" t="n">
        <v>45841</v>
      </c>
      <c r="I27" s="239"/>
      <c r="M27" s="232" t="str">
        <f aca="false">"COMPUTED_VALUE"</f>
        <v>COMPUTED_VALUE</v>
      </c>
      <c r="N27" s="233" t="e">
        <f aca="false" t="array" ref="N27:N27">IF(M27="","", xlookup("*"&amp;M27&amp;"*",'Roshas Attendance'!S:S,'Roshas Attendance'!S:S,"",2))</f>
        <v>#NAME?</v>
      </c>
    </row>
    <row r="28" customFormat="false" ht="15.75" hidden="false" customHeight="true" outlineLevel="0" collapsed="false">
      <c r="A28" s="226" t="n">
        <v>27</v>
      </c>
      <c r="B28" s="227" t="s">
        <v>600</v>
      </c>
      <c r="C28" s="228"/>
      <c r="D28" s="228" t="e">
        <f aca="false" t="array" ref="D28:D28">xlookup("*"&amp;B28&amp;"*",'Roshas Attendance'!S:S,'Roshas Attendance'!S:S,"",2)</f>
        <v>#NAME?</v>
      </c>
      <c r="E28" s="228" t="s">
        <v>231</v>
      </c>
      <c r="F28" s="229" t="n">
        <f aca="false">IFERROR(IF(COUNTIF(E:E,E28)=0,"",COUNTIF(E:E,E28)),"")</f>
        <v>4</v>
      </c>
      <c r="G28" s="227"/>
      <c r="H28" s="230" t="n">
        <v>45841</v>
      </c>
      <c r="I28" s="231"/>
      <c r="M28" s="232" t="str">
        <f aca="false">"COMPUTED_VALUE"</f>
        <v>COMPUTED_VALUE</v>
      </c>
      <c r="N28" s="233" t="e">
        <f aca="false" t="array" ref="N28:N28">IF(M28="","", xlookup("*"&amp;M28&amp;"*",'Roshas Attendance'!S:S,'Roshas Attendance'!S:S,"",2))</f>
        <v>#NAME?</v>
      </c>
    </row>
    <row r="29" customFormat="false" ht="15.75" hidden="false" customHeight="true" outlineLevel="0" collapsed="false">
      <c r="A29" s="234" t="n">
        <v>28</v>
      </c>
      <c r="B29" s="235" t="s">
        <v>602</v>
      </c>
      <c r="C29" s="236"/>
      <c r="D29" s="236" t="e">
        <f aca="false" t="array" ref="D29:D29">xlookup("*"&amp;B29&amp;"*",'Roshas Attendance'!S:S,'Roshas Attendance'!S:S,"",2)</f>
        <v>#NAME?</v>
      </c>
      <c r="E29" s="236" t="s">
        <v>602</v>
      </c>
      <c r="F29" s="237" t="n">
        <f aca="false">IFERROR(IF(COUNTIF(E:E,E29)=0,"",COUNTIF(E:E,E29)),"")</f>
        <v>1</v>
      </c>
      <c r="G29" s="235"/>
      <c r="H29" s="238" t="n">
        <v>45841</v>
      </c>
      <c r="I29" s="239"/>
      <c r="M29" s="232" t="str">
        <f aca="false">"COMPUTED_VALUE"</f>
        <v>COMPUTED_VALUE</v>
      </c>
      <c r="N29" s="233" t="e">
        <f aca="false" t="array" ref="N29:N29">IF(M29="","", xlookup("*"&amp;M29&amp;"*",'Roshas Attendance'!S:S,'Roshas Attendance'!S:S,"",2))</f>
        <v>#NAME?</v>
      </c>
    </row>
    <row r="30" customFormat="false" ht="15.75" hidden="false" customHeight="true" outlineLevel="0" collapsed="false">
      <c r="A30" s="226" t="n">
        <v>29</v>
      </c>
      <c r="B30" s="227" t="s">
        <v>29</v>
      </c>
      <c r="C30" s="228"/>
      <c r="D30" s="228" t="e">
        <f aca="false" t="array" ref="D30:D30">xlookup("*"&amp;B30&amp;"*",'Roshas Attendance'!S:S,'Roshas Attendance'!S:S,"",2)</f>
        <v>#NAME?</v>
      </c>
      <c r="E30" s="228" t="s">
        <v>29</v>
      </c>
      <c r="F30" s="229" t="n">
        <f aca="false">IFERROR(IF(COUNTIF(E:E,E30)=0,"",COUNTIF(E:E,E30)),"")</f>
        <v>1</v>
      </c>
      <c r="G30" s="227"/>
      <c r="H30" s="230" t="n">
        <v>45841</v>
      </c>
      <c r="I30" s="231"/>
      <c r="M30" s="232" t="str">
        <f aca="false">"COMPUTED_VALUE"</f>
        <v>COMPUTED_VALUE</v>
      </c>
      <c r="N30" s="233" t="e">
        <f aca="false" t="array" ref="N30:N30">IF(M30="","", xlookup("*"&amp;M30&amp;"*",'Roshas Attendance'!S:S,'Roshas Attendance'!S:S,"",2))</f>
        <v>#NAME?</v>
      </c>
    </row>
    <row r="31" customFormat="false" ht="15.75" hidden="false" customHeight="true" outlineLevel="0" collapsed="false">
      <c r="A31" s="234" t="n">
        <v>30</v>
      </c>
      <c r="B31" s="235" t="s">
        <v>607</v>
      </c>
      <c r="C31" s="236"/>
      <c r="D31" s="236" t="e">
        <f aca="false" t="array" ref="D31:D31">xlookup("*"&amp;B31&amp;"*",'Roshas Attendance'!S:S,'Roshas Attendance'!S:S,"",2)</f>
        <v>#NAME?</v>
      </c>
      <c r="E31" s="236"/>
      <c r="F31" s="237" t="str">
        <f aca="false">IFERROR(IF(COUNTIF(E:E,E31)=0,"",COUNTIF(E:E,E31)),"")</f>
        <v/>
      </c>
      <c r="G31" s="235"/>
      <c r="H31" s="238" t="n">
        <v>45841</v>
      </c>
      <c r="I31" s="239"/>
      <c r="M31" s="232" t="str">
        <f aca="false">"COMPUTED_VALUE"</f>
        <v>COMPUTED_VALUE</v>
      </c>
      <c r="N31" s="233" t="e">
        <f aca="false" t="array" ref="N31:N31">IF(M31="","", xlookup("*"&amp;M31&amp;"*",'Roshas Attendance'!S:S,'Roshas Attendance'!S:S,"",2))</f>
        <v>#NAME?</v>
      </c>
    </row>
    <row r="32" customFormat="false" ht="15.75" hidden="false" customHeight="true" outlineLevel="0" collapsed="false">
      <c r="A32" s="226" t="n">
        <v>31</v>
      </c>
      <c r="B32" s="227" t="s">
        <v>13</v>
      </c>
      <c r="C32" s="228"/>
      <c r="D32" s="228" t="e">
        <f aca="false" t="array" ref="D32:D32">xlookup("*"&amp;B32&amp;"*",'Roshas Attendance'!S:S,'Roshas Attendance'!S:S,"",2)</f>
        <v>#NAME?</v>
      </c>
      <c r="E32" s="228" t="s">
        <v>12</v>
      </c>
      <c r="F32" s="229" t="n">
        <f aca="false">IFERROR(IF(COUNTIF(E:E,E32)=0,"",COUNTIF(E:E,E32)),"")</f>
        <v>7</v>
      </c>
      <c r="G32" s="227"/>
      <c r="H32" s="230" t="n">
        <v>45841</v>
      </c>
      <c r="I32" s="231"/>
      <c r="M32" s="232" t="str">
        <f aca="false">"COMPUTED_VALUE"</f>
        <v>COMPUTED_VALUE</v>
      </c>
      <c r="N32" s="233" t="e">
        <f aca="false" t="array" ref="N32:N32">IF(M32="","", xlookup("*"&amp;M32&amp;"*",'Roshas Attendance'!S:S,'Roshas Attendance'!S:S,"",2))</f>
        <v>#NAME?</v>
      </c>
    </row>
    <row r="33" customFormat="false" ht="15.75" hidden="false" customHeight="true" outlineLevel="0" collapsed="false">
      <c r="A33" s="234" t="n">
        <v>32</v>
      </c>
      <c r="B33" s="235" t="s">
        <v>609</v>
      </c>
      <c r="C33" s="236"/>
      <c r="D33" s="236" t="e">
        <f aca="false" t="array" ref="D33:D33">xlookup("*"&amp;B33&amp;"*",'Roshas Attendance'!S:S,'Roshas Attendance'!S:S,"",2)</f>
        <v>#NAME?</v>
      </c>
      <c r="E33" s="236" t="s">
        <v>1035</v>
      </c>
      <c r="F33" s="237" t="n">
        <f aca="false">IFERROR(IF(COUNTIF(E:E,E33)=0,"",COUNTIF(E:E,E33)),"")</f>
        <v>3</v>
      </c>
      <c r="G33" s="235"/>
      <c r="H33" s="238" t="n">
        <v>45841</v>
      </c>
      <c r="I33" s="239"/>
      <c r="M33" s="232" t="str">
        <f aca="false">"COMPUTED_VALUE"</f>
        <v>COMPUTED_VALUE</v>
      </c>
      <c r="N33" s="233" t="e">
        <f aca="false" t="array" ref="N33:N33">IF(M33="","", xlookup("*"&amp;M33&amp;"*",'Roshas Attendance'!S:S,'Roshas Attendance'!S:S,"",2))</f>
        <v>#NAME?</v>
      </c>
    </row>
    <row r="34" customFormat="false" ht="15.75" hidden="false" customHeight="true" outlineLevel="0" collapsed="false">
      <c r="A34" s="226" t="n">
        <v>33</v>
      </c>
      <c r="B34" s="227" t="s">
        <v>611</v>
      </c>
      <c r="C34" s="228"/>
      <c r="D34" s="228" t="e">
        <f aca="false" t="array" ref="D34:D34">xlookup("*"&amp;B34&amp;"*",'Roshas Attendance'!S:S,'Roshas Attendance'!S:S,"",2)</f>
        <v>#NAME?</v>
      </c>
      <c r="E34" s="228" t="s">
        <v>798</v>
      </c>
      <c r="F34" s="229" t="n">
        <f aca="false">IFERROR(IF(COUNTIF(E:E,E34)=0,"",COUNTIF(E:E,E34)),"")</f>
        <v>3</v>
      </c>
      <c r="G34" s="227"/>
      <c r="H34" s="230" t="n">
        <v>45841</v>
      </c>
      <c r="I34" s="231"/>
      <c r="M34" s="232" t="str">
        <f aca="false">"COMPUTED_VALUE"</f>
        <v>COMPUTED_VALUE</v>
      </c>
      <c r="N34" s="233" t="e">
        <f aca="false" t="array" ref="N34:N34">IF(M34="","", xlookup("*"&amp;M34&amp;"*",'Roshas Attendance'!S:S,'Roshas Attendance'!S:S,"",2))</f>
        <v>#NAME?</v>
      </c>
    </row>
    <row r="35" customFormat="false" ht="15.75" hidden="false" customHeight="true" outlineLevel="0" collapsed="false">
      <c r="A35" s="234" t="n">
        <v>34</v>
      </c>
      <c r="B35" s="235" t="s">
        <v>612</v>
      </c>
      <c r="C35" s="236"/>
      <c r="D35" s="236" t="e">
        <f aca="false" t="array" ref="D35:D35">xlookup("*"&amp;B35&amp;"*",'Roshas Attendance'!S:S,'Roshas Attendance'!S:S,"",2)</f>
        <v>#NAME?</v>
      </c>
      <c r="E35" s="236" t="s">
        <v>849</v>
      </c>
      <c r="F35" s="237" t="n">
        <f aca="false">IFERROR(IF(COUNTIF(E:E,E35)=0,"",COUNTIF(E:E,E35)),"")</f>
        <v>4</v>
      </c>
      <c r="G35" s="235"/>
      <c r="H35" s="238" t="n">
        <v>45841</v>
      </c>
      <c r="I35" s="239"/>
      <c r="M35" s="232" t="str">
        <f aca="false">"COMPUTED_VALUE"</f>
        <v>COMPUTED_VALUE</v>
      </c>
      <c r="N35" s="233" t="e">
        <f aca="false" t="array" ref="N35:N35">IF(M35="","", xlookup("*"&amp;M35&amp;"*",'Roshas Attendance'!S:S,'Roshas Attendance'!S:S,"",2))</f>
        <v>#NAME?</v>
      </c>
    </row>
    <row r="36" customFormat="false" ht="15.75" hidden="false" customHeight="true" outlineLevel="0" collapsed="false">
      <c r="A36" s="226" t="n">
        <v>35</v>
      </c>
      <c r="B36" s="227" t="s">
        <v>613</v>
      </c>
      <c r="C36" s="228"/>
      <c r="D36" s="228" t="e">
        <f aca="false" t="array" ref="D36:D36">xlookup("*"&amp;B36&amp;"*",'Roshas Attendance'!S:S,'Roshas Attendance'!S:S,"",2)</f>
        <v>#NAME?</v>
      </c>
      <c r="E36" s="228"/>
      <c r="F36" s="229" t="str">
        <f aca="false">IFERROR(IF(COUNTIF(E:E,E36)=0,"",COUNTIF(E:E,E36)),"")</f>
        <v/>
      </c>
      <c r="G36" s="227"/>
      <c r="H36" s="230" t="n">
        <v>45841</v>
      </c>
      <c r="I36" s="231"/>
      <c r="M36" s="232" t="str">
        <f aca="false">"COMPUTED_VALUE"</f>
        <v>COMPUTED_VALUE</v>
      </c>
      <c r="N36" s="233" t="e">
        <f aca="false" t="array" ref="N36:N36">IF(M36="","", xlookup("*"&amp;M36&amp;"*",'Roshas Attendance'!S:S,'Roshas Attendance'!S:S,"",2))</f>
        <v>#NAME?</v>
      </c>
    </row>
    <row r="37" customFormat="false" ht="15.75" hidden="false" customHeight="true" outlineLevel="0" collapsed="false">
      <c r="A37" s="234" t="n">
        <v>36</v>
      </c>
      <c r="B37" s="235" t="s">
        <v>394</v>
      </c>
      <c r="C37" s="236"/>
      <c r="D37" s="236" t="e">
        <f aca="false" t="array" ref="D37:D37">xlookup("*"&amp;B37&amp;"*",'Roshas Attendance'!S:S,'Roshas Attendance'!S:S,"",2)</f>
        <v>#NAME?</v>
      </c>
      <c r="E37" s="236" t="s">
        <v>368</v>
      </c>
      <c r="F37" s="237" t="n">
        <f aca="false">IFERROR(IF(COUNTIF(E:E,E37)=0,"",COUNTIF(E:E,E37)),"")</f>
        <v>4</v>
      </c>
      <c r="G37" s="235"/>
      <c r="H37" s="238" t="n">
        <v>45841</v>
      </c>
      <c r="I37" s="239"/>
      <c r="M37" s="232" t="str">
        <f aca="false">"COMPUTED_VALUE"</f>
        <v>COMPUTED_VALUE</v>
      </c>
      <c r="N37" s="233" t="e">
        <f aca="false" t="array" ref="N37:N37">IF(M37="","", xlookup("*"&amp;M37&amp;"*",'Roshas Attendance'!S:S,'Roshas Attendance'!S:S,"",2))</f>
        <v>#NAME?</v>
      </c>
    </row>
    <row r="38" customFormat="false" ht="15.75" hidden="false" customHeight="true" outlineLevel="0" collapsed="false">
      <c r="A38" s="226" t="n">
        <v>37</v>
      </c>
      <c r="B38" s="227" t="s">
        <v>616</v>
      </c>
      <c r="C38" s="228"/>
      <c r="D38" s="228" t="e">
        <f aca="false" t="array" ref="D38:D38">xlookup("*"&amp;B38&amp;"*",'Roshas Attendance'!S:S,'Roshas Attendance'!S:S,"",2)</f>
        <v>#NAME?</v>
      </c>
      <c r="E38" s="228"/>
      <c r="F38" s="229" t="str">
        <f aca="false">IFERROR(IF(COUNTIF(E:E,E38)=0,"",COUNTIF(E:E,E38)),"")</f>
        <v/>
      </c>
      <c r="G38" s="227"/>
      <c r="H38" s="230" t="n">
        <v>45841</v>
      </c>
      <c r="I38" s="231"/>
      <c r="M38" s="232" t="str">
        <f aca="false">"COMPUTED_VALUE"</f>
        <v>COMPUTED_VALUE</v>
      </c>
      <c r="N38" s="233" t="e">
        <f aca="false" t="array" ref="N38:N38">IF(M38="","", xlookup("*"&amp;M38&amp;"*",'Roshas Attendance'!S:S,'Roshas Attendance'!S:S,"",2))</f>
        <v>#NAME?</v>
      </c>
    </row>
    <row r="39" customFormat="false" ht="15.75" hidden="false" customHeight="true" outlineLevel="0" collapsed="false">
      <c r="A39" s="234" t="n">
        <v>38</v>
      </c>
      <c r="B39" s="235" t="s">
        <v>617</v>
      </c>
      <c r="C39" s="236"/>
      <c r="D39" s="236" t="e">
        <f aca="false" t="array" ref="D39:D39">xlookup("*"&amp;B39&amp;"*",'Roshas Attendance'!S:S,'Roshas Attendance'!S:S,"",2)</f>
        <v>#NAME?</v>
      </c>
      <c r="E39" s="236"/>
      <c r="F39" s="237" t="str">
        <f aca="false">IFERROR(IF(COUNTIF(E:E,E39)=0,"",COUNTIF(E:E,E39)),"")</f>
        <v/>
      </c>
      <c r="G39" s="235"/>
      <c r="H39" s="238" t="n">
        <v>45841</v>
      </c>
      <c r="I39" s="239"/>
      <c r="M39" s="232" t="str">
        <f aca="false">"COMPUTED_VALUE"</f>
        <v>COMPUTED_VALUE</v>
      </c>
      <c r="N39" s="240" t="e">
        <f aca="false" t="array" ref="N39:N39">IF(M39="","", xlookup("*"&amp;M39&amp;"*",'Roshas Attendance'!S:S,'Roshas Attendance'!S:S,"",2))</f>
        <v>#NAME?</v>
      </c>
    </row>
    <row r="40" customFormat="false" ht="15.75" hidden="false" customHeight="true" outlineLevel="0" collapsed="false">
      <c r="A40" s="226" t="n">
        <v>39</v>
      </c>
      <c r="B40" s="227" t="s">
        <v>619</v>
      </c>
      <c r="C40" s="228"/>
      <c r="D40" s="228" t="e">
        <f aca="false" t="array" ref="D40:D40">xlookup("*"&amp;B40&amp;"*",'Roshas Attendance'!S:S,'Roshas Attendance'!S:S,"",2)</f>
        <v>#NAME?</v>
      </c>
      <c r="E40" s="228"/>
      <c r="F40" s="229" t="str">
        <f aca="false">IFERROR(IF(COUNTIF(E:E,E40)=0,"",COUNTIF(E:E,E40)),"")</f>
        <v/>
      </c>
      <c r="G40" s="227"/>
      <c r="H40" s="230" t="n">
        <v>45841</v>
      </c>
      <c r="I40" s="231"/>
      <c r="M40" s="232" t="str">
        <f aca="false">"COMPUTED_VALUE"</f>
        <v>COMPUTED_VALUE</v>
      </c>
      <c r="N40" s="233" t="e">
        <f aca="false" t="array" ref="N40:N40">IF(M40="","", xlookup("*"&amp;M40&amp;"*",'Roshas Attendance'!S:S,'Roshas Attendance'!S:S,"",2))</f>
        <v>#NAME?</v>
      </c>
    </row>
    <row r="41" customFormat="false" ht="15.75" hidden="false" customHeight="true" outlineLevel="0" collapsed="false">
      <c r="A41" s="234" t="n">
        <v>40</v>
      </c>
      <c r="B41" s="235" t="s">
        <v>620</v>
      </c>
      <c r="C41" s="236"/>
      <c r="D41" s="236" t="e">
        <f aca="false" t="array" ref="D41:D41">xlookup("*"&amp;B41&amp;"*",'Roshas Attendance'!S:S,'Roshas Attendance'!S:S,"",2)</f>
        <v>#NAME?</v>
      </c>
      <c r="E41" s="236" t="s">
        <v>53</v>
      </c>
      <c r="F41" s="237" t="n">
        <f aca="false">IFERROR(IF(COUNTIF(E:E,E41)=0,"",COUNTIF(E:E,E41)),"")</f>
        <v>4</v>
      </c>
      <c r="G41" s="235"/>
      <c r="H41" s="238" t="n">
        <v>45841</v>
      </c>
      <c r="I41" s="239"/>
      <c r="M41" s="232" t="str">
        <f aca="false">"COMPUTED_VALUE"</f>
        <v>COMPUTED_VALUE</v>
      </c>
      <c r="N41" s="233" t="e">
        <f aca="false" t="array" ref="N41:N41">IF(M41="","", xlookup("*"&amp;M41&amp;"*",'Roshas Attendance'!S:S,'Roshas Attendance'!S:S,"",2))</f>
        <v>#NAME?</v>
      </c>
    </row>
    <row r="42" customFormat="false" ht="15.75" hidden="false" customHeight="true" outlineLevel="0" collapsed="false">
      <c r="A42" s="226" t="n">
        <v>41</v>
      </c>
      <c r="B42" s="227" t="s">
        <v>621</v>
      </c>
      <c r="C42" s="228"/>
      <c r="D42" s="228" t="e">
        <f aca="false" t="array" ref="D42:D42">xlookup("*"&amp;B42&amp;"*",'Roshas Attendance'!S:S,'Roshas Attendance'!S:S,"",2)</f>
        <v>#NAME?</v>
      </c>
      <c r="E42" s="228"/>
      <c r="F42" s="229" t="str">
        <f aca="false">IFERROR(IF(COUNTIF(E:E,E42)=0,"",COUNTIF(E:E,E42)),"")</f>
        <v/>
      </c>
      <c r="G42" s="227"/>
      <c r="H42" s="230" t="n">
        <v>45841</v>
      </c>
      <c r="I42" s="231"/>
      <c r="M42" s="232" t="str">
        <f aca="false">"COMPUTED_VALUE"</f>
        <v>COMPUTED_VALUE</v>
      </c>
      <c r="N42" s="233" t="e">
        <f aca="false" t="array" ref="N42:N42">IF(M42="","", xlookup("*"&amp;M42&amp;"*",'Roshas Attendance'!S:S,'Roshas Attendance'!S:S,"",2))</f>
        <v>#NAME?</v>
      </c>
    </row>
    <row r="43" customFormat="false" ht="15.75" hidden="false" customHeight="true" outlineLevel="0" collapsed="false">
      <c r="A43" s="234" t="n">
        <v>42</v>
      </c>
      <c r="B43" s="235" t="s">
        <v>622</v>
      </c>
      <c r="C43" s="236"/>
      <c r="D43" s="236" t="e">
        <f aca="false" t="array" ref="D43:D43">xlookup("*"&amp;B43&amp;"*",'Roshas Attendance'!S:S,'Roshas Attendance'!S:S,"",2)</f>
        <v>#NAME?</v>
      </c>
      <c r="E43" s="236"/>
      <c r="F43" s="237" t="str">
        <f aca="false">IFERROR(IF(COUNTIF(E:E,E43)=0,"",COUNTIF(E:E,E43)),"")</f>
        <v/>
      </c>
      <c r="G43" s="235"/>
      <c r="H43" s="238" t="n">
        <v>45841</v>
      </c>
      <c r="I43" s="239"/>
      <c r="M43" s="232" t="str">
        <f aca="false">"COMPUTED_VALUE"</f>
        <v>COMPUTED_VALUE</v>
      </c>
      <c r="N43" s="233" t="e">
        <f aca="false" t="array" ref="N43:N43">IF(M43="","", xlookup("*"&amp;M43&amp;"*",'Roshas Attendance'!S:S,'Roshas Attendance'!S:S,"",2))</f>
        <v>#NAME?</v>
      </c>
    </row>
    <row r="44" customFormat="false" ht="15.75" hidden="false" customHeight="true" outlineLevel="0" collapsed="false">
      <c r="A44" s="226" t="n">
        <v>43</v>
      </c>
      <c r="B44" s="227" t="s">
        <v>624</v>
      </c>
      <c r="C44" s="228"/>
      <c r="D44" s="228" t="e">
        <f aca="false" t="array" ref="D44:D44">xlookup("*"&amp;B44&amp;"*",'Roshas Attendance'!S:S,'Roshas Attendance'!S:S,"",2)</f>
        <v>#NAME?</v>
      </c>
      <c r="E44" s="228"/>
      <c r="F44" s="229" t="str">
        <f aca="false">IFERROR(IF(COUNTIF(E:E,E44)=0,"",COUNTIF(E:E,E44)),"")</f>
        <v/>
      </c>
      <c r="G44" s="227"/>
      <c r="H44" s="230" t="n">
        <v>45841</v>
      </c>
      <c r="I44" s="231"/>
      <c r="M44" s="232" t="str">
        <f aca="false">"COMPUTED_VALUE"</f>
        <v>COMPUTED_VALUE</v>
      </c>
      <c r="N44" s="233" t="e">
        <f aca="false" t="array" ref="N44:N44">IF(M44="","", xlookup("*"&amp;M44&amp;"*",'Roshas Attendance'!S:S,'Roshas Attendance'!S:S,"",2))</f>
        <v>#NAME?</v>
      </c>
    </row>
    <row r="45" customFormat="false" ht="15.75" hidden="false" customHeight="true" outlineLevel="0" collapsed="false">
      <c r="A45" s="234" t="n">
        <v>44</v>
      </c>
      <c r="B45" s="235" t="s">
        <v>625</v>
      </c>
      <c r="C45" s="236"/>
      <c r="D45" s="236" t="e">
        <f aca="false" t="array" ref="D45:D45">xlookup("*"&amp;B45&amp;"*",'Roshas Attendance'!S:S,'Roshas Attendance'!S:S,"",2)</f>
        <v>#NAME?</v>
      </c>
      <c r="E45" s="236" t="s">
        <v>143</v>
      </c>
      <c r="F45" s="237" t="n">
        <f aca="false">IFERROR(IF(COUNTIF(E:E,E45)=0,"",COUNTIF(E:E,E45)),"")</f>
        <v>3</v>
      </c>
      <c r="G45" s="235"/>
      <c r="H45" s="238" t="n">
        <v>45841</v>
      </c>
      <c r="I45" s="239"/>
      <c r="M45" s="232" t="str">
        <f aca="false">"COMPUTED_VALUE"</f>
        <v>COMPUTED_VALUE</v>
      </c>
      <c r="N45" s="233" t="e">
        <f aca="false" t="array" ref="N45:N45">IF(M45="","", xlookup("*"&amp;M45&amp;"*",'Roshas Attendance'!S:S,'Roshas Attendance'!S:S,"",2))</f>
        <v>#NAME?</v>
      </c>
    </row>
    <row r="46" customFormat="false" ht="15.75" hidden="false" customHeight="true" outlineLevel="0" collapsed="false">
      <c r="A46" s="226" t="n">
        <v>45</v>
      </c>
      <c r="B46" s="227" t="s">
        <v>627</v>
      </c>
      <c r="C46" s="228"/>
      <c r="D46" s="228" t="e">
        <f aca="false" t="array" ref="D46:D46">xlookup("*"&amp;B46&amp;"*",'Roshas Attendance'!S:S,'Roshas Attendance'!S:S,"",2)</f>
        <v>#NAME?</v>
      </c>
      <c r="E46" s="228"/>
      <c r="F46" s="229" t="str">
        <f aca="false">IFERROR(IF(COUNTIF(E:E,E46)=0,"",COUNTIF(E:E,E46)),"")</f>
        <v/>
      </c>
      <c r="G46" s="227"/>
      <c r="H46" s="230" t="n">
        <v>45841</v>
      </c>
      <c r="I46" s="231"/>
      <c r="M46" s="232" t="str">
        <f aca="false">"COMPUTED_VALUE"</f>
        <v>COMPUTED_VALUE</v>
      </c>
      <c r="N46" s="233" t="e">
        <f aca="false" t="array" ref="N46:N46">IF(M46="","", xlookup("*"&amp;M46&amp;"*",'Roshas Attendance'!S:S,'Roshas Attendance'!S:S,"",2))</f>
        <v>#NAME?</v>
      </c>
    </row>
    <row r="47" customFormat="false" ht="15.75" hidden="false" customHeight="true" outlineLevel="0" collapsed="false">
      <c r="A47" s="234" t="n">
        <v>46</v>
      </c>
      <c r="B47" s="235" t="s">
        <v>631</v>
      </c>
      <c r="C47" s="236"/>
      <c r="D47" s="236" t="e">
        <f aca="false" t="array" ref="D47:D47">xlookup("*"&amp;B47&amp;"*",'Roshas Attendance'!S:S,'Roshas Attendance'!S:S,"",2)</f>
        <v>#NAME?</v>
      </c>
      <c r="E47" s="236"/>
      <c r="F47" s="237" t="str">
        <f aca="false">IFERROR(IF(COUNTIF(E:E,E47)=0,"",COUNTIF(E:E,E47)),"")</f>
        <v/>
      </c>
      <c r="G47" s="235"/>
      <c r="H47" s="238" t="n">
        <v>45841</v>
      </c>
      <c r="I47" s="239"/>
      <c r="M47" s="232" t="str">
        <f aca="false">"COMPUTED_VALUE"</f>
        <v>COMPUTED_VALUE</v>
      </c>
      <c r="N47" s="233" t="e">
        <f aca="false" t="array" ref="N47:N47">IF(M47="","", xlookup("*"&amp;M47&amp;"*",'Roshas Attendance'!S:S,'Roshas Attendance'!S:S,"",2))</f>
        <v>#NAME?</v>
      </c>
    </row>
    <row r="48" customFormat="false" ht="15.75" hidden="false" customHeight="true" outlineLevel="0" collapsed="false">
      <c r="A48" s="226" t="n">
        <v>47</v>
      </c>
      <c r="B48" s="227" t="s">
        <v>632</v>
      </c>
      <c r="C48" s="228"/>
      <c r="D48" s="228" t="e">
        <f aca="false" t="array" ref="D48:D48">xlookup("*"&amp;B48&amp;"*",'Roshas Attendance'!S:S,'Roshas Attendance'!S:S,"",2)</f>
        <v>#NAME?</v>
      </c>
      <c r="E48" s="228"/>
      <c r="F48" s="229" t="str">
        <f aca="false">IFERROR(IF(COUNTIF(E:E,E48)=0,"",COUNTIF(E:E,E48)),"")</f>
        <v/>
      </c>
      <c r="G48" s="227"/>
      <c r="H48" s="230" t="n">
        <v>45841</v>
      </c>
      <c r="I48" s="231"/>
      <c r="M48" s="232" t="str">
        <f aca="false">"COMPUTED_VALUE"</f>
        <v>COMPUTED_VALUE</v>
      </c>
      <c r="N48" s="240" t="e">
        <f aca="false" t="array" ref="N48:N48">IF(M48="","", xlookup("*"&amp;M48&amp;"*",'Roshas Attendance'!S:S,'Roshas Attendance'!S:S,"",2))</f>
        <v>#NAME?</v>
      </c>
    </row>
    <row r="49" customFormat="false" ht="15.75" hidden="false" customHeight="true" outlineLevel="0" collapsed="false">
      <c r="A49" s="234" t="n">
        <v>48</v>
      </c>
      <c r="B49" s="235" t="s">
        <v>633</v>
      </c>
      <c r="C49" s="236"/>
      <c r="D49" s="236" t="e">
        <f aca="false" t="array" ref="D49:D49">xlookup("*"&amp;B49&amp;"*",'Roshas Attendance'!S:S,'Roshas Attendance'!S:S,"",2)</f>
        <v>#NAME?</v>
      </c>
      <c r="E49" s="236"/>
      <c r="F49" s="237" t="str">
        <f aca="false">IFERROR(IF(COUNTIF(E:E,E49)=0,"",COUNTIF(E:E,E49)),"")</f>
        <v/>
      </c>
      <c r="G49" s="235"/>
      <c r="H49" s="238" t="n">
        <v>45841</v>
      </c>
      <c r="I49" s="239"/>
      <c r="M49" s="232" t="str">
        <f aca="false">"COMPUTED_VALUE"</f>
        <v>COMPUTED_VALUE</v>
      </c>
      <c r="N49" s="233" t="e">
        <f aca="false" t="array" ref="N49:N49">IF(M49="","", xlookup("*"&amp;M49&amp;"*",'Roshas Attendance'!S:S,'Roshas Attendance'!S:S,"",2))</f>
        <v>#NAME?</v>
      </c>
    </row>
    <row r="50" customFormat="false" ht="15.75" hidden="false" customHeight="true" outlineLevel="0" collapsed="false">
      <c r="A50" s="226" t="n">
        <v>49</v>
      </c>
      <c r="B50" s="227" t="s">
        <v>34</v>
      </c>
      <c r="C50" s="228"/>
      <c r="D50" s="228" t="e">
        <f aca="false" t="array" ref="D50:D50">xlookup("*"&amp;B50&amp;"*",'Roshas Attendance'!S:S,'Roshas Attendance'!S:S,"",2)</f>
        <v>#NAME?</v>
      </c>
      <c r="E50" s="228" t="s">
        <v>34</v>
      </c>
      <c r="F50" s="229" t="n">
        <f aca="false">IFERROR(IF(COUNTIF(E:E,E50)=0,"",COUNTIF(E:E,E50)),"")</f>
        <v>5</v>
      </c>
      <c r="G50" s="227"/>
      <c r="H50" s="230" t="n">
        <v>45841</v>
      </c>
      <c r="I50" s="231"/>
      <c r="M50" s="232" t="str">
        <f aca="false">"COMPUTED_VALUE"</f>
        <v>COMPUTED_VALUE</v>
      </c>
      <c r="N50" s="233" t="e">
        <f aca="false" t="array" ref="N50:N50">IF(M50="","", xlookup("*"&amp;M50&amp;"*",'Roshas Attendance'!S:S,'Roshas Attendance'!S:S,"",2))</f>
        <v>#NAME?</v>
      </c>
    </row>
    <row r="51" customFormat="false" ht="15.75" hidden="false" customHeight="true" outlineLevel="0" collapsed="false">
      <c r="A51" s="234" t="n">
        <v>50</v>
      </c>
      <c r="B51" s="235" t="s">
        <v>634</v>
      </c>
      <c r="C51" s="236"/>
      <c r="D51" s="236" t="e">
        <f aca="false" t="array" ref="D51:D51">xlookup("*"&amp;B51&amp;"*",'Roshas Attendance'!S:S,'Roshas Attendance'!S:S,"",2)</f>
        <v>#NAME?</v>
      </c>
      <c r="E51" s="236"/>
      <c r="F51" s="237" t="str">
        <f aca="false">IFERROR(IF(COUNTIF(E:E,E51)=0,"",COUNTIF(E:E,E51)),"")</f>
        <v/>
      </c>
      <c r="G51" s="235"/>
      <c r="H51" s="238" t="n">
        <v>45841</v>
      </c>
      <c r="I51" s="239"/>
      <c r="M51" s="232" t="str">
        <f aca="false">"COMPUTED_VALUE"</f>
        <v>COMPUTED_VALUE</v>
      </c>
      <c r="N51" s="233" t="e">
        <f aca="false" t="array" ref="N51:N51">IF(M51="","", xlookup("*"&amp;M51&amp;"*",'Roshas Attendance'!S:S,'Roshas Attendance'!S:S,"",2))</f>
        <v>#NAME?</v>
      </c>
    </row>
    <row r="52" customFormat="false" ht="15.75" hidden="false" customHeight="true" outlineLevel="0" collapsed="false">
      <c r="A52" s="226" t="n">
        <v>51</v>
      </c>
      <c r="B52" s="227" t="s">
        <v>635</v>
      </c>
      <c r="C52" s="228"/>
      <c r="D52" s="228" t="e">
        <f aca="false" t="array" ref="D52:D52">xlookup("*"&amp;B52&amp;"*",'Roshas Attendance'!S:S,'Roshas Attendance'!S:S,"",2)</f>
        <v>#NAME?</v>
      </c>
      <c r="E52" s="228"/>
      <c r="F52" s="229" t="str">
        <f aca="false">IFERROR(IF(COUNTIF(E:E,E52)=0,"",COUNTIF(E:E,E52)),"")</f>
        <v/>
      </c>
      <c r="G52" s="227"/>
      <c r="H52" s="230" t="n">
        <v>45841</v>
      </c>
      <c r="I52" s="231"/>
      <c r="M52" s="232" t="str">
        <f aca="false">"COMPUTED_VALUE"</f>
        <v>COMPUTED_VALUE</v>
      </c>
      <c r="N52" s="233" t="e">
        <f aca="false" t="array" ref="N52:N52">IF(M52="","", xlookup("*"&amp;M52&amp;"*",'Roshas Attendance'!S:S,'Roshas Attendance'!S:S,"",2))</f>
        <v>#NAME?</v>
      </c>
    </row>
    <row r="53" customFormat="false" ht="15.75" hidden="false" customHeight="true" outlineLevel="0" collapsed="false">
      <c r="A53" s="234" t="n">
        <v>52</v>
      </c>
      <c r="B53" s="235" t="s">
        <v>636</v>
      </c>
      <c r="C53" s="236"/>
      <c r="D53" s="236" t="e">
        <f aca="false" t="array" ref="D53:D53">xlookup("*"&amp;B53&amp;"*",'Roshas Attendance'!S:S,'Roshas Attendance'!S:S,"",2)</f>
        <v>#NAME?</v>
      </c>
      <c r="E53" s="236" t="s">
        <v>636</v>
      </c>
      <c r="F53" s="237" t="n">
        <f aca="false">IFERROR(IF(COUNTIF(E:E,E53)=0,"",COUNTIF(E:E,E53)),"")</f>
        <v>3</v>
      </c>
      <c r="G53" s="235"/>
      <c r="H53" s="238" t="n">
        <v>45841</v>
      </c>
      <c r="I53" s="239"/>
      <c r="M53" s="232" t="str">
        <f aca="false">"COMPUTED_VALUE"</f>
        <v>COMPUTED_VALUE</v>
      </c>
      <c r="N53" s="233" t="e">
        <f aca="false" t="array" ref="N53:N53">IF(M53="","", xlookup("*"&amp;M53&amp;"*",'Roshas Attendance'!S:S,'Roshas Attendance'!S:S,"",2))</f>
        <v>#NAME?</v>
      </c>
    </row>
    <row r="54" customFormat="false" ht="15.75" hidden="false" customHeight="true" outlineLevel="0" collapsed="false">
      <c r="A54" s="226" t="n">
        <v>53</v>
      </c>
      <c r="B54" s="227" t="s">
        <v>637</v>
      </c>
      <c r="C54" s="228"/>
      <c r="D54" s="228" t="e">
        <f aca="false" t="array" ref="D54:D54">xlookup("*"&amp;B54&amp;"*",'Roshas Attendance'!S:S,'Roshas Attendance'!S:S,"",2)</f>
        <v>#NAME?</v>
      </c>
      <c r="E54" s="228" t="s">
        <v>636</v>
      </c>
      <c r="F54" s="229" t="n">
        <f aca="false">IFERROR(IF(COUNTIF(E:E,E54)=0,"",COUNTIF(E:E,E54)),"")</f>
        <v>3</v>
      </c>
      <c r="G54" s="227"/>
      <c r="H54" s="230" t="n">
        <v>45841</v>
      </c>
      <c r="I54" s="231"/>
      <c r="M54" s="232" t="str">
        <f aca="false">"COMPUTED_VALUE"</f>
        <v>COMPUTED_VALUE</v>
      </c>
      <c r="N54" s="233" t="e">
        <f aca="false" t="array" ref="N54:N54">IF(M54="","", xlookup("*"&amp;M54&amp;"*",'Roshas Attendance'!S:S,'Roshas Attendance'!S:S,"",2))</f>
        <v>#NAME?</v>
      </c>
    </row>
    <row r="55" customFormat="false" ht="15.75" hidden="false" customHeight="true" outlineLevel="0" collapsed="false">
      <c r="A55" s="234" t="n">
        <v>54</v>
      </c>
      <c r="B55" s="235" t="s">
        <v>336</v>
      </c>
      <c r="C55" s="236"/>
      <c r="D55" s="236" t="e">
        <f aca="false" t="array" ref="D55:D55">xlookup("*"&amp;B55&amp;"*",'Roshas Attendance'!S:S,'Roshas Attendance'!S:S,"",2)</f>
        <v>#NAME?</v>
      </c>
      <c r="E55" s="236" t="s">
        <v>336</v>
      </c>
      <c r="F55" s="237" t="n">
        <f aca="false">IFERROR(IF(COUNTIF(E:E,E55)=0,"",COUNTIF(E:E,E55)),"")</f>
        <v>1</v>
      </c>
      <c r="G55" s="235"/>
      <c r="H55" s="238" t="n">
        <v>45841</v>
      </c>
      <c r="I55" s="239"/>
      <c r="M55" s="232" t="str">
        <f aca="false">"COMPUTED_VALUE"</f>
        <v>COMPUTED_VALUE</v>
      </c>
      <c r="N55" s="233" t="e">
        <f aca="false" t="array" ref="N55:N55">IF(M55="","", xlookup("*"&amp;M55&amp;"*",'Roshas Attendance'!S:S,'Roshas Attendance'!S:S,"",2))</f>
        <v>#NAME?</v>
      </c>
    </row>
    <row r="56" customFormat="false" ht="15.75" hidden="false" customHeight="true" outlineLevel="0" collapsed="false">
      <c r="A56" s="226" t="n">
        <v>55</v>
      </c>
      <c r="B56" s="227" t="s">
        <v>40</v>
      </c>
      <c r="C56" s="228"/>
      <c r="D56" s="228" t="e">
        <f aca="false" t="array" ref="D56:D56">xlookup("*"&amp;B56&amp;"*",'Roshas Attendance'!S:S,'Roshas Attendance'!S:S,"",2)</f>
        <v>#NAME?</v>
      </c>
      <c r="E56" s="228"/>
      <c r="F56" s="229" t="str">
        <f aca="false">IFERROR(IF(COUNTIF(E:E,E56)=0,"",COUNTIF(E:E,E56)),"")</f>
        <v/>
      </c>
      <c r="G56" s="227"/>
      <c r="H56" s="230" t="n">
        <v>45841</v>
      </c>
      <c r="I56" s="231"/>
      <c r="M56" s="232" t="str">
        <f aca="false">"COMPUTED_VALUE"</f>
        <v>COMPUTED_VALUE</v>
      </c>
      <c r="N56" s="233" t="e">
        <f aca="false" t="array" ref="N56:N56">IF(M56="","", xlookup("*"&amp;M56&amp;"*",'Roshas Attendance'!S:S,'Roshas Attendance'!S:S,"",2))</f>
        <v>#NAME?</v>
      </c>
    </row>
    <row r="57" customFormat="false" ht="15.75" hidden="false" customHeight="true" outlineLevel="0" collapsed="false">
      <c r="A57" s="234" t="n">
        <v>56</v>
      </c>
      <c r="B57" s="235" t="s">
        <v>324</v>
      </c>
      <c r="C57" s="236"/>
      <c r="D57" s="236" t="e">
        <f aca="false" t="array" ref="D57:D57">xlookup("*"&amp;B57&amp;"*",'Roshas Attendance'!S:S,'Roshas Attendance'!S:S,"",2)</f>
        <v>#NAME?</v>
      </c>
      <c r="E57" s="236" t="s">
        <v>324</v>
      </c>
      <c r="F57" s="237" t="n">
        <f aca="false">IFERROR(IF(COUNTIF(E:E,E57)=0,"",COUNTIF(E:E,E57)),"")</f>
        <v>1</v>
      </c>
      <c r="G57" s="235"/>
      <c r="H57" s="238" t="n">
        <v>45841</v>
      </c>
      <c r="I57" s="239"/>
      <c r="M57" s="232" t="str">
        <f aca="false">"COMPUTED_VALUE"</f>
        <v>COMPUTED_VALUE</v>
      </c>
      <c r="N57" s="233" t="e">
        <f aca="false" t="array" ref="N57:N57">IF(M57="","", xlookup("*"&amp;M57&amp;"*",'Roshas Attendance'!S:S,'Roshas Attendance'!S:S,"",2))</f>
        <v>#NAME?</v>
      </c>
    </row>
    <row r="58" customFormat="false" ht="15.75" hidden="false" customHeight="true" outlineLevel="0" collapsed="false">
      <c r="A58" s="226" t="n">
        <v>57</v>
      </c>
      <c r="B58" s="227" t="s">
        <v>641</v>
      </c>
      <c r="C58" s="228"/>
      <c r="D58" s="228" t="e">
        <f aca="false" t="array" ref="D58:D58">xlookup("*"&amp;B58&amp;"*",'Roshas Attendance'!S:S,'Roshas Attendance'!S:S,"",2)</f>
        <v>#NAME?</v>
      </c>
      <c r="E58" s="228"/>
      <c r="F58" s="229" t="str">
        <f aca="false">IFERROR(IF(COUNTIF(E:E,E58)=0,"",COUNTIF(E:E,E58)),"")</f>
        <v/>
      </c>
      <c r="G58" s="227"/>
      <c r="H58" s="230" t="n">
        <v>45841</v>
      </c>
      <c r="I58" s="231"/>
      <c r="M58" s="232" t="str">
        <f aca="false">"COMPUTED_VALUE"</f>
        <v>COMPUTED_VALUE</v>
      </c>
      <c r="N58" s="233" t="e">
        <f aca="false" t="array" ref="N58:N58">IF(M58="","", xlookup("*"&amp;M58&amp;"*",'Roshas Attendance'!S:S,'Roshas Attendance'!S:S,"",2))</f>
        <v>#NAME?</v>
      </c>
    </row>
    <row r="59" customFormat="false" ht="15.75" hidden="false" customHeight="true" outlineLevel="0" collapsed="false">
      <c r="A59" s="234" t="n">
        <v>58</v>
      </c>
      <c r="B59" s="235" t="s">
        <v>642</v>
      </c>
      <c r="C59" s="236"/>
      <c r="D59" s="236" t="e">
        <f aca="false" t="array" ref="D59:D59">xlookup("*"&amp;B59&amp;"*",'Roshas Attendance'!S:S,'Roshas Attendance'!S:S,"",2)</f>
        <v>#NAME?</v>
      </c>
      <c r="E59" s="236"/>
      <c r="F59" s="237" t="str">
        <f aca="false">IFERROR(IF(COUNTIF(E:E,E59)=0,"",COUNTIF(E:E,E59)),"")</f>
        <v/>
      </c>
      <c r="G59" s="235"/>
      <c r="H59" s="238" t="n">
        <v>45841</v>
      </c>
      <c r="I59" s="239"/>
      <c r="M59" s="232" t="str">
        <f aca="false">"COMPUTED_VALUE"</f>
        <v>COMPUTED_VALUE</v>
      </c>
      <c r="N59" s="233" t="e">
        <f aca="false" t="array" ref="N59:N59">IF(M59="","", xlookup("*"&amp;M59&amp;"*",'Roshas Attendance'!S:S,'Roshas Attendance'!S:S,"",2))</f>
        <v>#NAME?</v>
      </c>
    </row>
    <row r="60" customFormat="false" ht="15.75" hidden="false" customHeight="true" outlineLevel="0" collapsed="false">
      <c r="A60" s="226" t="n">
        <v>59</v>
      </c>
      <c r="B60" s="227" t="s">
        <v>644</v>
      </c>
      <c r="C60" s="228"/>
      <c r="D60" s="228" t="e">
        <f aca="false" t="array" ref="D60:D60">xlookup("*"&amp;B60&amp;"*",'Roshas Attendance'!S:S,'Roshas Attendance'!S:S,"",2)</f>
        <v>#NAME?</v>
      </c>
      <c r="E60" s="228"/>
      <c r="F60" s="229" t="str">
        <f aca="false">IFERROR(IF(COUNTIF(E:E,E60)=0,"",COUNTIF(E:E,E60)),"")</f>
        <v/>
      </c>
      <c r="G60" s="227"/>
      <c r="H60" s="230" t="n">
        <v>45841</v>
      </c>
      <c r="I60" s="231"/>
      <c r="M60" s="232" t="str">
        <f aca="false">"COMPUTED_VALUE"</f>
        <v>COMPUTED_VALUE</v>
      </c>
      <c r="N60" s="240" t="e">
        <f aca="false" t="array" ref="N60:N60">IF(M60="","", xlookup("*"&amp;M60&amp;"*",'Roshas Attendance'!S:S,'Roshas Attendance'!S:S,"",2))</f>
        <v>#NAME?</v>
      </c>
    </row>
    <row r="61" customFormat="false" ht="15.75" hidden="false" customHeight="true" outlineLevel="0" collapsed="false">
      <c r="A61" s="234" t="n">
        <v>60</v>
      </c>
      <c r="B61" s="235" t="s">
        <v>645</v>
      </c>
      <c r="C61" s="236"/>
      <c r="D61" s="236" t="e">
        <f aca="false" t="array" ref="D61:D61">xlookup("*"&amp;B61&amp;"*",'Roshas Attendance'!S:S,'Roshas Attendance'!S:S,"",2)</f>
        <v>#NAME?</v>
      </c>
      <c r="E61" s="236"/>
      <c r="F61" s="237" t="str">
        <f aca="false">IFERROR(IF(COUNTIF(E:E,E61)=0,"",COUNTIF(E:E,E61)),"")</f>
        <v/>
      </c>
      <c r="G61" s="235"/>
      <c r="H61" s="238" t="n">
        <v>45841</v>
      </c>
      <c r="I61" s="239"/>
      <c r="M61" s="232" t="str">
        <f aca="false">"COMPUTED_VALUE"</f>
        <v>COMPUTED_VALUE</v>
      </c>
      <c r="N61" s="233" t="e">
        <f aca="false" t="array" ref="N61:N61">IF(M61="","", xlookup("*"&amp;M61&amp;"*",'Roshas Attendance'!S:S,'Roshas Attendance'!S:S,"",2))</f>
        <v>#NAME?</v>
      </c>
    </row>
    <row r="62" customFormat="false" ht="15.75" hidden="false" customHeight="true" outlineLevel="0" collapsed="false">
      <c r="A62" s="226" t="n">
        <v>61</v>
      </c>
      <c r="B62" s="227" t="s">
        <v>646</v>
      </c>
      <c r="C62" s="228"/>
      <c r="D62" s="228" t="e">
        <f aca="false" t="array" ref="D62:D62">xlookup("*"&amp;B62&amp;"*",'Roshas Attendance'!S:S,'Roshas Attendance'!S:S,"",2)</f>
        <v>#NAME?</v>
      </c>
      <c r="E62" s="228"/>
      <c r="F62" s="229" t="str">
        <f aca="false">IFERROR(IF(COUNTIF(E:E,E62)=0,"",COUNTIF(E:E,E62)),"")</f>
        <v/>
      </c>
      <c r="G62" s="227"/>
      <c r="H62" s="230" t="n">
        <v>45841</v>
      </c>
      <c r="I62" s="231"/>
      <c r="M62" s="232" t="str">
        <f aca="false">"COMPUTED_VALUE"</f>
        <v>COMPUTED_VALUE</v>
      </c>
      <c r="N62" s="240" t="e">
        <f aca="false" t="array" ref="N62:N62">IF(M62="","", xlookup("*"&amp;M62&amp;"*",'Roshas Attendance'!S:S,'Roshas Attendance'!S:S,"",2))</f>
        <v>#NAME?</v>
      </c>
    </row>
    <row r="63" customFormat="false" ht="15.75" hidden="false" customHeight="true" outlineLevel="0" collapsed="false">
      <c r="A63" s="234" t="n">
        <v>62</v>
      </c>
      <c r="B63" s="235" t="s">
        <v>352</v>
      </c>
      <c r="C63" s="236"/>
      <c r="D63" s="236" t="e">
        <f aca="false" t="array" ref="D63:D63">xlookup("*"&amp;B63&amp;"*",'Roshas Attendance'!S:S,'Roshas Attendance'!S:S,"",2)</f>
        <v>#NAME?</v>
      </c>
      <c r="E63" s="236"/>
      <c r="F63" s="237" t="str">
        <f aca="false">IFERROR(IF(COUNTIF(E:E,E63)=0,"",COUNTIF(E:E,E63)),"")</f>
        <v/>
      </c>
      <c r="G63" s="235"/>
      <c r="H63" s="238" t="n">
        <v>45841</v>
      </c>
      <c r="I63" s="239"/>
      <c r="M63" s="232" t="str">
        <f aca="false">"COMPUTED_VALUE"</f>
        <v>COMPUTED_VALUE</v>
      </c>
      <c r="N63" s="233" t="e">
        <f aca="false" t="array" ref="N63:N63">IF(M63="","", xlookup("*"&amp;M63&amp;"*",'Roshas Attendance'!S:S,'Roshas Attendance'!S:S,"",2))</f>
        <v>#NAME?</v>
      </c>
    </row>
    <row r="64" customFormat="false" ht="15.75" hidden="false" customHeight="true" outlineLevel="0" collapsed="false">
      <c r="A64" s="226" t="n">
        <v>63</v>
      </c>
      <c r="B64" s="227" t="s">
        <v>647</v>
      </c>
      <c r="C64" s="228"/>
      <c r="D64" s="228" t="e">
        <f aca="false" t="array" ref="D64:D64">xlookup("*"&amp;B64&amp;"*",'Roshas Attendance'!S:S,'Roshas Attendance'!S:S,"",2)</f>
        <v>#NAME?</v>
      </c>
      <c r="E64" s="228"/>
      <c r="F64" s="229" t="str">
        <f aca="false">IFERROR(IF(COUNTIF(E:E,E64)=0,"",COUNTIF(E:E,E64)),"")</f>
        <v/>
      </c>
      <c r="G64" s="227"/>
      <c r="H64" s="230" t="n">
        <v>45841</v>
      </c>
      <c r="I64" s="231"/>
      <c r="M64" s="232" t="str">
        <f aca="false">"COMPUTED_VALUE"</f>
        <v>COMPUTED_VALUE</v>
      </c>
      <c r="N64" s="233" t="e">
        <f aca="false" t="array" ref="N64:N64">IF(M64="","", xlookup("*"&amp;M64&amp;"*",'Roshas Attendance'!S:S,'Roshas Attendance'!S:S,"",2))</f>
        <v>#NAME?</v>
      </c>
    </row>
    <row r="65" customFormat="false" ht="15.75" hidden="false" customHeight="true" outlineLevel="0" collapsed="false">
      <c r="A65" s="234" t="n">
        <v>64</v>
      </c>
      <c r="B65" s="235" t="s">
        <v>1036</v>
      </c>
      <c r="C65" s="236"/>
      <c r="D65" s="236" t="e">
        <f aca="false" t="array" ref="D65:D65">xlookup("*"&amp;B65&amp;"*",'Roshas Attendance'!S:S,'Roshas Attendance'!S:S,"",2)</f>
        <v>#NAME?</v>
      </c>
      <c r="E65" s="236"/>
      <c r="F65" s="237" t="str">
        <f aca="false">IFERROR(IF(COUNTIF(E:E,E65)=0,"",COUNTIF(E:E,E65)),"")</f>
        <v/>
      </c>
      <c r="G65" s="235"/>
      <c r="H65" s="238" t="n">
        <v>45841</v>
      </c>
      <c r="I65" s="239"/>
      <c r="M65" s="232" t="str">
        <f aca="false">"COMPUTED_VALUE"</f>
        <v>COMPUTED_VALUE</v>
      </c>
      <c r="N65" s="233" t="e">
        <f aca="false" t="array" ref="N65:N65">IF(M65="","", xlookup("*"&amp;M65&amp;"*",'Roshas Attendance'!S:S,'Roshas Attendance'!S:S,"",2))</f>
        <v>#NAME?</v>
      </c>
    </row>
    <row r="66" customFormat="false" ht="15.75" hidden="false" customHeight="true" outlineLevel="0" collapsed="false">
      <c r="A66" s="226" t="n">
        <v>65</v>
      </c>
      <c r="B66" s="227" t="s">
        <v>648</v>
      </c>
      <c r="C66" s="228"/>
      <c r="D66" s="228" t="e">
        <f aca="false" t="array" ref="D66:D66">xlookup("*"&amp;B66&amp;"*",'Roshas Attendance'!S:S,'Roshas Attendance'!S:S,"",2)</f>
        <v>#NAME?</v>
      </c>
      <c r="E66" s="228"/>
      <c r="F66" s="229" t="str">
        <f aca="false">IFERROR(IF(COUNTIF(E:E,E66)=0,"",COUNTIF(E:E,E66)),"")</f>
        <v/>
      </c>
      <c r="G66" s="227"/>
      <c r="H66" s="230" t="n">
        <v>45841</v>
      </c>
      <c r="I66" s="231"/>
      <c r="M66" s="232" t="str">
        <f aca="false">"COMPUTED_VALUE"</f>
        <v>COMPUTED_VALUE</v>
      </c>
      <c r="N66" s="233" t="e">
        <f aca="false" t="array" ref="N66:N66">IF(M66="","", xlookup("*"&amp;M66&amp;"*",'Roshas Attendance'!S:S,'Roshas Attendance'!S:S,"",2))</f>
        <v>#NAME?</v>
      </c>
    </row>
    <row r="67" customFormat="false" ht="15.75" hidden="false" customHeight="true" outlineLevel="0" collapsed="false">
      <c r="A67" s="234" t="n">
        <v>66</v>
      </c>
      <c r="B67" s="235" t="s">
        <v>649</v>
      </c>
      <c r="C67" s="236"/>
      <c r="D67" s="236" t="e">
        <f aca="false" t="array" ref="D67:D67">xlookup("*"&amp;B67&amp;"*",'Roshas Attendance'!S:S,'Roshas Attendance'!S:S,"",2)</f>
        <v>#NAME?</v>
      </c>
      <c r="E67" s="236" t="s">
        <v>649</v>
      </c>
      <c r="F67" s="237" t="n">
        <f aca="false">IFERROR(IF(COUNTIF(E:E,E67)=0,"",COUNTIF(E:E,E67)),"")</f>
        <v>4</v>
      </c>
      <c r="G67" s="235"/>
      <c r="H67" s="238" t="n">
        <v>45841</v>
      </c>
      <c r="I67" s="239"/>
      <c r="M67" s="232" t="str">
        <f aca="false">"COMPUTED_VALUE"</f>
        <v>COMPUTED_VALUE</v>
      </c>
      <c r="N67" s="233" t="e">
        <f aca="false" t="array" ref="N67:N67">IF(M67="","", xlookup("*"&amp;M67&amp;"*",'Roshas Attendance'!S:S,'Roshas Attendance'!S:S,"",2))</f>
        <v>#NAME?</v>
      </c>
    </row>
    <row r="68" customFormat="false" ht="15.75" hidden="false" customHeight="true" outlineLevel="0" collapsed="false">
      <c r="A68" s="226" t="n">
        <v>67</v>
      </c>
      <c r="B68" s="227" t="s">
        <v>650</v>
      </c>
      <c r="C68" s="228"/>
      <c r="D68" s="228" t="e">
        <f aca="false" t="array" ref="D68:D68">xlookup("*"&amp;B68&amp;"*",'Roshas Attendance'!S:S,'Roshas Attendance'!S:S,"",2)</f>
        <v>#NAME?</v>
      </c>
      <c r="E68" s="228" t="s">
        <v>649</v>
      </c>
      <c r="F68" s="229" t="n">
        <f aca="false">IFERROR(IF(COUNTIF(E:E,E68)=0,"",COUNTIF(E:E,E68)),"")</f>
        <v>4</v>
      </c>
      <c r="G68" s="227"/>
      <c r="H68" s="230" t="n">
        <v>45841</v>
      </c>
      <c r="I68" s="231"/>
      <c r="M68" s="232" t="str">
        <f aca="false">"COMPUTED_VALUE"</f>
        <v>COMPUTED_VALUE</v>
      </c>
      <c r="N68" s="233" t="e">
        <f aca="false" t="array" ref="N68:N68">IF(M68="","", xlookup("*"&amp;M68&amp;"*",'Roshas Attendance'!S:S,'Roshas Attendance'!S:S,"",2))</f>
        <v>#NAME?</v>
      </c>
    </row>
    <row r="69" customFormat="false" ht="15.75" hidden="false" customHeight="true" outlineLevel="0" collapsed="false">
      <c r="A69" s="234" t="n">
        <v>68</v>
      </c>
      <c r="B69" s="235" t="s">
        <v>652</v>
      </c>
      <c r="C69" s="236"/>
      <c r="D69" s="236" t="e">
        <f aca="false" t="array" ref="D69:D69">xlookup("*"&amp;B69&amp;"*",'Roshas Attendance'!S:S,'Roshas Attendance'!S:S,"",2)</f>
        <v>#NAME?</v>
      </c>
      <c r="E69" s="236"/>
      <c r="F69" s="237" t="str">
        <f aca="false">IFERROR(IF(COUNTIF(E:E,E69)=0,"",COUNTIF(E:E,E69)),"")</f>
        <v/>
      </c>
      <c r="G69" s="235"/>
      <c r="H69" s="238" t="n">
        <v>45841</v>
      </c>
      <c r="I69" s="239"/>
      <c r="M69" s="241" t="str">
        <f aca="false">"COMPUTED_VALUE"</f>
        <v>COMPUTED_VALUE</v>
      </c>
      <c r="N69" s="242" t="e">
        <f aca="false" t="array" ref="N69:N69">IF(M69="","", xlookup("*"&amp;M69&amp;"*",'Roshas Attendance'!S:S,'Roshas Attendance'!S:S,"",2))</f>
        <v>#NAME?</v>
      </c>
    </row>
    <row r="70" customFormat="false" ht="15.75" hidden="false" customHeight="true" outlineLevel="0" collapsed="false">
      <c r="A70" s="226" t="n">
        <v>69</v>
      </c>
      <c r="B70" s="227" t="s">
        <v>653</v>
      </c>
      <c r="C70" s="228"/>
      <c r="D70" s="228" t="e">
        <f aca="false" t="array" ref="D70:D70">xlookup("*"&amp;B70&amp;"*",'Roshas Attendance'!S:S,'Roshas Attendance'!S:S,"",2)</f>
        <v>#NAME?</v>
      </c>
      <c r="E70" s="228" t="s">
        <v>653</v>
      </c>
      <c r="F70" s="229" t="n">
        <f aca="false">IFERROR(IF(COUNTIF(E:E,E70)=0,"",COUNTIF(E:E,E70)),"")</f>
        <v>2</v>
      </c>
      <c r="G70" s="227"/>
      <c r="H70" s="230" t="n">
        <v>45841</v>
      </c>
      <c r="I70" s="231"/>
      <c r="N70" s="3" t="str">
        <f aca="false" t="array" ref="N70:N70">IF(M70="","", xlookup("*"&amp;M70&amp;"*",'Roshas Attendance'!S:S,'Roshas Attendance'!S:S,"",2))</f>
        <v/>
      </c>
    </row>
    <row r="71" customFormat="false" ht="15.75" hidden="false" customHeight="true" outlineLevel="0" collapsed="false">
      <c r="A71" s="234" t="n">
        <v>70</v>
      </c>
      <c r="B71" s="235" t="s">
        <v>655</v>
      </c>
      <c r="C71" s="236"/>
      <c r="D71" s="236" t="e">
        <f aca="false" t="array" ref="D71:D71">xlookup("*"&amp;B71&amp;"*",'Roshas Attendance'!S:S,'Roshas Attendance'!S:S,"",2)</f>
        <v>#NAME?</v>
      </c>
      <c r="E71" s="236"/>
      <c r="F71" s="237" t="str">
        <f aca="false">IFERROR(IF(COUNTIF(E:E,E71)=0,"",COUNTIF(E:E,E71)),"")</f>
        <v/>
      </c>
      <c r="G71" s="235"/>
      <c r="H71" s="238" t="n">
        <v>45841</v>
      </c>
      <c r="I71" s="239"/>
      <c r="N71" s="3" t="str">
        <f aca="false" t="array" ref="N71:N71">IF(M71="","", xlookup("*"&amp;M71&amp;"*",'Roshas Attendance'!S:S,'Roshas Attendance'!S:S,"",2))</f>
        <v/>
      </c>
    </row>
    <row r="72" customFormat="false" ht="15.75" hidden="false" customHeight="true" outlineLevel="0" collapsed="false">
      <c r="A72" s="226" t="n">
        <v>71</v>
      </c>
      <c r="B72" s="227" t="s">
        <v>656</v>
      </c>
      <c r="C72" s="228"/>
      <c r="D72" s="228" t="e">
        <f aca="false" t="array" ref="D72:D72">xlookup("*"&amp;B72&amp;"*",'Roshas Attendance'!S:S,'Roshas Attendance'!S:S,"",2)</f>
        <v>#NAME?</v>
      </c>
      <c r="E72" s="228"/>
      <c r="F72" s="229" t="str">
        <f aca="false">IFERROR(IF(COUNTIF(E:E,E72)=0,"",COUNTIF(E:E,E72)),"")</f>
        <v/>
      </c>
      <c r="G72" s="227"/>
      <c r="H72" s="230" t="n">
        <v>45841</v>
      </c>
      <c r="I72" s="231"/>
      <c r="N72" s="3" t="str">
        <f aca="false" t="array" ref="N72:N72">IF(M72="","", xlookup("*"&amp;M72&amp;"*",'Roshas Attendance'!S:S,'Roshas Attendance'!S:S,"",2))</f>
        <v/>
      </c>
    </row>
    <row r="73" customFormat="false" ht="15.75" hidden="false" customHeight="true" outlineLevel="0" collapsed="false">
      <c r="A73" s="234" t="n">
        <v>72</v>
      </c>
      <c r="B73" s="235" t="s">
        <v>156</v>
      </c>
      <c r="C73" s="236"/>
      <c r="D73" s="236" t="e">
        <f aca="false" t="array" ref="D73:D73">xlookup("*"&amp;B73&amp;"*",'Roshas Attendance'!S:S,'Roshas Attendance'!S:S,"",2)</f>
        <v>#NAME?</v>
      </c>
      <c r="E73" s="236" t="s">
        <v>154</v>
      </c>
      <c r="F73" s="237" t="n">
        <f aca="false">IFERROR(IF(COUNTIF(E:E,E73)=0,"",COUNTIF(E:E,E73)),"")</f>
        <v>5</v>
      </c>
      <c r="G73" s="235"/>
      <c r="H73" s="238" t="n">
        <v>45841</v>
      </c>
      <c r="I73" s="239"/>
      <c r="N73" s="3" t="str">
        <f aca="false" t="array" ref="N73:N73">IF(M73="","", xlookup("*"&amp;M73&amp;"*",'Roshas Attendance'!S:S,'Roshas Attendance'!S:S,"",2))</f>
        <v/>
      </c>
    </row>
    <row r="74" customFormat="false" ht="15.75" hidden="false" customHeight="true" outlineLevel="0" collapsed="false">
      <c r="A74" s="226" t="n">
        <v>73</v>
      </c>
      <c r="B74" s="227" t="s">
        <v>657</v>
      </c>
      <c r="C74" s="228"/>
      <c r="D74" s="228" t="e">
        <f aca="false" t="array" ref="D74:D74">xlookup("*"&amp;B74&amp;"*",'Roshas Attendance'!S:S,'Roshas Attendance'!S:S,"",2)</f>
        <v>#NAME?</v>
      </c>
      <c r="E74" s="228"/>
      <c r="F74" s="229" t="str">
        <f aca="false">IFERROR(IF(COUNTIF(E:E,E74)=0,"",COUNTIF(E:E,E74)),"")</f>
        <v/>
      </c>
      <c r="G74" s="227"/>
      <c r="H74" s="230" t="n">
        <v>45841</v>
      </c>
      <c r="I74" s="231"/>
      <c r="N74" s="3" t="str">
        <f aca="false" t="array" ref="N74:N74">IF(M74="","", xlookup("*"&amp;M74&amp;"*",'Roshas Attendance'!S:S,'Roshas Attendance'!S:S,"",2))</f>
        <v/>
      </c>
    </row>
    <row r="75" customFormat="false" ht="15.75" hidden="false" customHeight="true" outlineLevel="0" collapsed="false">
      <c r="A75" s="234" t="n">
        <v>74</v>
      </c>
      <c r="B75" s="235" t="s">
        <v>658</v>
      </c>
      <c r="C75" s="236"/>
      <c r="D75" s="236" t="e">
        <f aca="false" t="array" ref="D75:D75">xlookup("*"&amp;B75&amp;"*",'Roshas Attendance'!S:S,'Roshas Attendance'!S:S,"",2)</f>
        <v>#NAME?</v>
      </c>
      <c r="E75" s="236"/>
      <c r="F75" s="237" t="str">
        <f aca="false">IFERROR(IF(COUNTIF(E:E,E75)=0,"",COUNTIF(E:E,E75)),"")</f>
        <v/>
      </c>
      <c r="G75" s="235"/>
      <c r="H75" s="238" t="n">
        <v>45841</v>
      </c>
      <c r="I75" s="239"/>
      <c r="N75" s="3" t="str">
        <f aca="false" t="array" ref="N75:N75">IF(M75="","", xlookup("*"&amp;M75&amp;"*",'Roshas Attendance'!S:S,'Roshas Attendance'!S:S,"",2))</f>
        <v/>
      </c>
    </row>
    <row r="76" customFormat="false" ht="15.75" hidden="false" customHeight="true" outlineLevel="0" collapsed="false">
      <c r="A76" s="226" t="n">
        <v>75</v>
      </c>
      <c r="B76" s="227" t="s">
        <v>35</v>
      </c>
      <c r="C76" s="228"/>
      <c r="D76" s="228" t="e">
        <f aca="false" t="array" ref="D76:D76">xlookup("*"&amp;B76&amp;"*",'Roshas Attendance'!S:S,'Roshas Attendance'!S:S,"",2)</f>
        <v>#NAME?</v>
      </c>
      <c r="E76" s="228" t="s">
        <v>34</v>
      </c>
      <c r="F76" s="229" t="n">
        <f aca="false">IFERROR(IF(COUNTIF(E:E,E76)=0,"",COUNTIF(E:E,E76)),"")</f>
        <v>5</v>
      </c>
      <c r="G76" s="227"/>
      <c r="H76" s="230" t="n">
        <v>45841</v>
      </c>
      <c r="I76" s="231"/>
      <c r="N76" s="3" t="str">
        <f aca="false" t="array" ref="N76:N76">IF(M76="","", xlookup("*"&amp;M76&amp;"*",'Roshas Attendance'!S:S,'Roshas Attendance'!S:S,"",2))</f>
        <v/>
      </c>
    </row>
    <row r="77" customFormat="false" ht="15.75" hidden="false" customHeight="true" outlineLevel="0" collapsed="false">
      <c r="A77" s="234" t="n">
        <v>76</v>
      </c>
      <c r="B77" s="235" t="s">
        <v>659</v>
      </c>
      <c r="C77" s="236"/>
      <c r="D77" s="236" t="e">
        <f aca="false" t="array" ref="D77:D77">xlookup("*"&amp;B77&amp;"*",'Roshas Attendance'!S:S,'Roshas Attendance'!S:S,"",2)</f>
        <v>#NAME?</v>
      </c>
      <c r="E77" s="236"/>
      <c r="F77" s="237" t="str">
        <f aca="false">IFERROR(IF(COUNTIF(E:E,E77)=0,"",COUNTIF(E:E,E77)),"")</f>
        <v/>
      </c>
      <c r="G77" s="235"/>
      <c r="H77" s="238" t="n">
        <v>45841</v>
      </c>
      <c r="I77" s="239"/>
      <c r="N77" s="3" t="str">
        <f aca="false" t="array" ref="N77:N77">IF(M77="","", xlookup("*"&amp;M77&amp;"*",'Roshas Attendance'!S:S,'Roshas Attendance'!S:S,"",2))</f>
        <v/>
      </c>
    </row>
    <row r="78" customFormat="false" ht="15.75" hidden="false" customHeight="true" outlineLevel="0" collapsed="false">
      <c r="A78" s="226" t="n">
        <v>77</v>
      </c>
      <c r="B78" s="227" t="s">
        <v>660</v>
      </c>
      <c r="C78" s="228"/>
      <c r="D78" s="228" t="e">
        <f aca="false" t="array" ref="D78:D78">xlookup("*"&amp;B78&amp;"*",'Roshas Attendance'!S:S,'Roshas Attendance'!S:S,"",2)</f>
        <v>#NAME?</v>
      </c>
      <c r="E78" s="228"/>
      <c r="F78" s="229" t="str">
        <f aca="false">IFERROR(IF(COUNTIF(E:E,E78)=0,"",COUNTIF(E:E,E78)),"")</f>
        <v/>
      </c>
      <c r="G78" s="227"/>
      <c r="H78" s="230" t="n">
        <v>45841</v>
      </c>
      <c r="I78" s="231"/>
      <c r="N78" s="3" t="str">
        <f aca="false" t="array" ref="N78:N78">IF(M78="","", xlookup("*"&amp;M78&amp;"*",'Roshas Attendance'!S:S,'Roshas Attendance'!S:S,"",2))</f>
        <v/>
      </c>
    </row>
    <row r="79" customFormat="false" ht="15.75" hidden="false" customHeight="true" outlineLevel="0" collapsed="false">
      <c r="A79" s="234" t="n">
        <v>78</v>
      </c>
      <c r="B79" s="235" t="s">
        <v>661</v>
      </c>
      <c r="C79" s="236"/>
      <c r="D79" s="236" t="e">
        <f aca="false" t="array" ref="D79:D79">xlookup("*"&amp;B79&amp;"*",'Roshas Attendance'!S:S,'Roshas Attendance'!S:S,"",2)</f>
        <v>#NAME?</v>
      </c>
      <c r="E79" s="236" t="s">
        <v>661</v>
      </c>
      <c r="F79" s="237" t="n">
        <f aca="false">IFERROR(IF(COUNTIF(E:E,E79)=0,"",COUNTIF(E:E,E79)),"")</f>
        <v>2</v>
      </c>
      <c r="G79" s="235"/>
      <c r="H79" s="238" t="n">
        <v>45841</v>
      </c>
      <c r="I79" s="239"/>
      <c r="N79" s="3" t="str">
        <f aca="false" t="array" ref="N79:N79">IF(M79="","", xlookup("*"&amp;M79&amp;"*",'Roshas Attendance'!S:S,'Roshas Attendance'!S:S,"",2))</f>
        <v/>
      </c>
    </row>
    <row r="80" customFormat="false" ht="15.75" hidden="false" customHeight="true" outlineLevel="0" collapsed="false">
      <c r="A80" s="226" t="n">
        <v>79</v>
      </c>
      <c r="B80" s="227" t="s">
        <v>662</v>
      </c>
      <c r="C80" s="228"/>
      <c r="D80" s="228" t="e">
        <f aca="false" t="array" ref="D80:D80">xlookup("*"&amp;B80&amp;"*",'Roshas Attendance'!S:S,'Roshas Attendance'!S:S,"",2)</f>
        <v>#NAME?</v>
      </c>
      <c r="E80" s="228" t="s">
        <v>661</v>
      </c>
      <c r="F80" s="229" t="n">
        <f aca="false">IFERROR(IF(COUNTIF(E:E,E80)=0,"",COUNTIF(E:E,E80)),"")</f>
        <v>2</v>
      </c>
      <c r="G80" s="227"/>
      <c r="H80" s="230" t="n">
        <v>45841</v>
      </c>
      <c r="I80" s="231"/>
      <c r="N80" s="3" t="str">
        <f aca="false" t="array" ref="N80:N80">IF(M80="","", xlookup("*"&amp;M80&amp;"*",'Roshas Attendance'!S:S,'Roshas Attendance'!S:S,"",2))</f>
        <v/>
      </c>
    </row>
    <row r="81" customFormat="false" ht="15.75" hidden="false" customHeight="true" outlineLevel="0" collapsed="false">
      <c r="A81" s="234" t="n">
        <v>80</v>
      </c>
      <c r="B81" s="235" t="s">
        <v>663</v>
      </c>
      <c r="C81" s="236"/>
      <c r="D81" s="236" t="e">
        <f aca="false" t="array" ref="D81:D81">xlookup("*"&amp;B81&amp;"*",'Roshas Attendance'!S:S,'Roshas Attendance'!S:S,"",2)</f>
        <v>#NAME?</v>
      </c>
      <c r="E81" s="236"/>
      <c r="F81" s="237" t="str">
        <f aca="false">IFERROR(IF(COUNTIF(E:E,E81)=0,"",COUNTIF(E:E,E81)),"")</f>
        <v/>
      </c>
      <c r="G81" s="235"/>
      <c r="H81" s="238" t="n">
        <v>45841</v>
      </c>
      <c r="I81" s="239"/>
      <c r="N81" s="3" t="str">
        <f aca="false" t="array" ref="N81:N81">IF(M81="","", xlookup("*"&amp;M81&amp;"*",'Roshas Attendance'!S:S,'Roshas Attendance'!S:S,"",2))</f>
        <v/>
      </c>
    </row>
    <row r="82" customFormat="false" ht="15.75" hidden="false" customHeight="true" outlineLevel="0" collapsed="false">
      <c r="A82" s="226" t="n">
        <v>81</v>
      </c>
      <c r="B82" s="227" t="s">
        <v>664</v>
      </c>
      <c r="C82" s="228"/>
      <c r="D82" s="228" t="e">
        <f aca="false" t="array" ref="D82:D82">xlookup("*"&amp;B82&amp;"*",'Roshas Attendance'!S:S,'Roshas Attendance'!S:S,"",2)</f>
        <v>#NAME?</v>
      </c>
      <c r="E82" s="228"/>
      <c r="F82" s="229" t="str">
        <f aca="false">IFERROR(IF(COUNTIF(E:E,E82)=0,"",COUNTIF(E:E,E82)),"")</f>
        <v/>
      </c>
      <c r="G82" s="227"/>
      <c r="H82" s="230" t="n">
        <v>45841</v>
      </c>
      <c r="I82" s="231"/>
      <c r="N82" s="3" t="str">
        <f aca="false" t="array" ref="N82:N82">IF(M82="","", xlookup("*"&amp;M82&amp;"*",'Roshas Attendance'!S:S,'Roshas Attendance'!S:S,"",2))</f>
        <v/>
      </c>
    </row>
    <row r="83" customFormat="false" ht="15.75" hidden="false" customHeight="true" outlineLevel="0" collapsed="false">
      <c r="A83" s="234" t="n">
        <v>82</v>
      </c>
      <c r="B83" s="235" t="s">
        <v>334</v>
      </c>
      <c r="C83" s="236"/>
      <c r="D83" s="236" t="e">
        <f aca="false" t="array" ref="D83:D83">xlookup("*"&amp;B83&amp;"*",'Roshas Attendance'!S:S,'Roshas Attendance'!S:S,"",2)</f>
        <v>#NAME?</v>
      </c>
      <c r="E83" s="236"/>
      <c r="F83" s="237" t="str">
        <f aca="false">IFERROR(IF(COUNTIF(E:E,E83)=0,"",COUNTIF(E:E,E83)),"")</f>
        <v/>
      </c>
      <c r="G83" s="235"/>
      <c r="H83" s="238" t="n">
        <v>45841</v>
      </c>
      <c r="I83" s="239"/>
      <c r="N83" s="3" t="str">
        <f aca="false" t="array" ref="N83:N83">IF(M83="","", xlookup("*"&amp;M83&amp;"*",'Roshas Attendance'!S:S,'Roshas Attendance'!S:S,"",2))</f>
        <v/>
      </c>
    </row>
    <row r="84" customFormat="false" ht="15.75" hidden="false" customHeight="true" outlineLevel="0" collapsed="false">
      <c r="A84" s="226" t="n">
        <v>83</v>
      </c>
      <c r="B84" s="227" t="s">
        <v>665</v>
      </c>
      <c r="C84" s="228"/>
      <c r="D84" s="228" t="e">
        <f aca="false" t="array" ref="D84:D84">xlookup("*"&amp;B84&amp;"*",'Roshas Attendance'!S:S,'Roshas Attendance'!S:S,"",2)</f>
        <v>#NAME?</v>
      </c>
      <c r="E84" s="228"/>
      <c r="F84" s="229" t="str">
        <f aca="false">IFERROR(IF(COUNTIF(E:E,E84)=0,"",COUNTIF(E:E,E84)),"")</f>
        <v/>
      </c>
      <c r="G84" s="227"/>
      <c r="H84" s="230" t="n">
        <v>45841</v>
      </c>
      <c r="I84" s="231"/>
      <c r="N84" s="3" t="str">
        <f aca="false" t="array" ref="N84:N84">IF(M84="","", xlookup("*"&amp;M84&amp;"*",'Roshas Attendance'!S:S,'Roshas Attendance'!S:S,"",2))</f>
        <v/>
      </c>
    </row>
    <row r="85" customFormat="false" ht="15.75" hidden="false" customHeight="true" outlineLevel="0" collapsed="false">
      <c r="A85" s="234" t="n">
        <v>84</v>
      </c>
      <c r="B85" s="235" t="s">
        <v>667</v>
      </c>
      <c r="C85" s="236"/>
      <c r="D85" s="236" t="e">
        <f aca="false" t="array" ref="D85:D85">xlookup("*"&amp;B85&amp;"*",'Roshas Attendance'!S:S,'Roshas Attendance'!S:S,"",2)</f>
        <v>#NAME?</v>
      </c>
      <c r="E85" s="236"/>
      <c r="F85" s="237" t="str">
        <f aca="false">IFERROR(IF(COUNTIF(E:E,E85)=0,"",COUNTIF(E:E,E85)),"")</f>
        <v/>
      </c>
      <c r="G85" s="235"/>
      <c r="H85" s="238" t="n">
        <v>45841</v>
      </c>
      <c r="I85" s="239"/>
      <c r="N85" s="3" t="str">
        <f aca="false" t="array" ref="N85:N85">IF(M85="","", xlookup("*"&amp;M85&amp;"*",'Roshas Attendance'!S:S,'Roshas Attendance'!S:S,"",2))</f>
        <v/>
      </c>
    </row>
    <row r="86" customFormat="false" ht="15.75" hidden="false" customHeight="true" outlineLevel="0" collapsed="false">
      <c r="A86" s="226" t="n">
        <v>85</v>
      </c>
      <c r="B86" s="227" t="s">
        <v>668</v>
      </c>
      <c r="C86" s="228"/>
      <c r="D86" s="228" t="e">
        <f aca="false" t="array" ref="D86:D86">xlookup("*"&amp;B86&amp;"*",'Roshas Attendance'!S:S,'Roshas Attendance'!S:S,"",2)</f>
        <v>#NAME?</v>
      </c>
      <c r="E86" s="228"/>
      <c r="F86" s="229" t="str">
        <f aca="false">IFERROR(IF(COUNTIF(E:E,E86)=0,"",COUNTIF(E:E,E86)),"")</f>
        <v/>
      </c>
      <c r="G86" s="227"/>
      <c r="H86" s="230" t="n">
        <v>45841</v>
      </c>
      <c r="I86" s="231"/>
      <c r="N86" s="3" t="str">
        <f aca="false" t="array" ref="N86:N86">IF(M86="","", xlookup("*"&amp;M86&amp;"*",'Roshas Attendance'!S:S,'Roshas Attendance'!S:S,"",2))</f>
        <v/>
      </c>
    </row>
    <row r="87" customFormat="false" ht="15.75" hidden="false" customHeight="true" outlineLevel="0" collapsed="false">
      <c r="A87" s="234" t="n">
        <v>86</v>
      </c>
      <c r="B87" s="235" t="s">
        <v>669</v>
      </c>
      <c r="C87" s="236"/>
      <c r="D87" s="236" t="e">
        <f aca="false" t="array" ref="D87:D87">xlookup("*"&amp;B87&amp;"*",'Roshas Attendance'!S:S,'Roshas Attendance'!S:S,"",2)</f>
        <v>#NAME?</v>
      </c>
      <c r="E87" s="236"/>
      <c r="F87" s="237" t="str">
        <f aca="false">IFERROR(IF(COUNTIF(E:E,E87)=0,"",COUNTIF(E:E,E87)),"")</f>
        <v/>
      </c>
      <c r="G87" s="235"/>
      <c r="H87" s="238" t="n">
        <v>45841</v>
      </c>
      <c r="I87" s="239"/>
      <c r="N87" s="3" t="str">
        <f aca="false" t="array" ref="N87:N87">IF(M87="","", xlookup("*"&amp;M87&amp;"*",'Roshas Attendance'!S:S,'Roshas Attendance'!S:S,"",2))</f>
        <v/>
      </c>
    </row>
    <row r="88" customFormat="false" ht="15.75" hidden="false" customHeight="true" outlineLevel="0" collapsed="false">
      <c r="A88" s="226" t="n">
        <v>87</v>
      </c>
      <c r="B88" s="227" t="s">
        <v>670</v>
      </c>
      <c r="C88" s="228"/>
      <c r="D88" s="228" t="e">
        <f aca="false" t="array" ref="D88:D88">xlookup("*"&amp;B88&amp;"*",'Roshas Attendance'!S:S,'Roshas Attendance'!S:S,"",2)</f>
        <v>#NAME?</v>
      </c>
      <c r="E88" s="228"/>
      <c r="F88" s="229" t="str">
        <f aca="false">IFERROR(IF(COUNTIF(E:E,E88)=0,"",COUNTIF(E:E,E88)),"")</f>
        <v/>
      </c>
      <c r="G88" s="227"/>
      <c r="H88" s="230" t="n">
        <v>45841</v>
      </c>
      <c r="I88" s="231"/>
      <c r="N88" s="3" t="str">
        <f aca="false" t="array" ref="N88:N88">IF(M88="","", xlookup("*"&amp;M88&amp;"*",'Roshas Attendance'!S:S,'Roshas Attendance'!S:S,"",2))</f>
        <v/>
      </c>
    </row>
    <row r="89" customFormat="false" ht="15.75" hidden="false" customHeight="true" outlineLevel="0" collapsed="false">
      <c r="A89" s="234" t="n">
        <v>88</v>
      </c>
      <c r="B89" s="235" t="s">
        <v>47</v>
      </c>
      <c r="C89" s="236"/>
      <c r="D89" s="236" t="e">
        <f aca="false" t="array" ref="D89:D89">xlookup("*"&amp;B89&amp;"*",'Roshas Attendance'!S:S,'Roshas Attendance'!S:S,"",2)</f>
        <v>#NAME?</v>
      </c>
      <c r="E89" s="236" t="s">
        <v>47</v>
      </c>
      <c r="F89" s="237" t="n">
        <f aca="false">IFERROR(IF(COUNTIF(E:E,E89)=0,"",COUNTIF(E:E,E89)),"")</f>
        <v>2</v>
      </c>
      <c r="G89" s="235"/>
      <c r="H89" s="238" t="n">
        <v>45841</v>
      </c>
      <c r="I89" s="239"/>
      <c r="N89" s="3" t="str">
        <f aca="false" t="array" ref="N89:N89">IF(M89="","", xlookup("*"&amp;M89&amp;"*",'Roshas Attendance'!S:S,'Roshas Attendance'!S:S,"",2))</f>
        <v/>
      </c>
    </row>
    <row r="90" customFormat="false" ht="15.75" hidden="false" customHeight="true" outlineLevel="0" collapsed="false">
      <c r="A90" s="226" t="n">
        <v>89</v>
      </c>
      <c r="B90" s="227" t="s">
        <v>48</v>
      </c>
      <c r="C90" s="228"/>
      <c r="D90" s="228" t="e">
        <f aca="false" t="array" ref="D90:D90">xlookup("*"&amp;B90&amp;"*",'Roshas Attendance'!S:S,'Roshas Attendance'!S:S,"",2)</f>
        <v>#NAME?</v>
      </c>
      <c r="E90" s="228" t="s">
        <v>47</v>
      </c>
      <c r="F90" s="229" t="n">
        <f aca="false">IFERROR(IF(COUNTIF(E:E,E90)=0,"",COUNTIF(E:E,E90)),"")</f>
        <v>2</v>
      </c>
      <c r="G90" s="227"/>
      <c r="H90" s="230" t="n">
        <v>45841</v>
      </c>
      <c r="I90" s="231"/>
      <c r="N90" s="3" t="str">
        <f aca="false" t="array" ref="N90:N90">IF(M90="","", xlookup("*"&amp;M90&amp;"*",'Roshas Attendance'!S:S,'Roshas Attendance'!S:S,"",2))</f>
        <v/>
      </c>
    </row>
    <row r="91" customFormat="false" ht="15.75" hidden="false" customHeight="true" outlineLevel="0" collapsed="false">
      <c r="A91" s="234" t="n">
        <v>90</v>
      </c>
      <c r="B91" s="235" t="s">
        <v>391</v>
      </c>
      <c r="C91" s="236"/>
      <c r="D91" s="236" t="e">
        <f aca="false" t="array" ref="D91:D91">xlookup("*"&amp;B91&amp;"*",'Roshas Attendance'!S:S,'Roshas Attendance'!S:S,"",2)</f>
        <v>#NAME?</v>
      </c>
      <c r="E91" s="236" t="s">
        <v>12</v>
      </c>
      <c r="F91" s="237" t="n">
        <f aca="false">IFERROR(IF(COUNTIF(E:E,E91)=0,"",COUNTIF(E:E,E91)),"")</f>
        <v>7</v>
      </c>
      <c r="G91" s="235"/>
      <c r="H91" s="238" t="n">
        <v>45841</v>
      </c>
      <c r="I91" s="239"/>
      <c r="N91" s="3" t="str">
        <f aca="false" t="array" ref="N91:N91">IF(M91="","", xlookup("*"&amp;M91&amp;"*",'Roshas Attendance'!S:S,'Roshas Attendance'!S:S,"",2))</f>
        <v/>
      </c>
    </row>
    <row r="92" customFormat="false" ht="15.75" hidden="false" customHeight="true" outlineLevel="0" collapsed="false">
      <c r="A92" s="226" t="n">
        <v>91</v>
      </c>
      <c r="B92" s="227" t="s">
        <v>671</v>
      </c>
      <c r="C92" s="228"/>
      <c r="D92" s="228" t="e">
        <f aca="false" t="array" ref="D92:D92">xlookup("*"&amp;B92&amp;"*",'Roshas Attendance'!S:S,'Roshas Attendance'!S:S,"",2)</f>
        <v>#NAME?</v>
      </c>
      <c r="E92" s="228"/>
      <c r="F92" s="229" t="str">
        <f aca="false">IFERROR(IF(COUNTIF(E:E,E92)=0,"",COUNTIF(E:E,E92)),"")</f>
        <v/>
      </c>
      <c r="G92" s="227"/>
      <c r="H92" s="230" t="n">
        <v>45841</v>
      </c>
      <c r="I92" s="231"/>
      <c r="N92" s="3" t="str">
        <f aca="false" t="array" ref="N92:N92">IF(M92="","", xlookup("*"&amp;M92&amp;"*",'Roshas Attendance'!S:S,'Roshas Attendance'!S:S,"",2))</f>
        <v/>
      </c>
    </row>
    <row r="93" customFormat="false" ht="15.75" hidden="false" customHeight="true" outlineLevel="0" collapsed="false">
      <c r="A93" s="234" t="n">
        <v>92</v>
      </c>
      <c r="B93" s="235" t="s">
        <v>672</v>
      </c>
      <c r="C93" s="236"/>
      <c r="D93" s="236" t="e">
        <f aca="false" t="array" ref="D93:D93">xlookup("*"&amp;B93&amp;"*",'Roshas Attendance'!S:S,'Roshas Attendance'!S:S,"",2)</f>
        <v>#NAME?</v>
      </c>
      <c r="E93" s="236" t="s">
        <v>762</v>
      </c>
      <c r="F93" s="237" t="n">
        <f aca="false">IFERROR(IF(COUNTIF(E:E,E93)=0,"",COUNTIF(E:E,E93)),"")</f>
        <v>2</v>
      </c>
      <c r="G93" s="235"/>
      <c r="H93" s="238" t="n">
        <v>45841</v>
      </c>
      <c r="I93" s="239"/>
      <c r="N93" s="3" t="str">
        <f aca="false" t="array" ref="N93:N93">IF(M93="","", xlookup("*"&amp;M93&amp;"*",'Roshas Attendance'!S:S,'Roshas Attendance'!S:S,"",2))</f>
        <v/>
      </c>
    </row>
    <row r="94" customFormat="false" ht="15.75" hidden="false" customHeight="true" outlineLevel="0" collapsed="false">
      <c r="A94" s="226" t="n">
        <v>93</v>
      </c>
      <c r="B94" s="227" t="s">
        <v>673</v>
      </c>
      <c r="C94" s="228"/>
      <c r="D94" s="228" t="e">
        <f aca="false" t="array" ref="D94:D94">xlookup("*"&amp;B94&amp;"*",'Roshas Attendance'!S:S,'Roshas Attendance'!S:S,"",2)</f>
        <v>#NAME?</v>
      </c>
      <c r="E94" s="228"/>
      <c r="F94" s="229" t="str">
        <f aca="false">IFERROR(IF(COUNTIF(E:E,E94)=0,"",COUNTIF(E:E,E94)),"")</f>
        <v/>
      </c>
      <c r="G94" s="227"/>
      <c r="H94" s="230" t="n">
        <v>45841</v>
      </c>
      <c r="I94" s="231"/>
      <c r="N94" s="3" t="str">
        <f aca="false" t="array" ref="N94:N94">IF(M94="","", xlookup("*"&amp;M94&amp;"*",'Roshas Attendance'!S:S,'Roshas Attendance'!S:S,"",2))</f>
        <v/>
      </c>
    </row>
    <row r="95" customFormat="false" ht="15.75" hidden="false" customHeight="true" outlineLevel="0" collapsed="false">
      <c r="A95" s="234" t="n">
        <v>94</v>
      </c>
      <c r="B95" s="235" t="s">
        <v>674</v>
      </c>
      <c r="C95" s="236"/>
      <c r="D95" s="236" t="e">
        <f aca="false" t="array" ref="D95:D95">xlookup("*"&amp;B95&amp;"*",'Roshas Attendance'!S:S,'Roshas Attendance'!S:S,"",2)</f>
        <v>#NAME?</v>
      </c>
      <c r="E95" s="236"/>
      <c r="F95" s="237" t="str">
        <f aca="false">IFERROR(IF(COUNTIF(E:E,E95)=0,"",COUNTIF(E:E,E95)),"")</f>
        <v/>
      </c>
      <c r="G95" s="235"/>
      <c r="H95" s="238" t="n">
        <v>45841</v>
      </c>
      <c r="I95" s="239"/>
      <c r="N95" s="3" t="str">
        <f aca="false" t="array" ref="N95:N95">IF(M95="","", xlookup("*"&amp;M95&amp;"*",'Roshas Attendance'!S:S,'Roshas Attendance'!S:S,"",2))</f>
        <v/>
      </c>
    </row>
    <row r="96" customFormat="false" ht="15.75" hidden="false" customHeight="true" outlineLevel="0" collapsed="false">
      <c r="A96" s="226" t="n">
        <v>95</v>
      </c>
      <c r="B96" s="227" t="s">
        <v>675</v>
      </c>
      <c r="C96" s="228"/>
      <c r="D96" s="228" t="e">
        <f aca="false" t="array" ref="D96:D96">xlookup("*"&amp;B96&amp;"*",'Roshas Attendance'!S:S,'Roshas Attendance'!S:S,"",2)</f>
        <v>#NAME?</v>
      </c>
      <c r="E96" s="228"/>
      <c r="F96" s="229" t="str">
        <f aca="false">IFERROR(IF(COUNTIF(E:E,E96)=0,"",COUNTIF(E:E,E96)),"")</f>
        <v/>
      </c>
      <c r="G96" s="227"/>
      <c r="H96" s="230" t="n">
        <v>45841</v>
      </c>
      <c r="I96" s="231"/>
      <c r="N96" s="3" t="str">
        <f aca="false" t="array" ref="N96:N96">IF(M96="","", xlookup("*"&amp;M96&amp;"*",'Roshas Attendance'!S:S,'Roshas Attendance'!S:S,"",2))</f>
        <v/>
      </c>
    </row>
    <row r="97" customFormat="false" ht="15.75" hidden="false" customHeight="true" outlineLevel="0" collapsed="false">
      <c r="A97" s="234" t="n">
        <v>96</v>
      </c>
      <c r="B97" s="235" t="s">
        <v>676</v>
      </c>
      <c r="C97" s="236"/>
      <c r="D97" s="236" t="e">
        <f aca="false" t="array" ref="D97:D97">xlookup("*"&amp;B97&amp;"*",'Roshas Attendance'!S:S,'Roshas Attendance'!S:S,"",2)</f>
        <v>#NAME?</v>
      </c>
      <c r="E97" s="236"/>
      <c r="F97" s="237" t="str">
        <f aca="false">IFERROR(IF(COUNTIF(E:E,E97)=0,"",COUNTIF(E:E,E97)),"")</f>
        <v/>
      </c>
      <c r="G97" s="235"/>
      <c r="H97" s="238" t="n">
        <v>45841</v>
      </c>
      <c r="I97" s="239"/>
      <c r="N97" s="3" t="str">
        <f aca="false" t="array" ref="N97:N97">IF(M97="","", xlookup("*"&amp;M97&amp;"*",'Roshas Attendance'!S:S,'Roshas Attendance'!S:S,"",2))</f>
        <v/>
      </c>
    </row>
    <row r="98" customFormat="false" ht="15.75" hidden="false" customHeight="true" outlineLevel="0" collapsed="false">
      <c r="A98" s="226" t="n">
        <v>97</v>
      </c>
      <c r="B98" s="227" t="s">
        <v>677</v>
      </c>
      <c r="C98" s="228"/>
      <c r="D98" s="228" t="e">
        <f aca="false" t="array" ref="D98:D98">xlookup("*"&amp;B98&amp;"*",'Roshas Attendance'!S:S,'Roshas Attendance'!S:S,"",2)</f>
        <v>#NAME?</v>
      </c>
      <c r="E98" s="228" t="s">
        <v>677</v>
      </c>
      <c r="F98" s="229" t="n">
        <f aca="false">IFERROR(IF(COUNTIF(E:E,E98)=0,"",COUNTIF(E:E,E98)),"")</f>
        <v>1</v>
      </c>
      <c r="G98" s="227"/>
      <c r="H98" s="230" t="n">
        <v>45841</v>
      </c>
      <c r="I98" s="231"/>
      <c r="N98" s="3" t="str">
        <f aca="false" t="array" ref="N98:N98">IF(M98="","", xlookup("*"&amp;M98&amp;"*",'Roshas Attendance'!S:S,'Roshas Attendance'!S:S,"",2))</f>
        <v/>
      </c>
    </row>
    <row r="99" customFormat="false" ht="15.75" hidden="false" customHeight="true" outlineLevel="0" collapsed="false">
      <c r="A99" s="234" t="n">
        <v>98</v>
      </c>
      <c r="B99" s="235" t="s">
        <v>396</v>
      </c>
      <c r="C99" s="236"/>
      <c r="D99" s="236" t="e">
        <f aca="false" t="array" ref="D99:D99">xlookup("*"&amp;B99&amp;"*",'Roshas Attendance'!S:S,'Roshas Attendance'!S:S,"",2)</f>
        <v>#NAME?</v>
      </c>
      <c r="E99" s="236" t="s">
        <v>396</v>
      </c>
      <c r="F99" s="237" t="n">
        <f aca="false">IFERROR(IF(COUNTIF(E:E,E99)=0,"",COUNTIF(E:E,E99)),"")</f>
        <v>1</v>
      </c>
      <c r="G99" s="235"/>
      <c r="H99" s="238" t="n">
        <v>45841</v>
      </c>
      <c r="I99" s="239"/>
      <c r="N99" s="3" t="str">
        <f aca="false" t="array" ref="N99:N99">IF(M99="","", xlookup("*"&amp;M99&amp;"*",'Roshas Attendance'!S:S,'Roshas Attendance'!S:S,"",2))</f>
        <v/>
      </c>
    </row>
    <row r="100" customFormat="false" ht="15.75" hidden="false" customHeight="true" outlineLevel="0" collapsed="false">
      <c r="A100" s="226" t="n">
        <v>99</v>
      </c>
      <c r="B100" s="227" t="s">
        <v>678</v>
      </c>
      <c r="C100" s="228"/>
      <c r="D100" s="228" t="e">
        <f aca="false" t="array" ref="D100:D100">xlookup("*"&amp;B100&amp;"*",'Roshas Attendance'!S:S,'Roshas Attendance'!S:S,"",2)</f>
        <v>#NAME?</v>
      </c>
      <c r="E100" s="228" t="s">
        <v>649</v>
      </c>
      <c r="F100" s="229" t="n">
        <f aca="false">IFERROR(IF(COUNTIF(E:E,E100)=0,"",COUNTIF(E:E,E100)),"")</f>
        <v>4</v>
      </c>
      <c r="G100" s="227"/>
      <c r="H100" s="230" t="n">
        <v>45841</v>
      </c>
      <c r="I100" s="231"/>
      <c r="N100" s="3" t="str">
        <f aca="false" t="array" ref="N100:N100">IF(M100="","", xlookup("*"&amp;M100&amp;"*",'Roshas Attendance'!S:S,'Roshas Attendance'!S:S,"",2))</f>
        <v/>
      </c>
    </row>
    <row r="101" customFormat="false" ht="15.75" hidden="false" customHeight="true" outlineLevel="0" collapsed="false">
      <c r="A101" s="234" t="n">
        <v>100</v>
      </c>
      <c r="B101" s="235" t="s">
        <v>679</v>
      </c>
      <c r="C101" s="236"/>
      <c r="D101" s="236" t="e">
        <f aca="false" t="array" ref="D101:D101">xlookup("*"&amp;B101&amp;"*",'Roshas Attendance'!S:S,'Roshas Attendance'!S:S,"",2)</f>
        <v>#NAME?</v>
      </c>
      <c r="E101" s="236"/>
      <c r="F101" s="237" t="str">
        <f aca="false">IFERROR(IF(COUNTIF(E:E,E101)=0,"",COUNTIF(E:E,E101)),"")</f>
        <v/>
      </c>
      <c r="G101" s="235"/>
      <c r="H101" s="238" t="n">
        <v>45841</v>
      </c>
      <c r="I101" s="239"/>
      <c r="N101" s="3" t="str">
        <f aca="false" t="array" ref="N101:N101">IF(M101="","", xlookup("*"&amp;M101&amp;"*",'Roshas Attendance'!S:S,'Roshas Attendance'!S:S,"",2))</f>
        <v/>
      </c>
    </row>
    <row r="102" customFormat="false" ht="15.75" hidden="false" customHeight="true" outlineLevel="0" collapsed="false">
      <c r="A102" s="226" t="n">
        <v>101</v>
      </c>
      <c r="B102" s="227" t="s">
        <v>52</v>
      </c>
      <c r="C102" s="228"/>
      <c r="D102" s="228" t="e">
        <f aca="false" t="array" ref="D102:D102">xlookup("*"&amp;B102&amp;"*",'Roshas Attendance'!S:S,'Roshas Attendance'!S:S,"",2)</f>
        <v>#NAME?</v>
      </c>
      <c r="E102" s="228" t="s">
        <v>53</v>
      </c>
      <c r="F102" s="229" t="n">
        <f aca="false">IFERROR(IF(COUNTIF(E:E,E102)=0,"",COUNTIF(E:E,E102)),"")</f>
        <v>4</v>
      </c>
      <c r="G102" s="227"/>
      <c r="H102" s="230" t="n">
        <v>45841</v>
      </c>
      <c r="I102" s="231"/>
      <c r="N102" s="3" t="str">
        <f aca="false" t="array" ref="N102:N102">IF(M102="","", xlookup("*"&amp;M102&amp;"*",'Roshas Attendance'!S:S,'Roshas Attendance'!S:S,"",2))</f>
        <v/>
      </c>
    </row>
    <row r="103" customFormat="false" ht="15.75" hidden="false" customHeight="true" outlineLevel="0" collapsed="false">
      <c r="A103" s="234" t="n">
        <v>102</v>
      </c>
      <c r="B103" s="235" t="s">
        <v>680</v>
      </c>
      <c r="C103" s="236"/>
      <c r="D103" s="236" t="e">
        <f aca="false" t="array" ref="D103:D103">xlookup("*"&amp;B103&amp;"*",'Roshas Attendance'!S:S,'Roshas Attendance'!S:S,"",2)</f>
        <v>#NAME?</v>
      </c>
      <c r="E103" s="236" t="s">
        <v>1037</v>
      </c>
      <c r="F103" s="237" t="n">
        <f aca="false">IFERROR(IF(COUNTIF(E:E,E103)=0,"",COUNTIF(E:E,E103)),"")</f>
        <v>3</v>
      </c>
      <c r="G103" s="235"/>
      <c r="H103" s="238" t="n">
        <v>45841</v>
      </c>
      <c r="I103" s="239"/>
      <c r="N103" s="3" t="str">
        <f aca="false" t="array" ref="N103:N103">IF(M103="","", xlookup("*"&amp;M103&amp;"*",'Roshas Attendance'!S:S,'Roshas Attendance'!S:S,"",2))</f>
        <v/>
      </c>
    </row>
    <row r="104" customFormat="false" ht="15.75" hidden="false" customHeight="true" outlineLevel="0" collapsed="false">
      <c r="A104" s="226" t="n">
        <v>103</v>
      </c>
      <c r="B104" s="227" t="s">
        <v>681</v>
      </c>
      <c r="C104" s="228"/>
      <c r="D104" s="228" t="e">
        <f aca="false" t="array" ref="D104:D104">xlookup("*"&amp;B104&amp;"*",'Roshas Attendance'!S:S,'Roshas Attendance'!S:S,"",2)</f>
        <v>#NAME?</v>
      </c>
      <c r="E104" s="228" t="s">
        <v>681</v>
      </c>
      <c r="F104" s="229" t="n">
        <f aca="false">IFERROR(IF(COUNTIF(E:E,E104)=0,"",COUNTIF(E:E,E104)),"")</f>
        <v>4</v>
      </c>
      <c r="G104" s="227"/>
      <c r="H104" s="230" t="n">
        <v>45841</v>
      </c>
      <c r="I104" s="231"/>
      <c r="N104" s="3" t="str">
        <f aca="false" t="array" ref="N104:N104">IF(M104="","", xlookup("*"&amp;M104&amp;"*",'Roshas Attendance'!S:S,'Roshas Attendance'!S:S,"",2))</f>
        <v/>
      </c>
    </row>
    <row r="105" customFormat="false" ht="15.75" hidden="false" customHeight="true" outlineLevel="0" collapsed="false">
      <c r="A105" s="234" t="n">
        <v>104</v>
      </c>
      <c r="B105" s="235" t="s">
        <v>368</v>
      </c>
      <c r="C105" s="236"/>
      <c r="D105" s="236" t="e">
        <f aca="false" t="array" ref="D105:D105">xlookup("*"&amp;B105&amp;"*",'Roshas Attendance'!S:S,'Roshas Attendance'!S:S,"",2)</f>
        <v>#NAME?</v>
      </c>
      <c r="E105" s="236" t="s">
        <v>368</v>
      </c>
      <c r="F105" s="237" t="n">
        <f aca="false">IFERROR(IF(COUNTIF(E:E,E105)=0,"",COUNTIF(E:E,E105)),"")</f>
        <v>4</v>
      </c>
      <c r="G105" s="235"/>
      <c r="H105" s="238" t="n">
        <v>45841</v>
      </c>
      <c r="I105" s="239"/>
      <c r="N105" s="3" t="str">
        <f aca="false" t="array" ref="N105:N105">IF(M105="","", xlookup("*"&amp;M105&amp;"*",'Roshas Attendance'!S:S,'Roshas Attendance'!S:S,"",2))</f>
        <v/>
      </c>
    </row>
    <row r="106" customFormat="false" ht="15.75" hidden="false" customHeight="true" outlineLevel="0" collapsed="false">
      <c r="A106" s="226" t="n">
        <v>105</v>
      </c>
      <c r="B106" s="227" t="s">
        <v>56</v>
      </c>
      <c r="C106" s="228"/>
      <c r="D106" s="228" t="e">
        <f aca="false" t="array" ref="D106:D106">xlookup("*"&amp;B106&amp;"*",'Roshas Attendance'!S:S,'Roshas Attendance'!S:S,"",2)</f>
        <v>#NAME?</v>
      </c>
      <c r="E106" s="228" t="s">
        <v>56</v>
      </c>
      <c r="F106" s="229" t="n">
        <f aca="false">IFERROR(IF(COUNTIF(E:E,E106)=0,"",COUNTIF(E:E,E106)),"")</f>
        <v>4</v>
      </c>
      <c r="G106" s="227"/>
      <c r="H106" s="230" t="n">
        <v>45841</v>
      </c>
      <c r="I106" s="231"/>
      <c r="N106" s="3" t="str">
        <f aca="false" t="array" ref="N106:N106">IF(M106="","", xlookup("*"&amp;M106&amp;"*",'Roshas Attendance'!S:S,'Roshas Attendance'!S:S,"",2))</f>
        <v/>
      </c>
    </row>
    <row r="107" customFormat="false" ht="15.75" hidden="false" customHeight="true" outlineLevel="0" collapsed="false">
      <c r="A107" s="234" t="n">
        <v>106</v>
      </c>
      <c r="B107" s="235" t="s">
        <v>60</v>
      </c>
      <c r="C107" s="236"/>
      <c r="D107" s="236" t="e">
        <f aca="false" t="array" ref="D107:D107">xlookup("*"&amp;B107&amp;"*",'Roshas Attendance'!S:S,'Roshas Attendance'!S:S,"",2)</f>
        <v>#NAME?</v>
      </c>
      <c r="E107" s="236" t="s">
        <v>701</v>
      </c>
      <c r="F107" s="237" t="n">
        <f aca="false">IFERROR(IF(COUNTIF(E:E,E107)=0,"",COUNTIF(E:E,E107)),"")</f>
        <v>6</v>
      </c>
      <c r="G107" s="235"/>
      <c r="H107" s="238" t="n">
        <v>45841</v>
      </c>
      <c r="I107" s="239"/>
      <c r="N107" s="3" t="str">
        <f aca="false" t="array" ref="N107:N107">IF(M107="","", xlookup("*"&amp;M107&amp;"*",'Roshas Attendance'!S:S,'Roshas Attendance'!S:S,"",2))</f>
        <v/>
      </c>
    </row>
    <row r="108" customFormat="false" ht="15.75" hidden="false" customHeight="true" outlineLevel="0" collapsed="false">
      <c r="A108" s="226" t="n">
        <v>107</v>
      </c>
      <c r="B108" s="227" t="s">
        <v>63</v>
      </c>
      <c r="C108" s="228"/>
      <c r="D108" s="228" t="e">
        <f aca="false" t="array" ref="D108:D108">xlookup("*"&amp;B108&amp;"*",'Roshas Attendance'!S:S,'Roshas Attendance'!S:S,"",2)</f>
        <v>#NAME?</v>
      </c>
      <c r="E108" s="228" t="s">
        <v>63</v>
      </c>
      <c r="F108" s="229" t="n">
        <f aca="false">IFERROR(IF(COUNTIF(E:E,E108)=0,"",COUNTIF(E:E,E108)),"")</f>
        <v>3</v>
      </c>
      <c r="G108" s="227"/>
      <c r="H108" s="230" t="n">
        <v>45841</v>
      </c>
      <c r="I108" s="231"/>
      <c r="N108" s="3" t="str">
        <f aca="false" t="array" ref="N108:N108">IF(M108="","", xlookup("*"&amp;M108&amp;"*",'Roshas Attendance'!S:S,'Roshas Attendance'!S:S,"",2))</f>
        <v/>
      </c>
    </row>
    <row r="109" customFormat="false" ht="15.75" hidden="false" customHeight="true" outlineLevel="0" collapsed="false">
      <c r="A109" s="234" t="n">
        <v>108</v>
      </c>
      <c r="B109" s="235" t="s">
        <v>682</v>
      </c>
      <c r="C109" s="236"/>
      <c r="D109" s="236" t="e">
        <f aca="false" t="array" ref="D109:D109">xlookup("*"&amp;B109&amp;"*",'Roshas Attendance'!S:S,'Roshas Attendance'!S:S,"",2)</f>
        <v>#NAME?</v>
      </c>
      <c r="E109" s="236"/>
      <c r="F109" s="237" t="str">
        <f aca="false">IFERROR(IF(COUNTIF(E:E,E109)=0,"",COUNTIF(E:E,E109)),"")</f>
        <v/>
      </c>
      <c r="G109" s="235"/>
      <c r="H109" s="238" t="n">
        <v>45841</v>
      </c>
      <c r="I109" s="239"/>
      <c r="N109" s="3" t="str">
        <f aca="false" t="array" ref="N109:N109">IF(M109="","", xlookup("*"&amp;M109&amp;"*",'Roshas Attendance'!S:S,'Roshas Attendance'!S:S,"",2))</f>
        <v/>
      </c>
    </row>
    <row r="110" customFormat="false" ht="15.75" hidden="false" customHeight="true" outlineLevel="0" collapsed="false">
      <c r="A110" s="226" t="n">
        <v>109</v>
      </c>
      <c r="B110" s="227" t="s">
        <v>683</v>
      </c>
      <c r="C110" s="228"/>
      <c r="D110" s="228" t="e">
        <f aca="false" t="array" ref="D110:D110">xlookup("*"&amp;B110&amp;"*",'Roshas Attendance'!S:S,'Roshas Attendance'!S:S,"",2)</f>
        <v>#NAME?</v>
      </c>
      <c r="E110" s="228"/>
      <c r="F110" s="229" t="str">
        <f aca="false">IFERROR(IF(COUNTIF(E:E,E110)=0,"",COUNTIF(E:E,E110)),"")</f>
        <v/>
      </c>
      <c r="G110" s="227"/>
      <c r="H110" s="230" t="n">
        <v>45841</v>
      </c>
      <c r="I110" s="231"/>
      <c r="N110" s="3" t="str">
        <f aca="false" t="array" ref="N110:N110">IF(M110="","", xlookup("*"&amp;M110&amp;"*",'Roshas Attendance'!S:S,'Roshas Attendance'!S:S,"",2))</f>
        <v/>
      </c>
    </row>
    <row r="111" customFormat="false" ht="15.75" hidden="false" customHeight="true" outlineLevel="0" collapsed="false">
      <c r="A111" s="234" t="n">
        <v>110</v>
      </c>
      <c r="B111" s="235" t="s">
        <v>64</v>
      </c>
      <c r="C111" s="236"/>
      <c r="D111" s="236" t="e">
        <f aca="false" t="array" ref="D111:D111">xlookup("*"&amp;B111&amp;"*",'Roshas Attendance'!S:S,'Roshas Attendance'!S:S,"",2)</f>
        <v>#NAME?</v>
      </c>
      <c r="E111" s="236"/>
      <c r="F111" s="237" t="str">
        <f aca="false">IFERROR(IF(COUNTIF(E:E,E111)=0,"",COUNTIF(E:E,E111)),"")</f>
        <v/>
      </c>
      <c r="G111" s="235"/>
      <c r="H111" s="238" t="n">
        <v>45841</v>
      </c>
      <c r="I111" s="239"/>
      <c r="N111" s="3" t="str">
        <f aca="false" t="array" ref="N111:N111">IF(M111="","", xlookup("*"&amp;M111&amp;"*",'Roshas Attendance'!S:S,'Roshas Attendance'!S:S,"",2))</f>
        <v/>
      </c>
    </row>
    <row r="112" customFormat="false" ht="15.75" hidden="false" customHeight="true" outlineLevel="0" collapsed="false">
      <c r="A112" s="226" t="n">
        <v>111</v>
      </c>
      <c r="B112" s="227" t="s">
        <v>684</v>
      </c>
      <c r="C112" s="228"/>
      <c r="D112" s="228" t="e">
        <f aca="false" t="array" ref="D112:D112">xlookup("*"&amp;B112&amp;"*",'Roshas Attendance'!S:S,'Roshas Attendance'!S:S,"",2)</f>
        <v>#NAME?</v>
      </c>
      <c r="E112" s="228" t="s">
        <v>911</v>
      </c>
      <c r="F112" s="229" t="n">
        <f aca="false">IFERROR(IF(COUNTIF(E:E,E112)=0,"",COUNTIF(E:E,E112)),"")</f>
        <v>4</v>
      </c>
      <c r="G112" s="227"/>
      <c r="H112" s="230" t="n">
        <v>45841</v>
      </c>
      <c r="I112" s="231"/>
      <c r="N112" s="3" t="str">
        <f aca="false" t="array" ref="N112:N112">IF(M112="","", xlookup("*"&amp;M112&amp;"*",'Roshas Attendance'!S:S,'Roshas Attendance'!S:S,"",2))</f>
        <v/>
      </c>
    </row>
    <row r="113" customFormat="false" ht="15.75" hidden="false" customHeight="true" outlineLevel="0" collapsed="false">
      <c r="A113" s="234" t="n">
        <v>112</v>
      </c>
      <c r="B113" s="235" t="s">
        <v>685</v>
      </c>
      <c r="C113" s="236"/>
      <c r="D113" s="236" t="e">
        <f aca="false" t="array" ref="D113:D113">xlookup("*"&amp;B113&amp;"*",'Roshas Attendance'!S:S,'Roshas Attendance'!S:S,"",2)</f>
        <v>#NAME?</v>
      </c>
      <c r="E113" s="236"/>
      <c r="F113" s="237" t="str">
        <f aca="false">IFERROR(IF(COUNTIF(E:E,E113)=0,"",COUNTIF(E:E,E113)),"")</f>
        <v/>
      </c>
      <c r="G113" s="235"/>
      <c r="H113" s="238" t="n">
        <v>45841</v>
      </c>
      <c r="I113" s="239"/>
      <c r="N113" s="3" t="str">
        <f aca="false" t="array" ref="N113:N113">IF(M113="","", xlookup("*"&amp;M113&amp;"*",'Roshas Attendance'!S:S,'Roshas Attendance'!S:S,"",2))</f>
        <v/>
      </c>
    </row>
    <row r="114" customFormat="false" ht="15.75" hidden="false" customHeight="true" outlineLevel="0" collapsed="false">
      <c r="A114" s="226" t="n">
        <v>113</v>
      </c>
      <c r="B114" s="227" t="s">
        <v>686</v>
      </c>
      <c r="C114" s="228"/>
      <c r="D114" s="228" t="e">
        <f aca="false" t="array" ref="D114:D114">xlookup("*"&amp;B114&amp;"*",'Roshas Attendance'!S:S,'Roshas Attendance'!S:S,"",2)</f>
        <v>#NAME?</v>
      </c>
      <c r="E114" s="228"/>
      <c r="F114" s="229" t="str">
        <f aca="false">IFERROR(IF(COUNTIF(E:E,E114)=0,"",COUNTIF(E:E,E114)),"")</f>
        <v/>
      </c>
      <c r="G114" s="227"/>
      <c r="H114" s="230" t="n">
        <v>45841</v>
      </c>
      <c r="I114" s="231"/>
      <c r="N114" s="3" t="str">
        <f aca="false" t="array" ref="N114:N114">IF(M114="","", xlookup("*"&amp;M114&amp;"*",'Roshas Attendance'!S:S,'Roshas Attendance'!S:S,"",2))</f>
        <v/>
      </c>
    </row>
    <row r="115" customFormat="false" ht="15.75" hidden="false" customHeight="true" outlineLevel="0" collapsed="false">
      <c r="A115" s="234" t="n">
        <v>114</v>
      </c>
      <c r="B115" s="235" t="s">
        <v>687</v>
      </c>
      <c r="C115" s="236"/>
      <c r="D115" s="236" t="e">
        <f aca="false" t="array" ref="D115:D115">xlookup("*"&amp;B115&amp;"*",'Roshas Attendance'!S:S,'Roshas Attendance'!S:S,"",2)</f>
        <v>#NAME?</v>
      </c>
      <c r="E115" s="236"/>
      <c r="F115" s="237" t="str">
        <f aca="false">IFERROR(IF(COUNTIF(E:E,E115)=0,"",COUNTIF(E:E,E115)),"")</f>
        <v/>
      </c>
      <c r="G115" s="235"/>
      <c r="H115" s="238" t="n">
        <v>45841</v>
      </c>
      <c r="I115" s="239"/>
      <c r="N115" s="3" t="str">
        <f aca="false" t="array" ref="N115:N115">IF(M115="","", xlookup("*"&amp;M115&amp;"*",'Roshas Attendance'!S:S,'Roshas Attendance'!S:S,"",2))</f>
        <v/>
      </c>
    </row>
    <row r="116" customFormat="false" ht="15.75" hidden="false" customHeight="true" outlineLevel="0" collapsed="false">
      <c r="A116" s="226" t="n">
        <v>115</v>
      </c>
      <c r="B116" s="227" t="s">
        <v>389</v>
      </c>
      <c r="C116" s="228"/>
      <c r="D116" s="228" t="e">
        <f aca="false" t="array" ref="D116:D116">xlookup("*"&amp;B116&amp;"*",'Roshas Attendance'!S:S,'Roshas Attendance'!S:S,"",2)</f>
        <v>#NAME?</v>
      </c>
      <c r="E116" s="228" t="s">
        <v>389</v>
      </c>
      <c r="F116" s="229" t="n">
        <f aca="false">IFERROR(IF(COUNTIF(E:E,E116)=0,"",COUNTIF(E:E,E116)),"")</f>
        <v>1</v>
      </c>
      <c r="G116" s="227"/>
      <c r="H116" s="230" t="n">
        <v>45841</v>
      </c>
      <c r="I116" s="231"/>
      <c r="N116" s="3" t="str">
        <f aca="false" t="array" ref="N116:N116">IF(M116="","", xlookup("*"&amp;M116&amp;"*",'Roshas Attendance'!S:S,'Roshas Attendance'!S:S,"",2))</f>
        <v/>
      </c>
    </row>
    <row r="117" customFormat="false" ht="15.75" hidden="false" customHeight="true" outlineLevel="0" collapsed="false">
      <c r="A117" s="234" t="n">
        <v>116</v>
      </c>
      <c r="B117" s="235" t="s">
        <v>688</v>
      </c>
      <c r="C117" s="236"/>
      <c r="D117" s="236" t="e">
        <f aca="false" t="array" ref="D117:D117">xlookup("*"&amp;B117&amp;"*",'Roshas Attendance'!S:S,'Roshas Attendance'!S:S,"",2)</f>
        <v>#NAME?</v>
      </c>
      <c r="E117" s="236"/>
      <c r="F117" s="237" t="str">
        <f aca="false">IFERROR(IF(COUNTIF(E:E,E117)=0,"",COUNTIF(E:E,E117)),"")</f>
        <v/>
      </c>
      <c r="G117" s="235"/>
      <c r="H117" s="238" t="n">
        <v>45841</v>
      </c>
      <c r="I117" s="239"/>
      <c r="N117" s="3" t="str">
        <f aca="false" t="array" ref="N117:N117">IF(M117="","", xlookup("*"&amp;M117&amp;"*",'Roshas Attendance'!S:S,'Roshas Attendance'!S:S,"",2))</f>
        <v/>
      </c>
    </row>
    <row r="118" customFormat="false" ht="15.75" hidden="false" customHeight="true" outlineLevel="0" collapsed="false">
      <c r="A118" s="226" t="n">
        <v>117</v>
      </c>
      <c r="B118" s="227" t="s">
        <v>689</v>
      </c>
      <c r="C118" s="228"/>
      <c r="D118" s="228" t="e">
        <f aca="false" t="array" ref="D118:D118">xlookup("*"&amp;B118&amp;"*",'Roshas Attendance'!S:S,'Roshas Attendance'!S:S,"",2)</f>
        <v>#NAME?</v>
      </c>
      <c r="E118" s="228"/>
      <c r="F118" s="229" t="str">
        <f aca="false">IFERROR(IF(COUNTIF(E:E,E118)=0,"",COUNTIF(E:E,E118)),"")</f>
        <v/>
      </c>
      <c r="G118" s="227"/>
      <c r="H118" s="230" t="n">
        <v>45841</v>
      </c>
      <c r="I118" s="231"/>
      <c r="N118" s="3" t="str">
        <f aca="false" t="array" ref="N118:N118">IF(M118="","", xlookup("*"&amp;M118&amp;"*",'Roshas Attendance'!S:S,'Roshas Attendance'!S:S,"",2))</f>
        <v/>
      </c>
    </row>
    <row r="119" customFormat="false" ht="15.75" hidden="false" customHeight="true" outlineLevel="0" collapsed="false">
      <c r="A119" s="234" t="n">
        <v>118</v>
      </c>
      <c r="B119" s="235" t="s">
        <v>690</v>
      </c>
      <c r="C119" s="236"/>
      <c r="D119" s="236" t="e">
        <f aca="false" t="array" ref="D119:D119">xlookup("*"&amp;B119&amp;"*",'Roshas Attendance'!S:S,'Roshas Attendance'!S:S,"",2)</f>
        <v>#NAME?</v>
      </c>
      <c r="E119" s="236"/>
      <c r="F119" s="237" t="str">
        <f aca="false">IFERROR(IF(COUNTIF(E:E,E119)=0,"",COUNTIF(E:E,E119)),"")</f>
        <v/>
      </c>
      <c r="G119" s="235"/>
      <c r="H119" s="238" t="n">
        <v>45841</v>
      </c>
      <c r="I119" s="239"/>
      <c r="N119" s="3" t="str">
        <f aca="false" t="array" ref="N119:N119">IF(M119="","", xlookup("*"&amp;M119&amp;"*",'Roshas Attendance'!S:S,'Roshas Attendance'!S:S,"",2))</f>
        <v/>
      </c>
    </row>
    <row r="120" customFormat="false" ht="15.75" hidden="false" customHeight="true" outlineLevel="0" collapsed="false">
      <c r="A120" s="226" t="n">
        <v>119</v>
      </c>
      <c r="B120" s="227" t="s">
        <v>691</v>
      </c>
      <c r="C120" s="228"/>
      <c r="D120" s="228" t="e">
        <f aca="false" t="array" ref="D120:D120">xlookup("*"&amp;B120&amp;"*",'Roshas Attendance'!S:S,'Roshas Attendance'!S:S,"",2)</f>
        <v>#NAME?</v>
      </c>
      <c r="E120" s="228"/>
      <c r="F120" s="229" t="str">
        <f aca="false">IFERROR(IF(COUNTIF(E:E,E120)=0,"",COUNTIF(E:E,E120)),"")</f>
        <v/>
      </c>
      <c r="G120" s="227"/>
      <c r="H120" s="230" t="n">
        <v>45841</v>
      </c>
      <c r="I120" s="231"/>
      <c r="N120" s="3" t="str">
        <f aca="false" t="array" ref="N120:N120">IF(M120="","", xlookup("*"&amp;M120&amp;"*",'Roshas Attendance'!S:S,'Roshas Attendance'!S:S,"",2))</f>
        <v/>
      </c>
    </row>
    <row r="121" customFormat="false" ht="15.75" hidden="false" customHeight="true" outlineLevel="0" collapsed="false">
      <c r="A121" s="234" t="n">
        <v>120</v>
      </c>
      <c r="B121" s="235" t="s">
        <v>693</v>
      </c>
      <c r="C121" s="236"/>
      <c r="D121" s="236" t="e">
        <f aca="false" t="array" ref="D121:D121">xlookup("*"&amp;B121&amp;"*",'Roshas Attendance'!S:S,'Roshas Attendance'!S:S,"",2)</f>
        <v>#NAME?</v>
      </c>
      <c r="E121" s="236"/>
      <c r="F121" s="237" t="str">
        <f aca="false">IFERROR(IF(COUNTIF(E:E,E121)=0,"",COUNTIF(E:E,E121)),"")</f>
        <v/>
      </c>
      <c r="G121" s="235"/>
      <c r="H121" s="238" t="n">
        <v>45841</v>
      </c>
      <c r="I121" s="239"/>
      <c r="N121" s="3" t="str">
        <f aca="false" t="array" ref="N121:N121">IF(M121="","", xlookup("*"&amp;M121&amp;"*",'Roshas Attendance'!S:S,'Roshas Attendance'!S:S,"",2))</f>
        <v/>
      </c>
    </row>
    <row r="122" customFormat="false" ht="15.75" hidden="false" customHeight="true" outlineLevel="0" collapsed="false">
      <c r="A122" s="226" t="n">
        <v>121</v>
      </c>
      <c r="B122" s="227" t="s">
        <v>694</v>
      </c>
      <c r="C122" s="228"/>
      <c r="D122" s="228" t="e">
        <f aca="false" t="array" ref="D122:D122">xlookup("*"&amp;B122&amp;"*",'Roshas Attendance'!S:S,'Roshas Attendance'!S:S,"",2)</f>
        <v>#NAME?</v>
      </c>
      <c r="E122" s="228"/>
      <c r="F122" s="229" t="str">
        <f aca="false">IFERROR(IF(COUNTIF(E:E,E122)=0,"",COUNTIF(E:E,E122)),"")</f>
        <v/>
      </c>
      <c r="G122" s="227"/>
      <c r="H122" s="230" t="n">
        <v>45841</v>
      </c>
      <c r="I122" s="231"/>
      <c r="N122" s="3" t="str">
        <f aca="false" t="array" ref="N122:N122">IF(M122="","", xlookup("*"&amp;M122&amp;"*",'Roshas Attendance'!S:S,'Roshas Attendance'!S:S,"",2))</f>
        <v/>
      </c>
    </row>
    <row r="123" customFormat="false" ht="15.75" hidden="false" customHeight="true" outlineLevel="0" collapsed="false">
      <c r="A123" s="234" t="n">
        <v>122</v>
      </c>
      <c r="B123" s="235" t="s">
        <v>363</v>
      </c>
      <c r="C123" s="236"/>
      <c r="D123" s="236" t="e">
        <f aca="false" t="array" ref="D123:D123">xlookup("*"&amp;B123&amp;"*",'Roshas Attendance'!S:S,'Roshas Attendance'!S:S,"",2)</f>
        <v>#NAME?</v>
      </c>
      <c r="E123" s="236" t="s">
        <v>363</v>
      </c>
      <c r="F123" s="237" t="n">
        <f aca="false">IFERROR(IF(COUNTIF(E:E,E123)=0,"",COUNTIF(E:E,E123)),"")</f>
        <v>1</v>
      </c>
      <c r="G123" s="235"/>
      <c r="H123" s="238" t="n">
        <v>45841</v>
      </c>
      <c r="I123" s="239"/>
      <c r="N123" s="3" t="str">
        <f aca="false" t="array" ref="N123:N123">IF(M123="","", xlookup("*"&amp;M123&amp;"*",'Roshas Attendance'!S:S,'Roshas Attendance'!S:S,"",2))</f>
        <v/>
      </c>
    </row>
    <row r="124" customFormat="false" ht="15.75" hidden="false" customHeight="true" outlineLevel="0" collapsed="false">
      <c r="A124" s="226" t="n">
        <v>123</v>
      </c>
      <c r="B124" s="227" t="s">
        <v>695</v>
      </c>
      <c r="C124" s="228"/>
      <c r="D124" s="228" t="e">
        <f aca="false" t="array" ref="D124:D124">xlookup("*"&amp;B124&amp;"*",'Roshas Attendance'!S:S,'Roshas Attendance'!S:S,"",2)</f>
        <v>#NAME?</v>
      </c>
      <c r="E124" s="228"/>
      <c r="F124" s="229" t="str">
        <f aca="false">IFERROR(IF(COUNTIF(E:E,E124)=0,"",COUNTIF(E:E,E124)),"")</f>
        <v/>
      </c>
      <c r="G124" s="227"/>
      <c r="H124" s="230" t="n">
        <v>45841</v>
      </c>
      <c r="I124" s="231"/>
      <c r="N124" s="3" t="str">
        <f aca="false" t="array" ref="N124:N124">IF(M124="","", xlookup("*"&amp;M124&amp;"*",'Roshas Attendance'!S:S,'Roshas Attendance'!S:S,"",2))</f>
        <v/>
      </c>
    </row>
    <row r="125" customFormat="false" ht="15.75" hidden="false" customHeight="true" outlineLevel="0" collapsed="false">
      <c r="A125" s="234" t="n">
        <v>124</v>
      </c>
      <c r="B125" s="235" t="s">
        <v>93</v>
      </c>
      <c r="C125" s="236"/>
      <c r="D125" s="236" t="e">
        <f aca="false" t="array" ref="D125:D125">xlookup("*"&amp;B125&amp;"*",'Roshas Attendance'!S:S,'Roshas Attendance'!S:S,"",2)</f>
        <v>#NAME?</v>
      </c>
      <c r="E125" s="236"/>
      <c r="F125" s="237" t="str">
        <f aca="false">IFERROR(IF(COUNTIF(E:E,E125)=0,"",COUNTIF(E:E,E125)),"")</f>
        <v/>
      </c>
      <c r="G125" s="235"/>
      <c r="H125" s="238" t="n">
        <v>45841</v>
      </c>
      <c r="I125" s="239"/>
      <c r="N125" s="3" t="str">
        <f aca="false" t="array" ref="N125:N125">IF(M125="","", xlookup("*"&amp;M125&amp;"*",'Roshas Attendance'!S:S,'Roshas Attendance'!S:S,"",2))</f>
        <v/>
      </c>
    </row>
    <row r="126" customFormat="false" ht="15.75" hidden="false" customHeight="true" outlineLevel="0" collapsed="false">
      <c r="A126" s="226" t="n">
        <v>125</v>
      </c>
      <c r="B126" s="227" t="s">
        <v>696</v>
      </c>
      <c r="C126" s="228"/>
      <c r="D126" s="228" t="e">
        <f aca="false" t="array" ref="D126:D126">xlookup("*"&amp;B126&amp;"*",'Roshas Attendance'!S:S,'Roshas Attendance'!S:S,"",2)</f>
        <v>#NAME?</v>
      </c>
      <c r="E126" s="228"/>
      <c r="F126" s="229" t="str">
        <f aca="false">IFERROR(IF(COUNTIF(E:E,E126)=0,"",COUNTIF(E:E,E126)),"")</f>
        <v/>
      </c>
      <c r="G126" s="227"/>
      <c r="H126" s="230" t="n">
        <v>45841</v>
      </c>
      <c r="I126" s="231"/>
      <c r="N126" s="3" t="str">
        <f aca="false" t="array" ref="N126:N126">IF(M126="","", xlookup("*"&amp;M126&amp;"*",'Roshas Attendance'!S:S,'Roshas Attendance'!S:S,"",2))</f>
        <v/>
      </c>
    </row>
    <row r="127" customFormat="false" ht="15.75" hidden="false" customHeight="true" outlineLevel="0" collapsed="false">
      <c r="A127" s="234" t="n">
        <v>126</v>
      </c>
      <c r="B127" s="235" t="s">
        <v>697</v>
      </c>
      <c r="C127" s="236"/>
      <c r="D127" s="236" t="e">
        <f aca="false" t="array" ref="D127:D127">xlookup("*"&amp;B127&amp;"*",'Roshas Attendance'!S:S,'Roshas Attendance'!S:S,"",2)</f>
        <v>#NAME?</v>
      </c>
      <c r="E127" s="236"/>
      <c r="F127" s="237" t="str">
        <f aca="false">IFERROR(IF(COUNTIF(E:E,E127)=0,"",COUNTIF(E:E,E127)),"")</f>
        <v/>
      </c>
      <c r="G127" s="235"/>
      <c r="H127" s="238" t="n">
        <v>45841</v>
      </c>
      <c r="I127" s="239"/>
      <c r="N127" s="3" t="str">
        <f aca="false" t="array" ref="N127:N127">IF(M127="","", xlookup("*"&amp;M127&amp;"*",'Roshas Attendance'!S:S,'Roshas Attendance'!S:S,"",2))</f>
        <v/>
      </c>
    </row>
    <row r="128" customFormat="false" ht="15.75" hidden="false" customHeight="true" outlineLevel="0" collapsed="false">
      <c r="A128" s="226" t="n">
        <v>127</v>
      </c>
      <c r="B128" s="227" t="s">
        <v>36</v>
      </c>
      <c r="C128" s="228"/>
      <c r="D128" s="228" t="e">
        <f aca="false" t="array" ref="D128:D128">xlookup("*"&amp;B128&amp;"*",'Roshas Attendance'!S:S,'Roshas Attendance'!S:S,"",2)</f>
        <v>#NAME?</v>
      </c>
      <c r="E128" s="228" t="s">
        <v>34</v>
      </c>
      <c r="F128" s="229" t="n">
        <f aca="false">IFERROR(IF(COUNTIF(E:E,E128)=0,"",COUNTIF(E:E,E128)),"")</f>
        <v>5</v>
      </c>
      <c r="G128" s="227"/>
      <c r="H128" s="230" t="n">
        <v>45841</v>
      </c>
      <c r="I128" s="231"/>
      <c r="N128" s="3" t="str">
        <f aca="false" t="array" ref="N128:N128">IF(M128="","", xlookup("*"&amp;M128&amp;"*",'Roshas Attendance'!S:S,'Roshas Attendance'!S:S,"",2))</f>
        <v/>
      </c>
    </row>
    <row r="129" customFormat="false" ht="15.75" hidden="false" customHeight="true" outlineLevel="0" collapsed="false">
      <c r="A129" s="234" t="n">
        <v>128</v>
      </c>
      <c r="B129" s="235" t="s">
        <v>365</v>
      </c>
      <c r="C129" s="236"/>
      <c r="D129" s="236" t="e">
        <f aca="false" t="array" ref="D129:D129">xlookup("*"&amp;B129&amp;"*",'Roshas Attendance'!S:S,'Roshas Attendance'!S:S,"",2)</f>
        <v>#NAME?</v>
      </c>
      <c r="E129" s="236" t="s">
        <v>365</v>
      </c>
      <c r="F129" s="237" t="n">
        <f aca="false">IFERROR(IF(COUNTIF(E:E,E129)=0,"",COUNTIF(E:E,E129)),"")</f>
        <v>1</v>
      </c>
      <c r="G129" s="235"/>
      <c r="H129" s="238" t="n">
        <v>45841</v>
      </c>
      <c r="I129" s="239"/>
      <c r="N129" s="3" t="str">
        <f aca="false" t="array" ref="N129:N129">IF(M129="","", xlookup("*"&amp;M129&amp;"*",'Roshas Attendance'!S:S,'Roshas Attendance'!S:S,"",2))</f>
        <v/>
      </c>
    </row>
    <row r="130" customFormat="false" ht="15.75" hidden="false" customHeight="true" outlineLevel="0" collapsed="false">
      <c r="A130" s="226" t="n">
        <v>129</v>
      </c>
      <c r="B130" s="227" t="s">
        <v>1037</v>
      </c>
      <c r="C130" s="228"/>
      <c r="D130" s="228" t="e">
        <f aca="false" t="array" ref="D130:D130">xlookup("*"&amp;B130&amp;"*",'Roshas Attendance'!S:S,'Roshas Attendance'!S:S,"",2)</f>
        <v>#NAME?</v>
      </c>
      <c r="E130" s="228" t="s">
        <v>1037</v>
      </c>
      <c r="F130" s="229" t="n">
        <f aca="false">IFERROR(IF(COUNTIF(E:E,E130)=0,"",COUNTIF(E:E,E130)),"")</f>
        <v>3</v>
      </c>
      <c r="G130" s="227"/>
      <c r="H130" s="230" t="n">
        <v>45841</v>
      </c>
      <c r="I130" s="231"/>
      <c r="N130" s="3" t="str">
        <f aca="false" t="array" ref="N130:N130">IF(M130="","", xlookup("*"&amp;M130&amp;"*",'Roshas Attendance'!S:S,'Roshas Attendance'!S:S,"",2))</f>
        <v/>
      </c>
    </row>
    <row r="131" customFormat="false" ht="15.75" hidden="false" customHeight="true" outlineLevel="0" collapsed="false">
      <c r="A131" s="234" t="n">
        <v>130</v>
      </c>
      <c r="B131" s="235" t="s">
        <v>698</v>
      </c>
      <c r="C131" s="236"/>
      <c r="D131" s="236" t="e">
        <f aca="false" t="array" ref="D131:D131">xlookup("*"&amp;B131&amp;"*",'Roshas Attendance'!S:S,'Roshas Attendance'!S:S,"",2)</f>
        <v>#NAME?</v>
      </c>
      <c r="E131" s="236"/>
      <c r="F131" s="237" t="str">
        <f aca="false">IFERROR(IF(COUNTIF(E:E,E131)=0,"",COUNTIF(E:E,E131)),"")</f>
        <v/>
      </c>
      <c r="G131" s="235"/>
      <c r="H131" s="238" t="n">
        <v>45841</v>
      </c>
      <c r="I131" s="239"/>
      <c r="N131" s="3" t="str">
        <f aca="false" t="array" ref="N131:N131">IF(M131="","", xlookup("*"&amp;M131&amp;"*",'Roshas Attendance'!S:S,'Roshas Attendance'!S:S,"",2))</f>
        <v/>
      </c>
    </row>
    <row r="132" customFormat="false" ht="15.75" hidden="false" customHeight="true" outlineLevel="0" collapsed="false">
      <c r="A132" s="226" t="n">
        <v>131</v>
      </c>
      <c r="B132" s="227" t="s">
        <v>699</v>
      </c>
      <c r="C132" s="228"/>
      <c r="D132" s="228" t="e">
        <f aca="false" t="array" ref="D132:D132">xlookup("*"&amp;B132&amp;"*",'Roshas Attendance'!S:S,'Roshas Attendance'!S:S,"",2)</f>
        <v>#NAME?</v>
      </c>
      <c r="E132" s="228"/>
      <c r="F132" s="229" t="str">
        <f aca="false">IFERROR(IF(COUNTIF(E:E,E132)=0,"",COUNTIF(E:E,E132)),"")</f>
        <v/>
      </c>
      <c r="G132" s="227"/>
      <c r="H132" s="230" t="n">
        <v>45841</v>
      </c>
      <c r="I132" s="231"/>
      <c r="N132" s="3" t="str">
        <f aca="false" t="array" ref="N132:N132">IF(M132="","", xlookup("*"&amp;M132&amp;"*",'Roshas Attendance'!S:S,'Roshas Attendance'!S:S,"",2))</f>
        <v/>
      </c>
    </row>
    <row r="133" customFormat="false" ht="15.75" hidden="false" customHeight="true" outlineLevel="0" collapsed="false">
      <c r="A133" s="234" t="n">
        <v>132</v>
      </c>
      <c r="B133" s="235" t="s">
        <v>700</v>
      </c>
      <c r="C133" s="236"/>
      <c r="D133" s="236" t="e">
        <f aca="false" t="array" ref="D133:D133">xlookup("*"&amp;B133&amp;"*",'Roshas Attendance'!S:S,'Roshas Attendance'!S:S,"",2)</f>
        <v>#NAME?</v>
      </c>
      <c r="E133" s="236"/>
      <c r="F133" s="237" t="str">
        <f aca="false">IFERROR(IF(COUNTIF(E:E,E133)=0,"",COUNTIF(E:E,E133)),"")</f>
        <v/>
      </c>
      <c r="G133" s="235"/>
      <c r="H133" s="238" t="n">
        <v>45841</v>
      </c>
      <c r="I133" s="239"/>
      <c r="N133" s="3" t="str">
        <f aca="false" t="array" ref="N133:N133">IF(M133="","", xlookup("*"&amp;M133&amp;"*",'Roshas Attendance'!S:S,'Roshas Attendance'!S:S,"",2))</f>
        <v/>
      </c>
    </row>
    <row r="134" customFormat="false" ht="15.75" hidden="false" customHeight="true" outlineLevel="0" collapsed="false">
      <c r="A134" s="226" t="n">
        <v>133</v>
      </c>
      <c r="B134" s="227" t="s">
        <v>701</v>
      </c>
      <c r="C134" s="228"/>
      <c r="D134" s="228" t="e">
        <f aca="false" t="array" ref="D134:D134">xlookup("*"&amp;B134&amp;"*",'Roshas Attendance'!S:S,'Roshas Attendance'!S:S,"",2)</f>
        <v>#NAME?</v>
      </c>
      <c r="E134" s="228" t="s">
        <v>701</v>
      </c>
      <c r="F134" s="229" t="n">
        <f aca="false">IFERROR(IF(COUNTIF(E:E,E134)=0,"",COUNTIF(E:E,E134)),"")</f>
        <v>6</v>
      </c>
      <c r="G134" s="227"/>
      <c r="H134" s="230" t="n">
        <v>45841</v>
      </c>
      <c r="I134" s="231"/>
      <c r="N134" s="3" t="str">
        <f aca="false" t="array" ref="N134:N134">IF(M134="","", xlookup("*"&amp;M134&amp;"*",'Roshas Attendance'!S:S,'Roshas Attendance'!S:S,"",2))</f>
        <v/>
      </c>
    </row>
    <row r="135" customFormat="false" ht="15.75" hidden="false" customHeight="true" outlineLevel="0" collapsed="false">
      <c r="A135" s="234" t="n">
        <v>134</v>
      </c>
      <c r="B135" s="235" t="s">
        <v>704</v>
      </c>
      <c r="C135" s="236"/>
      <c r="D135" s="236" t="e">
        <f aca="false" t="array" ref="D135:D135">xlookup("*"&amp;B135&amp;"*",'Roshas Attendance'!S:S,'Roshas Attendance'!S:S,"",2)</f>
        <v>#NAME?</v>
      </c>
      <c r="E135" s="236" t="s">
        <v>701</v>
      </c>
      <c r="F135" s="237" t="n">
        <f aca="false">IFERROR(IF(COUNTIF(E:E,E135)=0,"",COUNTIF(E:E,E135)),"")</f>
        <v>6</v>
      </c>
      <c r="G135" s="235"/>
      <c r="H135" s="238" t="n">
        <v>45841</v>
      </c>
      <c r="I135" s="239"/>
      <c r="N135" s="3" t="str">
        <f aca="false" t="array" ref="N135:N135">IF(M135="","", xlookup("*"&amp;M135&amp;"*",'Roshas Attendance'!S:S,'Roshas Attendance'!S:S,"",2))</f>
        <v/>
      </c>
    </row>
    <row r="136" customFormat="false" ht="15.75" hidden="false" customHeight="true" outlineLevel="0" collapsed="false">
      <c r="A136" s="226" t="n">
        <v>135</v>
      </c>
      <c r="B136" s="227" t="s">
        <v>705</v>
      </c>
      <c r="C136" s="228"/>
      <c r="D136" s="228" t="e">
        <f aca="false" t="array" ref="D136:D136">xlookup("*"&amp;B136&amp;"*",'Roshas Attendance'!S:S,'Roshas Attendance'!S:S,"",2)</f>
        <v>#NAME?</v>
      </c>
      <c r="E136" s="228"/>
      <c r="F136" s="229" t="str">
        <f aca="false">IFERROR(IF(COUNTIF(E:E,E136)=0,"",COUNTIF(E:E,E136)),"")</f>
        <v/>
      </c>
      <c r="G136" s="227"/>
      <c r="H136" s="230" t="n">
        <v>45841</v>
      </c>
      <c r="I136" s="231"/>
      <c r="N136" s="3" t="str">
        <f aca="false" t="array" ref="N136:N136">IF(M136="","", xlookup("*"&amp;M136&amp;"*",'Roshas Attendance'!S:S,'Roshas Attendance'!S:S,"",2))</f>
        <v/>
      </c>
    </row>
    <row r="137" customFormat="false" ht="15.75" hidden="false" customHeight="true" outlineLevel="0" collapsed="false">
      <c r="A137" s="234" t="n">
        <v>136</v>
      </c>
      <c r="B137" s="235" t="s">
        <v>71</v>
      </c>
      <c r="C137" s="236"/>
      <c r="D137" s="236" t="e">
        <f aca="false" t="array" ref="D137:D137">xlookup("*"&amp;B137&amp;"*",'Roshas Attendance'!S:S,'Roshas Attendance'!S:S,"",2)</f>
        <v>#NAME?</v>
      </c>
      <c r="E137" s="236"/>
      <c r="F137" s="237" t="str">
        <f aca="false">IFERROR(IF(COUNTIF(E:E,E137)=0,"",COUNTIF(E:E,E137)),"")</f>
        <v/>
      </c>
      <c r="G137" s="235"/>
      <c r="H137" s="238" t="n">
        <v>45841</v>
      </c>
      <c r="I137" s="239"/>
      <c r="N137" s="3" t="str">
        <f aca="false" t="array" ref="N137:N137">IF(M137="","", xlookup("*"&amp;M137&amp;"*",'Roshas Attendance'!S:S,'Roshas Attendance'!S:S,"",2))</f>
        <v/>
      </c>
    </row>
    <row r="138" customFormat="false" ht="15.75" hidden="false" customHeight="true" outlineLevel="0" collapsed="false">
      <c r="A138" s="226" t="n">
        <v>137</v>
      </c>
      <c r="B138" s="227" t="s">
        <v>708</v>
      </c>
      <c r="C138" s="228"/>
      <c r="D138" s="228" t="e">
        <f aca="false" t="array" ref="D138:D138">xlookup("*"&amp;B138&amp;"*",'Roshas Attendance'!S:S,'Roshas Attendance'!S:S,"",2)</f>
        <v>#NAME?</v>
      </c>
      <c r="E138" s="228"/>
      <c r="F138" s="229" t="str">
        <f aca="false">IFERROR(IF(COUNTIF(E:E,E138)=0,"",COUNTIF(E:E,E138)),"")</f>
        <v/>
      </c>
      <c r="G138" s="227"/>
      <c r="H138" s="230" t="n">
        <v>45841</v>
      </c>
      <c r="I138" s="231"/>
    </row>
    <row r="139" customFormat="false" ht="15.75" hidden="false" customHeight="true" outlineLevel="0" collapsed="false">
      <c r="A139" s="234" t="n">
        <v>138</v>
      </c>
      <c r="B139" s="235" t="s">
        <v>709</v>
      </c>
      <c r="C139" s="236"/>
      <c r="D139" s="236" t="e">
        <f aca="false" t="array" ref="D139:D139">xlookup("*"&amp;B139&amp;"*",'Roshas Attendance'!S:S,'Roshas Attendance'!S:S,"",2)</f>
        <v>#NAME?</v>
      </c>
      <c r="E139" s="236" t="s">
        <v>188</v>
      </c>
      <c r="F139" s="237" t="n">
        <f aca="false">IFERROR(IF(COUNTIF(E:E,E139)=0,"",COUNTIF(E:E,E139)),"")</f>
        <v>7</v>
      </c>
      <c r="G139" s="235"/>
      <c r="H139" s="238" t="n">
        <v>45841</v>
      </c>
      <c r="I139" s="239"/>
    </row>
    <row r="140" customFormat="false" ht="15.75" hidden="false" customHeight="true" outlineLevel="0" collapsed="false">
      <c r="A140" s="226" t="n">
        <v>139</v>
      </c>
      <c r="B140" s="227" t="s">
        <v>75</v>
      </c>
      <c r="C140" s="228"/>
      <c r="D140" s="228" t="e">
        <f aca="false" t="array" ref="D140:D140">xlookup("*"&amp;B140&amp;"*",'Roshas Attendance'!S:S,'Roshas Attendance'!S:S,"",2)</f>
        <v>#NAME?</v>
      </c>
      <c r="E140" s="228"/>
      <c r="F140" s="229" t="str">
        <f aca="false">IFERROR(IF(COUNTIF(E:E,E140)=0,"",COUNTIF(E:E,E140)),"")</f>
        <v/>
      </c>
      <c r="G140" s="227"/>
      <c r="H140" s="230" t="n">
        <v>45841</v>
      </c>
      <c r="I140" s="231"/>
    </row>
    <row r="141" customFormat="false" ht="15.75" hidden="false" customHeight="true" outlineLevel="0" collapsed="false">
      <c r="A141" s="234" t="n">
        <v>140</v>
      </c>
      <c r="B141" s="235" t="s">
        <v>711</v>
      </c>
      <c r="C141" s="236"/>
      <c r="D141" s="236" t="e">
        <f aca="false" t="array" ref="D141:D141">xlookup("*"&amp;B141&amp;"*",'Roshas Attendance'!S:S,'Roshas Attendance'!S:S,"",2)</f>
        <v>#NAME?</v>
      </c>
      <c r="E141" s="236"/>
      <c r="F141" s="237" t="str">
        <f aca="false">IFERROR(IF(COUNTIF(E:E,E141)=0,"",COUNTIF(E:E,E141)),"")</f>
        <v/>
      </c>
      <c r="G141" s="235"/>
      <c r="H141" s="238" t="n">
        <v>45841</v>
      </c>
      <c r="I141" s="239"/>
    </row>
    <row r="142" customFormat="false" ht="15.75" hidden="false" customHeight="true" outlineLevel="0" collapsed="false">
      <c r="A142" s="226" t="n">
        <v>141</v>
      </c>
      <c r="B142" s="227" t="s">
        <v>713</v>
      </c>
      <c r="C142" s="228"/>
      <c r="D142" s="228" t="e">
        <f aca="false" t="array" ref="D142:D142">xlookup("*"&amp;B142&amp;"*",'Roshas Attendance'!S:S,'Roshas Attendance'!S:S,"",2)</f>
        <v>#NAME?</v>
      </c>
      <c r="E142" s="228"/>
      <c r="F142" s="229" t="str">
        <f aca="false">IFERROR(IF(COUNTIF(E:E,E142)=0,"",COUNTIF(E:E,E142)),"")</f>
        <v/>
      </c>
      <c r="G142" s="227"/>
      <c r="H142" s="230" t="n">
        <v>45841</v>
      </c>
      <c r="I142" s="231"/>
    </row>
    <row r="143" customFormat="false" ht="15.75" hidden="false" customHeight="true" outlineLevel="0" collapsed="false">
      <c r="A143" s="234" t="n">
        <v>142</v>
      </c>
      <c r="B143" s="235" t="s">
        <v>716</v>
      </c>
      <c r="C143" s="236"/>
      <c r="D143" s="236" t="e">
        <f aca="false" t="array" ref="D143:D143">xlookup("*"&amp;B143&amp;"*",'Roshas Attendance'!S:S,'Roshas Attendance'!S:S,"",2)</f>
        <v>#NAME?</v>
      </c>
      <c r="E143" s="236"/>
      <c r="F143" s="237" t="str">
        <f aca="false">IFERROR(IF(COUNTIF(E:E,E143)=0,"",COUNTIF(E:E,E143)),"")</f>
        <v/>
      </c>
      <c r="G143" s="235"/>
      <c r="H143" s="238" t="n">
        <v>45841</v>
      </c>
      <c r="I143" s="239"/>
    </row>
    <row r="144" customFormat="false" ht="15.75" hidden="false" customHeight="true" outlineLevel="0" collapsed="false">
      <c r="A144" s="226" t="n">
        <v>143</v>
      </c>
      <c r="B144" s="227" t="s">
        <v>84</v>
      </c>
      <c r="C144" s="228"/>
      <c r="D144" s="228" t="e">
        <f aca="false" t="array" ref="D144:D144">xlookup("*"&amp;B144&amp;"*",'Roshas Attendance'!S:S,'Roshas Attendance'!S:S,"",2)</f>
        <v>#NAME?</v>
      </c>
      <c r="E144" s="228" t="s">
        <v>83</v>
      </c>
      <c r="F144" s="229" t="n">
        <f aca="false">IFERROR(IF(COUNTIF(E:E,E144)=0,"",COUNTIF(E:E,E144)),"")</f>
        <v>3</v>
      </c>
      <c r="G144" s="227"/>
      <c r="H144" s="230" t="n">
        <v>45841</v>
      </c>
      <c r="I144" s="231"/>
    </row>
    <row r="145" customFormat="false" ht="15.75" hidden="false" customHeight="true" outlineLevel="0" collapsed="false">
      <c r="A145" s="234" t="n">
        <v>144</v>
      </c>
      <c r="B145" s="235" t="s">
        <v>717</v>
      </c>
      <c r="C145" s="236"/>
      <c r="D145" s="236" t="e">
        <f aca="false" t="array" ref="D145:D145">xlookup("*"&amp;B145&amp;"*",'Roshas Attendance'!S:S,'Roshas Attendance'!S:S,"",2)</f>
        <v>#NAME?</v>
      </c>
      <c r="E145" s="236"/>
      <c r="F145" s="237" t="str">
        <f aca="false">IFERROR(IF(COUNTIF(E:E,E145)=0,"",COUNTIF(E:E,E145)),"")</f>
        <v/>
      </c>
      <c r="G145" s="235"/>
      <c r="H145" s="238" t="n">
        <v>45841</v>
      </c>
      <c r="I145" s="239"/>
    </row>
    <row r="146" customFormat="false" ht="15.75" hidden="false" customHeight="true" outlineLevel="0" collapsed="false">
      <c r="A146" s="226" t="n">
        <v>145</v>
      </c>
      <c r="B146" s="227" t="s">
        <v>718</v>
      </c>
      <c r="C146" s="228"/>
      <c r="D146" s="228" t="e">
        <f aca="false" t="array" ref="D146:D146">xlookup("*"&amp;B146&amp;"*",'Roshas Attendance'!S:S,'Roshas Attendance'!S:S,"",2)</f>
        <v>#NAME?</v>
      </c>
      <c r="E146" s="228"/>
      <c r="F146" s="229" t="str">
        <f aca="false">IFERROR(IF(COUNTIF(E:E,E146)=0,"",COUNTIF(E:E,E146)),"")</f>
        <v/>
      </c>
      <c r="G146" s="227"/>
      <c r="H146" s="230" t="n">
        <v>45841</v>
      </c>
      <c r="I146" s="231"/>
    </row>
    <row r="147" customFormat="false" ht="15.75" hidden="false" customHeight="true" outlineLevel="0" collapsed="false">
      <c r="A147" s="234" t="n">
        <v>146</v>
      </c>
      <c r="B147" s="235" t="s">
        <v>719</v>
      </c>
      <c r="C147" s="236"/>
      <c r="D147" s="236" t="e">
        <f aca="false" t="array" ref="D147:D147">xlookup("*"&amp;B147&amp;"*",'Roshas Attendance'!S:S,'Roshas Attendance'!S:S,"",2)</f>
        <v>#NAME?</v>
      </c>
      <c r="E147" s="236" t="s">
        <v>374</v>
      </c>
      <c r="F147" s="237" t="n">
        <f aca="false">IFERROR(IF(COUNTIF(E:E,E147)=0,"",COUNTIF(E:E,E147)),"")</f>
        <v>2</v>
      </c>
      <c r="G147" s="235"/>
      <c r="H147" s="238" t="n">
        <v>45841</v>
      </c>
      <c r="I147" s="239"/>
    </row>
    <row r="148" customFormat="false" ht="15.75" hidden="false" customHeight="true" outlineLevel="0" collapsed="false">
      <c r="A148" s="226" t="n">
        <v>147</v>
      </c>
      <c r="B148" s="227" t="s">
        <v>374</v>
      </c>
      <c r="C148" s="228"/>
      <c r="D148" s="228" t="e">
        <f aca="false" t="array" ref="D148:D148">xlookup("*"&amp;B148&amp;"*",'Roshas Attendance'!S:S,'Roshas Attendance'!S:S,"",2)</f>
        <v>#NAME?</v>
      </c>
      <c r="E148" s="228" t="s">
        <v>374</v>
      </c>
      <c r="F148" s="229" t="n">
        <f aca="false">IFERROR(IF(COUNTIF(E:E,E148)=0,"",COUNTIF(E:E,E148)),"")</f>
        <v>2</v>
      </c>
      <c r="G148" s="227"/>
      <c r="H148" s="230" t="n">
        <v>45841</v>
      </c>
      <c r="I148" s="231"/>
    </row>
    <row r="149" customFormat="false" ht="15.75" hidden="false" customHeight="true" outlineLevel="0" collapsed="false">
      <c r="A149" s="234" t="n">
        <v>148</v>
      </c>
      <c r="B149" s="235" t="s">
        <v>76</v>
      </c>
      <c r="C149" s="236"/>
      <c r="D149" s="236" t="e">
        <f aca="false" t="array" ref="D149:D149">xlookup("*"&amp;B149&amp;"*",'Roshas Attendance'!S:S,'Roshas Attendance'!S:S,"",2)</f>
        <v>#NAME?</v>
      </c>
      <c r="E149" s="236"/>
      <c r="F149" s="237" t="str">
        <f aca="false">IFERROR(IF(COUNTIF(E:E,E149)=0,"",COUNTIF(E:E,E149)),"")</f>
        <v/>
      </c>
      <c r="G149" s="235"/>
      <c r="H149" s="238" t="n">
        <v>45841</v>
      </c>
      <c r="I149" s="239"/>
    </row>
    <row r="150" customFormat="false" ht="15.75" hidden="false" customHeight="true" outlineLevel="0" collapsed="false">
      <c r="A150" s="226" t="n">
        <v>149</v>
      </c>
      <c r="B150" s="227" t="s">
        <v>720</v>
      </c>
      <c r="C150" s="228"/>
      <c r="D150" s="228" t="e">
        <f aca="false" t="array" ref="D150:D150">xlookup("*"&amp;B150&amp;"*",'Roshas Attendance'!S:S,'Roshas Attendance'!S:S,"",2)</f>
        <v>#NAME?</v>
      </c>
      <c r="E150" s="228"/>
      <c r="F150" s="229" t="str">
        <f aca="false">IFERROR(IF(COUNTIF(E:E,E150)=0,"",COUNTIF(E:E,E150)),"")</f>
        <v/>
      </c>
      <c r="G150" s="227"/>
      <c r="H150" s="230" t="n">
        <v>45841</v>
      </c>
      <c r="I150" s="231"/>
    </row>
    <row r="151" customFormat="false" ht="15.75" hidden="false" customHeight="true" outlineLevel="0" collapsed="false">
      <c r="A151" s="234" t="n">
        <v>150</v>
      </c>
      <c r="B151" s="235" t="s">
        <v>721</v>
      </c>
      <c r="C151" s="236"/>
      <c r="D151" s="236" t="e">
        <f aca="false" t="array" ref="D151:D151">xlookup("*"&amp;B151&amp;"*",'Roshas Attendance'!S:S,'Roshas Attendance'!S:S,"",2)</f>
        <v>#NAME?</v>
      </c>
      <c r="E151" s="236"/>
      <c r="F151" s="237" t="str">
        <f aca="false">IFERROR(IF(COUNTIF(E:E,E151)=0,"",COUNTIF(E:E,E151)),"")</f>
        <v/>
      </c>
      <c r="G151" s="235"/>
      <c r="H151" s="238" t="n">
        <v>45841</v>
      </c>
      <c r="I151" s="239"/>
    </row>
    <row r="152" customFormat="false" ht="15.75" hidden="false" customHeight="true" outlineLevel="0" collapsed="false">
      <c r="A152" s="226" t="n">
        <v>151</v>
      </c>
      <c r="B152" s="227" t="s">
        <v>155</v>
      </c>
      <c r="C152" s="228"/>
      <c r="D152" s="228" t="e">
        <f aca="false" t="array" ref="D152:D152">xlookup("*"&amp;B152&amp;"*",'Roshas Attendance'!S:S,'Roshas Attendance'!S:S,"",2)</f>
        <v>#NAME?</v>
      </c>
      <c r="E152" s="228" t="s">
        <v>154</v>
      </c>
      <c r="F152" s="229" t="n">
        <f aca="false">IFERROR(IF(COUNTIF(E:E,E152)=0,"",COUNTIF(E:E,E152)),"")</f>
        <v>5</v>
      </c>
      <c r="G152" s="227"/>
      <c r="H152" s="230" t="n">
        <v>45841</v>
      </c>
      <c r="I152" s="231"/>
    </row>
    <row r="153" customFormat="false" ht="15.75" hidden="false" customHeight="true" outlineLevel="0" collapsed="false">
      <c r="A153" s="234" t="n">
        <v>152</v>
      </c>
      <c r="B153" s="235" t="s">
        <v>722</v>
      </c>
      <c r="C153" s="236"/>
      <c r="D153" s="236" t="e">
        <f aca="false" t="array" ref="D153:D153">xlookup("*"&amp;B153&amp;"*",'Roshas Attendance'!S:S,'Roshas Attendance'!S:S,"",2)</f>
        <v>#NAME?</v>
      </c>
      <c r="E153" s="236"/>
      <c r="F153" s="237" t="str">
        <f aca="false">IFERROR(IF(COUNTIF(E:E,E153)=0,"",COUNTIF(E:E,E153)),"")</f>
        <v/>
      </c>
      <c r="G153" s="235"/>
      <c r="H153" s="238" t="n">
        <v>45841</v>
      </c>
      <c r="I153" s="239"/>
    </row>
    <row r="154" customFormat="false" ht="15.75" hidden="false" customHeight="true" outlineLevel="0" collapsed="false">
      <c r="A154" s="226" t="n">
        <v>153</v>
      </c>
      <c r="B154" s="227" t="s">
        <v>723</v>
      </c>
      <c r="C154" s="228"/>
      <c r="D154" s="228" t="e">
        <f aca="false" t="array" ref="D154:D154">xlookup("*"&amp;B154&amp;"*",'Roshas Attendance'!S:S,'Roshas Attendance'!S:S,"",2)</f>
        <v>#NAME?</v>
      </c>
      <c r="E154" s="228"/>
      <c r="F154" s="229" t="str">
        <f aca="false">IFERROR(IF(COUNTIF(E:E,E154)=0,"",COUNTIF(E:E,E154)),"")</f>
        <v/>
      </c>
      <c r="G154" s="227"/>
      <c r="H154" s="230" t="n">
        <v>45841</v>
      </c>
      <c r="I154" s="231"/>
    </row>
    <row r="155" customFormat="false" ht="15.75" hidden="false" customHeight="true" outlineLevel="0" collapsed="false">
      <c r="A155" s="234" t="n">
        <v>154</v>
      </c>
      <c r="B155" s="235" t="s">
        <v>724</v>
      </c>
      <c r="C155" s="236"/>
      <c r="D155" s="236" t="e">
        <f aca="false" t="array" ref="D155:D155">xlookup("*"&amp;B155&amp;"*",'Roshas Attendance'!S:S,'Roshas Attendance'!S:S,"",2)</f>
        <v>#NAME?</v>
      </c>
      <c r="E155" s="236"/>
      <c r="F155" s="237" t="str">
        <f aca="false">IFERROR(IF(COUNTIF(E:E,E155)=0,"",COUNTIF(E:E,E155)),"")</f>
        <v/>
      </c>
      <c r="G155" s="235"/>
      <c r="H155" s="238" t="n">
        <v>45841</v>
      </c>
      <c r="I155" s="239"/>
    </row>
    <row r="156" customFormat="false" ht="15.75" hidden="false" customHeight="true" outlineLevel="0" collapsed="false">
      <c r="A156" s="226" t="n">
        <v>155</v>
      </c>
      <c r="B156" s="227" t="s">
        <v>725</v>
      </c>
      <c r="C156" s="228"/>
      <c r="D156" s="228" t="e">
        <f aca="false" t="array" ref="D156:D156">xlookup("*"&amp;B156&amp;"*",'Roshas Attendance'!S:S,'Roshas Attendance'!S:S,"",2)</f>
        <v>#NAME?</v>
      </c>
      <c r="E156" s="228"/>
      <c r="F156" s="229" t="str">
        <f aca="false">IFERROR(IF(COUNTIF(E:E,E156)=0,"",COUNTIF(E:E,E156)),"")</f>
        <v/>
      </c>
      <c r="G156" s="227"/>
      <c r="H156" s="230" t="n">
        <v>45841</v>
      </c>
      <c r="I156" s="231"/>
    </row>
    <row r="157" customFormat="false" ht="15.75" hidden="false" customHeight="true" outlineLevel="0" collapsed="false">
      <c r="A157" s="234" t="n">
        <v>156</v>
      </c>
      <c r="B157" s="235" t="s">
        <v>726</v>
      </c>
      <c r="C157" s="236"/>
      <c r="D157" s="236" t="e">
        <f aca="false" t="array" ref="D157:D157">xlookup("*"&amp;B157&amp;"*",'Roshas Attendance'!S:S,'Roshas Attendance'!S:S,"",2)</f>
        <v>#NAME?</v>
      </c>
      <c r="E157" s="236"/>
      <c r="F157" s="237" t="str">
        <f aca="false">IFERROR(IF(COUNTIF(E:E,E157)=0,"",COUNTIF(E:E,E157)),"")</f>
        <v/>
      </c>
      <c r="G157" s="235"/>
      <c r="H157" s="238" t="n">
        <v>45841</v>
      </c>
      <c r="I157" s="239"/>
    </row>
    <row r="158" customFormat="false" ht="15.75" hidden="false" customHeight="true" outlineLevel="0" collapsed="false">
      <c r="A158" s="226" t="n">
        <v>157</v>
      </c>
      <c r="B158" s="227" t="s">
        <v>377</v>
      </c>
      <c r="C158" s="228"/>
      <c r="D158" s="228" t="e">
        <f aca="false" t="array" ref="D158:D158">xlookup("*"&amp;B158&amp;"*",'Roshas Attendance'!S:S,'Roshas Attendance'!S:S,"",2)</f>
        <v>#NAME?</v>
      </c>
      <c r="E158" s="228"/>
      <c r="F158" s="229" t="str">
        <f aca="false">IFERROR(IF(COUNTIF(E:E,E158)=0,"",COUNTIF(E:E,E158)),"")</f>
        <v/>
      </c>
      <c r="G158" s="227"/>
      <c r="H158" s="230" t="n">
        <v>45841</v>
      </c>
      <c r="I158" s="231"/>
    </row>
    <row r="159" customFormat="false" ht="15.75" hidden="false" customHeight="true" outlineLevel="0" collapsed="false">
      <c r="A159" s="234" t="n">
        <v>158</v>
      </c>
      <c r="B159" s="235" t="s">
        <v>727</v>
      </c>
      <c r="C159" s="236"/>
      <c r="D159" s="236" t="e">
        <f aca="false" t="array" ref="D159:D159">xlookup("*"&amp;B159&amp;"*",'Roshas Attendance'!S:S,'Roshas Attendance'!S:S,"",2)</f>
        <v>#NAME?</v>
      </c>
      <c r="E159" s="236"/>
      <c r="F159" s="237" t="str">
        <f aca="false">IFERROR(IF(COUNTIF(E:E,E159)=0,"",COUNTIF(E:E,E159)),"")</f>
        <v/>
      </c>
      <c r="G159" s="235"/>
      <c r="H159" s="238" t="n">
        <v>45841</v>
      </c>
      <c r="I159" s="239"/>
    </row>
    <row r="160" customFormat="false" ht="15.75" hidden="false" customHeight="true" outlineLevel="0" collapsed="false">
      <c r="A160" s="226" t="n">
        <v>159</v>
      </c>
      <c r="B160" s="227" t="s">
        <v>728</v>
      </c>
      <c r="C160" s="228"/>
      <c r="D160" s="228" t="e">
        <f aca="false" t="array" ref="D160:D160">xlookup("*"&amp;B160&amp;"*",'Roshas Attendance'!S:S,'Roshas Attendance'!S:S,"",2)</f>
        <v>#NAME?</v>
      </c>
      <c r="E160" s="228" t="s">
        <v>1037</v>
      </c>
      <c r="F160" s="229" t="n">
        <f aca="false">IFERROR(IF(COUNTIF(E:E,E160)=0,"",COUNTIF(E:E,E160)),"")</f>
        <v>3</v>
      </c>
      <c r="G160" s="227"/>
      <c r="H160" s="230" t="n">
        <v>45841</v>
      </c>
      <c r="I160" s="231"/>
    </row>
    <row r="161" customFormat="false" ht="15.75" hidden="false" customHeight="true" outlineLevel="0" collapsed="false">
      <c r="A161" s="234" t="n">
        <v>160</v>
      </c>
      <c r="B161" s="235" t="s">
        <v>224</v>
      </c>
      <c r="C161" s="236"/>
      <c r="D161" s="236" t="e">
        <f aca="false" t="array" ref="D161:D161">xlookup("*"&amp;B161&amp;"*",'Roshas Attendance'!S:S,'Roshas Attendance'!S:S,"",2)</f>
        <v>#NAME?</v>
      </c>
      <c r="E161" s="236" t="s">
        <v>222</v>
      </c>
      <c r="F161" s="237" t="n">
        <f aca="false">IFERROR(IF(COUNTIF(E:E,E161)=0,"",COUNTIF(E:E,E161)),"")</f>
        <v>3</v>
      </c>
      <c r="G161" s="235"/>
      <c r="H161" s="238" t="n">
        <v>45841</v>
      </c>
      <c r="I161" s="239"/>
    </row>
    <row r="162" customFormat="false" ht="15.75" hidden="false" customHeight="true" outlineLevel="0" collapsed="false">
      <c r="A162" s="226" t="n">
        <v>161</v>
      </c>
      <c r="B162" s="227" t="s">
        <v>730</v>
      </c>
      <c r="C162" s="228"/>
      <c r="D162" s="228" t="e">
        <f aca="false" t="array" ref="D162:D162">xlookup("*"&amp;B162&amp;"*",'Roshas Attendance'!S:S,'Roshas Attendance'!S:S,"",2)</f>
        <v>#NAME?</v>
      </c>
      <c r="E162" s="228" t="s">
        <v>798</v>
      </c>
      <c r="F162" s="229" t="n">
        <f aca="false">IFERROR(IF(COUNTIF(E:E,E162)=0,"",COUNTIF(E:E,E162)),"")</f>
        <v>3</v>
      </c>
      <c r="G162" s="227"/>
      <c r="H162" s="230" t="n">
        <v>45841</v>
      </c>
      <c r="I162" s="231"/>
    </row>
    <row r="163" customFormat="false" ht="15.75" hidden="false" customHeight="true" outlineLevel="0" collapsed="false">
      <c r="A163" s="234" t="n">
        <v>162</v>
      </c>
      <c r="B163" s="235" t="s">
        <v>731</v>
      </c>
      <c r="C163" s="236"/>
      <c r="D163" s="236" t="e">
        <f aca="false" t="array" ref="D163:D163">xlookup("*"&amp;B163&amp;"*",'Roshas Attendance'!S:S,'Roshas Attendance'!S:S,"",2)</f>
        <v>#NAME?</v>
      </c>
      <c r="E163" s="236"/>
      <c r="F163" s="237" t="str">
        <f aca="false">IFERROR(IF(COUNTIF(E:E,E163)=0,"",COUNTIF(E:E,E163)),"")</f>
        <v/>
      </c>
      <c r="G163" s="235"/>
      <c r="H163" s="238" t="n">
        <v>45841</v>
      </c>
      <c r="I163" s="239"/>
    </row>
    <row r="164" customFormat="false" ht="15.75" hidden="false" customHeight="true" outlineLevel="0" collapsed="false">
      <c r="A164" s="226" t="n">
        <v>163</v>
      </c>
      <c r="B164" s="227" t="s">
        <v>83</v>
      </c>
      <c r="C164" s="228"/>
      <c r="D164" s="228" t="e">
        <f aca="false" t="array" ref="D164:D164">xlookup("*"&amp;B164&amp;"*",'Roshas Attendance'!S:S,'Roshas Attendance'!S:S,"",2)</f>
        <v>#NAME?</v>
      </c>
      <c r="E164" s="228" t="s">
        <v>83</v>
      </c>
      <c r="F164" s="229" t="n">
        <f aca="false">IFERROR(IF(COUNTIF(E:E,E164)=0,"",COUNTIF(E:E,E164)),"")</f>
        <v>3</v>
      </c>
      <c r="G164" s="227"/>
      <c r="H164" s="230" t="n">
        <v>45841</v>
      </c>
      <c r="I164" s="231"/>
    </row>
    <row r="165" customFormat="false" ht="15.75" hidden="false" customHeight="true" outlineLevel="0" collapsed="false">
      <c r="A165" s="234" t="n">
        <v>164</v>
      </c>
      <c r="B165" s="235" t="s">
        <v>441</v>
      </c>
      <c r="C165" s="236"/>
      <c r="D165" s="236" t="e">
        <f aca="false" t="array" ref="D165:D165">xlookup("*"&amp;B165&amp;"*",'Roshas Attendance'!S:S,'Roshas Attendance'!S:S,"",2)</f>
        <v>#NAME?</v>
      </c>
      <c r="E165" s="236" t="s">
        <v>441</v>
      </c>
      <c r="F165" s="237" t="n">
        <f aca="false">IFERROR(IF(COUNTIF(E:E,E165)=0,"",COUNTIF(E:E,E165)),"")</f>
        <v>1</v>
      </c>
      <c r="G165" s="235"/>
      <c r="H165" s="238" t="n">
        <v>45841</v>
      </c>
      <c r="I165" s="239"/>
    </row>
    <row r="166" customFormat="false" ht="15.75" hidden="false" customHeight="true" outlineLevel="0" collapsed="false">
      <c r="A166" s="226" t="n">
        <v>165</v>
      </c>
      <c r="B166" s="227" t="s">
        <v>733</v>
      </c>
      <c r="C166" s="228"/>
      <c r="D166" s="228" t="e">
        <f aca="false" t="array" ref="D166:D166">xlookup("*"&amp;B166&amp;"*",'Roshas Attendance'!S:S,'Roshas Attendance'!S:S,"",2)</f>
        <v>#NAME?</v>
      </c>
      <c r="E166" s="228"/>
      <c r="F166" s="229" t="str">
        <f aca="false">IFERROR(IF(COUNTIF(E:E,E166)=0,"",COUNTIF(E:E,E166)),"")</f>
        <v/>
      </c>
      <c r="G166" s="227"/>
      <c r="H166" s="230" t="n">
        <v>45841</v>
      </c>
      <c r="I166" s="231"/>
    </row>
    <row r="167" customFormat="false" ht="15.75" hidden="false" customHeight="true" outlineLevel="0" collapsed="false">
      <c r="A167" s="234" t="n">
        <v>166</v>
      </c>
      <c r="B167" s="235" t="s">
        <v>85</v>
      </c>
      <c r="C167" s="236"/>
      <c r="D167" s="236" t="e">
        <f aca="false" t="array" ref="D167:D167">xlookup("*"&amp;B167&amp;"*",'Roshas Attendance'!S:S,'Roshas Attendance'!S:S,"",2)</f>
        <v>#NAME?</v>
      </c>
      <c r="E167" s="236" t="s">
        <v>85</v>
      </c>
      <c r="F167" s="237" t="n">
        <f aca="false">IFERROR(IF(COUNTIF(E:E,E167)=0,"",COUNTIF(E:E,E167)),"")</f>
        <v>1</v>
      </c>
      <c r="G167" s="235"/>
      <c r="H167" s="238" t="n">
        <v>45841</v>
      </c>
      <c r="I167" s="239"/>
    </row>
    <row r="168" customFormat="false" ht="15.75" hidden="false" customHeight="true" outlineLevel="0" collapsed="false">
      <c r="A168" s="226" t="n">
        <v>167</v>
      </c>
      <c r="B168" s="227" t="s">
        <v>737</v>
      </c>
      <c r="C168" s="228"/>
      <c r="D168" s="228" t="e">
        <f aca="false" t="array" ref="D168:D168">xlookup("*"&amp;B168&amp;"*",'Roshas Attendance'!S:S,'Roshas Attendance'!S:S,"",2)</f>
        <v>#NAME?</v>
      </c>
      <c r="E168" s="228"/>
      <c r="F168" s="229" t="str">
        <f aca="false">IFERROR(IF(COUNTIF(E:E,E168)=0,"",COUNTIF(E:E,E168)),"")</f>
        <v/>
      </c>
      <c r="G168" s="227"/>
      <c r="H168" s="230" t="n">
        <v>45841</v>
      </c>
      <c r="I168" s="231"/>
    </row>
    <row r="169" customFormat="false" ht="15.75" hidden="false" customHeight="true" outlineLevel="0" collapsed="false">
      <c r="A169" s="234" t="n">
        <v>168</v>
      </c>
      <c r="B169" s="235" t="s">
        <v>738</v>
      </c>
      <c r="C169" s="236"/>
      <c r="D169" s="236" t="e">
        <f aca="false" t="array" ref="D169:D169">xlookup("*"&amp;B169&amp;"*",'Roshas Attendance'!S:S,'Roshas Attendance'!S:S,"",2)</f>
        <v>#NAME?</v>
      </c>
      <c r="E169" s="236" t="s">
        <v>143</v>
      </c>
      <c r="F169" s="237" t="n">
        <f aca="false">IFERROR(IF(COUNTIF(E:E,E169)=0,"",COUNTIF(E:E,E169)),"")</f>
        <v>3</v>
      </c>
      <c r="G169" s="235"/>
      <c r="H169" s="238" t="n">
        <v>45841</v>
      </c>
      <c r="I169" s="239"/>
    </row>
    <row r="170" customFormat="false" ht="15.75" hidden="false" customHeight="true" outlineLevel="0" collapsed="false">
      <c r="A170" s="226" t="n">
        <v>169</v>
      </c>
      <c r="B170" s="227" t="s">
        <v>739</v>
      </c>
      <c r="C170" s="228"/>
      <c r="D170" s="228" t="e">
        <f aca="false" t="array" ref="D170:D170">xlookup("*"&amp;B170&amp;"*",'Roshas Attendance'!S:S,'Roshas Attendance'!S:S,"",2)</f>
        <v>#NAME?</v>
      </c>
      <c r="E170" s="228"/>
      <c r="F170" s="229" t="str">
        <f aca="false">IFERROR(IF(COUNTIF(E:E,E170)=0,"",COUNTIF(E:E,E170)),"")</f>
        <v/>
      </c>
      <c r="G170" s="227"/>
      <c r="H170" s="230" t="n">
        <v>45841</v>
      </c>
      <c r="I170" s="231"/>
    </row>
    <row r="171" customFormat="false" ht="15.75" hidden="false" customHeight="true" outlineLevel="0" collapsed="false">
      <c r="A171" s="234" t="n">
        <v>170</v>
      </c>
      <c r="B171" s="235" t="s">
        <v>740</v>
      </c>
      <c r="C171" s="236"/>
      <c r="D171" s="236" t="e">
        <f aca="false" t="array" ref="D171:D171">xlookup("*"&amp;B171&amp;"*",'Roshas Attendance'!S:S,'Roshas Attendance'!S:S,"",2)</f>
        <v>#NAME?</v>
      </c>
      <c r="E171" s="236"/>
      <c r="F171" s="237" t="str">
        <f aca="false">IFERROR(IF(COUNTIF(E:E,E171)=0,"",COUNTIF(E:E,E171)),"")</f>
        <v/>
      </c>
      <c r="G171" s="235"/>
      <c r="H171" s="238" t="n">
        <v>45841</v>
      </c>
      <c r="I171" s="239"/>
    </row>
    <row r="172" customFormat="false" ht="15.75" hidden="false" customHeight="true" outlineLevel="0" collapsed="false">
      <c r="A172" s="226" t="n">
        <v>171</v>
      </c>
      <c r="B172" s="227" t="s">
        <v>87</v>
      </c>
      <c r="C172" s="228"/>
      <c r="D172" s="228" t="e">
        <f aca="false" t="array" ref="D172:D172">xlookup("*"&amp;B172&amp;"*",'Roshas Attendance'!S:S,'Roshas Attendance'!S:S,"",2)</f>
        <v>#NAME?</v>
      </c>
      <c r="E172" s="228" t="s">
        <v>87</v>
      </c>
      <c r="F172" s="229" t="n">
        <f aca="false">IFERROR(IF(COUNTIF(E:E,E172)=0,"",COUNTIF(E:E,E172)),"")</f>
        <v>4</v>
      </c>
      <c r="G172" s="227"/>
      <c r="H172" s="230" t="n">
        <v>45841</v>
      </c>
      <c r="I172" s="231"/>
    </row>
    <row r="173" customFormat="false" ht="15.75" hidden="false" customHeight="true" outlineLevel="0" collapsed="false">
      <c r="A173" s="234" t="n">
        <v>172</v>
      </c>
      <c r="B173" s="235" t="s">
        <v>88</v>
      </c>
      <c r="C173" s="236"/>
      <c r="D173" s="236" t="e">
        <f aca="false" t="array" ref="D173:D173">xlookup("*"&amp;B173&amp;"*",'Roshas Attendance'!S:S,'Roshas Attendance'!S:S,"",2)</f>
        <v>#NAME?</v>
      </c>
      <c r="E173" s="236" t="s">
        <v>87</v>
      </c>
      <c r="F173" s="237" t="n">
        <f aca="false">IFERROR(IF(COUNTIF(E:E,E173)=0,"",COUNTIF(E:E,E173)),"")</f>
        <v>4</v>
      </c>
      <c r="G173" s="235"/>
      <c r="H173" s="238" t="n">
        <v>45841</v>
      </c>
      <c r="I173" s="239"/>
    </row>
    <row r="174" customFormat="false" ht="15.75" hidden="false" customHeight="true" outlineLevel="0" collapsed="false">
      <c r="A174" s="226" t="n">
        <v>173</v>
      </c>
      <c r="B174" s="227" t="s">
        <v>742</v>
      </c>
      <c r="C174" s="228"/>
      <c r="D174" s="228" t="e">
        <f aca="false" t="array" ref="D174:D174">xlookup("*"&amp;B174&amp;"*",'Roshas Attendance'!S:S,'Roshas Attendance'!S:S,"",2)</f>
        <v>#NAME?</v>
      </c>
      <c r="E174" s="228"/>
      <c r="F174" s="229" t="str">
        <f aca="false">IFERROR(IF(COUNTIF(E:E,E174)=0,"",COUNTIF(E:E,E174)),"")</f>
        <v/>
      </c>
      <c r="G174" s="227"/>
      <c r="H174" s="230" t="n">
        <v>45841</v>
      </c>
      <c r="I174" s="231"/>
    </row>
    <row r="175" customFormat="false" ht="15.75" hidden="false" customHeight="true" outlineLevel="0" collapsed="false">
      <c r="A175" s="234" t="n">
        <v>174</v>
      </c>
      <c r="B175" s="235" t="s">
        <v>743</v>
      </c>
      <c r="C175" s="236"/>
      <c r="D175" s="236" t="e">
        <f aca="false" t="array" ref="D175:D175">xlookup("*"&amp;B175&amp;"*",'Roshas Attendance'!S:S,'Roshas Attendance'!S:S,"",2)</f>
        <v>#NAME?</v>
      </c>
      <c r="E175" s="236" t="s">
        <v>146</v>
      </c>
      <c r="F175" s="237" t="n">
        <f aca="false">IFERROR(IF(COUNTIF(E:E,E175)=0,"",COUNTIF(E:E,E175)),"")</f>
        <v>2</v>
      </c>
      <c r="G175" s="235"/>
      <c r="H175" s="238" t="n">
        <v>45841</v>
      </c>
      <c r="I175" s="239"/>
    </row>
    <row r="176" customFormat="false" ht="15.75" hidden="false" customHeight="true" outlineLevel="0" collapsed="false">
      <c r="A176" s="226" t="n">
        <v>175</v>
      </c>
      <c r="B176" s="227" t="s">
        <v>1038</v>
      </c>
      <c r="C176" s="228"/>
      <c r="D176" s="228" t="e">
        <f aca="false" t="array" ref="D176:D176">xlookup("*"&amp;B176&amp;"*",'Roshas Attendance'!S:S,'Roshas Attendance'!S:S,"",2)</f>
        <v>#NAME?</v>
      </c>
      <c r="E176" s="228"/>
      <c r="F176" s="229" t="str">
        <f aca="false">IFERROR(IF(COUNTIF(E:E,E176)=0,"",COUNTIF(E:E,E176)),"")</f>
        <v/>
      </c>
      <c r="G176" s="227"/>
      <c r="H176" s="230" t="n">
        <v>45841</v>
      </c>
      <c r="I176" s="231"/>
    </row>
    <row r="177" customFormat="false" ht="15.75" hidden="false" customHeight="true" outlineLevel="0" collapsed="false">
      <c r="A177" s="234" t="n">
        <v>176</v>
      </c>
      <c r="B177" s="235" t="s">
        <v>92</v>
      </c>
      <c r="C177" s="236"/>
      <c r="D177" s="236" t="e">
        <f aca="false" t="array" ref="D177:D177">xlookup("*"&amp;B177&amp;"*",'Roshas Attendance'!S:S,'Roshas Attendance'!S:S,"",2)</f>
        <v>#NAME?</v>
      </c>
      <c r="E177" s="236"/>
      <c r="F177" s="237" t="str">
        <f aca="false">IFERROR(IF(COUNTIF(E:E,E177)=0,"",COUNTIF(E:E,E177)),"")</f>
        <v/>
      </c>
      <c r="G177" s="235"/>
      <c r="H177" s="238" t="n">
        <v>45841</v>
      </c>
      <c r="I177" s="239"/>
    </row>
    <row r="178" customFormat="false" ht="15.75" hidden="false" customHeight="true" outlineLevel="0" collapsed="false">
      <c r="A178" s="226" t="n">
        <v>177</v>
      </c>
      <c r="B178" s="227" t="s">
        <v>746</v>
      </c>
      <c r="C178" s="228"/>
      <c r="D178" s="228" t="e">
        <f aca="false" t="array" ref="D178:D178">xlookup("*"&amp;B178&amp;"*",'Roshas Attendance'!S:S,'Roshas Attendance'!S:S,"",2)</f>
        <v>#NAME?</v>
      </c>
      <c r="E178" s="228"/>
      <c r="F178" s="229" t="str">
        <f aca="false">IFERROR(IF(COUNTIF(E:E,E178)=0,"",COUNTIF(E:E,E178)),"")</f>
        <v/>
      </c>
      <c r="G178" s="227"/>
      <c r="H178" s="230" t="n">
        <v>45841</v>
      </c>
      <c r="I178" s="231"/>
    </row>
    <row r="179" customFormat="false" ht="15.75" hidden="false" customHeight="true" outlineLevel="0" collapsed="false">
      <c r="A179" s="234" t="n">
        <v>178</v>
      </c>
      <c r="B179" s="235" t="s">
        <v>319</v>
      </c>
      <c r="C179" s="236"/>
      <c r="D179" s="236" t="e">
        <f aca="false" t="array" ref="D179:D179">xlookup("*"&amp;B179&amp;"*",'Roshas Attendance'!S:S,'Roshas Attendance'!S:S,"",2)</f>
        <v>#NAME?</v>
      </c>
      <c r="E179" s="236" t="s">
        <v>319</v>
      </c>
      <c r="F179" s="237" t="n">
        <f aca="false">IFERROR(IF(COUNTIF(E:E,E179)=0,"",COUNTIF(E:E,E179)),"")</f>
        <v>1</v>
      </c>
      <c r="G179" s="235"/>
      <c r="H179" s="238" t="n">
        <v>45841</v>
      </c>
      <c r="I179" s="239"/>
    </row>
    <row r="180" customFormat="false" ht="15.75" hidden="false" customHeight="true" outlineLevel="0" collapsed="false">
      <c r="A180" s="226" t="n">
        <v>179</v>
      </c>
      <c r="B180" s="227" t="s">
        <v>748</v>
      </c>
      <c r="C180" s="228"/>
      <c r="D180" s="228" t="e">
        <f aca="false" t="array" ref="D180:D180">xlookup("*"&amp;B180&amp;"*",'Roshas Attendance'!S:S,'Roshas Attendance'!S:S,"",2)</f>
        <v>#NAME?</v>
      </c>
      <c r="E180" s="228"/>
      <c r="F180" s="229" t="str">
        <f aca="false">IFERROR(IF(COUNTIF(E:E,E180)=0,"",COUNTIF(E:E,E180)),"")</f>
        <v/>
      </c>
      <c r="G180" s="227"/>
      <c r="H180" s="230" t="n">
        <v>45841</v>
      </c>
      <c r="I180" s="231"/>
    </row>
    <row r="181" customFormat="false" ht="15.75" hidden="false" customHeight="true" outlineLevel="0" collapsed="false">
      <c r="A181" s="234" t="n">
        <v>180</v>
      </c>
      <c r="B181" s="235" t="s">
        <v>393</v>
      </c>
      <c r="C181" s="236"/>
      <c r="D181" s="236" t="e">
        <f aca="false" t="array" ref="D181:D181">xlookup("*"&amp;B181&amp;"*",'Roshas Attendance'!S:S,'Roshas Attendance'!S:S,"",2)</f>
        <v>#NAME?</v>
      </c>
      <c r="E181" s="236"/>
      <c r="F181" s="237" t="str">
        <f aca="false">IFERROR(IF(COUNTIF(E:E,E181)=0,"",COUNTIF(E:E,E181)),"")</f>
        <v/>
      </c>
      <c r="G181" s="235"/>
      <c r="H181" s="238" t="n">
        <v>45841</v>
      </c>
      <c r="I181" s="239"/>
    </row>
    <row r="182" customFormat="false" ht="15.75" hidden="false" customHeight="true" outlineLevel="0" collapsed="false">
      <c r="A182" s="226" t="n">
        <v>181</v>
      </c>
      <c r="B182" s="227" t="s">
        <v>183</v>
      </c>
      <c r="C182" s="228"/>
      <c r="D182" s="228" t="e">
        <f aca="false" t="array" ref="D182:D182">xlookup("*"&amp;B182&amp;"*",'Roshas Attendance'!S:S,'Roshas Attendance'!S:S,"",2)</f>
        <v>#NAME?</v>
      </c>
      <c r="E182" s="228" t="s">
        <v>180</v>
      </c>
      <c r="F182" s="229" t="n">
        <f aca="false">IFERROR(IF(COUNTIF(E:E,E182)=0,"",COUNTIF(E:E,E182)),"")</f>
        <v>3</v>
      </c>
      <c r="G182" s="227"/>
      <c r="H182" s="230" t="n">
        <v>45841</v>
      </c>
      <c r="I182" s="231"/>
    </row>
    <row r="183" customFormat="false" ht="15.75" hidden="false" customHeight="true" outlineLevel="0" collapsed="false">
      <c r="A183" s="234" t="n">
        <v>182</v>
      </c>
      <c r="B183" s="235" t="s">
        <v>749</v>
      </c>
      <c r="C183" s="236"/>
      <c r="D183" s="236" t="e">
        <f aca="false" t="array" ref="D183:D183">xlookup("*"&amp;B183&amp;"*",'Roshas Attendance'!S:S,'Roshas Attendance'!S:S,"",2)</f>
        <v>#NAME?</v>
      </c>
      <c r="E183" s="236"/>
      <c r="F183" s="237" t="str">
        <f aca="false">IFERROR(IF(COUNTIF(E:E,E183)=0,"",COUNTIF(E:E,E183)),"")</f>
        <v/>
      </c>
      <c r="G183" s="235"/>
      <c r="H183" s="238" t="n">
        <v>45841</v>
      </c>
      <c r="I183" s="239"/>
    </row>
    <row r="184" customFormat="false" ht="15.75" hidden="false" customHeight="true" outlineLevel="0" collapsed="false">
      <c r="A184" s="226" t="n">
        <v>183</v>
      </c>
      <c r="B184" s="227" t="s">
        <v>112</v>
      </c>
      <c r="C184" s="228"/>
      <c r="D184" s="228" t="e">
        <f aca="false" t="array" ref="D184:D184">xlookup("*"&amp;B184&amp;"*",'Roshas Attendance'!S:S,'Roshas Attendance'!S:S,"",2)</f>
        <v>#NAME?</v>
      </c>
      <c r="E184" s="228" t="s">
        <v>113</v>
      </c>
      <c r="F184" s="229" t="n">
        <f aca="false">IFERROR(IF(COUNTIF(E:E,E184)=0,"",COUNTIF(E:E,E184)),"")</f>
        <v>3</v>
      </c>
      <c r="G184" s="227"/>
      <c r="H184" s="230" t="n">
        <v>45841</v>
      </c>
      <c r="I184" s="231"/>
    </row>
    <row r="185" customFormat="false" ht="15.75" hidden="false" customHeight="true" outlineLevel="0" collapsed="false">
      <c r="A185" s="234" t="n">
        <v>184</v>
      </c>
      <c r="B185" s="235" t="s">
        <v>751</v>
      </c>
      <c r="C185" s="236"/>
      <c r="D185" s="236" t="e">
        <f aca="false" t="array" ref="D185:D185">xlookup("*"&amp;B185&amp;"*",'Roshas Attendance'!S:S,'Roshas Attendance'!S:S,"",2)</f>
        <v>#NAME?</v>
      </c>
      <c r="E185" s="236"/>
      <c r="F185" s="237" t="str">
        <f aca="false">IFERROR(IF(COUNTIF(E:E,E185)=0,"",COUNTIF(E:E,E185)),"")</f>
        <v/>
      </c>
      <c r="G185" s="235"/>
      <c r="H185" s="238" t="n">
        <v>45841</v>
      </c>
      <c r="I185" s="239"/>
    </row>
    <row r="186" customFormat="false" ht="15.75" hidden="false" customHeight="true" outlineLevel="0" collapsed="false">
      <c r="A186" s="226" t="n">
        <v>185</v>
      </c>
      <c r="B186" s="227" t="s">
        <v>752</v>
      </c>
      <c r="C186" s="228"/>
      <c r="D186" s="228" t="e">
        <f aca="false" t="array" ref="D186:D186">xlookup("*"&amp;B186&amp;"*",'Roshas Attendance'!S:S,'Roshas Attendance'!S:S,"",2)</f>
        <v>#NAME?</v>
      </c>
      <c r="E186" s="228" t="s">
        <v>1014</v>
      </c>
      <c r="F186" s="229" t="n">
        <f aca="false">IFERROR(IF(COUNTIF(E:E,E186)=0,"",COUNTIF(E:E,E186)),"")</f>
        <v>2</v>
      </c>
      <c r="G186" s="227"/>
      <c r="H186" s="230" t="n">
        <v>45841</v>
      </c>
      <c r="I186" s="231"/>
    </row>
    <row r="187" customFormat="false" ht="15.75" hidden="false" customHeight="true" outlineLevel="0" collapsed="false">
      <c r="A187" s="234" t="n">
        <v>186</v>
      </c>
      <c r="B187" s="235" t="s">
        <v>753</v>
      </c>
      <c r="C187" s="236"/>
      <c r="D187" s="236" t="e">
        <f aca="false" t="array" ref="D187:D187">xlookup("*"&amp;B187&amp;"*",'Roshas Attendance'!S:S,'Roshas Attendance'!S:S,"",2)</f>
        <v>#NAME?</v>
      </c>
      <c r="E187" s="236"/>
      <c r="F187" s="237" t="str">
        <f aca="false">IFERROR(IF(COUNTIF(E:E,E187)=0,"",COUNTIF(E:E,E187)),"")</f>
        <v/>
      </c>
      <c r="G187" s="235"/>
      <c r="H187" s="238" t="n">
        <v>45841</v>
      </c>
      <c r="I187" s="239"/>
    </row>
    <row r="188" customFormat="false" ht="15.75" hidden="false" customHeight="true" outlineLevel="0" collapsed="false">
      <c r="A188" s="226" t="n">
        <v>187</v>
      </c>
      <c r="B188" s="227" t="s">
        <v>754</v>
      </c>
      <c r="C188" s="228"/>
      <c r="D188" s="228" t="e">
        <f aca="false" t="array" ref="D188:D188">xlookup("*"&amp;B188&amp;"*",'Roshas Attendance'!S:S,'Roshas Attendance'!S:S,"",2)</f>
        <v>#NAME?</v>
      </c>
      <c r="E188" s="228" t="s">
        <v>12</v>
      </c>
      <c r="F188" s="229" t="n">
        <f aca="false">IFERROR(IF(COUNTIF(E:E,E188)=0,"",COUNTIF(E:E,E188)),"")</f>
        <v>7</v>
      </c>
      <c r="G188" s="227"/>
      <c r="H188" s="230" t="n">
        <v>45841</v>
      </c>
      <c r="I188" s="231"/>
    </row>
    <row r="189" customFormat="false" ht="15.75" hidden="false" customHeight="true" outlineLevel="0" collapsed="false">
      <c r="A189" s="234" t="n">
        <v>188</v>
      </c>
      <c r="B189" s="235" t="s">
        <v>755</v>
      </c>
      <c r="C189" s="236"/>
      <c r="D189" s="236" t="e">
        <f aca="false" t="array" ref="D189:D189">xlookup("*"&amp;B189&amp;"*",'Roshas Attendance'!S:S,'Roshas Attendance'!S:S,"",2)</f>
        <v>#NAME?</v>
      </c>
      <c r="E189" s="236"/>
      <c r="F189" s="237" t="str">
        <f aca="false">IFERROR(IF(COUNTIF(E:E,E189)=0,"",COUNTIF(E:E,E189)),"")</f>
        <v/>
      </c>
      <c r="G189" s="235"/>
      <c r="H189" s="238" t="n">
        <v>45841</v>
      </c>
      <c r="I189" s="239"/>
    </row>
    <row r="190" customFormat="false" ht="15.75" hidden="false" customHeight="true" outlineLevel="0" collapsed="false">
      <c r="A190" s="226" t="n">
        <v>189</v>
      </c>
      <c r="B190" s="227" t="s">
        <v>1039</v>
      </c>
      <c r="C190" s="228"/>
      <c r="D190" s="228" t="e">
        <f aca="false" t="array" ref="D190:D190">xlookup("*"&amp;B190&amp;"*",'Roshas Attendance'!S:S,'Roshas Attendance'!S:S,"",2)</f>
        <v>#NAME?</v>
      </c>
      <c r="E190" s="228"/>
      <c r="F190" s="229" t="str">
        <f aca="false">IFERROR(IF(COUNTIF(E:E,E190)=0,"",COUNTIF(E:E,E190)),"")</f>
        <v/>
      </c>
      <c r="G190" s="227"/>
      <c r="H190" s="230" t="n">
        <v>45841</v>
      </c>
      <c r="I190" s="231"/>
    </row>
    <row r="191" customFormat="false" ht="15.75" hidden="false" customHeight="true" outlineLevel="0" collapsed="false">
      <c r="A191" s="234" t="n">
        <v>190</v>
      </c>
      <c r="B191" s="235" t="s">
        <v>756</v>
      </c>
      <c r="C191" s="236"/>
      <c r="D191" s="236" t="e">
        <f aca="false" t="array" ref="D191:D191">xlookup("*"&amp;B191&amp;"*",'Roshas Attendance'!S:S,'Roshas Attendance'!S:S,"",2)</f>
        <v>#NAME?</v>
      </c>
      <c r="E191" s="236"/>
      <c r="F191" s="237" t="str">
        <f aca="false">IFERROR(IF(COUNTIF(E:E,E191)=0,"",COUNTIF(E:E,E191)),"")</f>
        <v/>
      </c>
      <c r="G191" s="235"/>
      <c r="H191" s="238" t="n">
        <v>45841</v>
      </c>
      <c r="I191" s="239"/>
    </row>
    <row r="192" customFormat="false" ht="15.75" hidden="false" customHeight="true" outlineLevel="0" collapsed="false">
      <c r="A192" s="226" t="n">
        <v>191</v>
      </c>
      <c r="B192" s="227" t="s">
        <v>757</v>
      </c>
      <c r="C192" s="228"/>
      <c r="D192" s="228" t="e">
        <f aca="false" t="array" ref="D192:D192">xlookup("*"&amp;B192&amp;"*",'Roshas Attendance'!S:S,'Roshas Attendance'!S:S,"",2)</f>
        <v>#NAME?</v>
      </c>
      <c r="E192" s="228"/>
      <c r="F192" s="229" t="str">
        <f aca="false">IFERROR(IF(COUNTIF(E:E,E192)=0,"",COUNTIF(E:E,E192)),"")</f>
        <v/>
      </c>
      <c r="G192" s="227"/>
      <c r="H192" s="230" t="n">
        <v>45841</v>
      </c>
      <c r="I192" s="231"/>
    </row>
    <row r="193" customFormat="false" ht="15.75" hidden="false" customHeight="true" outlineLevel="0" collapsed="false">
      <c r="A193" s="234" t="n">
        <v>192</v>
      </c>
      <c r="B193" s="235" t="s">
        <v>758</v>
      </c>
      <c r="C193" s="236"/>
      <c r="D193" s="236" t="e">
        <f aca="false" t="array" ref="D193:D193">xlookup("*"&amp;B193&amp;"*",'Roshas Attendance'!S:S,'Roshas Attendance'!S:S,"",2)</f>
        <v>#NAME?</v>
      </c>
      <c r="E193" s="236"/>
      <c r="F193" s="237" t="str">
        <f aca="false">IFERROR(IF(COUNTIF(E:E,E193)=0,"",COUNTIF(E:E,E193)),"")</f>
        <v/>
      </c>
      <c r="G193" s="235"/>
      <c r="H193" s="238" t="n">
        <v>45841</v>
      </c>
      <c r="I193" s="239"/>
    </row>
    <row r="194" customFormat="false" ht="15.75" hidden="false" customHeight="true" outlineLevel="0" collapsed="false">
      <c r="A194" s="226" t="n">
        <v>193</v>
      </c>
      <c r="B194" s="227" t="s">
        <v>131</v>
      </c>
      <c r="C194" s="228"/>
      <c r="D194" s="228" t="e">
        <f aca="false" t="array" ref="D194:D194">xlookup("*"&amp;B194&amp;"*",'Roshas Attendance'!S:S,'Roshas Attendance'!S:S,"",2)</f>
        <v>#NAME?</v>
      </c>
      <c r="E194" s="228"/>
      <c r="F194" s="229" t="str">
        <f aca="false">IFERROR(IF(COUNTIF(E:E,E194)=0,"",COUNTIF(E:E,E194)),"")</f>
        <v/>
      </c>
      <c r="G194" s="227"/>
      <c r="H194" s="230" t="n">
        <v>45841</v>
      </c>
      <c r="I194" s="231"/>
    </row>
    <row r="195" customFormat="false" ht="15.75" hidden="false" customHeight="true" outlineLevel="0" collapsed="false">
      <c r="A195" s="234" t="n">
        <v>194</v>
      </c>
      <c r="B195" s="235" t="s">
        <v>759</v>
      </c>
      <c r="C195" s="236"/>
      <c r="D195" s="236" t="e">
        <f aca="false" t="array" ref="D195:D195">xlookup("*"&amp;B195&amp;"*",'Roshas Attendance'!S:S,'Roshas Attendance'!S:S,"",2)</f>
        <v>#NAME?</v>
      </c>
      <c r="E195" s="236"/>
      <c r="F195" s="237" t="str">
        <f aca="false">IFERROR(IF(COUNTIF(E:E,E195)=0,"",COUNTIF(E:E,E195)),"")</f>
        <v/>
      </c>
      <c r="G195" s="235"/>
      <c r="H195" s="238" t="n">
        <v>45841</v>
      </c>
      <c r="I195" s="239"/>
    </row>
    <row r="196" customFormat="false" ht="15.75" hidden="false" customHeight="true" outlineLevel="0" collapsed="false">
      <c r="A196" s="226" t="n">
        <v>195</v>
      </c>
      <c r="B196" s="227" t="s">
        <v>760</v>
      </c>
      <c r="C196" s="228"/>
      <c r="D196" s="228" t="e">
        <f aca="false" t="array" ref="D196:D196">xlookup("*"&amp;B196&amp;"*",'Roshas Attendance'!S:S,'Roshas Attendance'!S:S,"",2)</f>
        <v>#NAME?</v>
      </c>
      <c r="E196" s="228" t="s">
        <v>12</v>
      </c>
      <c r="F196" s="229" t="n">
        <f aca="false">IFERROR(IF(COUNTIF(E:E,E196)=0,"",COUNTIF(E:E,E196)),"")</f>
        <v>7</v>
      </c>
      <c r="G196" s="227"/>
      <c r="H196" s="230" t="n">
        <v>45841</v>
      </c>
      <c r="I196" s="231"/>
    </row>
    <row r="197" customFormat="false" ht="15.75" hidden="false" customHeight="true" outlineLevel="0" collapsed="false">
      <c r="A197" s="234" t="n">
        <v>196</v>
      </c>
      <c r="B197" s="235" t="s">
        <v>762</v>
      </c>
      <c r="C197" s="236"/>
      <c r="D197" s="236" t="e">
        <f aca="false" t="array" ref="D197:D197">xlookup("*"&amp;B197&amp;"*",'Roshas Attendance'!S:S,'Roshas Attendance'!S:S,"",2)</f>
        <v>#NAME?</v>
      </c>
      <c r="E197" s="236" t="s">
        <v>762</v>
      </c>
      <c r="F197" s="237" t="n">
        <f aca="false">IFERROR(IF(COUNTIF(E:E,E197)=0,"",COUNTIF(E:E,E197)),"")</f>
        <v>2</v>
      </c>
      <c r="G197" s="235"/>
      <c r="H197" s="238" t="n">
        <v>45841</v>
      </c>
      <c r="I197" s="239"/>
    </row>
    <row r="198" customFormat="false" ht="15.75" hidden="false" customHeight="true" outlineLevel="0" collapsed="false">
      <c r="A198" s="226" t="n">
        <v>197</v>
      </c>
      <c r="B198" s="227" t="s">
        <v>763</v>
      </c>
      <c r="C198" s="228"/>
      <c r="D198" s="228" t="e">
        <f aca="false" t="array" ref="D198:D198">xlookup("*"&amp;B198&amp;"*",'Roshas Attendance'!S:S,'Roshas Attendance'!S:S,"",2)</f>
        <v>#NAME?</v>
      </c>
      <c r="E198" s="228" t="s">
        <v>174</v>
      </c>
      <c r="F198" s="229" t="n">
        <f aca="false">IFERROR(IF(COUNTIF(E:E,E198)=0,"",COUNTIF(E:E,E198)),"")</f>
        <v>2</v>
      </c>
      <c r="G198" s="227"/>
      <c r="H198" s="230" t="n">
        <v>45841</v>
      </c>
      <c r="I198" s="231"/>
    </row>
    <row r="199" customFormat="false" ht="15.75" hidden="false" customHeight="true" outlineLevel="0" collapsed="false">
      <c r="A199" s="234" t="n">
        <v>198</v>
      </c>
      <c r="B199" s="235" t="s">
        <v>765</v>
      </c>
      <c r="C199" s="236"/>
      <c r="D199" s="236" t="e">
        <f aca="false" t="array" ref="D199:D199">xlookup("*"&amp;B199&amp;"*",'Roshas Attendance'!S:S,'Roshas Attendance'!S:S,"",2)</f>
        <v>#NAME?</v>
      </c>
      <c r="E199" s="236"/>
      <c r="F199" s="237" t="str">
        <f aca="false">IFERROR(IF(COUNTIF(E:E,E199)=0,"",COUNTIF(E:E,E199)),"")</f>
        <v/>
      </c>
      <c r="G199" s="235"/>
      <c r="H199" s="238" t="n">
        <v>45841</v>
      </c>
      <c r="I199" s="239"/>
    </row>
    <row r="200" customFormat="false" ht="15.75" hidden="false" customHeight="true" outlineLevel="0" collapsed="false">
      <c r="A200" s="226" t="n">
        <v>199</v>
      </c>
      <c r="B200" s="227" t="s">
        <v>766</v>
      </c>
      <c r="C200" s="228"/>
      <c r="D200" s="228" t="e">
        <f aca="false" t="array" ref="D200:D200">xlookup("*"&amp;B200&amp;"*",'Roshas Attendance'!S:S,'Roshas Attendance'!S:S,"",2)</f>
        <v>#NAME?</v>
      </c>
      <c r="E200" s="228"/>
      <c r="F200" s="229" t="str">
        <f aca="false">IFERROR(IF(COUNTIF(E:E,E200)=0,"",COUNTIF(E:E,E200)),"")</f>
        <v/>
      </c>
      <c r="G200" s="227"/>
      <c r="H200" s="230" t="n">
        <v>45841</v>
      </c>
      <c r="I200" s="231"/>
    </row>
    <row r="201" customFormat="false" ht="15.75" hidden="false" customHeight="true" outlineLevel="0" collapsed="false">
      <c r="A201" s="234" t="n">
        <v>200</v>
      </c>
      <c r="B201" s="235" t="s">
        <v>134</v>
      </c>
      <c r="C201" s="236"/>
      <c r="D201" s="236" t="e">
        <f aca="false" t="array" ref="D201:D201">xlookup("*"&amp;B201&amp;"*",'Roshas Attendance'!S:S,'Roshas Attendance'!S:S,"",2)</f>
        <v>#NAME?</v>
      </c>
      <c r="E201" s="236" t="s">
        <v>133</v>
      </c>
      <c r="F201" s="237" t="n">
        <f aca="false">IFERROR(IF(COUNTIF(E:E,E201)=0,"",COUNTIF(E:E,E201)),"")</f>
        <v>6</v>
      </c>
      <c r="G201" s="235"/>
      <c r="H201" s="238" t="n">
        <v>45841</v>
      </c>
      <c r="I201" s="239"/>
    </row>
    <row r="202" customFormat="false" ht="15.75" hidden="false" customHeight="true" outlineLevel="0" collapsed="false">
      <c r="A202" s="226" t="n">
        <v>201</v>
      </c>
      <c r="B202" s="227" t="s">
        <v>767</v>
      </c>
      <c r="C202" s="228"/>
      <c r="D202" s="228" t="e">
        <f aca="false" t="array" ref="D202:D202">xlookup("*"&amp;B202&amp;"*",'Roshas Attendance'!S:S,'Roshas Attendance'!S:S,"",2)</f>
        <v>#NAME?</v>
      </c>
      <c r="E202" s="228"/>
      <c r="F202" s="229" t="str">
        <f aca="false">IFERROR(IF(COUNTIF(E:E,E202)=0,"",COUNTIF(E:E,E202)),"")</f>
        <v/>
      </c>
      <c r="G202" s="227"/>
      <c r="H202" s="230" t="n">
        <v>45841</v>
      </c>
      <c r="I202" s="231"/>
    </row>
    <row r="203" customFormat="false" ht="15.75" hidden="false" customHeight="true" outlineLevel="0" collapsed="false">
      <c r="A203" s="234" t="n">
        <v>202</v>
      </c>
      <c r="B203" s="235" t="s">
        <v>106</v>
      </c>
      <c r="C203" s="236"/>
      <c r="D203" s="236" t="e">
        <f aca="false" t="array" ref="D203:D203">xlookup("*"&amp;B203&amp;"*",'Roshas Attendance'!S:S,'Roshas Attendance'!S:S,"",2)</f>
        <v>#NAME?</v>
      </c>
      <c r="E203" s="236" t="s">
        <v>106</v>
      </c>
      <c r="F203" s="237" t="n">
        <f aca="false">IFERROR(IF(COUNTIF(E:E,E203)=0,"",COUNTIF(E:E,E203)),"")</f>
        <v>2</v>
      </c>
      <c r="G203" s="235"/>
      <c r="H203" s="238" t="n">
        <v>45841</v>
      </c>
      <c r="I203" s="239"/>
    </row>
    <row r="204" customFormat="false" ht="15.75" hidden="false" customHeight="true" outlineLevel="0" collapsed="false">
      <c r="A204" s="226" t="n">
        <v>203</v>
      </c>
      <c r="B204" s="227" t="s">
        <v>768</v>
      </c>
      <c r="C204" s="228"/>
      <c r="D204" s="228" t="e">
        <f aca="false" t="array" ref="D204:D204">xlookup("*"&amp;B204&amp;"*",'Roshas Attendance'!S:S,'Roshas Attendance'!S:S,"",2)</f>
        <v>#NAME?</v>
      </c>
      <c r="E204" s="228" t="s">
        <v>87</v>
      </c>
      <c r="F204" s="229" t="n">
        <f aca="false">IFERROR(IF(COUNTIF(E:E,E204)=0,"",COUNTIF(E:E,E204)),"")</f>
        <v>4</v>
      </c>
      <c r="G204" s="227"/>
      <c r="H204" s="230" t="n">
        <v>45841</v>
      </c>
      <c r="I204" s="231"/>
    </row>
    <row r="205" customFormat="false" ht="15.75" hidden="false" customHeight="true" outlineLevel="0" collapsed="false">
      <c r="A205" s="234" t="n">
        <v>204</v>
      </c>
      <c r="B205" s="235" t="s">
        <v>108</v>
      </c>
      <c r="C205" s="236"/>
      <c r="D205" s="236" t="e">
        <f aca="false" t="array" ref="D205:D205">xlookup("*"&amp;B205&amp;"*",'Roshas Attendance'!S:S,'Roshas Attendance'!S:S,"",2)</f>
        <v>#NAME?</v>
      </c>
      <c r="E205" s="236"/>
      <c r="F205" s="237" t="str">
        <f aca="false">IFERROR(IF(COUNTIF(E:E,E205)=0,"",COUNTIF(E:E,E205)),"")</f>
        <v/>
      </c>
      <c r="G205" s="235"/>
      <c r="H205" s="238" t="n">
        <v>45841</v>
      </c>
      <c r="I205" s="239"/>
    </row>
    <row r="206" customFormat="false" ht="15.75" hidden="false" customHeight="true" outlineLevel="0" collapsed="false">
      <c r="A206" s="226" t="n">
        <v>205</v>
      </c>
      <c r="B206" s="227" t="s">
        <v>769</v>
      </c>
      <c r="C206" s="228"/>
      <c r="D206" s="228" t="e">
        <f aca="false" t="array" ref="D206:D206">xlookup("*"&amp;B206&amp;"*",'Roshas Attendance'!S:S,'Roshas Attendance'!S:S,"",2)</f>
        <v>#NAME?</v>
      </c>
      <c r="E206" s="228" t="s">
        <v>999</v>
      </c>
      <c r="F206" s="229" t="n">
        <f aca="false">IFERROR(IF(COUNTIF(E:E,E206)=0,"",COUNTIF(E:E,E206)),"")</f>
        <v>2</v>
      </c>
      <c r="G206" s="227"/>
      <c r="H206" s="230" t="n">
        <v>45841</v>
      </c>
      <c r="I206" s="231"/>
    </row>
    <row r="207" customFormat="false" ht="15.75" hidden="false" customHeight="true" outlineLevel="0" collapsed="false">
      <c r="A207" s="234" t="n">
        <v>206</v>
      </c>
      <c r="B207" s="235" t="s">
        <v>113</v>
      </c>
      <c r="C207" s="236"/>
      <c r="D207" s="236" t="e">
        <f aca="false" t="array" ref="D207:D207">xlookup("*"&amp;B207&amp;"*",'Roshas Attendance'!S:S,'Roshas Attendance'!S:S,"",2)</f>
        <v>#NAME?</v>
      </c>
      <c r="E207" s="236" t="s">
        <v>113</v>
      </c>
      <c r="F207" s="237" t="n">
        <f aca="false">IFERROR(IF(COUNTIF(E:E,E207)=0,"",COUNTIF(E:E,E207)),"")</f>
        <v>3</v>
      </c>
      <c r="G207" s="235"/>
      <c r="H207" s="238" t="n">
        <v>45841</v>
      </c>
      <c r="I207" s="239"/>
    </row>
    <row r="208" customFormat="false" ht="15.75" hidden="false" customHeight="true" outlineLevel="0" collapsed="false">
      <c r="A208" s="226" t="n">
        <v>207</v>
      </c>
      <c r="B208" s="227" t="s">
        <v>770</v>
      </c>
      <c r="C208" s="228"/>
      <c r="D208" s="228" t="e">
        <f aca="false" t="array" ref="D208:D208">xlookup("*"&amp;B208&amp;"*",'Roshas Attendance'!S:S,'Roshas Attendance'!S:S,"",2)</f>
        <v>#NAME?</v>
      </c>
      <c r="E208" s="228"/>
      <c r="F208" s="229" t="str">
        <f aca="false">IFERROR(IF(COUNTIF(E:E,E208)=0,"",COUNTIF(E:E,E208)),"")</f>
        <v/>
      </c>
      <c r="G208" s="227"/>
      <c r="H208" s="230" t="n">
        <v>45841</v>
      </c>
      <c r="I208" s="231"/>
    </row>
    <row r="209" customFormat="false" ht="15.75" hidden="false" customHeight="true" outlineLevel="0" collapsed="false">
      <c r="A209" s="234" t="n">
        <v>208</v>
      </c>
      <c r="B209" s="235" t="s">
        <v>114</v>
      </c>
      <c r="C209" s="236"/>
      <c r="D209" s="236" t="e">
        <f aca="false" t="array" ref="D209:D209">xlookup("*"&amp;B209&amp;"*",'Roshas Attendance'!S:S,'Roshas Attendance'!S:S,"",2)</f>
        <v>#NAME?</v>
      </c>
      <c r="E209" s="236"/>
      <c r="F209" s="237" t="str">
        <f aca="false">IFERROR(IF(COUNTIF(E:E,E209)=0,"",COUNTIF(E:E,E209)),"")</f>
        <v/>
      </c>
      <c r="G209" s="235"/>
      <c r="H209" s="238" t="n">
        <v>45841</v>
      </c>
      <c r="I209" s="239"/>
    </row>
    <row r="210" customFormat="false" ht="15.75" hidden="false" customHeight="true" outlineLevel="0" collapsed="false">
      <c r="A210" s="226" t="n">
        <v>209</v>
      </c>
      <c r="B210" s="227" t="s">
        <v>457</v>
      </c>
      <c r="C210" s="228"/>
      <c r="D210" s="228" t="e">
        <f aca="false" t="array" ref="D210:D210">xlookup("*"&amp;B210&amp;"*",'Roshas Attendance'!S:S,'Roshas Attendance'!S:S,"",2)</f>
        <v>#NAME?</v>
      </c>
      <c r="E210" s="228"/>
      <c r="F210" s="229" t="str">
        <f aca="false">IFERROR(IF(COUNTIF(E:E,E210)=0,"",COUNTIF(E:E,E210)),"")</f>
        <v/>
      </c>
      <c r="G210" s="227"/>
      <c r="H210" s="230" t="n">
        <v>45841</v>
      </c>
      <c r="I210" s="231"/>
    </row>
    <row r="211" customFormat="false" ht="15.75" hidden="false" customHeight="true" outlineLevel="0" collapsed="false">
      <c r="A211" s="234" t="n">
        <v>210</v>
      </c>
      <c r="B211" s="235" t="s">
        <v>771</v>
      </c>
      <c r="C211" s="236"/>
      <c r="D211" s="236" t="e">
        <f aca="false" t="array" ref="D211:D211">xlookup("*"&amp;B211&amp;"*",'Roshas Attendance'!S:S,'Roshas Attendance'!S:S,"",2)</f>
        <v>#NAME?</v>
      </c>
      <c r="E211" s="236"/>
      <c r="F211" s="237" t="str">
        <f aca="false">IFERROR(IF(COUNTIF(E:E,E211)=0,"",COUNTIF(E:E,E211)),"")</f>
        <v/>
      </c>
      <c r="G211" s="235"/>
      <c r="H211" s="238" t="n">
        <v>45841</v>
      </c>
      <c r="I211" s="239"/>
    </row>
    <row r="212" customFormat="false" ht="15.75" hidden="false" customHeight="true" outlineLevel="0" collapsed="false">
      <c r="A212" s="226" t="n">
        <v>211</v>
      </c>
      <c r="B212" s="227" t="s">
        <v>772</v>
      </c>
      <c r="C212" s="228"/>
      <c r="D212" s="228" t="e">
        <f aca="false" t="array" ref="D212:D212">xlookup("*"&amp;B212&amp;"*",'Roshas Attendance'!S:S,'Roshas Attendance'!S:S,"",2)</f>
        <v>#NAME?</v>
      </c>
      <c r="E212" s="228"/>
      <c r="F212" s="229" t="str">
        <f aca="false">IFERROR(IF(COUNTIF(E:E,E212)=0,"",COUNTIF(E:E,E212)),"")</f>
        <v/>
      </c>
      <c r="G212" s="227"/>
      <c r="H212" s="230" t="n">
        <v>45841</v>
      </c>
      <c r="I212" s="231"/>
    </row>
    <row r="213" customFormat="false" ht="15.75" hidden="false" customHeight="true" outlineLevel="0" collapsed="false">
      <c r="A213" s="234" t="n">
        <v>212</v>
      </c>
      <c r="B213" s="235" t="s">
        <v>773</v>
      </c>
      <c r="C213" s="236"/>
      <c r="D213" s="236" t="e">
        <f aca="false" t="array" ref="D213:D213">xlookup("*"&amp;B213&amp;"*",'Roshas Attendance'!S:S,'Roshas Attendance'!S:S,"",2)</f>
        <v>#NAME?</v>
      </c>
      <c r="E213" s="236"/>
      <c r="F213" s="237" t="str">
        <f aca="false">IFERROR(IF(COUNTIF(E:E,E213)=0,"",COUNTIF(E:E,E213)),"")</f>
        <v/>
      </c>
      <c r="G213" s="235"/>
      <c r="H213" s="238" t="n">
        <v>45841</v>
      </c>
      <c r="I213" s="239"/>
    </row>
    <row r="214" customFormat="false" ht="15.75" hidden="false" customHeight="true" outlineLevel="0" collapsed="false">
      <c r="A214" s="226" t="n">
        <v>213</v>
      </c>
      <c r="B214" s="227" t="s">
        <v>774</v>
      </c>
      <c r="C214" s="228"/>
      <c r="D214" s="228" t="e">
        <f aca="false" t="array" ref="D214:D214">xlookup("*"&amp;B214&amp;"*",'Roshas Attendance'!S:S,'Roshas Attendance'!S:S,"",2)</f>
        <v>#NAME?</v>
      </c>
      <c r="E214" s="228"/>
      <c r="F214" s="229" t="str">
        <f aca="false">IFERROR(IF(COUNTIF(E:E,E214)=0,"",COUNTIF(E:E,E214)),"")</f>
        <v/>
      </c>
      <c r="G214" s="227"/>
      <c r="H214" s="230" t="n">
        <v>45841</v>
      </c>
      <c r="I214" s="231"/>
    </row>
    <row r="215" customFormat="false" ht="15.75" hidden="false" customHeight="true" outlineLevel="0" collapsed="false">
      <c r="A215" s="234" t="n">
        <v>214</v>
      </c>
      <c r="B215" s="235" t="s">
        <v>775</v>
      </c>
      <c r="C215" s="236"/>
      <c r="D215" s="236" t="e">
        <f aca="false" t="array" ref="D215:D215">xlookup("*"&amp;B215&amp;"*",'Roshas Attendance'!S:S,'Roshas Attendance'!S:S,"",2)</f>
        <v>#NAME?</v>
      </c>
      <c r="E215" s="236"/>
      <c r="F215" s="237" t="str">
        <f aca="false">IFERROR(IF(COUNTIF(E:E,E215)=0,"",COUNTIF(E:E,E215)),"")</f>
        <v/>
      </c>
      <c r="G215" s="235"/>
      <c r="H215" s="238" t="n">
        <v>45841</v>
      </c>
      <c r="I215" s="239"/>
    </row>
    <row r="216" customFormat="false" ht="15.75" hidden="false" customHeight="true" outlineLevel="0" collapsed="false">
      <c r="A216" s="226" t="n">
        <v>215</v>
      </c>
      <c r="B216" s="227" t="s">
        <v>776</v>
      </c>
      <c r="C216" s="228"/>
      <c r="D216" s="228" t="e">
        <f aca="false" t="array" ref="D216:D216">xlookup("*"&amp;B216&amp;"*",'Roshas Attendance'!S:S,'Roshas Attendance'!S:S,"",2)</f>
        <v>#NAME?</v>
      </c>
      <c r="E216" s="228"/>
      <c r="F216" s="229" t="str">
        <f aca="false">IFERROR(IF(COUNTIF(E:E,E216)=0,"",COUNTIF(E:E,E216)),"")</f>
        <v/>
      </c>
      <c r="G216" s="227"/>
      <c r="H216" s="230" t="n">
        <v>45841</v>
      </c>
      <c r="I216" s="231"/>
    </row>
    <row r="217" customFormat="false" ht="15.75" hidden="false" customHeight="true" outlineLevel="0" collapsed="false">
      <c r="A217" s="234" t="n">
        <v>216</v>
      </c>
      <c r="B217" s="235" t="s">
        <v>777</v>
      </c>
      <c r="C217" s="236"/>
      <c r="D217" s="236" t="e">
        <f aca="false" t="array" ref="D217:D217">xlookup("*"&amp;B217&amp;"*",'Roshas Attendance'!S:S,'Roshas Attendance'!S:S,"",2)</f>
        <v>#NAME?</v>
      </c>
      <c r="E217" s="236"/>
      <c r="F217" s="237" t="str">
        <f aca="false">IFERROR(IF(COUNTIF(E:E,E217)=0,"",COUNTIF(E:E,E217)),"")</f>
        <v/>
      </c>
      <c r="G217" s="235"/>
      <c r="H217" s="238" t="n">
        <v>45841</v>
      </c>
      <c r="I217" s="239"/>
    </row>
    <row r="218" customFormat="false" ht="15.75" hidden="false" customHeight="true" outlineLevel="0" collapsed="false">
      <c r="A218" s="226" t="n">
        <v>217</v>
      </c>
      <c r="B218" s="227" t="s">
        <v>778</v>
      </c>
      <c r="C218" s="228"/>
      <c r="D218" s="228" t="e">
        <f aca="false" t="array" ref="D218:D218">xlookup("*"&amp;B218&amp;"*",'Roshas Attendance'!S:S,'Roshas Attendance'!S:S,"",2)</f>
        <v>#NAME?</v>
      </c>
      <c r="E218" s="228"/>
      <c r="F218" s="229" t="str">
        <f aca="false">IFERROR(IF(COUNTIF(E:E,E218)=0,"",COUNTIF(E:E,E218)),"")</f>
        <v/>
      </c>
      <c r="G218" s="227"/>
      <c r="H218" s="230" t="n">
        <v>45841</v>
      </c>
      <c r="I218" s="231"/>
    </row>
    <row r="219" customFormat="false" ht="15.75" hidden="false" customHeight="true" outlineLevel="0" collapsed="false">
      <c r="A219" s="234" t="n">
        <v>218</v>
      </c>
      <c r="B219" s="235" t="s">
        <v>402</v>
      </c>
      <c r="C219" s="236"/>
      <c r="D219" s="236" t="e">
        <f aca="false" t="array" ref="D219:D219">xlookup("*"&amp;B219&amp;"*",'Roshas Attendance'!S:S,'Roshas Attendance'!S:S,"",2)</f>
        <v>#NAME?</v>
      </c>
      <c r="E219" s="236"/>
      <c r="F219" s="237" t="str">
        <f aca="false">IFERROR(IF(COUNTIF(E:E,E219)=0,"",COUNTIF(E:E,E219)),"")</f>
        <v/>
      </c>
      <c r="G219" s="235"/>
      <c r="H219" s="238" t="n">
        <v>45841</v>
      </c>
      <c r="I219" s="239"/>
    </row>
    <row r="220" customFormat="false" ht="15.75" hidden="false" customHeight="true" outlineLevel="0" collapsed="false">
      <c r="A220" s="226" t="n">
        <v>219</v>
      </c>
      <c r="B220" s="227" t="s">
        <v>779</v>
      </c>
      <c r="C220" s="228"/>
      <c r="D220" s="228" t="e">
        <f aca="false" t="array" ref="D220:D220">xlookup("*"&amp;B220&amp;"*",'Roshas Attendance'!S:S,'Roshas Attendance'!S:S,"",2)</f>
        <v>#NAME?</v>
      </c>
      <c r="E220" s="228"/>
      <c r="F220" s="229" t="str">
        <f aca="false">IFERROR(IF(COUNTIF(E:E,E220)=0,"",COUNTIF(E:E,E220)),"")</f>
        <v/>
      </c>
      <c r="G220" s="227"/>
      <c r="H220" s="230" t="n">
        <v>45841</v>
      </c>
      <c r="I220" s="231"/>
    </row>
    <row r="221" customFormat="false" ht="15.75" hidden="false" customHeight="true" outlineLevel="0" collapsed="false">
      <c r="A221" s="234" t="n">
        <v>220</v>
      </c>
      <c r="B221" s="235" t="s">
        <v>353</v>
      </c>
      <c r="C221" s="236"/>
      <c r="D221" s="236" t="e">
        <f aca="false" t="array" ref="D221:D221">xlookup("*"&amp;B221&amp;"*",'Roshas Attendance'!S:S,'Roshas Attendance'!S:S,"",2)</f>
        <v>#NAME?</v>
      </c>
      <c r="E221" s="236" t="s">
        <v>353</v>
      </c>
      <c r="F221" s="237" t="n">
        <f aca="false">IFERROR(IF(COUNTIF(E:E,E221)=0,"",COUNTIF(E:E,E221)),"")</f>
        <v>1</v>
      </c>
      <c r="G221" s="235"/>
      <c r="H221" s="238" t="n">
        <v>45841</v>
      </c>
      <c r="I221" s="239"/>
    </row>
    <row r="222" customFormat="false" ht="15.75" hidden="false" customHeight="true" outlineLevel="0" collapsed="false">
      <c r="A222" s="226" t="n">
        <v>221</v>
      </c>
      <c r="B222" s="227" t="s">
        <v>780</v>
      </c>
      <c r="C222" s="228"/>
      <c r="D222" s="228" t="e">
        <f aca="false" t="array" ref="D222:D222">xlookup("*"&amp;B222&amp;"*",'Roshas Attendance'!S:S,'Roshas Attendance'!S:S,"",2)</f>
        <v>#NAME?</v>
      </c>
      <c r="E222" s="228"/>
      <c r="F222" s="229" t="str">
        <f aca="false">IFERROR(IF(COUNTIF(E:E,E222)=0,"",COUNTIF(E:E,E222)),"")</f>
        <v/>
      </c>
      <c r="G222" s="227"/>
      <c r="H222" s="230" t="n">
        <v>45841</v>
      </c>
      <c r="I222" s="231"/>
    </row>
    <row r="223" customFormat="false" ht="15.75" hidden="false" customHeight="true" outlineLevel="0" collapsed="false">
      <c r="A223" s="234" t="n">
        <v>222</v>
      </c>
      <c r="B223" s="235" t="s">
        <v>781</v>
      </c>
      <c r="C223" s="236"/>
      <c r="D223" s="236" t="e">
        <f aca="false" t="array" ref="D223:D223">xlookup("*"&amp;B223&amp;"*",'Roshas Attendance'!S:S,'Roshas Attendance'!S:S,"",2)</f>
        <v>#NAME?</v>
      </c>
      <c r="E223" s="236"/>
      <c r="F223" s="237" t="str">
        <f aca="false">IFERROR(IF(COUNTIF(E:E,E223)=0,"",COUNTIF(E:E,E223)),"")</f>
        <v/>
      </c>
      <c r="G223" s="235"/>
      <c r="H223" s="238" t="n">
        <v>45841</v>
      </c>
      <c r="I223" s="239"/>
    </row>
    <row r="224" customFormat="false" ht="15.75" hidden="false" customHeight="true" outlineLevel="0" collapsed="false">
      <c r="A224" s="226" t="n">
        <v>223</v>
      </c>
      <c r="B224" s="227" t="s">
        <v>782</v>
      </c>
      <c r="C224" s="228"/>
      <c r="D224" s="228" t="e">
        <f aca="false" t="array" ref="D224:D224">xlookup("*"&amp;B224&amp;"*",'Roshas Attendance'!S:S,'Roshas Attendance'!S:S,"",2)</f>
        <v>#NAME?</v>
      </c>
      <c r="E224" s="228"/>
      <c r="F224" s="229" t="str">
        <f aca="false">IFERROR(IF(COUNTIF(E:E,E224)=0,"",COUNTIF(E:E,E224)),"")</f>
        <v/>
      </c>
      <c r="G224" s="227"/>
      <c r="H224" s="230" t="n">
        <v>45841</v>
      </c>
      <c r="I224" s="231"/>
    </row>
    <row r="225" customFormat="false" ht="15.75" hidden="false" customHeight="true" outlineLevel="0" collapsed="false">
      <c r="A225" s="234" t="n">
        <v>224</v>
      </c>
      <c r="B225" s="235" t="s">
        <v>783</v>
      </c>
      <c r="C225" s="236"/>
      <c r="D225" s="236" t="e">
        <f aca="false" t="array" ref="D225:D225">xlookup("*"&amp;B225&amp;"*",'Roshas Attendance'!S:S,'Roshas Attendance'!S:S,"",2)</f>
        <v>#NAME?</v>
      </c>
      <c r="E225" s="236" t="s">
        <v>812</v>
      </c>
      <c r="F225" s="237" t="n">
        <f aca="false">IFERROR(IF(COUNTIF(E:E,E225)=0,"",COUNTIF(E:E,E225)),"")</f>
        <v>4</v>
      </c>
      <c r="G225" s="235"/>
      <c r="H225" s="238" t="n">
        <v>45841</v>
      </c>
      <c r="I225" s="239"/>
    </row>
    <row r="226" customFormat="false" ht="15.75" hidden="false" customHeight="true" outlineLevel="0" collapsed="false">
      <c r="A226" s="226" t="n">
        <v>225</v>
      </c>
      <c r="B226" s="227" t="s">
        <v>72</v>
      </c>
      <c r="C226" s="228"/>
      <c r="D226" s="228" t="e">
        <f aca="false" t="array" ref="D226:D226">xlookup("*"&amp;B226&amp;"*",'Roshas Attendance'!S:S,'Roshas Attendance'!S:S,"",2)</f>
        <v>#NAME?</v>
      </c>
      <c r="E226" s="228"/>
      <c r="F226" s="229" t="str">
        <f aca="false">IFERROR(IF(COUNTIF(E:E,E226)=0,"",COUNTIF(E:E,E226)),"")</f>
        <v/>
      </c>
      <c r="G226" s="227"/>
      <c r="H226" s="230" t="n">
        <v>45841</v>
      </c>
      <c r="I226" s="231"/>
    </row>
    <row r="227" customFormat="false" ht="15.75" hidden="false" customHeight="true" outlineLevel="0" collapsed="false">
      <c r="A227" s="234" t="n">
        <v>226</v>
      </c>
      <c r="B227" s="235" t="s">
        <v>784</v>
      </c>
      <c r="C227" s="236"/>
      <c r="D227" s="236" t="e">
        <f aca="false" t="array" ref="D227:D227">xlookup("*"&amp;B227&amp;"*",'Roshas Attendance'!S:S,'Roshas Attendance'!S:S,"",2)</f>
        <v>#NAME?</v>
      </c>
      <c r="E227" s="236"/>
      <c r="F227" s="237" t="str">
        <f aca="false">IFERROR(IF(COUNTIF(E:E,E227)=0,"",COUNTIF(E:E,E227)),"")</f>
        <v/>
      </c>
      <c r="G227" s="235"/>
      <c r="H227" s="238" t="n">
        <v>45841</v>
      </c>
      <c r="I227" s="239"/>
    </row>
    <row r="228" customFormat="false" ht="15.75" hidden="false" customHeight="true" outlineLevel="0" collapsed="false">
      <c r="A228" s="226" t="n">
        <v>227</v>
      </c>
      <c r="B228" s="227" t="s">
        <v>785</v>
      </c>
      <c r="C228" s="228"/>
      <c r="D228" s="228" t="e">
        <f aca="false" t="array" ref="D228:D228">xlookup("*"&amp;B228&amp;"*",'Roshas Attendance'!S:S,'Roshas Attendance'!S:S,"",2)</f>
        <v>#NAME?</v>
      </c>
      <c r="E228" s="228" t="s">
        <v>812</v>
      </c>
      <c r="F228" s="229" t="n">
        <f aca="false">IFERROR(IF(COUNTIF(E:E,E228)=0,"",COUNTIF(E:E,E228)),"")</f>
        <v>4</v>
      </c>
      <c r="G228" s="227"/>
      <c r="H228" s="230" t="n">
        <v>45841</v>
      </c>
      <c r="I228" s="231"/>
    </row>
    <row r="229" customFormat="false" ht="15.75" hidden="false" customHeight="true" outlineLevel="0" collapsed="false">
      <c r="A229" s="234" t="n">
        <v>228</v>
      </c>
      <c r="B229" s="235" t="s">
        <v>786</v>
      </c>
      <c r="C229" s="236"/>
      <c r="D229" s="236" t="e">
        <f aca="false" t="array" ref="D229:D229">xlookup("*"&amp;B229&amp;"*",'Roshas Attendance'!S:S,'Roshas Attendance'!S:S,"",2)</f>
        <v>#NAME?</v>
      </c>
      <c r="E229" s="236" t="s">
        <v>34</v>
      </c>
      <c r="F229" s="237" t="n">
        <f aca="false">IFERROR(IF(COUNTIF(E:E,E229)=0,"",COUNTIF(E:E,E229)),"")</f>
        <v>5</v>
      </c>
      <c r="G229" s="235"/>
      <c r="H229" s="238" t="n">
        <v>45841</v>
      </c>
      <c r="I229" s="239"/>
    </row>
    <row r="230" customFormat="false" ht="15.75" hidden="false" customHeight="true" outlineLevel="0" collapsed="false">
      <c r="A230" s="226" t="n">
        <v>229</v>
      </c>
      <c r="B230" s="227" t="s">
        <v>787</v>
      </c>
      <c r="C230" s="228"/>
      <c r="D230" s="228" t="e">
        <f aca="false" t="array" ref="D230:D230">xlookup("*"&amp;B230&amp;"*",'Roshas Attendance'!S:S,'Roshas Attendance'!S:S,"",2)</f>
        <v>#NAME?</v>
      </c>
      <c r="E230" s="228" t="s">
        <v>701</v>
      </c>
      <c r="F230" s="229" t="n">
        <f aca="false">IFERROR(IF(COUNTIF(E:E,E230)=0,"",COUNTIF(E:E,E230)),"")</f>
        <v>6</v>
      </c>
      <c r="G230" s="227"/>
      <c r="H230" s="230" t="n">
        <v>45841</v>
      </c>
      <c r="I230" s="231"/>
    </row>
    <row r="231" customFormat="false" ht="15.75" hidden="false" customHeight="true" outlineLevel="0" collapsed="false">
      <c r="A231" s="234" t="n">
        <v>230</v>
      </c>
      <c r="B231" s="235" t="s">
        <v>788</v>
      </c>
      <c r="C231" s="236"/>
      <c r="D231" s="236" t="e">
        <f aca="false" t="array" ref="D231:D231">xlookup("*"&amp;B231&amp;"*",'Roshas Attendance'!S:S,'Roshas Attendance'!S:S,"",2)</f>
        <v>#NAME?</v>
      </c>
      <c r="E231" s="236"/>
      <c r="F231" s="237" t="str">
        <f aca="false">IFERROR(IF(COUNTIF(E:E,E231)=0,"",COUNTIF(E:E,E231)),"")</f>
        <v/>
      </c>
      <c r="G231" s="235"/>
      <c r="H231" s="238" t="n">
        <v>45841</v>
      </c>
      <c r="I231" s="239"/>
    </row>
    <row r="232" customFormat="false" ht="15.75" hidden="false" customHeight="true" outlineLevel="0" collapsed="false">
      <c r="A232" s="226" t="n">
        <v>231</v>
      </c>
      <c r="B232" s="227" t="s">
        <v>789</v>
      </c>
      <c r="C232" s="228"/>
      <c r="D232" s="228" t="e">
        <f aca="false" t="array" ref="D232:D232">xlookup("*"&amp;B232&amp;"*",'Roshas Attendance'!S:S,'Roshas Attendance'!S:S,"",2)</f>
        <v>#NAME?</v>
      </c>
      <c r="E232" s="228"/>
      <c r="F232" s="229" t="str">
        <f aca="false">IFERROR(IF(COUNTIF(E:E,E232)=0,"",COUNTIF(E:E,E232)),"")</f>
        <v/>
      </c>
      <c r="G232" s="227"/>
      <c r="H232" s="230" t="n">
        <v>45841</v>
      </c>
      <c r="I232" s="231"/>
    </row>
    <row r="233" customFormat="false" ht="15.75" hidden="false" customHeight="true" outlineLevel="0" collapsed="false">
      <c r="A233" s="234" t="n">
        <v>232</v>
      </c>
      <c r="B233" s="235" t="s">
        <v>1040</v>
      </c>
      <c r="C233" s="236"/>
      <c r="D233" s="236" t="e">
        <f aca="false" t="array" ref="D233:D233">xlookup("*"&amp;B233&amp;"*",'Roshas Attendance'!S:S,'Roshas Attendance'!S:S,"",2)</f>
        <v>#NAME?</v>
      </c>
      <c r="E233" s="236"/>
      <c r="F233" s="237" t="str">
        <f aca="false">IFERROR(IF(COUNTIF(E:E,E233)=0,"",COUNTIF(E:E,E233)),"")</f>
        <v/>
      </c>
      <c r="G233" s="235"/>
      <c r="H233" s="238" t="n">
        <v>45841</v>
      </c>
      <c r="I233" s="239"/>
    </row>
    <row r="234" customFormat="false" ht="15.75" hidden="false" customHeight="true" outlineLevel="0" collapsed="false">
      <c r="A234" s="226" t="n">
        <v>233</v>
      </c>
      <c r="B234" s="227" t="s">
        <v>192</v>
      </c>
      <c r="C234" s="228"/>
      <c r="D234" s="228" t="e">
        <f aca="false" t="array" ref="D234:D234">xlookup("*"&amp;B234&amp;"*",'Roshas Attendance'!S:S,'Roshas Attendance'!S:S,"",2)</f>
        <v>#NAME?</v>
      </c>
      <c r="E234" s="228"/>
      <c r="F234" s="229" t="str">
        <f aca="false">IFERROR(IF(COUNTIF(E:E,E234)=0,"",COUNTIF(E:E,E234)),"")</f>
        <v/>
      </c>
      <c r="G234" s="227"/>
      <c r="H234" s="230" t="n">
        <v>45841</v>
      </c>
      <c r="I234" s="231"/>
    </row>
    <row r="235" customFormat="false" ht="15.75" hidden="false" customHeight="true" outlineLevel="0" collapsed="false">
      <c r="A235" s="234" t="n">
        <v>234</v>
      </c>
      <c r="B235" s="235" t="s">
        <v>122</v>
      </c>
      <c r="C235" s="236"/>
      <c r="D235" s="236" t="e">
        <f aca="false" t="array" ref="D235:D235">xlookup("*"&amp;B235&amp;"*",'Roshas Attendance'!S:S,'Roshas Attendance'!S:S,"",2)</f>
        <v>#NAME?</v>
      </c>
      <c r="E235" s="236"/>
      <c r="F235" s="237" t="str">
        <f aca="false">IFERROR(IF(COUNTIF(E:E,E235)=0,"",COUNTIF(E:E,E235)),"")</f>
        <v/>
      </c>
      <c r="G235" s="235"/>
      <c r="H235" s="238" t="n">
        <v>45841</v>
      </c>
      <c r="I235" s="239"/>
    </row>
    <row r="236" customFormat="false" ht="15.75" hidden="false" customHeight="true" outlineLevel="0" collapsed="false">
      <c r="A236" s="226" t="n">
        <v>235</v>
      </c>
      <c r="B236" s="227" t="s">
        <v>795</v>
      </c>
      <c r="C236" s="228"/>
      <c r="D236" s="228" t="e">
        <f aca="false" t="array" ref="D236:D236">xlookup("*"&amp;B236&amp;"*",'Roshas Attendance'!S:S,'Roshas Attendance'!S:S,"",2)</f>
        <v>#NAME?</v>
      </c>
      <c r="E236" s="228" t="s">
        <v>981</v>
      </c>
      <c r="F236" s="229" t="n">
        <f aca="false">IFERROR(IF(COUNTIF(E:E,E236)=0,"",COUNTIF(E:E,E236)),"")</f>
        <v>2</v>
      </c>
      <c r="G236" s="227"/>
      <c r="H236" s="230" t="n">
        <v>45841</v>
      </c>
      <c r="I236" s="231"/>
    </row>
    <row r="237" customFormat="false" ht="15.75" hidden="false" customHeight="true" outlineLevel="0" collapsed="false">
      <c r="A237" s="234" t="n">
        <v>236</v>
      </c>
      <c r="B237" s="235" t="s">
        <v>796</v>
      </c>
      <c r="C237" s="236"/>
      <c r="D237" s="236" t="e">
        <f aca="false" t="array" ref="D237:D237">xlookup("*"&amp;B237&amp;"*",'Roshas Attendance'!S:S,'Roshas Attendance'!S:S,"",2)</f>
        <v>#NAME?</v>
      </c>
      <c r="E237" s="236"/>
      <c r="F237" s="237" t="str">
        <f aca="false">IFERROR(IF(COUNTIF(E:E,E237)=0,"",COUNTIF(E:E,E237)),"")</f>
        <v/>
      </c>
      <c r="G237" s="235"/>
      <c r="H237" s="238" t="n">
        <v>45841</v>
      </c>
      <c r="I237" s="239"/>
    </row>
    <row r="238" customFormat="false" ht="15.75" hidden="false" customHeight="true" outlineLevel="0" collapsed="false">
      <c r="A238" s="226" t="n">
        <v>237</v>
      </c>
      <c r="B238" s="227" t="s">
        <v>797</v>
      </c>
      <c r="C238" s="228"/>
      <c r="D238" s="228" t="e">
        <f aca="false" t="array" ref="D238:D238">xlookup("*"&amp;B238&amp;"*",'Roshas Attendance'!S:S,'Roshas Attendance'!S:S,"",2)</f>
        <v>#NAME?</v>
      </c>
      <c r="E238" s="228"/>
      <c r="F238" s="229" t="str">
        <f aca="false">IFERROR(IF(COUNTIF(E:E,E238)=0,"",COUNTIF(E:E,E238)),"")</f>
        <v/>
      </c>
      <c r="G238" s="227"/>
      <c r="H238" s="230" t="n">
        <v>45841</v>
      </c>
      <c r="I238" s="231"/>
    </row>
    <row r="239" customFormat="false" ht="15.75" hidden="false" customHeight="true" outlineLevel="0" collapsed="false">
      <c r="A239" s="234" t="n">
        <v>238</v>
      </c>
      <c r="B239" s="235" t="s">
        <v>798</v>
      </c>
      <c r="C239" s="236"/>
      <c r="D239" s="236" t="e">
        <f aca="false" t="array" ref="D239:D239">xlookup("*"&amp;B239&amp;"*",'Roshas Attendance'!S:S,'Roshas Attendance'!S:S,"",2)</f>
        <v>#NAME?</v>
      </c>
      <c r="E239" s="236" t="s">
        <v>798</v>
      </c>
      <c r="F239" s="237" t="n">
        <f aca="false">IFERROR(IF(COUNTIF(E:E,E239)=0,"",COUNTIF(E:E,E239)),"")</f>
        <v>3</v>
      </c>
      <c r="G239" s="235"/>
      <c r="H239" s="238" t="n">
        <v>45841</v>
      </c>
      <c r="I239" s="239"/>
    </row>
    <row r="240" customFormat="false" ht="15.75" hidden="false" customHeight="true" outlineLevel="0" collapsed="false">
      <c r="A240" s="226" t="n">
        <v>239</v>
      </c>
      <c r="B240" s="227" t="s">
        <v>386</v>
      </c>
      <c r="C240" s="228"/>
      <c r="D240" s="228" t="e">
        <f aca="false" t="array" ref="D240:D240">xlookup("*"&amp;B240&amp;"*",'Roshas Attendance'!S:S,'Roshas Attendance'!S:S,"",2)</f>
        <v>#NAME?</v>
      </c>
      <c r="E240" s="228" t="s">
        <v>386</v>
      </c>
      <c r="F240" s="229" t="n">
        <f aca="false">IFERROR(IF(COUNTIF(E:E,E240)=0,"",COUNTIF(E:E,E240)),"")</f>
        <v>2</v>
      </c>
      <c r="G240" s="227"/>
      <c r="H240" s="230" t="n">
        <v>45841</v>
      </c>
      <c r="I240" s="231"/>
    </row>
    <row r="241" customFormat="false" ht="15.75" hidden="false" customHeight="true" outlineLevel="0" collapsed="false">
      <c r="A241" s="234" t="n">
        <v>240</v>
      </c>
      <c r="B241" s="235" t="s">
        <v>1041</v>
      </c>
      <c r="C241" s="236"/>
      <c r="D241" s="236" t="e">
        <f aca="false" t="array" ref="D241:D241">xlookup("*"&amp;B241&amp;"*",'Roshas Attendance'!S:S,'Roshas Attendance'!S:S,"",2)</f>
        <v>#NAME?</v>
      </c>
      <c r="E241" s="236"/>
      <c r="F241" s="237" t="str">
        <f aca="false">IFERROR(IF(COUNTIF(E:E,E241)=0,"",COUNTIF(E:E,E241)),"")</f>
        <v/>
      </c>
      <c r="G241" s="235"/>
      <c r="H241" s="238" t="n">
        <v>45841</v>
      </c>
      <c r="I241" s="239"/>
    </row>
    <row r="242" customFormat="false" ht="15.75" hidden="false" customHeight="true" outlineLevel="0" collapsed="false">
      <c r="A242" s="226" t="n">
        <v>241</v>
      </c>
      <c r="B242" s="227" t="s">
        <v>800</v>
      </c>
      <c r="C242" s="228"/>
      <c r="D242" s="228" t="e">
        <f aca="false" t="array" ref="D242:D242">xlookup("*"&amp;B242&amp;"*",'Roshas Attendance'!S:S,'Roshas Attendance'!S:S,"",2)</f>
        <v>#NAME?</v>
      </c>
      <c r="E242" s="228"/>
      <c r="F242" s="229" t="str">
        <f aca="false">IFERROR(IF(COUNTIF(E:E,E242)=0,"",COUNTIF(E:E,E242)),"")</f>
        <v/>
      </c>
      <c r="G242" s="227"/>
      <c r="H242" s="230" t="n">
        <v>45841</v>
      </c>
      <c r="I242" s="231"/>
    </row>
    <row r="243" customFormat="false" ht="15.75" hidden="false" customHeight="true" outlineLevel="0" collapsed="false">
      <c r="A243" s="234" t="n">
        <v>242</v>
      </c>
      <c r="B243" s="235" t="s">
        <v>801</v>
      </c>
      <c r="C243" s="236"/>
      <c r="D243" s="236" t="e">
        <f aca="false" t="array" ref="D243:D243">xlookup("*"&amp;B243&amp;"*",'Roshas Attendance'!S:S,'Roshas Attendance'!S:S,"",2)</f>
        <v>#NAME?</v>
      </c>
      <c r="E243" s="236"/>
      <c r="F243" s="237" t="str">
        <f aca="false">IFERROR(IF(COUNTIF(E:E,E243)=0,"",COUNTIF(E:E,E243)),"")</f>
        <v/>
      </c>
      <c r="G243" s="235"/>
      <c r="H243" s="238" t="n">
        <v>45841</v>
      </c>
      <c r="I243" s="239"/>
    </row>
    <row r="244" customFormat="false" ht="15.75" hidden="false" customHeight="true" outlineLevel="0" collapsed="false">
      <c r="A244" s="226" t="n">
        <v>243</v>
      </c>
      <c r="B244" s="227" t="s">
        <v>802</v>
      </c>
      <c r="C244" s="228"/>
      <c r="D244" s="228" t="e">
        <f aca="false" t="array" ref="D244:D244">xlookup("*"&amp;B244&amp;"*",'Roshas Attendance'!S:S,'Roshas Attendance'!S:S,"",2)</f>
        <v>#NAME?</v>
      </c>
      <c r="E244" s="228" t="s">
        <v>133</v>
      </c>
      <c r="F244" s="229" t="n">
        <f aca="false">IFERROR(IF(COUNTIF(E:E,E244)=0,"",COUNTIF(E:E,E244)),"")</f>
        <v>6</v>
      </c>
      <c r="G244" s="227"/>
      <c r="H244" s="230" t="n">
        <v>45841</v>
      </c>
      <c r="I244" s="231"/>
    </row>
    <row r="245" customFormat="false" ht="15.75" hidden="false" customHeight="true" outlineLevel="0" collapsed="false">
      <c r="A245" s="234" t="n">
        <v>244</v>
      </c>
      <c r="B245" s="235" t="s">
        <v>803</v>
      </c>
      <c r="C245" s="236"/>
      <c r="D245" s="236" t="e">
        <f aca="false" t="array" ref="D245:D245">xlookup("*"&amp;B245&amp;"*",'Roshas Attendance'!S:S,'Roshas Attendance'!S:S,"",2)</f>
        <v>#NAME?</v>
      </c>
      <c r="E245" s="236" t="s">
        <v>1035</v>
      </c>
      <c r="F245" s="237" t="n">
        <f aca="false">IFERROR(IF(COUNTIF(E:E,E245)=0,"",COUNTIF(E:E,E245)),"")</f>
        <v>3</v>
      </c>
      <c r="G245" s="235"/>
      <c r="H245" s="238" t="n">
        <v>45841</v>
      </c>
      <c r="I245" s="239"/>
    </row>
    <row r="246" customFormat="false" ht="15.75" hidden="false" customHeight="true" outlineLevel="0" collapsed="false">
      <c r="A246" s="226" t="n">
        <v>245</v>
      </c>
      <c r="B246" s="227" t="s">
        <v>805</v>
      </c>
      <c r="C246" s="228"/>
      <c r="D246" s="228" t="e">
        <f aca="false" t="array" ref="D246:D246">xlookup("*"&amp;B246&amp;"*",'Roshas Attendance'!S:S,'Roshas Attendance'!S:S,"",2)</f>
        <v>#NAME?</v>
      </c>
      <c r="E246" s="228"/>
      <c r="F246" s="229" t="str">
        <f aca="false">IFERROR(IF(COUNTIF(E:E,E246)=0,"",COUNTIF(E:E,E246)),"")</f>
        <v/>
      </c>
      <c r="G246" s="227"/>
      <c r="H246" s="230" t="n">
        <v>45841</v>
      </c>
      <c r="I246" s="231"/>
    </row>
    <row r="247" customFormat="false" ht="15.75" hidden="false" customHeight="true" outlineLevel="0" collapsed="false">
      <c r="A247" s="234" t="n">
        <v>246</v>
      </c>
      <c r="B247" s="235" t="s">
        <v>806</v>
      </c>
      <c r="C247" s="236"/>
      <c r="D247" s="236" t="e">
        <f aca="false" t="array" ref="D247:D247">xlookup("*"&amp;B247&amp;"*",'Roshas Attendance'!S:S,'Roshas Attendance'!S:S,"",2)</f>
        <v>#NAME?</v>
      </c>
      <c r="E247" s="236"/>
      <c r="F247" s="237" t="str">
        <f aca="false">IFERROR(IF(COUNTIF(E:E,E247)=0,"",COUNTIF(E:E,E247)),"")</f>
        <v/>
      </c>
      <c r="G247" s="235"/>
      <c r="H247" s="238" t="n">
        <v>45841</v>
      </c>
      <c r="I247" s="239"/>
    </row>
    <row r="248" customFormat="false" ht="15.75" hidden="false" customHeight="true" outlineLevel="0" collapsed="false">
      <c r="A248" s="226" t="n">
        <v>247</v>
      </c>
      <c r="B248" s="227" t="s">
        <v>807</v>
      </c>
      <c r="C248" s="228"/>
      <c r="D248" s="228" t="e">
        <f aca="false" t="array" ref="D248:D248">xlookup("*"&amp;B248&amp;"*",'Roshas Attendance'!S:S,'Roshas Attendance'!S:S,"",2)</f>
        <v>#NAME?</v>
      </c>
      <c r="E248" s="228"/>
      <c r="F248" s="229" t="str">
        <f aca="false">IFERROR(IF(COUNTIF(E:E,E248)=0,"",COUNTIF(E:E,E248)),"")</f>
        <v/>
      </c>
      <c r="G248" s="227"/>
      <c r="H248" s="230" t="n">
        <v>45841</v>
      </c>
      <c r="I248" s="231"/>
    </row>
    <row r="249" customFormat="false" ht="15.75" hidden="false" customHeight="true" outlineLevel="0" collapsed="false">
      <c r="A249" s="234" t="n">
        <v>248</v>
      </c>
      <c r="B249" s="235" t="s">
        <v>130</v>
      </c>
      <c r="C249" s="236"/>
      <c r="D249" s="236" t="e">
        <f aca="false" t="array" ref="D249:D249">xlookup("*"&amp;B249&amp;"*",'Roshas Attendance'!S:S,'Roshas Attendance'!S:S,"",2)</f>
        <v>#NAME?</v>
      </c>
      <c r="E249" s="236"/>
      <c r="F249" s="237" t="str">
        <f aca="false">IFERROR(IF(COUNTIF(E:E,E249)=0,"",COUNTIF(E:E,E249)),"")</f>
        <v/>
      </c>
      <c r="G249" s="235"/>
      <c r="H249" s="238" t="n">
        <v>45841</v>
      </c>
      <c r="I249" s="239"/>
    </row>
    <row r="250" customFormat="false" ht="15.75" hidden="false" customHeight="true" outlineLevel="0" collapsed="false">
      <c r="A250" s="226" t="n">
        <v>249</v>
      </c>
      <c r="B250" s="227" t="s">
        <v>808</v>
      </c>
      <c r="C250" s="228"/>
      <c r="D250" s="228" t="e">
        <f aca="false" t="array" ref="D250:D250">xlookup("*"&amp;B250&amp;"*",'Roshas Attendance'!S:S,'Roshas Attendance'!S:S,"",2)</f>
        <v>#NAME?</v>
      </c>
      <c r="E250" s="228"/>
      <c r="F250" s="229" t="str">
        <f aca="false">IFERROR(IF(COUNTIF(E:E,E250)=0,"",COUNTIF(E:E,E250)),"")</f>
        <v/>
      </c>
      <c r="G250" s="227"/>
      <c r="H250" s="230" t="n">
        <v>45841</v>
      </c>
      <c r="I250" s="231"/>
    </row>
    <row r="251" customFormat="false" ht="15.75" hidden="false" customHeight="true" outlineLevel="0" collapsed="false">
      <c r="A251" s="234" t="n">
        <v>250</v>
      </c>
      <c r="B251" s="235" t="s">
        <v>1042</v>
      </c>
      <c r="C251" s="236"/>
      <c r="D251" s="236" t="e">
        <f aca="false" t="array" ref="D251:D251">xlookup("*"&amp;B251&amp;"*",'Roshas Attendance'!S:S,'Roshas Attendance'!S:S,"",2)</f>
        <v>#NAME?</v>
      </c>
      <c r="E251" s="236"/>
      <c r="F251" s="237" t="str">
        <f aca="false">IFERROR(IF(COUNTIF(E:E,E251)=0,"",COUNTIF(E:E,E251)),"")</f>
        <v/>
      </c>
      <c r="G251" s="235"/>
      <c r="H251" s="238" t="n">
        <v>45841</v>
      </c>
      <c r="I251" s="239"/>
    </row>
    <row r="252" customFormat="false" ht="15.75" hidden="false" customHeight="true" outlineLevel="0" collapsed="false">
      <c r="A252" s="226" t="n">
        <v>251</v>
      </c>
      <c r="B252" s="227" t="s">
        <v>809</v>
      </c>
      <c r="C252" s="228"/>
      <c r="D252" s="228" t="e">
        <f aca="false" t="array" ref="D252:D252">xlookup("*"&amp;B252&amp;"*",'Roshas Attendance'!S:S,'Roshas Attendance'!S:S,"",2)</f>
        <v>#NAME?</v>
      </c>
      <c r="E252" s="228"/>
      <c r="F252" s="229" t="str">
        <f aca="false">IFERROR(IF(COUNTIF(E:E,E252)=0,"",COUNTIF(E:E,E252)),"")</f>
        <v/>
      </c>
      <c r="G252" s="227"/>
      <c r="H252" s="230" t="n">
        <v>45841</v>
      </c>
      <c r="I252" s="231"/>
    </row>
    <row r="253" customFormat="false" ht="15.75" hidden="false" customHeight="true" outlineLevel="0" collapsed="false">
      <c r="A253" s="234" t="n">
        <v>252</v>
      </c>
      <c r="B253" s="235" t="s">
        <v>133</v>
      </c>
      <c r="C253" s="236"/>
      <c r="D253" s="236" t="e">
        <f aca="false" t="array" ref="D253:D253">xlookup("*"&amp;B253&amp;"*",'Roshas Attendance'!S:S,'Roshas Attendance'!S:S,"",2)</f>
        <v>#NAME?</v>
      </c>
      <c r="E253" s="236" t="s">
        <v>133</v>
      </c>
      <c r="F253" s="237" t="n">
        <f aca="false">IFERROR(IF(COUNTIF(E:E,E253)=0,"",COUNTIF(E:E,E253)),"")</f>
        <v>6</v>
      </c>
      <c r="G253" s="235"/>
      <c r="H253" s="238" t="n">
        <v>45841</v>
      </c>
      <c r="I253" s="239"/>
    </row>
    <row r="254" customFormat="false" ht="15.75" hidden="false" customHeight="true" outlineLevel="0" collapsed="false">
      <c r="A254" s="226" t="n">
        <v>253</v>
      </c>
      <c r="B254" s="227" t="s">
        <v>810</v>
      </c>
      <c r="C254" s="228"/>
      <c r="D254" s="228" t="e">
        <f aca="false" t="array" ref="D254:D254">xlookup("*"&amp;B254&amp;"*",'Roshas Attendance'!S:S,'Roshas Attendance'!S:S,"",2)</f>
        <v>#NAME?</v>
      </c>
      <c r="E254" s="228"/>
      <c r="F254" s="229" t="str">
        <f aca="false">IFERROR(IF(COUNTIF(E:E,E254)=0,"",COUNTIF(E:E,E254)),"")</f>
        <v/>
      </c>
      <c r="G254" s="227"/>
      <c r="H254" s="230" t="n">
        <v>45841</v>
      </c>
      <c r="I254" s="231"/>
    </row>
    <row r="255" customFormat="false" ht="15.75" hidden="false" customHeight="true" outlineLevel="0" collapsed="false">
      <c r="A255" s="234" t="n">
        <v>254</v>
      </c>
      <c r="B255" s="235" t="s">
        <v>53</v>
      </c>
      <c r="C255" s="236"/>
      <c r="D255" s="236" t="e">
        <f aca="false" t="array" ref="D255:D255">xlookup("*"&amp;B255&amp;"*",'Roshas Attendance'!S:S,'Roshas Attendance'!S:S,"",2)</f>
        <v>#NAME?</v>
      </c>
      <c r="E255" s="236" t="s">
        <v>53</v>
      </c>
      <c r="F255" s="237" t="n">
        <f aca="false">IFERROR(IF(COUNTIF(E:E,E255)=0,"",COUNTIF(E:E,E255)),"")</f>
        <v>4</v>
      </c>
      <c r="G255" s="235"/>
      <c r="H255" s="238" t="n">
        <v>45841</v>
      </c>
      <c r="I255" s="239"/>
    </row>
    <row r="256" customFormat="false" ht="15.75" hidden="false" customHeight="true" outlineLevel="0" collapsed="false">
      <c r="A256" s="226" t="n">
        <v>255</v>
      </c>
      <c r="B256" s="227" t="s">
        <v>811</v>
      </c>
      <c r="C256" s="228"/>
      <c r="D256" s="228" t="e">
        <f aca="false" t="array" ref="D256:D256">xlookup("*"&amp;B256&amp;"*",'Roshas Attendance'!S:S,'Roshas Attendance'!S:S,"",2)</f>
        <v>#NAME?</v>
      </c>
      <c r="E256" s="228"/>
      <c r="F256" s="229" t="str">
        <f aca="false">IFERROR(IF(COUNTIF(E:E,E256)=0,"",COUNTIF(E:E,E256)),"")</f>
        <v/>
      </c>
      <c r="G256" s="227"/>
      <c r="H256" s="230" t="n">
        <v>45841</v>
      </c>
      <c r="I256" s="231"/>
    </row>
    <row r="257" customFormat="false" ht="15.75" hidden="false" customHeight="true" outlineLevel="0" collapsed="false">
      <c r="A257" s="234" t="n">
        <v>256</v>
      </c>
      <c r="B257" s="235" t="s">
        <v>812</v>
      </c>
      <c r="C257" s="236"/>
      <c r="D257" s="236" t="e">
        <f aca="false" t="array" ref="D257:D257">xlookup("*"&amp;B257&amp;"*",'Roshas Attendance'!S:S,'Roshas Attendance'!S:S,"",2)</f>
        <v>#NAME?</v>
      </c>
      <c r="E257" s="236" t="s">
        <v>812</v>
      </c>
      <c r="F257" s="237" t="n">
        <f aca="false">IFERROR(IF(COUNTIF(E:E,E257)=0,"",COUNTIF(E:E,E257)),"")</f>
        <v>4</v>
      </c>
      <c r="G257" s="235"/>
      <c r="H257" s="238" t="n">
        <v>45841</v>
      </c>
      <c r="I257" s="239"/>
    </row>
    <row r="258" customFormat="false" ht="15.75" hidden="false" customHeight="true" outlineLevel="0" collapsed="false">
      <c r="A258" s="226" t="n">
        <v>257</v>
      </c>
      <c r="B258" s="227" t="s">
        <v>157</v>
      </c>
      <c r="C258" s="228"/>
      <c r="D258" s="228" t="e">
        <f aca="false" t="array" ref="D258:D258">xlookup("*"&amp;B258&amp;"*",'Roshas Attendance'!S:S,'Roshas Attendance'!S:S,"",2)</f>
        <v>#NAME?</v>
      </c>
      <c r="E258" s="228" t="s">
        <v>154</v>
      </c>
      <c r="F258" s="229" t="n">
        <f aca="false">IFERROR(IF(COUNTIF(E:E,E258)=0,"",COUNTIF(E:E,E258)),"")</f>
        <v>5</v>
      </c>
      <c r="G258" s="227"/>
      <c r="H258" s="230" t="n">
        <v>45841</v>
      </c>
      <c r="I258" s="231"/>
    </row>
    <row r="259" customFormat="false" ht="15.75" hidden="false" customHeight="true" outlineLevel="0" collapsed="false">
      <c r="A259" s="234" t="n">
        <v>258</v>
      </c>
      <c r="B259" s="235" t="s">
        <v>813</v>
      </c>
      <c r="C259" s="236"/>
      <c r="D259" s="236" t="e">
        <f aca="false" t="array" ref="D259:D259">xlookup("*"&amp;B259&amp;"*",'Roshas Attendance'!S:S,'Roshas Attendance'!S:S,"",2)</f>
        <v>#NAME?</v>
      </c>
      <c r="E259" s="236"/>
      <c r="F259" s="237" t="str">
        <f aca="false">IFERROR(IF(COUNTIF(E:E,E259)=0,"",COUNTIF(E:E,E259)),"")</f>
        <v/>
      </c>
      <c r="G259" s="235"/>
      <c r="H259" s="238" t="n">
        <v>45841</v>
      </c>
      <c r="I259" s="239"/>
    </row>
    <row r="260" customFormat="false" ht="15.75" hidden="false" customHeight="true" outlineLevel="0" collapsed="false">
      <c r="A260" s="226" t="n">
        <v>259</v>
      </c>
      <c r="B260" s="227" t="s">
        <v>814</v>
      </c>
      <c r="C260" s="228"/>
      <c r="D260" s="228" t="e">
        <f aca="false" t="array" ref="D260:D260">xlookup("*"&amp;B260&amp;"*",'Roshas Attendance'!S:S,'Roshas Attendance'!S:S,"",2)</f>
        <v>#NAME?</v>
      </c>
      <c r="E260" s="228" t="s">
        <v>154</v>
      </c>
      <c r="F260" s="229" t="n">
        <f aca="false">IFERROR(IF(COUNTIF(E:E,E260)=0,"",COUNTIF(E:E,E260)),"")</f>
        <v>5</v>
      </c>
      <c r="G260" s="227"/>
      <c r="H260" s="230" t="n">
        <v>45841</v>
      </c>
      <c r="I260" s="231"/>
    </row>
    <row r="261" customFormat="false" ht="15.75" hidden="false" customHeight="true" outlineLevel="0" collapsed="false">
      <c r="A261" s="234" t="n">
        <v>260</v>
      </c>
      <c r="B261" s="235" t="s">
        <v>815</v>
      </c>
      <c r="C261" s="236"/>
      <c r="D261" s="236" t="e">
        <f aca="false" t="array" ref="D261:D261">xlookup("*"&amp;B261&amp;"*",'Roshas Attendance'!S:S,'Roshas Attendance'!S:S,"",2)</f>
        <v>#NAME?</v>
      </c>
      <c r="E261" s="236" t="s">
        <v>12</v>
      </c>
      <c r="F261" s="237" t="n">
        <f aca="false">IFERROR(IF(COUNTIF(E:E,E261)=0,"",COUNTIF(E:E,E261)),"")</f>
        <v>7</v>
      </c>
      <c r="G261" s="235"/>
      <c r="H261" s="238" t="n">
        <v>45841</v>
      </c>
      <c r="I261" s="239"/>
    </row>
    <row r="262" customFormat="false" ht="15.75" hidden="false" customHeight="true" outlineLevel="0" collapsed="false">
      <c r="A262" s="226" t="n">
        <v>261</v>
      </c>
      <c r="B262" s="227" t="s">
        <v>816</v>
      </c>
      <c r="C262" s="228"/>
      <c r="D262" s="228" t="e">
        <f aca="false" t="array" ref="D262:D262">xlookup("*"&amp;B262&amp;"*",'Roshas Attendance'!S:S,'Roshas Attendance'!S:S,"",2)</f>
        <v>#NAME?</v>
      </c>
      <c r="E262" s="228"/>
      <c r="F262" s="229" t="str">
        <f aca="false">IFERROR(IF(COUNTIF(E:E,E262)=0,"",COUNTIF(E:E,E262)),"")</f>
        <v/>
      </c>
      <c r="G262" s="227"/>
      <c r="H262" s="230" t="n">
        <v>45841</v>
      </c>
      <c r="I262" s="231"/>
    </row>
    <row r="263" customFormat="false" ht="15.75" hidden="false" customHeight="true" outlineLevel="0" collapsed="false">
      <c r="A263" s="234" t="n">
        <v>262</v>
      </c>
      <c r="B263" s="235" t="s">
        <v>817</v>
      </c>
      <c r="C263" s="236"/>
      <c r="D263" s="236" t="e">
        <f aca="false" t="array" ref="D263:D263">xlookup("*"&amp;B263&amp;"*",'Roshas Attendance'!S:S,'Roshas Attendance'!S:S,"",2)</f>
        <v>#NAME?</v>
      </c>
      <c r="E263" s="236"/>
      <c r="F263" s="237" t="str">
        <f aca="false">IFERROR(IF(COUNTIF(E:E,E263)=0,"",COUNTIF(E:E,E263)),"")</f>
        <v/>
      </c>
      <c r="G263" s="235"/>
      <c r="H263" s="238" t="n">
        <v>45841</v>
      </c>
      <c r="I263" s="239"/>
    </row>
    <row r="264" customFormat="false" ht="15.75" hidden="false" customHeight="true" outlineLevel="0" collapsed="false">
      <c r="A264" s="226" t="n">
        <v>263</v>
      </c>
      <c r="B264" s="227" t="s">
        <v>405</v>
      </c>
      <c r="C264" s="228"/>
      <c r="D264" s="228" t="e">
        <f aca="false" t="array" ref="D264:D264">xlookup("*"&amp;B264&amp;"*",'Roshas Attendance'!S:S,'Roshas Attendance'!S:S,"",2)</f>
        <v>#NAME?</v>
      </c>
      <c r="E264" s="228"/>
      <c r="F264" s="229" t="str">
        <f aca="false">IFERROR(IF(COUNTIF(E:E,E264)=0,"",COUNTIF(E:E,E264)),"")</f>
        <v/>
      </c>
      <c r="G264" s="227"/>
      <c r="H264" s="230" t="n">
        <v>45841</v>
      </c>
      <c r="I264" s="231"/>
    </row>
    <row r="265" customFormat="false" ht="15.75" hidden="false" customHeight="true" outlineLevel="0" collapsed="false">
      <c r="A265" s="234" t="n">
        <v>264</v>
      </c>
      <c r="B265" s="235" t="s">
        <v>346</v>
      </c>
      <c r="C265" s="236"/>
      <c r="D265" s="236" t="e">
        <f aca="false" t="array" ref="D265:D265">xlookup("*"&amp;B265&amp;"*",'Roshas Attendance'!S:S,'Roshas Attendance'!S:S,"",2)</f>
        <v>#NAME?</v>
      </c>
      <c r="E265" s="236"/>
      <c r="F265" s="237" t="str">
        <f aca="false">IFERROR(IF(COUNTIF(E:E,E265)=0,"",COUNTIF(E:E,E265)),"")</f>
        <v/>
      </c>
      <c r="G265" s="235"/>
      <c r="H265" s="238" t="n">
        <v>45841</v>
      </c>
      <c r="I265" s="239"/>
    </row>
    <row r="266" customFormat="false" ht="15.75" hidden="false" customHeight="true" outlineLevel="0" collapsed="false">
      <c r="A266" s="226" t="n">
        <v>265</v>
      </c>
      <c r="B266" s="227" t="s">
        <v>819</v>
      </c>
      <c r="C266" s="228"/>
      <c r="D266" s="228" t="e">
        <f aca="false" t="array" ref="D266:D266">xlookup("*"&amp;B266&amp;"*",'Roshas Attendance'!S:S,'Roshas Attendance'!S:S,"",2)</f>
        <v>#NAME?</v>
      </c>
      <c r="E266" s="228" t="s">
        <v>133</v>
      </c>
      <c r="F266" s="229" t="n">
        <f aca="false">IFERROR(IF(COUNTIF(E:E,E266)=0,"",COUNTIF(E:E,E266)),"")</f>
        <v>6</v>
      </c>
      <c r="G266" s="227"/>
      <c r="H266" s="230" t="n">
        <v>45841</v>
      </c>
      <c r="I266" s="231"/>
    </row>
    <row r="267" customFormat="false" ht="15.75" hidden="false" customHeight="true" outlineLevel="0" collapsed="false">
      <c r="A267" s="234" t="n">
        <v>266</v>
      </c>
      <c r="B267" s="235" t="s">
        <v>820</v>
      </c>
      <c r="C267" s="236"/>
      <c r="D267" s="236" t="e">
        <f aca="false" t="array" ref="D267:D267">xlookup("*"&amp;B267&amp;"*",'Roshas Attendance'!S:S,'Roshas Attendance'!S:S,"",2)</f>
        <v>#NAME?</v>
      </c>
      <c r="E267" s="236"/>
      <c r="F267" s="237" t="str">
        <f aca="false">IFERROR(IF(COUNTIF(E:E,E267)=0,"",COUNTIF(E:E,E267)),"")</f>
        <v/>
      </c>
      <c r="G267" s="235"/>
      <c r="H267" s="238" t="n">
        <v>45841</v>
      </c>
      <c r="I267" s="239"/>
    </row>
    <row r="268" customFormat="false" ht="15.75" hidden="false" customHeight="true" outlineLevel="0" collapsed="false">
      <c r="A268" s="226" t="n">
        <v>267</v>
      </c>
      <c r="B268" s="227" t="s">
        <v>821</v>
      </c>
      <c r="C268" s="228"/>
      <c r="D268" s="228" t="e">
        <f aca="false" t="array" ref="D268:D268">xlookup("*"&amp;B268&amp;"*",'Roshas Attendance'!S:S,'Roshas Attendance'!S:S,"",2)</f>
        <v>#NAME?</v>
      </c>
      <c r="E268" s="228" t="s">
        <v>63</v>
      </c>
      <c r="F268" s="229" t="n">
        <f aca="false">IFERROR(IF(COUNTIF(E:E,E268)=0,"",COUNTIF(E:E,E268)),"")</f>
        <v>3</v>
      </c>
      <c r="G268" s="227"/>
      <c r="H268" s="230" t="n">
        <v>45841</v>
      </c>
      <c r="I268" s="231"/>
    </row>
    <row r="269" customFormat="false" ht="15.75" hidden="false" customHeight="true" outlineLevel="0" collapsed="false">
      <c r="A269" s="234" t="n">
        <v>268</v>
      </c>
      <c r="B269" s="235" t="s">
        <v>824</v>
      </c>
      <c r="C269" s="236"/>
      <c r="D269" s="236" t="e">
        <f aca="false" t="array" ref="D269:D269">xlookup("*"&amp;B269&amp;"*",'Roshas Attendance'!S:S,'Roshas Attendance'!S:S,"",2)</f>
        <v>#NAME?</v>
      </c>
      <c r="E269" s="236"/>
      <c r="F269" s="237" t="str">
        <f aca="false">IFERROR(IF(COUNTIF(E:E,E269)=0,"",COUNTIF(E:E,E269)),"")</f>
        <v/>
      </c>
      <c r="G269" s="235"/>
      <c r="H269" s="238" t="n">
        <v>45841</v>
      </c>
      <c r="I269" s="239"/>
    </row>
    <row r="270" customFormat="false" ht="15.75" hidden="false" customHeight="true" outlineLevel="0" collapsed="false">
      <c r="A270" s="226" t="n">
        <v>269</v>
      </c>
      <c r="B270" s="227" t="s">
        <v>825</v>
      </c>
      <c r="C270" s="228"/>
      <c r="D270" s="228" t="e">
        <f aca="false" t="array" ref="D270:D270">xlookup("*"&amp;B270&amp;"*",'Roshas Attendance'!S:S,'Roshas Attendance'!S:S,"",2)</f>
        <v>#NAME?</v>
      </c>
      <c r="E270" s="228"/>
      <c r="F270" s="229" t="str">
        <f aca="false">IFERROR(IF(COUNTIF(E:E,E270)=0,"",COUNTIF(E:E,E270)),"")</f>
        <v/>
      </c>
      <c r="G270" s="227"/>
      <c r="H270" s="230" t="n">
        <v>45841</v>
      </c>
      <c r="I270" s="231"/>
    </row>
    <row r="271" customFormat="false" ht="15.75" hidden="false" customHeight="true" outlineLevel="0" collapsed="false">
      <c r="A271" s="234" t="n">
        <v>270</v>
      </c>
      <c r="B271" s="235" t="s">
        <v>826</v>
      </c>
      <c r="C271" s="236"/>
      <c r="D271" s="236" t="e">
        <f aca="false" t="array" ref="D271:D271">xlookup("*"&amp;B271&amp;"*",'Roshas Attendance'!S:S,'Roshas Attendance'!S:S,"",2)</f>
        <v>#NAME?</v>
      </c>
      <c r="E271" s="236"/>
      <c r="F271" s="237" t="str">
        <f aca="false">IFERROR(IF(COUNTIF(E:E,E271)=0,"",COUNTIF(E:E,E271)),"")</f>
        <v/>
      </c>
      <c r="G271" s="235"/>
      <c r="H271" s="238" t="n">
        <v>45841</v>
      </c>
      <c r="I271" s="239"/>
    </row>
    <row r="272" customFormat="false" ht="15.75" hidden="false" customHeight="true" outlineLevel="0" collapsed="false">
      <c r="A272" s="226" t="n">
        <v>271</v>
      </c>
      <c r="B272" s="227" t="s">
        <v>827</v>
      </c>
      <c r="C272" s="228"/>
      <c r="D272" s="228" t="e">
        <f aca="false" t="array" ref="D272:D272">xlookup("*"&amp;B272&amp;"*",'Roshas Attendance'!S:S,'Roshas Attendance'!S:S,"",2)</f>
        <v>#NAME?</v>
      </c>
      <c r="E272" s="228"/>
      <c r="F272" s="229" t="str">
        <f aca="false">IFERROR(IF(COUNTIF(E:E,E272)=0,"",COUNTIF(E:E,E272)),"")</f>
        <v/>
      </c>
      <c r="G272" s="227"/>
      <c r="H272" s="230" t="n">
        <v>45841</v>
      </c>
      <c r="I272" s="231"/>
    </row>
    <row r="273" customFormat="false" ht="15.75" hidden="false" customHeight="true" outlineLevel="0" collapsed="false">
      <c r="A273" s="234" t="n">
        <v>272</v>
      </c>
      <c r="B273" s="235" t="s">
        <v>1043</v>
      </c>
      <c r="C273" s="236"/>
      <c r="D273" s="236" t="e">
        <f aca="false" t="array" ref="D273:D273">xlookup("*"&amp;B273&amp;"*",'Roshas Attendance'!S:S,'Roshas Attendance'!S:S,"",2)</f>
        <v>#NAME?</v>
      </c>
      <c r="E273" s="236" t="s">
        <v>12</v>
      </c>
      <c r="F273" s="237" t="n">
        <f aca="false">IFERROR(IF(COUNTIF(E:E,E273)=0,"",COUNTIF(E:E,E273)),"")</f>
        <v>7</v>
      </c>
      <c r="G273" s="235"/>
      <c r="H273" s="238" t="n">
        <v>45841</v>
      </c>
      <c r="I273" s="239"/>
    </row>
    <row r="274" customFormat="false" ht="15.75" hidden="false" customHeight="true" outlineLevel="0" collapsed="false">
      <c r="A274" s="226" t="n">
        <v>273</v>
      </c>
      <c r="B274" s="227" t="s">
        <v>828</v>
      </c>
      <c r="C274" s="228"/>
      <c r="D274" s="228" t="e">
        <f aca="false" t="array" ref="D274:D274">xlookup("*"&amp;B274&amp;"*",'Roshas Attendance'!S:S,'Roshas Attendance'!S:S,"",2)</f>
        <v>#NAME?</v>
      </c>
      <c r="E274" s="228"/>
      <c r="F274" s="229" t="str">
        <f aca="false">IFERROR(IF(COUNTIF(E:E,E274)=0,"",COUNTIF(E:E,E274)),"")</f>
        <v/>
      </c>
      <c r="G274" s="227"/>
      <c r="H274" s="230" t="n">
        <v>45841</v>
      </c>
      <c r="I274" s="231"/>
    </row>
    <row r="275" customFormat="false" ht="15.75" hidden="false" customHeight="true" outlineLevel="0" collapsed="false">
      <c r="A275" s="234" t="n">
        <v>274</v>
      </c>
      <c r="B275" s="235" t="s">
        <v>829</v>
      </c>
      <c r="C275" s="236"/>
      <c r="D275" s="236" t="e">
        <f aca="false" t="array" ref="D275:D275">xlookup("*"&amp;B275&amp;"*",'Roshas Attendance'!S:S,'Roshas Attendance'!S:S,"",2)</f>
        <v>#NAME?</v>
      </c>
      <c r="E275" s="236"/>
      <c r="F275" s="237" t="str">
        <f aca="false">IFERROR(IF(COUNTIF(E:E,E275)=0,"",COUNTIF(E:E,E275)),"")</f>
        <v/>
      </c>
      <c r="G275" s="235"/>
      <c r="H275" s="238" t="n">
        <v>45841</v>
      </c>
      <c r="I275" s="239"/>
    </row>
    <row r="276" customFormat="false" ht="15.75" hidden="false" customHeight="true" outlineLevel="0" collapsed="false">
      <c r="A276" s="226" t="n">
        <v>275</v>
      </c>
      <c r="B276" s="227" t="s">
        <v>831</v>
      </c>
      <c r="C276" s="228"/>
      <c r="D276" s="228" t="e">
        <f aca="false" t="array" ref="D276:D276">xlookup("*"&amp;B276&amp;"*",'Roshas Attendance'!S:S,'Roshas Attendance'!S:S,"",2)</f>
        <v>#NAME?</v>
      </c>
      <c r="E276" s="228"/>
      <c r="F276" s="229" t="str">
        <f aca="false">IFERROR(IF(COUNTIF(E:E,E276)=0,"",COUNTIF(E:E,E276)),"")</f>
        <v/>
      </c>
      <c r="G276" s="227"/>
      <c r="H276" s="230" t="n">
        <v>45841</v>
      </c>
      <c r="I276" s="231"/>
    </row>
    <row r="277" customFormat="false" ht="15.75" hidden="false" customHeight="true" outlineLevel="0" collapsed="false">
      <c r="A277" s="234" t="n">
        <v>276</v>
      </c>
      <c r="B277" s="235" t="s">
        <v>832</v>
      </c>
      <c r="C277" s="236"/>
      <c r="D277" s="236" t="e">
        <f aca="false" t="array" ref="D277:D277">xlookup("*"&amp;B277&amp;"*",'Roshas Attendance'!S:S,'Roshas Attendance'!S:S,"",2)</f>
        <v>#NAME?</v>
      </c>
      <c r="E277" s="236" t="s">
        <v>681</v>
      </c>
      <c r="F277" s="237" t="n">
        <f aca="false">IFERROR(IF(COUNTIF(E:E,E277)=0,"",COUNTIF(E:E,E277)),"")</f>
        <v>4</v>
      </c>
      <c r="G277" s="235"/>
      <c r="H277" s="238" t="n">
        <v>45841</v>
      </c>
      <c r="I277" s="239"/>
    </row>
    <row r="278" customFormat="false" ht="15.75" hidden="false" customHeight="true" outlineLevel="0" collapsed="false">
      <c r="A278" s="226" t="n">
        <v>277</v>
      </c>
      <c r="B278" s="227" t="s">
        <v>18</v>
      </c>
      <c r="C278" s="228"/>
      <c r="D278" s="228" t="e">
        <f aca="false" t="array" ref="D278:D278">xlookup("*"&amp;B278&amp;"*",'Roshas Attendance'!S:S,'Roshas Attendance'!S:S,"",2)</f>
        <v>#NAME?</v>
      </c>
      <c r="E278" s="228" t="s">
        <v>15</v>
      </c>
      <c r="F278" s="229" t="n">
        <f aca="false">IFERROR(IF(COUNTIF(E:E,E278)=0,"",COUNTIF(E:E,E278)),"")</f>
        <v>5</v>
      </c>
      <c r="G278" s="227"/>
      <c r="H278" s="230" t="n">
        <v>45841</v>
      </c>
      <c r="I278" s="231"/>
    </row>
    <row r="279" customFormat="false" ht="15.75" hidden="false" customHeight="true" outlineLevel="0" collapsed="false">
      <c r="A279" s="234" t="n">
        <v>278</v>
      </c>
      <c r="B279" s="235" t="s">
        <v>833</v>
      </c>
      <c r="C279" s="236"/>
      <c r="D279" s="236" t="e">
        <f aca="false" t="array" ref="D279:D279">xlookup("*"&amp;B279&amp;"*",'Roshas Attendance'!S:S,'Roshas Attendance'!S:S,"",2)</f>
        <v>#NAME?</v>
      </c>
      <c r="E279" s="236"/>
      <c r="F279" s="237" t="str">
        <f aca="false">IFERROR(IF(COUNTIF(E:E,E279)=0,"",COUNTIF(E:E,E279)),"")</f>
        <v/>
      </c>
      <c r="G279" s="235"/>
      <c r="H279" s="238" t="n">
        <v>45841</v>
      </c>
      <c r="I279" s="239"/>
    </row>
    <row r="280" customFormat="false" ht="15.75" hidden="false" customHeight="true" outlineLevel="0" collapsed="false">
      <c r="A280" s="226" t="n">
        <v>279</v>
      </c>
      <c r="B280" s="227" t="s">
        <v>834</v>
      </c>
      <c r="C280" s="228"/>
      <c r="D280" s="228" t="e">
        <f aca="false" t="array" ref="D280:D280">xlookup("*"&amp;B280&amp;"*",'Roshas Attendance'!S:S,'Roshas Attendance'!S:S,"",2)</f>
        <v>#NAME?</v>
      </c>
      <c r="E280" s="228"/>
      <c r="F280" s="229" t="str">
        <f aca="false">IFERROR(IF(COUNTIF(E:E,E280)=0,"",COUNTIF(E:E,E280)),"")</f>
        <v/>
      </c>
      <c r="G280" s="227"/>
      <c r="H280" s="230" t="n">
        <v>45841</v>
      </c>
      <c r="I280" s="231"/>
    </row>
    <row r="281" customFormat="false" ht="15.75" hidden="false" customHeight="true" outlineLevel="0" collapsed="false">
      <c r="A281" s="234" t="n">
        <v>280</v>
      </c>
      <c r="B281" s="235" t="s">
        <v>835</v>
      </c>
      <c r="C281" s="236"/>
      <c r="D281" s="236" t="e">
        <f aca="false" t="array" ref="D281:D281">xlookup("*"&amp;B281&amp;"*",'Roshas Attendance'!S:S,'Roshas Attendance'!S:S,"",2)</f>
        <v>#NAME?</v>
      </c>
      <c r="E281" s="236"/>
      <c r="F281" s="237" t="str">
        <f aca="false">IFERROR(IF(COUNTIF(E:E,E281)=0,"",COUNTIF(E:E,E281)),"")</f>
        <v/>
      </c>
      <c r="G281" s="235"/>
      <c r="H281" s="238" t="n">
        <v>45841</v>
      </c>
      <c r="I281" s="239"/>
    </row>
    <row r="282" customFormat="false" ht="15.75" hidden="false" customHeight="true" outlineLevel="0" collapsed="false">
      <c r="A282" s="226" t="n">
        <v>281</v>
      </c>
      <c r="B282" s="227" t="s">
        <v>836</v>
      </c>
      <c r="C282" s="228"/>
      <c r="D282" s="228" t="e">
        <f aca="false" t="array" ref="D282:D282">xlookup("*"&amp;B282&amp;"*",'Roshas Attendance'!S:S,'Roshas Attendance'!S:S,"",2)</f>
        <v>#NAME?</v>
      </c>
      <c r="E282" s="228" t="s">
        <v>56</v>
      </c>
      <c r="F282" s="229" t="n">
        <f aca="false">IFERROR(IF(COUNTIF(E:E,E282)=0,"",COUNTIF(E:E,E282)),"")</f>
        <v>4</v>
      </c>
      <c r="G282" s="227"/>
      <c r="H282" s="230" t="n">
        <v>45841</v>
      </c>
      <c r="I282" s="231"/>
    </row>
    <row r="283" customFormat="false" ht="15.75" hidden="false" customHeight="true" outlineLevel="0" collapsed="false">
      <c r="A283" s="234" t="n">
        <v>282</v>
      </c>
      <c r="B283" s="235" t="s">
        <v>26</v>
      </c>
      <c r="C283" s="236"/>
      <c r="D283" s="236" t="e">
        <f aca="false" t="array" ref="D283:D283">xlookup("*"&amp;B283&amp;"*",'Roshas Attendance'!S:S,'Roshas Attendance'!S:S,"",2)</f>
        <v>#NAME?</v>
      </c>
      <c r="E283" s="236"/>
      <c r="F283" s="237" t="str">
        <f aca="false">IFERROR(IF(COUNTIF(E:E,E283)=0,"",COUNTIF(E:E,E283)),"")</f>
        <v/>
      </c>
      <c r="G283" s="235"/>
      <c r="H283" s="238" t="n">
        <v>45841</v>
      </c>
      <c r="I283" s="239"/>
    </row>
    <row r="284" customFormat="false" ht="15.75" hidden="false" customHeight="true" outlineLevel="0" collapsed="false">
      <c r="A284" s="226" t="n">
        <v>283</v>
      </c>
      <c r="B284" s="227" t="s">
        <v>837</v>
      </c>
      <c r="C284" s="228"/>
      <c r="D284" s="228" t="e">
        <f aca="false" t="array" ref="D284:D284">xlookup("*"&amp;B284&amp;"*",'Roshas Attendance'!S:S,'Roshas Attendance'!S:S,"",2)</f>
        <v>#NAME?</v>
      </c>
      <c r="E284" s="228" t="s">
        <v>947</v>
      </c>
      <c r="F284" s="229" t="n">
        <f aca="false">IFERROR(IF(COUNTIF(E:E,E284)=0,"",COUNTIF(E:E,E284)),"")</f>
        <v>5</v>
      </c>
      <c r="G284" s="227"/>
      <c r="H284" s="230" t="n">
        <v>45841</v>
      </c>
      <c r="I284" s="231"/>
    </row>
    <row r="285" customFormat="false" ht="15.75" hidden="false" customHeight="true" outlineLevel="0" collapsed="false">
      <c r="A285" s="234" t="n">
        <v>284</v>
      </c>
      <c r="B285" s="235" t="s">
        <v>838</v>
      </c>
      <c r="C285" s="236"/>
      <c r="D285" s="236" t="e">
        <f aca="false" t="array" ref="D285:D285">xlookup("*"&amp;B285&amp;"*",'Roshas Attendance'!S:S,'Roshas Attendance'!S:S,"",2)</f>
        <v>#NAME?</v>
      </c>
      <c r="E285" s="236"/>
      <c r="F285" s="237" t="str">
        <f aca="false">IFERROR(IF(COUNTIF(E:E,E285)=0,"",COUNTIF(E:E,E285)),"")</f>
        <v/>
      </c>
      <c r="G285" s="235"/>
      <c r="H285" s="238" t="n">
        <v>45841</v>
      </c>
      <c r="I285" s="239"/>
    </row>
    <row r="286" customFormat="false" ht="15.75" hidden="false" customHeight="true" outlineLevel="0" collapsed="false">
      <c r="A286" s="226" t="n">
        <v>285</v>
      </c>
      <c r="B286" s="227" t="s">
        <v>181</v>
      </c>
      <c r="C286" s="228"/>
      <c r="D286" s="228" t="e">
        <f aca="false" t="array" ref="D286:D286">xlookup("*"&amp;B286&amp;"*",'Roshas Attendance'!S:S,'Roshas Attendance'!S:S,"",2)</f>
        <v>#NAME?</v>
      </c>
      <c r="E286" s="228" t="s">
        <v>180</v>
      </c>
      <c r="F286" s="229" t="n">
        <f aca="false">IFERROR(IF(COUNTIF(E:E,E286)=0,"",COUNTIF(E:E,E286)),"")</f>
        <v>3</v>
      </c>
      <c r="G286" s="227"/>
      <c r="H286" s="230" t="n">
        <v>45841</v>
      </c>
      <c r="I286" s="231"/>
    </row>
    <row r="287" customFormat="false" ht="15.75" hidden="false" customHeight="true" outlineLevel="0" collapsed="false">
      <c r="A287" s="234" t="n">
        <v>286</v>
      </c>
      <c r="B287" s="235" t="s">
        <v>839</v>
      </c>
      <c r="C287" s="236"/>
      <c r="D287" s="236" t="e">
        <f aca="false" t="array" ref="D287:D287">xlookup("*"&amp;B287&amp;"*",'Roshas Attendance'!S:S,'Roshas Attendance'!S:S,"",2)</f>
        <v>#NAME?</v>
      </c>
      <c r="E287" s="236"/>
      <c r="F287" s="237" t="str">
        <f aca="false">IFERROR(IF(COUNTIF(E:E,E287)=0,"",COUNTIF(E:E,E287)),"")</f>
        <v/>
      </c>
      <c r="G287" s="235"/>
      <c r="H287" s="238" t="n">
        <v>45841</v>
      </c>
      <c r="I287" s="239"/>
    </row>
    <row r="288" customFormat="false" ht="15.75" hidden="false" customHeight="true" outlineLevel="0" collapsed="false">
      <c r="A288" s="226" t="n">
        <v>287</v>
      </c>
      <c r="B288" s="227" t="s">
        <v>840</v>
      </c>
      <c r="C288" s="228"/>
      <c r="D288" s="228" t="e">
        <f aca="false" t="array" ref="D288:D288">xlookup("*"&amp;B288&amp;"*",'Roshas Attendance'!S:S,'Roshas Attendance'!S:S,"",2)</f>
        <v>#NAME?</v>
      </c>
      <c r="E288" s="228"/>
      <c r="F288" s="229" t="str">
        <f aca="false">IFERROR(IF(COUNTIF(E:E,E288)=0,"",COUNTIF(E:E,E288)),"")</f>
        <v/>
      </c>
      <c r="G288" s="227"/>
      <c r="H288" s="230" t="n">
        <v>45841</v>
      </c>
      <c r="I288" s="231"/>
    </row>
    <row r="289" customFormat="false" ht="15.75" hidden="false" customHeight="true" outlineLevel="0" collapsed="false">
      <c r="A289" s="234" t="n">
        <v>288</v>
      </c>
      <c r="B289" s="235" t="s">
        <v>403</v>
      </c>
      <c r="C289" s="236"/>
      <c r="D289" s="236" t="e">
        <f aca="false" t="array" ref="D289:D289">xlookup("*"&amp;B289&amp;"*",'Roshas Attendance'!S:S,'Roshas Attendance'!S:S,"",2)</f>
        <v>#NAME?</v>
      </c>
      <c r="E289" s="236"/>
      <c r="F289" s="237" t="str">
        <f aca="false">IFERROR(IF(COUNTIF(E:E,E289)=0,"",COUNTIF(E:E,E289)),"")</f>
        <v/>
      </c>
      <c r="G289" s="235"/>
      <c r="H289" s="238" t="n">
        <v>45841</v>
      </c>
      <c r="I289" s="239"/>
    </row>
    <row r="290" customFormat="false" ht="15.75" hidden="false" customHeight="true" outlineLevel="0" collapsed="false">
      <c r="A290" s="226" t="n">
        <v>289</v>
      </c>
      <c r="B290" s="227" t="s">
        <v>139</v>
      </c>
      <c r="C290" s="228"/>
      <c r="D290" s="228" t="e">
        <f aca="false" t="array" ref="D290:D290">xlookup("*"&amp;B290&amp;"*",'Roshas Attendance'!S:S,'Roshas Attendance'!S:S,"",2)</f>
        <v>#NAME?</v>
      </c>
      <c r="E290" s="228" t="s">
        <v>139</v>
      </c>
      <c r="F290" s="229" t="n">
        <f aca="false">IFERROR(IF(COUNTIF(E:E,E290)=0,"",COUNTIF(E:E,E290)),"")</f>
        <v>2</v>
      </c>
      <c r="G290" s="227"/>
      <c r="H290" s="230" t="n">
        <v>45841</v>
      </c>
      <c r="I290" s="231"/>
    </row>
    <row r="291" customFormat="false" ht="15.75" hidden="false" customHeight="true" outlineLevel="0" collapsed="false">
      <c r="A291" s="234" t="n">
        <v>290</v>
      </c>
      <c r="B291" s="235" t="s">
        <v>841</v>
      </c>
      <c r="C291" s="236"/>
      <c r="D291" s="236" t="e">
        <f aca="false" t="array" ref="D291:D291">xlookup("*"&amp;B291&amp;"*",'Roshas Attendance'!S:S,'Roshas Attendance'!S:S,"",2)</f>
        <v>#NAME?</v>
      </c>
      <c r="E291" s="236"/>
      <c r="F291" s="237" t="str">
        <f aca="false">IFERROR(IF(COUNTIF(E:E,E291)=0,"",COUNTIF(E:E,E291)),"")</f>
        <v/>
      </c>
      <c r="G291" s="235"/>
      <c r="H291" s="238" t="n">
        <v>45841</v>
      </c>
      <c r="I291" s="239"/>
    </row>
    <row r="292" customFormat="false" ht="15.75" hidden="false" customHeight="true" outlineLevel="0" collapsed="false">
      <c r="A292" s="226" t="n">
        <v>291</v>
      </c>
      <c r="B292" s="227" t="s">
        <v>228</v>
      </c>
      <c r="C292" s="228"/>
      <c r="D292" s="228" t="e">
        <f aca="false" t="array" ref="D292:D292">xlookup("*"&amp;B292&amp;"*",'Roshas Attendance'!S:S,'Roshas Attendance'!S:S,"",2)</f>
        <v>#NAME?</v>
      </c>
      <c r="E292" s="228" t="s">
        <v>227</v>
      </c>
      <c r="F292" s="229" t="n">
        <f aca="false">IFERROR(IF(COUNTIF(E:E,E292)=0,"",COUNTIF(E:E,E292)),"")</f>
        <v>3</v>
      </c>
      <c r="G292" s="227"/>
      <c r="H292" s="230" t="n">
        <v>45841</v>
      </c>
      <c r="I292" s="231"/>
    </row>
    <row r="293" customFormat="false" ht="15.75" hidden="false" customHeight="true" outlineLevel="0" collapsed="false">
      <c r="A293" s="234" t="n">
        <v>292</v>
      </c>
      <c r="B293" s="235" t="s">
        <v>141</v>
      </c>
      <c r="C293" s="236"/>
      <c r="D293" s="236" t="e">
        <f aca="false" t="array" ref="D293:D293">xlookup("*"&amp;B293&amp;"*",'Roshas Attendance'!S:S,'Roshas Attendance'!S:S,"",2)</f>
        <v>#NAME?</v>
      </c>
      <c r="E293" s="236" t="s">
        <v>141</v>
      </c>
      <c r="F293" s="237" t="n">
        <f aca="false">IFERROR(IF(COUNTIF(E:E,E293)=0,"",COUNTIF(E:E,E293)),"")</f>
        <v>1</v>
      </c>
      <c r="G293" s="235"/>
      <c r="H293" s="238" t="n">
        <v>45841</v>
      </c>
      <c r="I293" s="239"/>
    </row>
    <row r="294" customFormat="false" ht="15.75" hidden="false" customHeight="true" outlineLevel="0" collapsed="false">
      <c r="A294" s="226" t="n">
        <v>293</v>
      </c>
      <c r="B294" s="227" t="s">
        <v>142</v>
      </c>
      <c r="C294" s="228"/>
      <c r="D294" s="228" t="e">
        <f aca="false" t="array" ref="D294:D294">xlookup("*"&amp;B294&amp;"*",'Roshas Attendance'!S:S,'Roshas Attendance'!S:S,"",2)</f>
        <v>#NAME?</v>
      </c>
      <c r="E294" s="228"/>
      <c r="F294" s="229" t="str">
        <f aca="false">IFERROR(IF(COUNTIF(E:E,E294)=0,"",COUNTIF(E:E,E294)),"")</f>
        <v/>
      </c>
      <c r="G294" s="227"/>
      <c r="H294" s="230" t="n">
        <v>45841</v>
      </c>
      <c r="I294" s="231"/>
    </row>
    <row r="295" customFormat="false" ht="15.75" hidden="false" customHeight="true" outlineLevel="0" collapsed="false">
      <c r="A295" s="234" t="n">
        <v>294</v>
      </c>
      <c r="B295" s="235" t="s">
        <v>143</v>
      </c>
      <c r="C295" s="236"/>
      <c r="D295" s="236" t="e">
        <f aca="false" t="array" ref="D295:D295">xlookup("*"&amp;B295&amp;"*",'Roshas Attendance'!S:S,'Roshas Attendance'!S:S,"",2)</f>
        <v>#NAME?</v>
      </c>
      <c r="E295" s="236" t="s">
        <v>143</v>
      </c>
      <c r="F295" s="237" t="n">
        <f aca="false">IFERROR(IF(COUNTIF(E:E,E295)=0,"",COUNTIF(E:E,E295)),"")</f>
        <v>3</v>
      </c>
      <c r="G295" s="235"/>
      <c r="H295" s="238" t="n">
        <v>45841</v>
      </c>
      <c r="I295" s="239"/>
    </row>
    <row r="296" customFormat="false" ht="15.75" hidden="false" customHeight="true" outlineLevel="0" collapsed="false">
      <c r="A296" s="226" t="n">
        <v>295</v>
      </c>
      <c r="B296" s="227" t="s">
        <v>842</v>
      </c>
      <c r="C296" s="228"/>
      <c r="D296" s="228" t="e">
        <f aca="false" t="array" ref="D296:D296">xlookup("*"&amp;B296&amp;"*",'Roshas Attendance'!S:S,'Roshas Attendance'!S:S,"",2)</f>
        <v>#NAME?</v>
      </c>
      <c r="E296" s="228"/>
      <c r="F296" s="229" t="str">
        <f aca="false">IFERROR(IF(COUNTIF(E:E,E296)=0,"",COUNTIF(E:E,E296)),"")</f>
        <v/>
      </c>
      <c r="G296" s="227"/>
      <c r="H296" s="230" t="n">
        <v>45841</v>
      </c>
      <c r="I296" s="231"/>
    </row>
    <row r="297" customFormat="false" ht="15.75" hidden="false" customHeight="true" outlineLevel="0" collapsed="false">
      <c r="A297" s="234" t="n">
        <v>296</v>
      </c>
      <c r="B297" s="235" t="s">
        <v>843</v>
      </c>
      <c r="C297" s="236"/>
      <c r="D297" s="236" t="e">
        <f aca="false" t="array" ref="D297:D297">xlookup("*"&amp;B297&amp;"*",'Roshas Attendance'!S:S,'Roshas Attendance'!S:S,"",2)</f>
        <v>#NAME?</v>
      </c>
      <c r="E297" s="236" t="s">
        <v>113</v>
      </c>
      <c r="F297" s="237" t="n">
        <f aca="false">IFERROR(IF(COUNTIF(E:E,E297)=0,"",COUNTIF(E:E,E297)),"")</f>
        <v>3</v>
      </c>
      <c r="G297" s="235"/>
      <c r="H297" s="238" t="n">
        <v>45841</v>
      </c>
      <c r="I297" s="239"/>
    </row>
    <row r="298" customFormat="false" ht="15.75" hidden="false" customHeight="true" outlineLevel="0" collapsed="false">
      <c r="A298" s="226" t="n">
        <v>297</v>
      </c>
      <c r="B298" s="227" t="s">
        <v>844</v>
      </c>
      <c r="C298" s="228"/>
      <c r="D298" s="228" t="e">
        <f aca="false" t="array" ref="D298:D298">xlookup("*"&amp;B298&amp;"*",'Roshas Attendance'!S:S,'Roshas Attendance'!S:S,"",2)</f>
        <v>#NAME?</v>
      </c>
      <c r="E298" s="228"/>
      <c r="F298" s="229" t="str">
        <f aca="false">IFERROR(IF(COUNTIF(E:E,E298)=0,"",COUNTIF(E:E,E298)),"")</f>
        <v/>
      </c>
      <c r="G298" s="227"/>
      <c r="H298" s="230" t="n">
        <v>45841</v>
      </c>
      <c r="I298" s="231"/>
    </row>
    <row r="299" customFormat="false" ht="15.75" hidden="false" customHeight="true" outlineLevel="0" collapsed="false">
      <c r="A299" s="234" t="n">
        <v>298</v>
      </c>
      <c r="B299" s="235" t="s">
        <v>845</v>
      </c>
      <c r="C299" s="236"/>
      <c r="D299" s="236" t="e">
        <f aca="false" t="array" ref="D299:D299">xlookup("*"&amp;B299&amp;"*",'Roshas Attendance'!S:S,'Roshas Attendance'!S:S,"",2)</f>
        <v>#NAME?</v>
      </c>
      <c r="E299" s="236" t="s">
        <v>386</v>
      </c>
      <c r="F299" s="237" t="n">
        <f aca="false">IFERROR(IF(COUNTIF(E:E,E299)=0,"",COUNTIF(E:E,E299)),"")</f>
        <v>2</v>
      </c>
      <c r="G299" s="235"/>
      <c r="H299" s="238" t="n">
        <v>45841</v>
      </c>
      <c r="I299" s="239"/>
    </row>
    <row r="300" customFormat="false" ht="15.75" hidden="false" customHeight="true" outlineLevel="0" collapsed="false">
      <c r="A300" s="226" t="n">
        <v>299</v>
      </c>
      <c r="B300" s="227" t="s">
        <v>144</v>
      </c>
      <c r="C300" s="228"/>
      <c r="D300" s="228" t="e">
        <f aca="false" t="array" ref="D300:D300">xlookup("*"&amp;B300&amp;"*",'Roshas Attendance'!S:S,'Roshas Attendance'!S:S,"",2)</f>
        <v>#NAME?</v>
      </c>
      <c r="E300" s="228"/>
      <c r="F300" s="229" t="str">
        <f aca="false">IFERROR(IF(COUNTIF(E:E,E300)=0,"",COUNTIF(E:E,E300)),"")</f>
        <v/>
      </c>
      <c r="G300" s="227"/>
      <c r="H300" s="230" t="n">
        <v>45841</v>
      </c>
      <c r="I300" s="231"/>
    </row>
    <row r="301" customFormat="false" ht="15.75" hidden="false" customHeight="true" outlineLevel="0" collapsed="false">
      <c r="A301" s="234" t="n">
        <v>300</v>
      </c>
      <c r="B301" s="235" t="s">
        <v>846</v>
      </c>
      <c r="C301" s="236"/>
      <c r="D301" s="236" t="e">
        <f aca="false" t="array" ref="D301:D301">xlookup("*"&amp;B301&amp;"*",'Roshas Attendance'!S:S,'Roshas Attendance'!S:S,"",2)</f>
        <v>#NAME?</v>
      </c>
      <c r="E301" s="236" t="s">
        <v>846</v>
      </c>
      <c r="F301" s="237" t="n">
        <f aca="false">IFERROR(IF(COUNTIF(E:E,E301)=0,"",COUNTIF(E:E,E301)),"")</f>
        <v>4</v>
      </c>
      <c r="G301" s="235"/>
      <c r="H301" s="238" t="n">
        <v>45841</v>
      </c>
      <c r="I301" s="239"/>
    </row>
    <row r="302" customFormat="false" ht="15.75" hidden="false" customHeight="true" outlineLevel="0" collapsed="false">
      <c r="A302" s="226" t="n">
        <v>301</v>
      </c>
      <c r="B302" s="227" t="s">
        <v>146</v>
      </c>
      <c r="C302" s="228"/>
      <c r="D302" s="228" t="e">
        <f aca="false" t="array" ref="D302:D302">xlookup("*"&amp;B302&amp;"*",'Roshas Attendance'!S:S,'Roshas Attendance'!S:S,"",2)</f>
        <v>#NAME?</v>
      </c>
      <c r="E302" s="228" t="s">
        <v>146</v>
      </c>
      <c r="F302" s="229" t="n">
        <f aca="false">IFERROR(IF(COUNTIF(E:E,E302)=0,"",COUNTIF(E:E,E302)),"")</f>
        <v>2</v>
      </c>
      <c r="G302" s="227"/>
      <c r="H302" s="230" t="n">
        <v>45841</v>
      </c>
      <c r="I302" s="231"/>
    </row>
    <row r="303" customFormat="false" ht="15.75" hidden="false" customHeight="true" outlineLevel="0" collapsed="false">
      <c r="A303" s="234" t="n">
        <v>302</v>
      </c>
      <c r="B303" s="235" t="s">
        <v>847</v>
      </c>
      <c r="C303" s="236"/>
      <c r="D303" s="236" t="e">
        <f aca="false" t="array" ref="D303:D303">xlookup("*"&amp;B303&amp;"*",'Roshas Attendance'!S:S,'Roshas Attendance'!S:S,"",2)</f>
        <v>#NAME?</v>
      </c>
      <c r="E303" s="236"/>
      <c r="F303" s="237" t="str">
        <f aca="false">IFERROR(IF(COUNTIF(E:E,E303)=0,"",COUNTIF(E:E,E303)),"")</f>
        <v/>
      </c>
      <c r="G303" s="235"/>
      <c r="H303" s="238" t="n">
        <v>45841</v>
      </c>
      <c r="I303" s="239"/>
    </row>
    <row r="304" customFormat="false" ht="15.75" hidden="false" customHeight="true" outlineLevel="0" collapsed="false">
      <c r="A304" s="226" t="n">
        <v>303</v>
      </c>
      <c r="B304" s="227" t="s">
        <v>57</v>
      </c>
      <c r="C304" s="228"/>
      <c r="D304" s="228" t="e">
        <f aca="false" t="array" ref="D304:D304">xlookup("*"&amp;B304&amp;"*",'Roshas Attendance'!S:S,'Roshas Attendance'!S:S,"",2)</f>
        <v>#NAME?</v>
      </c>
      <c r="E304" s="228" t="s">
        <v>56</v>
      </c>
      <c r="F304" s="229" t="n">
        <f aca="false">IFERROR(IF(COUNTIF(E:E,E304)=0,"",COUNTIF(E:E,E304)),"")</f>
        <v>4</v>
      </c>
      <c r="G304" s="227"/>
      <c r="H304" s="230" t="n">
        <v>45841</v>
      </c>
      <c r="I304" s="231"/>
    </row>
    <row r="305" customFormat="false" ht="15.75" hidden="false" customHeight="true" outlineLevel="0" collapsed="false">
      <c r="A305" s="234" t="n">
        <v>304</v>
      </c>
      <c r="B305" s="235" t="s">
        <v>58</v>
      </c>
      <c r="C305" s="236"/>
      <c r="D305" s="236" t="e">
        <f aca="false" t="array" ref="D305:D305">xlookup("*"&amp;B305&amp;"*",'Roshas Attendance'!S:S,'Roshas Attendance'!S:S,"",2)</f>
        <v>#NAME?</v>
      </c>
      <c r="E305" s="236" t="s">
        <v>56</v>
      </c>
      <c r="F305" s="237" t="n">
        <f aca="false">IFERROR(IF(COUNTIF(E:E,E305)=0,"",COUNTIF(E:E,E305)),"")</f>
        <v>4</v>
      </c>
      <c r="G305" s="235"/>
      <c r="H305" s="238" t="n">
        <v>45841</v>
      </c>
      <c r="I305" s="239"/>
    </row>
    <row r="306" customFormat="false" ht="15.75" hidden="false" customHeight="true" outlineLevel="0" collapsed="false">
      <c r="A306" s="226" t="n">
        <v>305</v>
      </c>
      <c r="B306" s="227" t="s">
        <v>1044</v>
      </c>
      <c r="C306" s="228"/>
      <c r="D306" s="228" t="e">
        <f aca="false" t="array" ref="D306:D306">xlookup("*"&amp;B306&amp;"*",'Roshas Attendance'!S:S,'Roshas Attendance'!S:S,"",2)</f>
        <v>#NAME?</v>
      </c>
      <c r="E306" s="228"/>
      <c r="F306" s="229" t="str">
        <f aca="false">IFERROR(IF(COUNTIF(E:E,E306)=0,"",COUNTIF(E:E,E306)),"")</f>
        <v/>
      </c>
      <c r="G306" s="227"/>
      <c r="H306" s="230" t="n">
        <v>45841</v>
      </c>
      <c r="I306" s="231"/>
    </row>
    <row r="307" customFormat="false" ht="15.75" hidden="false" customHeight="true" outlineLevel="0" collapsed="false">
      <c r="A307" s="234" t="n">
        <v>306</v>
      </c>
      <c r="B307" s="235" t="s">
        <v>848</v>
      </c>
      <c r="C307" s="236"/>
      <c r="D307" s="236" t="e">
        <f aca="false" t="array" ref="D307:D307">xlookup("*"&amp;B307&amp;"*",'Roshas Attendance'!S:S,'Roshas Attendance'!S:S,"",2)</f>
        <v>#NAME?</v>
      </c>
      <c r="E307" s="236" t="s">
        <v>849</v>
      </c>
      <c r="F307" s="237" t="n">
        <f aca="false">IFERROR(IF(COUNTIF(E:E,E307)=0,"",COUNTIF(E:E,E307)),"")</f>
        <v>4</v>
      </c>
      <c r="G307" s="235"/>
      <c r="H307" s="238" t="n">
        <v>45841</v>
      </c>
      <c r="I307" s="239"/>
    </row>
    <row r="308" customFormat="false" ht="15.75" hidden="false" customHeight="true" outlineLevel="0" collapsed="false">
      <c r="A308" s="226" t="n">
        <v>307</v>
      </c>
      <c r="B308" s="227" t="s">
        <v>849</v>
      </c>
      <c r="C308" s="228"/>
      <c r="D308" s="228" t="e">
        <f aca="false" t="array" ref="D308:D308">xlookup("*"&amp;B308&amp;"*",'Roshas Attendance'!S:S,'Roshas Attendance'!S:S,"",2)</f>
        <v>#NAME?</v>
      </c>
      <c r="E308" s="228" t="s">
        <v>849</v>
      </c>
      <c r="F308" s="229" t="n">
        <f aca="false">IFERROR(IF(COUNTIF(E:E,E308)=0,"",COUNTIF(E:E,E308)),"")</f>
        <v>4</v>
      </c>
      <c r="G308" s="227"/>
      <c r="H308" s="230" t="n">
        <v>45841</v>
      </c>
      <c r="I308" s="231"/>
    </row>
    <row r="309" customFormat="false" ht="15.75" hidden="false" customHeight="true" outlineLevel="0" collapsed="false">
      <c r="A309" s="234" t="n">
        <v>308</v>
      </c>
      <c r="B309" s="235" t="s">
        <v>148</v>
      </c>
      <c r="C309" s="236"/>
      <c r="D309" s="236" t="e">
        <f aca="false" t="array" ref="D309:D309">xlookup("*"&amp;B309&amp;"*",'Roshas Attendance'!S:S,'Roshas Attendance'!S:S,"",2)</f>
        <v>#NAME?</v>
      </c>
      <c r="E309" s="236" t="s">
        <v>849</v>
      </c>
      <c r="F309" s="237" t="n">
        <f aca="false">IFERROR(IF(COUNTIF(E:E,E309)=0,"",COUNTIF(E:E,E309)),"")</f>
        <v>4</v>
      </c>
      <c r="G309" s="235"/>
      <c r="H309" s="238" t="n">
        <v>45841</v>
      </c>
      <c r="I309" s="239"/>
    </row>
    <row r="310" customFormat="false" ht="15.75" hidden="false" customHeight="true" outlineLevel="0" collapsed="false">
      <c r="A310" s="226" t="n">
        <v>309</v>
      </c>
      <c r="B310" s="227" t="s">
        <v>850</v>
      </c>
      <c r="C310" s="228"/>
      <c r="D310" s="228" t="e">
        <f aca="false" t="array" ref="D310:D310">xlookup("*"&amp;B310&amp;"*",'Roshas Attendance'!S:S,'Roshas Attendance'!S:S,"",2)</f>
        <v>#NAME?</v>
      </c>
      <c r="E310" s="228"/>
      <c r="F310" s="229" t="str">
        <f aca="false">IFERROR(IF(COUNTIF(E:E,E310)=0,"",COUNTIF(E:E,E310)),"")</f>
        <v/>
      </c>
      <c r="G310" s="227"/>
      <c r="H310" s="230" t="n">
        <v>45841</v>
      </c>
      <c r="I310" s="231"/>
    </row>
    <row r="311" customFormat="false" ht="15.75" hidden="false" customHeight="true" outlineLevel="0" collapsed="false">
      <c r="A311" s="234" t="n">
        <v>310</v>
      </c>
      <c r="B311" s="235" t="s">
        <v>149</v>
      </c>
      <c r="C311" s="236"/>
      <c r="D311" s="236" t="e">
        <f aca="false" t="array" ref="D311:D311">xlookup("*"&amp;B311&amp;"*",'Roshas Attendance'!S:S,'Roshas Attendance'!S:S,"",2)</f>
        <v>#NAME?</v>
      </c>
      <c r="E311" s="236"/>
      <c r="F311" s="237" t="str">
        <f aca="false">IFERROR(IF(COUNTIF(E:E,E311)=0,"",COUNTIF(E:E,E311)),"")</f>
        <v/>
      </c>
      <c r="G311" s="235"/>
      <c r="H311" s="238" t="n">
        <v>45841</v>
      </c>
      <c r="I311" s="239"/>
    </row>
    <row r="312" customFormat="false" ht="15.75" hidden="false" customHeight="true" outlineLevel="0" collapsed="false">
      <c r="A312" s="226" t="n">
        <v>311</v>
      </c>
      <c r="B312" s="227" t="s">
        <v>851</v>
      </c>
      <c r="C312" s="228"/>
      <c r="D312" s="228" t="e">
        <f aca="false" t="array" ref="D312:D312">xlookup("*"&amp;B312&amp;"*",'Roshas Attendance'!S:S,'Roshas Attendance'!S:S,"",2)</f>
        <v>#NAME?</v>
      </c>
      <c r="E312" s="228"/>
      <c r="F312" s="229" t="str">
        <f aca="false">IFERROR(IF(COUNTIF(E:E,E312)=0,"",COUNTIF(E:E,E312)),"")</f>
        <v/>
      </c>
      <c r="G312" s="227"/>
      <c r="H312" s="230" t="n">
        <v>45841</v>
      </c>
      <c r="I312" s="231"/>
    </row>
    <row r="313" customFormat="false" ht="15.75" hidden="false" customHeight="true" outlineLevel="0" collapsed="false">
      <c r="A313" s="234" t="n">
        <v>312</v>
      </c>
      <c r="B313" s="235" t="s">
        <v>853</v>
      </c>
      <c r="C313" s="236"/>
      <c r="D313" s="236" t="e">
        <f aca="false" t="array" ref="D313:D313">xlookup("*"&amp;B313&amp;"*",'Roshas Attendance'!S:S,'Roshas Attendance'!S:S,"",2)</f>
        <v>#NAME?</v>
      </c>
      <c r="E313" s="236"/>
      <c r="F313" s="237" t="str">
        <f aca="false">IFERROR(IF(COUNTIF(E:E,E313)=0,"",COUNTIF(E:E,E313)),"")</f>
        <v/>
      </c>
      <c r="G313" s="235"/>
      <c r="H313" s="238" t="n">
        <v>45841</v>
      </c>
      <c r="I313" s="239"/>
    </row>
    <row r="314" customFormat="false" ht="15.75" hidden="false" customHeight="true" outlineLevel="0" collapsed="false">
      <c r="A314" s="226" t="n">
        <v>313</v>
      </c>
      <c r="B314" s="227" t="s">
        <v>854</v>
      </c>
      <c r="C314" s="228"/>
      <c r="D314" s="228" t="e">
        <f aca="false" t="array" ref="D314:D314">xlookup("*"&amp;B314&amp;"*",'Roshas Attendance'!S:S,'Roshas Attendance'!S:S,"",2)</f>
        <v>#NAME?</v>
      </c>
      <c r="E314" s="228"/>
      <c r="F314" s="229" t="str">
        <f aca="false">IFERROR(IF(COUNTIF(E:E,E314)=0,"",COUNTIF(E:E,E314)),"")</f>
        <v/>
      </c>
      <c r="G314" s="227"/>
      <c r="H314" s="230" t="n">
        <v>45841</v>
      </c>
      <c r="I314" s="231"/>
    </row>
    <row r="315" customFormat="false" ht="15.75" hidden="false" customHeight="true" outlineLevel="0" collapsed="false">
      <c r="A315" s="234" t="n">
        <v>314</v>
      </c>
      <c r="B315" s="235" t="s">
        <v>855</v>
      </c>
      <c r="C315" s="236"/>
      <c r="D315" s="236" t="e">
        <f aca="false" t="array" ref="D315:D315">xlookup("*"&amp;B315&amp;"*",'Roshas Attendance'!S:S,'Roshas Attendance'!S:S,"",2)</f>
        <v>#NAME?</v>
      </c>
      <c r="E315" s="236" t="s">
        <v>106</v>
      </c>
      <c r="F315" s="237" t="n">
        <f aca="false">IFERROR(IF(COUNTIF(E:E,E315)=0,"",COUNTIF(E:E,E315)),"")</f>
        <v>2</v>
      </c>
      <c r="G315" s="235"/>
      <c r="H315" s="238" t="n">
        <v>45841</v>
      </c>
      <c r="I315" s="239"/>
    </row>
    <row r="316" customFormat="false" ht="15.75" hidden="false" customHeight="true" outlineLevel="0" collapsed="false">
      <c r="A316" s="226" t="n">
        <v>315</v>
      </c>
      <c r="B316" s="227" t="s">
        <v>335</v>
      </c>
      <c r="C316" s="228"/>
      <c r="D316" s="228" t="e">
        <f aca="false" t="array" ref="D316:D316">xlookup("*"&amp;B316&amp;"*",'Roshas Attendance'!S:S,'Roshas Attendance'!S:S,"",2)</f>
        <v>#NAME?</v>
      </c>
      <c r="E316" s="228" t="s">
        <v>335</v>
      </c>
      <c r="F316" s="229" t="n">
        <f aca="false">IFERROR(IF(COUNTIF(E:E,E316)=0,"",COUNTIF(E:E,E316)),"")</f>
        <v>1</v>
      </c>
      <c r="G316" s="227"/>
      <c r="H316" s="230" t="n">
        <v>45841</v>
      </c>
      <c r="I316" s="231"/>
    </row>
    <row r="317" customFormat="false" ht="15.75" hidden="false" customHeight="true" outlineLevel="0" collapsed="false">
      <c r="A317" s="234" t="n">
        <v>316</v>
      </c>
      <c r="B317" s="235" t="s">
        <v>150</v>
      </c>
      <c r="C317" s="236"/>
      <c r="D317" s="236" t="e">
        <f aca="false" t="array" ref="D317:D317">xlookup("*"&amp;B317&amp;"*",'Roshas Attendance'!S:S,'Roshas Attendance'!S:S,"",2)</f>
        <v>#NAME?</v>
      </c>
      <c r="E317" s="236" t="s">
        <v>150</v>
      </c>
      <c r="F317" s="237" t="n">
        <f aca="false">IFERROR(IF(COUNTIF(E:E,E317)=0,"",COUNTIF(E:E,E317)),"")</f>
        <v>2</v>
      </c>
      <c r="G317" s="235"/>
      <c r="H317" s="238" t="n">
        <v>45841</v>
      </c>
      <c r="I317" s="239"/>
    </row>
    <row r="318" customFormat="false" ht="15.75" hidden="false" customHeight="true" outlineLevel="0" collapsed="false">
      <c r="A318" s="226" t="n">
        <v>317</v>
      </c>
      <c r="B318" s="227" t="s">
        <v>856</v>
      </c>
      <c r="C318" s="228"/>
      <c r="D318" s="228" t="e">
        <f aca="false" t="array" ref="D318:D318">xlookup("*"&amp;B318&amp;"*",'Roshas Attendance'!S:S,'Roshas Attendance'!S:S,"",2)</f>
        <v>#NAME?</v>
      </c>
      <c r="E318" s="228"/>
      <c r="F318" s="229" t="str">
        <f aca="false">IFERROR(IF(COUNTIF(E:E,E318)=0,"",COUNTIF(E:E,E318)),"")</f>
        <v/>
      </c>
      <c r="G318" s="227"/>
      <c r="H318" s="230" t="n">
        <v>45841</v>
      </c>
      <c r="I318" s="231"/>
    </row>
    <row r="319" customFormat="false" ht="15.75" hidden="false" customHeight="true" outlineLevel="0" collapsed="false">
      <c r="A319" s="234" t="n">
        <v>318</v>
      </c>
      <c r="B319" s="235" t="s">
        <v>859</v>
      </c>
      <c r="C319" s="236"/>
      <c r="D319" s="236" t="e">
        <f aca="false" t="array" ref="D319:D319">xlookup("*"&amp;B319&amp;"*",'Roshas Attendance'!S:S,'Roshas Attendance'!S:S,"",2)</f>
        <v>#NAME?</v>
      </c>
      <c r="E319" s="236"/>
      <c r="F319" s="237" t="str">
        <f aca="false">IFERROR(IF(COUNTIF(E:E,E319)=0,"",COUNTIF(E:E,E319)),"")</f>
        <v/>
      </c>
      <c r="G319" s="235"/>
      <c r="H319" s="238" t="n">
        <v>45841</v>
      </c>
      <c r="I319" s="239"/>
    </row>
    <row r="320" customFormat="false" ht="15.75" hidden="false" customHeight="true" outlineLevel="0" collapsed="false">
      <c r="A320" s="226" t="n">
        <v>319</v>
      </c>
      <c r="B320" s="227" t="s">
        <v>860</v>
      </c>
      <c r="C320" s="228"/>
      <c r="D320" s="228" t="e">
        <f aca="false" t="array" ref="D320:D320">xlookup("*"&amp;B320&amp;"*",'Roshas Attendance'!S:S,'Roshas Attendance'!S:S,"",2)</f>
        <v>#NAME?</v>
      </c>
      <c r="E320" s="228"/>
      <c r="F320" s="229" t="str">
        <f aca="false">IFERROR(IF(COUNTIF(E:E,E320)=0,"",COUNTIF(E:E,E320)),"")</f>
        <v/>
      </c>
      <c r="G320" s="227"/>
      <c r="H320" s="230" t="n">
        <v>45841</v>
      </c>
      <c r="I320" s="231"/>
    </row>
    <row r="321" customFormat="false" ht="15.75" hidden="false" customHeight="true" outlineLevel="0" collapsed="false">
      <c r="A321" s="234" t="n">
        <v>320</v>
      </c>
      <c r="B321" s="235" t="s">
        <v>861</v>
      </c>
      <c r="C321" s="236"/>
      <c r="D321" s="236" t="e">
        <f aca="false" t="array" ref="D321:D321">xlookup("*"&amp;B321&amp;"*",'Roshas Attendance'!S:S,'Roshas Attendance'!S:S,"",2)</f>
        <v>#NAME?</v>
      </c>
      <c r="E321" s="236"/>
      <c r="F321" s="237" t="str">
        <f aca="false">IFERROR(IF(COUNTIF(E:E,E321)=0,"",COUNTIF(E:E,E321)),"")</f>
        <v/>
      </c>
      <c r="G321" s="235"/>
      <c r="H321" s="238" t="n">
        <v>45841</v>
      </c>
      <c r="I321" s="239"/>
    </row>
    <row r="322" customFormat="false" ht="15.75" hidden="false" customHeight="true" outlineLevel="0" collapsed="false">
      <c r="A322" s="226" t="n">
        <v>321</v>
      </c>
      <c r="B322" s="227" t="s">
        <v>342</v>
      </c>
      <c r="C322" s="228"/>
      <c r="D322" s="228" t="e">
        <f aca="false" t="array" ref="D322:D322">xlookup("*"&amp;B322&amp;"*",'Roshas Attendance'!S:S,'Roshas Attendance'!S:S,"",2)</f>
        <v>#NAME?</v>
      </c>
      <c r="E322" s="228" t="s">
        <v>342</v>
      </c>
      <c r="F322" s="229" t="n">
        <f aca="false">IFERROR(IF(COUNTIF(E:E,E322)=0,"",COUNTIF(E:E,E322)),"")</f>
        <v>1</v>
      </c>
      <c r="G322" s="227"/>
      <c r="H322" s="230" t="n">
        <v>45841</v>
      </c>
      <c r="I322" s="231"/>
    </row>
    <row r="323" customFormat="false" ht="15.75" hidden="false" customHeight="true" outlineLevel="0" collapsed="false">
      <c r="A323" s="234" t="n">
        <v>322</v>
      </c>
      <c r="B323" s="235" t="s">
        <v>1045</v>
      </c>
      <c r="C323" s="236"/>
      <c r="D323" s="236" t="e">
        <f aca="false" t="array" ref="D323:D323">xlookup("*"&amp;B323&amp;"*",'Roshas Attendance'!S:S,'Roshas Attendance'!S:S,"",2)</f>
        <v>#NAME?</v>
      </c>
      <c r="E323" s="236"/>
      <c r="F323" s="237" t="str">
        <f aca="false">IFERROR(IF(COUNTIF(E:E,E323)=0,"",COUNTIF(E:E,E323)),"")</f>
        <v/>
      </c>
      <c r="G323" s="235"/>
      <c r="H323" s="238" t="n">
        <v>45841</v>
      </c>
      <c r="I323" s="239"/>
    </row>
    <row r="324" customFormat="false" ht="15.75" hidden="false" customHeight="true" outlineLevel="0" collapsed="false">
      <c r="A324" s="226" t="n">
        <v>323</v>
      </c>
      <c r="B324" s="227" t="s">
        <v>449</v>
      </c>
      <c r="C324" s="228"/>
      <c r="D324" s="228" t="e">
        <f aca="false" t="array" ref="D324:D324">xlookup("*"&amp;B324&amp;"*",'Roshas Attendance'!S:S,'Roshas Attendance'!S:S,"",2)</f>
        <v>#NAME?</v>
      </c>
      <c r="E324" s="228" t="s">
        <v>449</v>
      </c>
      <c r="F324" s="229" t="n">
        <f aca="false">IFERROR(IF(COUNTIF(E:E,E324)=0,"",COUNTIF(E:E,E324)),"")</f>
        <v>1</v>
      </c>
      <c r="G324" s="227"/>
      <c r="H324" s="230" t="n">
        <v>45841</v>
      </c>
      <c r="I324" s="231"/>
    </row>
    <row r="325" customFormat="false" ht="15.75" hidden="false" customHeight="true" outlineLevel="0" collapsed="false">
      <c r="A325" s="234" t="n">
        <v>324</v>
      </c>
      <c r="B325" s="235" t="s">
        <v>865</v>
      </c>
      <c r="C325" s="236"/>
      <c r="D325" s="236" t="e">
        <f aca="false" t="array" ref="D325:D325">xlookup("*"&amp;B325&amp;"*",'Roshas Attendance'!S:S,'Roshas Attendance'!S:S,"",2)</f>
        <v>#NAME?</v>
      </c>
      <c r="E325" s="236"/>
      <c r="F325" s="237" t="str">
        <f aca="false">IFERROR(IF(COUNTIF(E:E,E325)=0,"",COUNTIF(E:E,E325)),"")</f>
        <v/>
      </c>
      <c r="G325" s="235"/>
      <c r="H325" s="238" t="n">
        <v>45841</v>
      </c>
      <c r="I325" s="239"/>
    </row>
    <row r="326" customFormat="false" ht="15.75" hidden="false" customHeight="true" outlineLevel="0" collapsed="false">
      <c r="A326" s="226" t="n">
        <v>325</v>
      </c>
      <c r="B326" s="227" t="s">
        <v>867</v>
      </c>
      <c r="C326" s="228"/>
      <c r="D326" s="228" t="e">
        <f aca="false" t="array" ref="D326:D326">xlookup("*"&amp;B326&amp;"*",'Roshas Attendance'!S:S,'Roshas Attendance'!S:S,"",2)</f>
        <v>#NAME?</v>
      </c>
      <c r="E326" s="228"/>
      <c r="F326" s="229" t="str">
        <f aca="false">IFERROR(IF(COUNTIF(E:E,E326)=0,"",COUNTIF(E:E,E326)),"")</f>
        <v/>
      </c>
      <c r="G326" s="227"/>
      <c r="H326" s="230" t="n">
        <v>45841</v>
      </c>
      <c r="I326" s="231"/>
    </row>
    <row r="327" customFormat="false" ht="15.75" hidden="false" customHeight="true" outlineLevel="0" collapsed="false">
      <c r="A327" s="234" t="n">
        <v>326</v>
      </c>
      <c r="B327" s="235" t="s">
        <v>249</v>
      </c>
      <c r="C327" s="236"/>
      <c r="D327" s="236" t="e">
        <f aca="false" t="array" ref="D327:D327">xlookup("*"&amp;B327&amp;"*",'Roshas Attendance'!S:S,'Roshas Attendance'!S:S,"",2)</f>
        <v>#NAME?</v>
      </c>
      <c r="E327" s="236"/>
      <c r="F327" s="237" t="str">
        <f aca="false">IFERROR(IF(COUNTIF(E:E,E327)=0,"",COUNTIF(E:E,E327)),"")</f>
        <v/>
      </c>
      <c r="G327" s="235"/>
      <c r="H327" s="238" t="n">
        <v>45841</v>
      </c>
      <c r="I327" s="239"/>
    </row>
    <row r="328" customFormat="false" ht="15.75" hidden="false" customHeight="true" outlineLevel="0" collapsed="false">
      <c r="A328" s="226" t="n">
        <v>327</v>
      </c>
      <c r="B328" s="227" t="s">
        <v>868</v>
      </c>
      <c r="C328" s="228"/>
      <c r="D328" s="228" t="e">
        <f aca="false" t="array" ref="D328:D328">xlookup("*"&amp;B328&amp;"*",'Roshas Attendance'!S:S,'Roshas Attendance'!S:S,"",2)</f>
        <v>#NAME?</v>
      </c>
      <c r="E328" s="228"/>
      <c r="F328" s="229" t="str">
        <f aca="false">IFERROR(IF(COUNTIF(E:E,E328)=0,"",COUNTIF(E:E,E328)),"")</f>
        <v/>
      </c>
      <c r="G328" s="227"/>
      <c r="H328" s="230" t="n">
        <v>45841</v>
      </c>
      <c r="I328" s="231"/>
    </row>
    <row r="329" customFormat="false" ht="15.75" hidden="false" customHeight="true" outlineLevel="0" collapsed="false">
      <c r="A329" s="234" t="n">
        <v>328</v>
      </c>
      <c r="B329" s="235" t="s">
        <v>1046</v>
      </c>
      <c r="C329" s="236"/>
      <c r="D329" s="236" t="e">
        <f aca="false" t="array" ref="D329:D329">xlookup("*"&amp;B329&amp;"*",'Roshas Attendance'!S:S,'Roshas Attendance'!S:S,"",2)</f>
        <v>#NAME?</v>
      </c>
      <c r="E329" s="236"/>
      <c r="F329" s="237" t="str">
        <f aca="false">IFERROR(IF(COUNTIF(E:E,E329)=0,"",COUNTIF(E:E,E329)),"")</f>
        <v/>
      </c>
      <c r="G329" s="235"/>
      <c r="H329" s="238" t="n">
        <v>45841</v>
      </c>
      <c r="I329" s="239"/>
    </row>
    <row r="330" customFormat="false" ht="15.75" hidden="false" customHeight="true" outlineLevel="0" collapsed="false">
      <c r="A330" s="226" t="n">
        <v>329</v>
      </c>
      <c r="B330" s="227" t="s">
        <v>870</v>
      </c>
      <c r="C330" s="228"/>
      <c r="D330" s="228" t="e">
        <f aca="false" t="array" ref="D330:D330">xlookup("*"&amp;B330&amp;"*",'Roshas Attendance'!S:S,'Roshas Attendance'!S:S,"",2)</f>
        <v>#NAME?</v>
      </c>
      <c r="E330" s="228" t="s">
        <v>133</v>
      </c>
      <c r="F330" s="229" t="n">
        <f aca="false">IFERROR(IF(COUNTIF(E:E,E330)=0,"",COUNTIF(E:E,E330)),"")</f>
        <v>6</v>
      </c>
      <c r="G330" s="227"/>
      <c r="H330" s="230" t="n">
        <v>45841</v>
      </c>
      <c r="I330" s="231"/>
    </row>
    <row r="331" customFormat="false" ht="15.75" hidden="false" customHeight="true" outlineLevel="0" collapsed="false">
      <c r="A331" s="234" t="n">
        <v>330</v>
      </c>
      <c r="B331" s="235" t="s">
        <v>871</v>
      </c>
      <c r="C331" s="236"/>
      <c r="D331" s="236" t="e">
        <f aca="false" t="array" ref="D331:D331">xlookup("*"&amp;B331&amp;"*",'Roshas Attendance'!S:S,'Roshas Attendance'!S:S,"",2)</f>
        <v>#NAME?</v>
      </c>
      <c r="E331" s="236"/>
      <c r="F331" s="237" t="str">
        <f aca="false">IFERROR(IF(COUNTIF(E:E,E331)=0,"",COUNTIF(E:E,E331)),"")</f>
        <v/>
      </c>
      <c r="G331" s="235"/>
      <c r="H331" s="238" t="n">
        <v>45841</v>
      </c>
      <c r="I331" s="239"/>
    </row>
    <row r="332" customFormat="false" ht="15.75" hidden="false" customHeight="true" outlineLevel="0" collapsed="false">
      <c r="A332" s="226" t="n">
        <v>331</v>
      </c>
      <c r="B332" s="227" t="s">
        <v>872</v>
      </c>
      <c r="C332" s="228"/>
      <c r="D332" s="228" t="e">
        <f aca="false" t="array" ref="D332:D332">xlookup("*"&amp;B332&amp;"*",'Roshas Attendance'!S:S,'Roshas Attendance'!S:S,"",2)</f>
        <v>#NAME?</v>
      </c>
      <c r="E332" s="228" t="s">
        <v>150</v>
      </c>
      <c r="F332" s="229" t="n">
        <f aca="false">IFERROR(IF(COUNTIF(E:E,E332)=0,"",COUNTIF(E:E,E332)),"")</f>
        <v>2</v>
      </c>
      <c r="G332" s="227"/>
      <c r="H332" s="230" t="n">
        <v>45841</v>
      </c>
      <c r="I332" s="231"/>
    </row>
    <row r="333" customFormat="false" ht="15.75" hidden="false" customHeight="true" outlineLevel="0" collapsed="false">
      <c r="A333" s="234" t="n">
        <v>332</v>
      </c>
      <c r="B333" s="235" t="s">
        <v>154</v>
      </c>
      <c r="C333" s="236"/>
      <c r="D333" s="236" t="e">
        <f aca="false" t="array" ref="D333:D333">xlookup("*"&amp;B333&amp;"*",'Roshas Attendance'!S:S,'Roshas Attendance'!S:S,"",2)</f>
        <v>#NAME?</v>
      </c>
      <c r="E333" s="236" t="s">
        <v>154</v>
      </c>
      <c r="F333" s="237" t="n">
        <f aca="false">IFERROR(IF(COUNTIF(E:E,E333)=0,"",COUNTIF(E:E,E333)),"")</f>
        <v>5</v>
      </c>
      <c r="G333" s="235"/>
      <c r="H333" s="238" t="n">
        <v>45841</v>
      </c>
      <c r="I333" s="239"/>
    </row>
    <row r="334" customFormat="false" ht="15.75" hidden="false" customHeight="true" outlineLevel="0" collapsed="false">
      <c r="A334" s="226" t="n">
        <v>333</v>
      </c>
      <c r="B334" s="227" t="s">
        <v>873</v>
      </c>
      <c r="C334" s="228"/>
      <c r="D334" s="228" t="e">
        <f aca="false" t="array" ref="D334:D334">xlookup("*"&amp;B334&amp;"*",'Roshas Attendance'!S:S,'Roshas Attendance'!S:S,"",2)</f>
        <v>#NAME?</v>
      </c>
      <c r="E334" s="228"/>
      <c r="F334" s="229" t="str">
        <f aca="false">IFERROR(IF(COUNTIF(E:E,E334)=0,"",COUNTIF(E:E,E334)),"")</f>
        <v/>
      </c>
      <c r="G334" s="227"/>
      <c r="H334" s="230" t="n">
        <v>45841</v>
      </c>
      <c r="I334" s="231"/>
    </row>
    <row r="335" customFormat="false" ht="15.75" hidden="false" customHeight="true" outlineLevel="0" collapsed="false">
      <c r="A335" s="234" t="n">
        <v>334</v>
      </c>
      <c r="B335" s="235" t="s">
        <v>140</v>
      </c>
      <c r="C335" s="236"/>
      <c r="D335" s="236" t="e">
        <f aca="false" t="array" ref="D335:D335">xlookup("*"&amp;B335&amp;"*",'Roshas Attendance'!S:S,'Roshas Attendance'!S:S,"",2)</f>
        <v>#NAME?</v>
      </c>
      <c r="E335" s="236" t="s">
        <v>139</v>
      </c>
      <c r="F335" s="237" t="n">
        <f aca="false">IFERROR(IF(COUNTIF(E:E,E335)=0,"",COUNTIF(E:E,E335)),"")</f>
        <v>2</v>
      </c>
      <c r="G335" s="235"/>
      <c r="H335" s="238" t="n">
        <v>45841</v>
      </c>
      <c r="I335" s="239"/>
    </row>
    <row r="336" customFormat="false" ht="15.75" hidden="false" customHeight="true" outlineLevel="0" collapsed="false">
      <c r="A336" s="226" t="n">
        <v>335</v>
      </c>
      <c r="B336" s="227" t="s">
        <v>158</v>
      </c>
      <c r="C336" s="228"/>
      <c r="D336" s="228" t="e">
        <f aca="false" t="array" ref="D336:D336">xlookup("*"&amp;B336&amp;"*",'Roshas Attendance'!S:S,'Roshas Attendance'!S:S,"",2)</f>
        <v>#NAME?</v>
      </c>
      <c r="E336" s="228"/>
      <c r="F336" s="229" t="str">
        <f aca="false">IFERROR(IF(COUNTIF(E:E,E336)=0,"",COUNTIF(E:E,E336)),"")</f>
        <v/>
      </c>
      <c r="G336" s="227"/>
      <c r="H336" s="230" t="n">
        <v>45841</v>
      </c>
      <c r="I336" s="231"/>
    </row>
    <row r="337" customFormat="false" ht="15.75" hidden="false" customHeight="true" outlineLevel="0" collapsed="false">
      <c r="A337" s="234" t="n">
        <v>336</v>
      </c>
      <c r="B337" s="235" t="s">
        <v>876</v>
      </c>
      <c r="C337" s="236"/>
      <c r="D337" s="236" t="e">
        <f aca="false" t="array" ref="D337:D337">xlookup("*"&amp;B337&amp;"*",'Roshas Attendance'!S:S,'Roshas Attendance'!S:S,"",2)</f>
        <v>#NAME?</v>
      </c>
      <c r="E337" s="236"/>
      <c r="F337" s="237" t="str">
        <f aca="false">IFERROR(IF(COUNTIF(E:E,E337)=0,"",COUNTIF(E:E,E337)),"")</f>
        <v/>
      </c>
      <c r="G337" s="235"/>
      <c r="H337" s="238" t="n">
        <v>45841</v>
      </c>
      <c r="I337" s="239"/>
    </row>
    <row r="338" customFormat="false" ht="15.75" hidden="false" customHeight="true" outlineLevel="0" collapsed="false">
      <c r="A338" s="226" t="n">
        <v>337</v>
      </c>
      <c r="B338" s="227" t="s">
        <v>877</v>
      </c>
      <c r="C338" s="228"/>
      <c r="D338" s="228" t="e">
        <f aca="false" t="array" ref="D338:D338">xlookup("*"&amp;B338&amp;"*",'Roshas Attendance'!S:S,'Roshas Attendance'!S:S,"",2)</f>
        <v>#NAME?</v>
      </c>
      <c r="E338" s="228"/>
      <c r="F338" s="229" t="str">
        <f aca="false">IFERROR(IF(COUNTIF(E:E,E338)=0,"",COUNTIF(E:E,E338)),"")</f>
        <v/>
      </c>
      <c r="G338" s="227"/>
      <c r="H338" s="230" t="n">
        <v>45841</v>
      </c>
      <c r="I338" s="231"/>
    </row>
    <row r="339" customFormat="false" ht="15.75" hidden="false" customHeight="true" outlineLevel="0" collapsed="false">
      <c r="A339" s="234" t="n">
        <v>338</v>
      </c>
      <c r="B339" s="235" t="s">
        <v>879</v>
      </c>
      <c r="C339" s="236"/>
      <c r="D339" s="236" t="e">
        <f aca="false" t="array" ref="D339:D339">xlookup("*"&amp;B339&amp;"*",'Roshas Attendance'!S:S,'Roshas Attendance'!S:S,"",2)</f>
        <v>#NAME?</v>
      </c>
      <c r="E339" s="236"/>
      <c r="F339" s="237" t="str">
        <f aca="false">IFERROR(IF(COUNTIF(E:E,E339)=0,"",COUNTIF(E:E,E339)),"")</f>
        <v/>
      </c>
      <c r="G339" s="235"/>
      <c r="H339" s="238" t="n">
        <v>45841</v>
      </c>
      <c r="I339" s="239"/>
    </row>
    <row r="340" customFormat="false" ht="15.75" hidden="false" customHeight="true" outlineLevel="0" collapsed="false">
      <c r="A340" s="226" t="n">
        <v>339</v>
      </c>
      <c r="B340" s="227" t="s">
        <v>880</v>
      </c>
      <c r="C340" s="228"/>
      <c r="D340" s="228" t="e">
        <f aca="false" t="array" ref="D340:D340">xlookup("*"&amp;B340&amp;"*",'Roshas Attendance'!S:S,'Roshas Attendance'!S:S,"",2)</f>
        <v>#NAME?</v>
      </c>
      <c r="E340" s="228"/>
      <c r="F340" s="229" t="str">
        <f aca="false">IFERROR(IF(COUNTIF(E:E,E340)=0,"",COUNTIF(E:E,E340)),"")</f>
        <v/>
      </c>
      <c r="G340" s="227"/>
      <c r="H340" s="230" t="n">
        <v>45841</v>
      </c>
      <c r="I340" s="231"/>
    </row>
    <row r="341" customFormat="false" ht="15.75" hidden="false" customHeight="true" outlineLevel="0" collapsed="false">
      <c r="A341" s="234" t="n">
        <v>340</v>
      </c>
      <c r="B341" s="235" t="s">
        <v>881</v>
      </c>
      <c r="C341" s="236"/>
      <c r="D341" s="236" t="e">
        <f aca="false" t="array" ref="D341:D341">xlookup("*"&amp;B341&amp;"*",'Roshas Attendance'!S:S,'Roshas Attendance'!S:S,"",2)</f>
        <v>#NAME?</v>
      </c>
      <c r="E341" s="236"/>
      <c r="F341" s="237" t="str">
        <f aca="false">IFERROR(IF(COUNTIF(E:E,E341)=0,"",COUNTIF(E:E,E341)),"")</f>
        <v/>
      </c>
      <c r="G341" s="235"/>
      <c r="H341" s="238" t="n">
        <v>45841</v>
      </c>
      <c r="I341" s="239"/>
    </row>
    <row r="342" customFormat="false" ht="15.75" hidden="false" customHeight="true" outlineLevel="0" collapsed="false">
      <c r="A342" s="226" t="n">
        <v>341</v>
      </c>
      <c r="B342" s="227" t="s">
        <v>882</v>
      </c>
      <c r="C342" s="228"/>
      <c r="D342" s="228" t="e">
        <f aca="false" t="array" ref="D342:D342">xlookup("*"&amp;B342&amp;"*",'Roshas Attendance'!S:S,'Roshas Attendance'!S:S,"",2)</f>
        <v>#NAME?</v>
      </c>
      <c r="E342" s="228" t="s">
        <v>636</v>
      </c>
      <c r="F342" s="229" t="n">
        <f aca="false">IFERROR(IF(COUNTIF(E:E,E342)=0,"",COUNTIF(E:E,E342)),"")</f>
        <v>3</v>
      </c>
      <c r="G342" s="227"/>
      <c r="H342" s="230" t="n">
        <v>45841</v>
      </c>
      <c r="I342" s="231"/>
    </row>
    <row r="343" customFormat="false" ht="15.75" hidden="false" customHeight="true" outlineLevel="0" collapsed="false">
      <c r="A343" s="234" t="n">
        <v>342</v>
      </c>
      <c r="B343" s="235" t="s">
        <v>883</v>
      </c>
      <c r="C343" s="236"/>
      <c r="D343" s="236" t="e">
        <f aca="false" t="array" ref="D343:D343">xlookup("*"&amp;B343&amp;"*",'Roshas Attendance'!S:S,'Roshas Attendance'!S:S,"",2)</f>
        <v>#NAME?</v>
      </c>
      <c r="E343" s="236"/>
      <c r="F343" s="237" t="str">
        <f aca="false">IFERROR(IF(COUNTIF(E:E,E343)=0,"",COUNTIF(E:E,E343)),"")</f>
        <v/>
      </c>
      <c r="G343" s="235"/>
      <c r="H343" s="238" t="n">
        <v>45841</v>
      </c>
      <c r="I343" s="239"/>
    </row>
    <row r="344" customFormat="false" ht="15.75" hidden="false" customHeight="true" outlineLevel="0" collapsed="false">
      <c r="A344" s="226" t="n">
        <v>343</v>
      </c>
      <c r="B344" s="227" t="s">
        <v>884</v>
      </c>
      <c r="C344" s="228"/>
      <c r="D344" s="228" t="e">
        <f aca="false" t="array" ref="D344:D344">xlookup("*"&amp;B344&amp;"*",'Roshas Attendance'!S:S,'Roshas Attendance'!S:S,"",2)</f>
        <v>#NAME?</v>
      </c>
      <c r="E344" s="228"/>
      <c r="F344" s="229" t="str">
        <f aca="false">IFERROR(IF(COUNTIF(E:E,E344)=0,"",COUNTIF(E:E,E344)),"")</f>
        <v/>
      </c>
      <c r="G344" s="227"/>
      <c r="H344" s="230" t="n">
        <v>45841</v>
      </c>
      <c r="I344" s="231"/>
    </row>
    <row r="345" customFormat="false" ht="15.75" hidden="false" customHeight="true" outlineLevel="0" collapsed="false">
      <c r="A345" s="234" t="n">
        <v>344</v>
      </c>
      <c r="B345" s="235" t="s">
        <v>886</v>
      </c>
      <c r="C345" s="236"/>
      <c r="D345" s="236" t="e">
        <f aca="false" t="array" ref="D345:D345">xlookup("*"&amp;B345&amp;"*",'Roshas Attendance'!S:S,'Roshas Attendance'!S:S,"",2)</f>
        <v>#NAME?</v>
      </c>
      <c r="E345" s="236"/>
      <c r="F345" s="237" t="str">
        <f aca="false">IFERROR(IF(COUNTIF(E:E,E345)=0,"",COUNTIF(E:E,E345)),"")</f>
        <v/>
      </c>
      <c r="G345" s="235"/>
      <c r="H345" s="238" t="n">
        <v>45841</v>
      </c>
      <c r="I345" s="239"/>
    </row>
    <row r="346" customFormat="false" ht="15.75" hidden="false" customHeight="true" outlineLevel="0" collapsed="false">
      <c r="A346" s="226" t="n">
        <v>345</v>
      </c>
      <c r="B346" s="227" t="s">
        <v>322</v>
      </c>
      <c r="C346" s="228"/>
      <c r="D346" s="228" t="e">
        <f aca="false" t="array" ref="D346:D346">xlookup("*"&amp;B346&amp;"*",'Roshas Attendance'!S:S,'Roshas Attendance'!S:S,"",2)</f>
        <v>#NAME?</v>
      </c>
      <c r="E346" s="228" t="s">
        <v>322</v>
      </c>
      <c r="F346" s="229" t="n">
        <f aca="false">IFERROR(IF(COUNTIF(E:E,E346)=0,"",COUNTIF(E:E,E346)),"")</f>
        <v>1</v>
      </c>
      <c r="G346" s="227"/>
      <c r="H346" s="230" t="n">
        <v>45841</v>
      </c>
      <c r="I346" s="231"/>
    </row>
    <row r="347" customFormat="false" ht="15.75" hidden="false" customHeight="true" outlineLevel="0" collapsed="false">
      <c r="A347" s="234" t="n">
        <v>346</v>
      </c>
      <c r="B347" s="235" t="s">
        <v>887</v>
      </c>
      <c r="C347" s="236"/>
      <c r="D347" s="236" t="e">
        <f aca="false" t="array" ref="D347:D347">xlookup("*"&amp;B347&amp;"*",'Roshas Attendance'!S:S,'Roshas Attendance'!S:S,"",2)</f>
        <v>#NAME?</v>
      </c>
      <c r="E347" s="236"/>
      <c r="F347" s="237" t="str">
        <f aca="false">IFERROR(IF(COUNTIF(E:E,E347)=0,"",COUNTIF(E:E,E347)),"")</f>
        <v/>
      </c>
      <c r="G347" s="235"/>
      <c r="H347" s="238" t="n">
        <v>45841</v>
      </c>
      <c r="I347" s="239"/>
    </row>
    <row r="348" customFormat="false" ht="15.75" hidden="false" customHeight="true" outlineLevel="0" collapsed="false">
      <c r="A348" s="226" t="n">
        <v>347</v>
      </c>
      <c r="B348" s="227" t="s">
        <v>888</v>
      </c>
      <c r="C348" s="228"/>
      <c r="D348" s="228" t="e">
        <f aca="false" t="array" ref="D348:D348">xlookup("*"&amp;B348&amp;"*",'Roshas Attendance'!S:S,'Roshas Attendance'!S:S,"",2)</f>
        <v>#NAME?</v>
      </c>
      <c r="E348" s="228"/>
      <c r="F348" s="229" t="str">
        <f aca="false">IFERROR(IF(COUNTIF(E:E,E348)=0,"",COUNTIF(E:E,E348)),"")</f>
        <v/>
      </c>
      <c r="G348" s="227"/>
      <c r="H348" s="230" t="n">
        <v>45841</v>
      </c>
      <c r="I348" s="231"/>
    </row>
    <row r="349" customFormat="false" ht="15.75" hidden="false" customHeight="true" outlineLevel="0" collapsed="false">
      <c r="A349" s="234" t="n">
        <v>348</v>
      </c>
      <c r="B349" s="235" t="s">
        <v>889</v>
      </c>
      <c r="C349" s="236"/>
      <c r="D349" s="236" t="e">
        <f aca="false" t="array" ref="D349:D349">xlookup("*"&amp;B349&amp;"*",'Roshas Attendance'!S:S,'Roshas Attendance'!S:S,"",2)</f>
        <v>#NAME?</v>
      </c>
      <c r="E349" s="236"/>
      <c r="F349" s="237" t="str">
        <f aca="false">IFERROR(IF(COUNTIF(E:E,E349)=0,"",COUNTIF(E:E,E349)),"")</f>
        <v/>
      </c>
      <c r="G349" s="235"/>
      <c r="H349" s="238" t="n">
        <v>45841</v>
      </c>
      <c r="I349" s="239"/>
    </row>
    <row r="350" customFormat="false" ht="15.75" hidden="false" customHeight="true" outlineLevel="0" collapsed="false">
      <c r="A350" s="226" t="n">
        <v>349</v>
      </c>
      <c r="B350" s="227" t="s">
        <v>890</v>
      </c>
      <c r="C350" s="228"/>
      <c r="D350" s="228" t="e">
        <f aca="false" t="array" ref="D350:D350">xlookup("*"&amp;B350&amp;"*",'Roshas Attendance'!S:S,'Roshas Attendance'!S:S,"",2)</f>
        <v>#NAME?</v>
      </c>
      <c r="E350" s="228"/>
      <c r="F350" s="229" t="str">
        <f aca="false">IFERROR(IF(COUNTIF(E:E,E350)=0,"",COUNTIF(E:E,E350)),"")</f>
        <v/>
      </c>
      <c r="G350" s="227"/>
      <c r="H350" s="230" t="n">
        <v>45841</v>
      </c>
      <c r="I350" s="231"/>
    </row>
    <row r="351" customFormat="false" ht="15.75" hidden="false" customHeight="true" outlineLevel="0" collapsed="false">
      <c r="A351" s="234" t="n">
        <v>350</v>
      </c>
      <c r="B351" s="235" t="s">
        <v>891</v>
      </c>
      <c r="C351" s="236"/>
      <c r="D351" s="236" t="e">
        <f aca="false" t="array" ref="D351:D351">xlookup("*"&amp;B351&amp;"*",'Roshas Attendance'!S:S,'Roshas Attendance'!S:S,"",2)</f>
        <v>#NAME?</v>
      </c>
      <c r="E351" s="236" t="s">
        <v>911</v>
      </c>
      <c r="F351" s="237" t="n">
        <f aca="false">IFERROR(IF(COUNTIF(E:E,E351)=0,"",COUNTIF(E:E,E351)),"")</f>
        <v>4</v>
      </c>
      <c r="G351" s="235"/>
      <c r="H351" s="238" t="n">
        <v>45841</v>
      </c>
      <c r="I351" s="239"/>
    </row>
    <row r="352" customFormat="false" ht="15.75" hidden="false" customHeight="true" outlineLevel="0" collapsed="false">
      <c r="A352" s="226" t="n">
        <v>351</v>
      </c>
      <c r="B352" s="227" t="s">
        <v>892</v>
      </c>
      <c r="C352" s="228"/>
      <c r="D352" s="228" t="e">
        <f aca="false" t="array" ref="D352:D352">xlookup("*"&amp;B352&amp;"*",'Roshas Attendance'!S:S,'Roshas Attendance'!S:S,"",2)</f>
        <v>#NAME?</v>
      </c>
      <c r="E352" s="228"/>
      <c r="F352" s="229" t="str">
        <f aca="false">IFERROR(IF(COUNTIF(E:E,E352)=0,"",COUNTIF(E:E,E352)),"")</f>
        <v/>
      </c>
      <c r="G352" s="227"/>
      <c r="H352" s="230" t="n">
        <v>45841</v>
      </c>
      <c r="I352" s="231"/>
    </row>
    <row r="353" customFormat="false" ht="15.75" hidden="false" customHeight="true" outlineLevel="0" collapsed="false">
      <c r="A353" s="234" t="n">
        <v>352</v>
      </c>
      <c r="B353" s="235" t="s">
        <v>893</v>
      </c>
      <c r="C353" s="236"/>
      <c r="D353" s="236" t="e">
        <f aca="false" t="array" ref="D353:D353">xlookup("*"&amp;B353&amp;"*",'Roshas Attendance'!S:S,'Roshas Attendance'!S:S,"",2)</f>
        <v>#NAME?</v>
      </c>
      <c r="E353" s="236"/>
      <c r="F353" s="237" t="str">
        <f aca="false">IFERROR(IF(COUNTIF(E:E,E353)=0,"",COUNTIF(E:E,E353)),"")</f>
        <v/>
      </c>
      <c r="G353" s="235"/>
      <c r="H353" s="238" t="n">
        <v>45841</v>
      </c>
      <c r="I353" s="239"/>
    </row>
    <row r="354" customFormat="false" ht="15.75" hidden="false" customHeight="true" outlineLevel="0" collapsed="false">
      <c r="A354" s="226" t="n">
        <v>353</v>
      </c>
      <c r="B354" s="227" t="s">
        <v>894</v>
      </c>
      <c r="C354" s="228"/>
      <c r="D354" s="228" t="e">
        <f aca="false" t="array" ref="D354:D354">xlookup("*"&amp;B354&amp;"*",'Roshas Attendance'!S:S,'Roshas Attendance'!S:S,"",2)</f>
        <v>#NAME?</v>
      </c>
      <c r="E354" s="228"/>
      <c r="F354" s="229" t="str">
        <f aca="false">IFERROR(IF(COUNTIF(E:E,E354)=0,"",COUNTIF(E:E,E354)),"")</f>
        <v/>
      </c>
      <c r="G354" s="227"/>
      <c r="H354" s="230" t="n">
        <v>45841</v>
      </c>
      <c r="I354" s="231"/>
    </row>
    <row r="355" customFormat="false" ht="15.75" hidden="false" customHeight="true" outlineLevel="0" collapsed="false">
      <c r="A355" s="234" t="n">
        <v>354</v>
      </c>
      <c r="B355" s="235" t="s">
        <v>895</v>
      </c>
      <c r="C355" s="236"/>
      <c r="D355" s="236" t="e">
        <f aca="false" t="array" ref="D355:D355">xlookup("*"&amp;B355&amp;"*",'Roshas Attendance'!S:S,'Roshas Attendance'!S:S,"",2)</f>
        <v>#NAME?</v>
      </c>
      <c r="E355" s="236" t="s">
        <v>846</v>
      </c>
      <c r="F355" s="237" t="n">
        <f aca="false">IFERROR(IF(COUNTIF(E:E,E355)=0,"",COUNTIF(E:E,E355)),"")</f>
        <v>4</v>
      </c>
      <c r="G355" s="235"/>
      <c r="H355" s="238" t="n">
        <v>45841</v>
      </c>
      <c r="I355" s="239"/>
    </row>
    <row r="356" customFormat="false" ht="15.75" hidden="false" customHeight="true" outlineLevel="0" collapsed="false">
      <c r="A356" s="226" t="n">
        <v>355</v>
      </c>
      <c r="B356" s="227" t="s">
        <v>896</v>
      </c>
      <c r="C356" s="228"/>
      <c r="D356" s="228" t="e">
        <f aca="false" t="array" ref="D356:D356">xlookup("*"&amp;B356&amp;"*",'Roshas Attendance'!S:S,'Roshas Attendance'!S:S,"",2)</f>
        <v>#NAME?</v>
      </c>
      <c r="E356" s="228"/>
      <c r="F356" s="229" t="str">
        <f aca="false">IFERROR(IF(COUNTIF(E:E,E356)=0,"",COUNTIF(E:E,E356)),"")</f>
        <v/>
      </c>
      <c r="G356" s="227"/>
      <c r="H356" s="230" t="n">
        <v>45841</v>
      </c>
      <c r="I356" s="231"/>
    </row>
    <row r="357" customFormat="false" ht="15.75" hidden="false" customHeight="true" outlineLevel="0" collapsed="false">
      <c r="A357" s="234" t="n">
        <v>356</v>
      </c>
      <c r="B357" s="235" t="s">
        <v>174</v>
      </c>
      <c r="C357" s="236"/>
      <c r="D357" s="236" t="e">
        <f aca="false" t="array" ref="D357:D357">xlookup("*"&amp;B357&amp;"*",'Roshas Attendance'!S:S,'Roshas Attendance'!S:S,"",2)</f>
        <v>#NAME?</v>
      </c>
      <c r="E357" s="236" t="s">
        <v>174</v>
      </c>
      <c r="F357" s="237" t="n">
        <f aca="false">IFERROR(IF(COUNTIF(E:E,E357)=0,"",COUNTIF(E:E,E357)),"")</f>
        <v>2</v>
      </c>
      <c r="G357" s="235"/>
      <c r="H357" s="238" t="n">
        <v>45841</v>
      </c>
      <c r="I357" s="239"/>
    </row>
    <row r="358" customFormat="false" ht="15.75" hidden="false" customHeight="true" outlineLevel="0" collapsed="false">
      <c r="A358" s="226" t="n">
        <v>357</v>
      </c>
      <c r="B358" s="227" t="s">
        <v>362</v>
      </c>
      <c r="C358" s="228"/>
      <c r="D358" s="228" t="e">
        <f aca="false" t="array" ref="D358:D358">xlookup("*"&amp;B358&amp;"*",'Roshas Attendance'!S:S,'Roshas Attendance'!S:S,"",2)</f>
        <v>#NAME?</v>
      </c>
      <c r="E358" s="228" t="s">
        <v>362</v>
      </c>
      <c r="F358" s="229" t="n">
        <f aca="false">IFERROR(IF(COUNTIF(E:E,E358)=0,"",COUNTIF(E:E,E358)),"")</f>
        <v>1</v>
      </c>
      <c r="G358" s="227"/>
      <c r="H358" s="230" t="n">
        <v>45841</v>
      </c>
      <c r="I358" s="231"/>
    </row>
    <row r="359" customFormat="false" ht="15.75" hidden="false" customHeight="true" outlineLevel="0" collapsed="false">
      <c r="A359" s="234" t="n">
        <v>358</v>
      </c>
      <c r="B359" s="235" t="s">
        <v>180</v>
      </c>
      <c r="C359" s="236"/>
      <c r="D359" s="236" t="e">
        <f aca="false" t="array" ref="D359:D359">xlookup("*"&amp;B359&amp;"*",'Roshas Attendance'!S:S,'Roshas Attendance'!S:S,"",2)</f>
        <v>#NAME?</v>
      </c>
      <c r="E359" s="236" t="s">
        <v>180</v>
      </c>
      <c r="F359" s="237" t="n">
        <f aca="false">IFERROR(IF(COUNTIF(E:E,E359)=0,"",COUNTIF(E:E,E359)),"")</f>
        <v>3</v>
      </c>
      <c r="G359" s="235"/>
      <c r="H359" s="238" t="n">
        <v>45841</v>
      </c>
      <c r="I359" s="239"/>
    </row>
    <row r="360" customFormat="false" ht="15.75" hidden="false" customHeight="true" outlineLevel="0" collapsed="false">
      <c r="A360" s="226" t="n">
        <v>359</v>
      </c>
      <c r="B360" s="227" t="s">
        <v>372</v>
      </c>
      <c r="C360" s="228"/>
      <c r="D360" s="228" t="e">
        <f aca="false" t="array" ref="D360:D360">xlookup("*"&amp;B360&amp;"*",'Roshas Attendance'!S:S,'Roshas Attendance'!S:S,"",2)</f>
        <v>#NAME?</v>
      </c>
      <c r="E360" s="228" t="s">
        <v>372</v>
      </c>
      <c r="F360" s="229" t="n">
        <f aca="false">IFERROR(IF(COUNTIF(E:E,E360)=0,"",COUNTIF(E:E,E360)),"")</f>
        <v>1</v>
      </c>
      <c r="G360" s="227"/>
      <c r="H360" s="230" t="n">
        <v>45841</v>
      </c>
      <c r="I360" s="231"/>
    </row>
    <row r="361" customFormat="false" ht="15.75" hidden="false" customHeight="true" outlineLevel="0" collapsed="false">
      <c r="A361" s="234" t="n">
        <v>360</v>
      </c>
      <c r="B361" s="235" t="s">
        <v>899</v>
      </c>
      <c r="C361" s="236"/>
      <c r="D361" s="236" t="e">
        <f aca="false" t="array" ref="D361:D361">xlookup("*"&amp;B361&amp;"*",'Roshas Attendance'!S:S,'Roshas Attendance'!S:S,"",2)</f>
        <v>#NAME?</v>
      </c>
      <c r="E361" s="236"/>
      <c r="F361" s="237" t="str">
        <f aca="false">IFERROR(IF(COUNTIF(E:E,E361)=0,"",COUNTIF(E:E,E361)),"")</f>
        <v/>
      </c>
      <c r="G361" s="235"/>
      <c r="H361" s="238" t="n">
        <v>45841</v>
      </c>
      <c r="I361" s="239"/>
    </row>
    <row r="362" customFormat="false" ht="15.75" hidden="false" customHeight="true" outlineLevel="0" collapsed="false">
      <c r="A362" s="226" t="n">
        <v>361</v>
      </c>
      <c r="B362" s="227" t="s">
        <v>900</v>
      </c>
      <c r="C362" s="228"/>
      <c r="D362" s="228" t="e">
        <f aca="false" t="array" ref="D362:D362">xlookup("*"&amp;B362&amp;"*",'Roshas Attendance'!S:S,'Roshas Attendance'!S:S,"",2)</f>
        <v>#NAME?</v>
      </c>
      <c r="E362" s="228"/>
      <c r="F362" s="229" t="str">
        <f aca="false">IFERROR(IF(COUNTIF(E:E,E362)=0,"",COUNTIF(E:E,E362)),"")</f>
        <v/>
      </c>
      <c r="G362" s="227"/>
      <c r="H362" s="230" t="n">
        <v>45841</v>
      </c>
      <c r="I362" s="231"/>
    </row>
    <row r="363" customFormat="false" ht="15.75" hidden="false" customHeight="true" outlineLevel="0" collapsed="false">
      <c r="A363" s="234" t="n">
        <v>362</v>
      </c>
      <c r="B363" s="235" t="s">
        <v>185</v>
      </c>
      <c r="C363" s="236"/>
      <c r="D363" s="236" t="e">
        <f aca="false" t="array" ref="D363:D363">xlookup("*"&amp;B363&amp;"*",'Roshas Attendance'!S:S,'Roshas Attendance'!S:S,"",2)</f>
        <v>#NAME?</v>
      </c>
      <c r="E363" s="236" t="s">
        <v>185</v>
      </c>
      <c r="F363" s="237" t="n">
        <f aca="false">IFERROR(IF(COUNTIF(E:E,E363)=0,"",COUNTIF(E:E,E363)),"")</f>
        <v>1</v>
      </c>
      <c r="G363" s="235"/>
      <c r="H363" s="238" t="n">
        <v>45841</v>
      </c>
      <c r="I363" s="239"/>
    </row>
    <row r="364" customFormat="false" ht="15.75" hidden="false" customHeight="true" outlineLevel="0" collapsed="false">
      <c r="A364" s="226" t="n">
        <v>363</v>
      </c>
      <c r="B364" s="227" t="s">
        <v>901</v>
      </c>
      <c r="C364" s="228"/>
      <c r="D364" s="228" t="e">
        <f aca="false" t="array" ref="D364:D364">xlookup("*"&amp;B364&amp;"*",'Roshas Attendance'!S:S,'Roshas Attendance'!S:S,"",2)</f>
        <v>#NAME?</v>
      </c>
      <c r="E364" s="228"/>
      <c r="F364" s="229" t="str">
        <f aca="false">IFERROR(IF(COUNTIF(E:E,E364)=0,"",COUNTIF(E:E,E364)),"")</f>
        <v/>
      </c>
      <c r="G364" s="227"/>
      <c r="H364" s="230" t="n">
        <v>45841</v>
      </c>
      <c r="I364" s="231"/>
    </row>
    <row r="365" customFormat="false" ht="15.75" hidden="false" customHeight="true" outlineLevel="0" collapsed="false">
      <c r="A365" s="234" t="n">
        <v>364</v>
      </c>
      <c r="B365" s="235" t="s">
        <v>902</v>
      </c>
      <c r="C365" s="236"/>
      <c r="D365" s="236" t="e">
        <f aca="false" t="array" ref="D365:D365">xlookup("*"&amp;B365&amp;"*",'Roshas Attendance'!S:S,'Roshas Attendance'!S:S,"",2)</f>
        <v>#NAME?</v>
      </c>
      <c r="E365" s="236"/>
      <c r="F365" s="237" t="str">
        <f aca="false">IFERROR(IF(COUNTIF(E:E,E365)=0,"",COUNTIF(E:E,E365)),"")</f>
        <v/>
      </c>
      <c r="G365" s="235"/>
      <c r="H365" s="238" t="n">
        <v>45841</v>
      </c>
      <c r="I365" s="239"/>
    </row>
    <row r="366" customFormat="false" ht="15.75" hidden="false" customHeight="true" outlineLevel="0" collapsed="false">
      <c r="A366" s="226" t="n">
        <v>365</v>
      </c>
      <c r="B366" s="227" t="s">
        <v>187</v>
      </c>
      <c r="C366" s="228"/>
      <c r="D366" s="228" t="e">
        <f aca="false" t="array" ref="D366:D366">xlookup("*"&amp;B366&amp;"*",'Roshas Attendance'!S:S,'Roshas Attendance'!S:S,"",2)</f>
        <v>#NAME?</v>
      </c>
      <c r="E366" s="228" t="s">
        <v>187</v>
      </c>
      <c r="F366" s="229" t="n">
        <f aca="false">IFERROR(IF(COUNTIF(E:E,E366)=0,"",COUNTIF(E:E,E366)),"")</f>
        <v>1</v>
      </c>
      <c r="G366" s="227"/>
      <c r="H366" s="230" t="n">
        <v>45841</v>
      </c>
      <c r="I366" s="231"/>
    </row>
    <row r="367" customFormat="false" ht="15.75" hidden="false" customHeight="true" outlineLevel="0" collapsed="false">
      <c r="A367" s="234" t="n">
        <v>366</v>
      </c>
      <c r="B367" s="235" t="s">
        <v>903</v>
      </c>
      <c r="C367" s="236"/>
      <c r="D367" s="236" t="e">
        <f aca="false" t="array" ref="D367:D367">xlookup("*"&amp;B367&amp;"*",'Roshas Attendance'!S:S,'Roshas Attendance'!S:S,"",2)</f>
        <v>#NAME?</v>
      </c>
      <c r="E367" s="236"/>
      <c r="F367" s="237" t="str">
        <f aca="false">IFERROR(IF(COUNTIF(E:E,E367)=0,"",COUNTIF(E:E,E367)),"")</f>
        <v/>
      </c>
      <c r="G367" s="235"/>
      <c r="H367" s="238" t="n">
        <v>45841</v>
      </c>
      <c r="I367" s="239"/>
    </row>
    <row r="368" customFormat="false" ht="15.75" hidden="false" customHeight="true" outlineLevel="0" collapsed="false">
      <c r="A368" s="226" t="n">
        <v>367</v>
      </c>
      <c r="B368" s="227" t="s">
        <v>904</v>
      </c>
      <c r="C368" s="228"/>
      <c r="D368" s="228" t="e">
        <f aca="false" t="array" ref="D368:D368">xlookup("*"&amp;B368&amp;"*",'Roshas Attendance'!S:S,'Roshas Attendance'!S:S,"",2)</f>
        <v>#NAME?</v>
      </c>
      <c r="E368" s="228"/>
      <c r="F368" s="229" t="str">
        <f aca="false">IFERROR(IF(COUNTIF(E:E,E368)=0,"",COUNTIF(E:E,E368)),"")</f>
        <v/>
      </c>
      <c r="G368" s="227"/>
      <c r="H368" s="230" t="n">
        <v>45841</v>
      </c>
      <c r="I368" s="231"/>
    </row>
    <row r="369" customFormat="false" ht="15.75" hidden="false" customHeight="true" outlineLevel="0" collapsed="false">
      <c r="A369" s="234" t="n">
        <v>368</v>
      </c>
      <c r="B369" s="235" t="s">
        <v>454</v>
      </c>
      <c r="C369" s="236"/>
      <c r="D369" s="236" t="e">
        <f aca="false" t="array" ref="D369:D369">xlookup("*"&amp;B369&amp;"*",'Roshas Attendance'!S:S,'Roshas Attendance'!S:S,"",2)</f>
        <v>#NAME?</v>
      </c>
      <c r="E369" s="236" t="s">
        <v>454</v>
      </c>
      <c r="F369" s="237" t="n">
        <f aca="false">IFERROR(IF(COUNTIF(E:E,E369)=0,"",COUNTIF(E:E,E369)),"")</f>
        <v>1</v>
      </c>
      <c r="G369" s="235"/>
      <c r="H369" s="238" t="n">
        <v>45841</v>
      </c>
      <c r="I369" s="239"/>
    </row>
    <row r="370" customFormat="false" ht="15.75" hidden="false" customHeight="true" outlineLevel="0" collapsed="false">
      <c r="A370" s="226" t="n">
        <v>369</v>
      </c>
      <c r="B370" s="227" t="s">
        <v>905</v>
      </c>
      <c r="C370" s="228"/>
      <c r="D370" s="228" t="e">
        <f aca="false" t="array" ref="D370:D370">xlookup("*"&amp;B370&amp;"*",'Roshas Attendance'!S:S,'Roshas Attendance'!S:S,"",2)</f>
        <v>#NAME?</v>
      </c>
      <c r="E370" s="228"/>
      <c r="F370" s="229" t="str">
        <f aca="false">IFERROR(IF(COUNTIF(E:E,E370)=0,"",COUNTIF(E:E,E370)),"")</f>
        <v/>
      </c>
      <c r="G370" s="227"/>
      <c r="H370" s="230" t="n">
        <v>45841</v>
      </c>
      <c r="I370" s="231"/>
    </row>
    <row r="371" customFormat="false" ht="15.75" hidden="false" customHeight="true" outlineLevel="0" collapsed="false">
      <c r="A371" s="234" t="n">
        <v>370</v>
      </c>
      <c r="B371" s="235" t="s">
        <v>188</v>
      </c>
      <c r="C371" s="236"/>
      <c r="D371" s="236" t="e">
        <f aca="false" t="array" ref="D371:D371">xlookup("*"&amp;B371&amp;"*",'Roshas Attendance'!S:S,'Roshas Attendance'!S:S,"",2)</f>
        <v>#NAME?</v>
      </c>
      <c r="E371" s="236" t="s">
        <v>188</v>
      </c>
      <c r="F371" s="237" t="n">
        <f aca="false">IFERROR(IF(COUNTIF(E:E,E371)=0,"",COUNTIF(E:E,E371)),"")</f>
        <v>7</v>
      </c>
      <c r="G371" s="235" t="s">
        <v>1047</v>
      </c>
      <c r="H371" s="238" t="n">
        <v>45841</v>
      </c>
      <c r="I371" s="239"/>
    </row>
    <row r="372" customFormat="false" ht="15.75" hidden="false" customHeight="true" outlineLevel="0" collapsed="false">
      <c r="A372" s="226" t="n">
        <v>371</v>
      </c>
      <c r="B372" s="227" t="s">
        <v>906</v>
      </c>
      <c r="C372" s="228"/>
      <c r="D372" s="228" t="e">
        <f aca="false" t="array" ref="D372:D372">xlookup("*"&amp;B372&amp;"*",'Roshas Attendance'!S:S,'Roshas Attendance'!S:S,"",2)</f>
        <v>#NAME?</v>
      </c>
      <c r="E372" s="228" t="s">
        <v>188</v>
      </c>
      <c r="F372" s="229" t="n">
        <f aca="false">IFERROR(IF(COUNTIF(E:E,E372)=0,"",COUNTIF(E:E,E372)),"")</f>
        <v>7</v>
      </c>
      <c r="G372" s="227"/>
      <c r="H372" s="230" t="n">
        <v>45841</v>
      </c>
      <c r="I372" s="231"/>
    </row>
    <row r="373" customFormat="false" ht="15.75" hidden="false" customHeight="true" outlineLevel="0" collapsed="false">
      <c r="A373" s="234" t="n">
        <v>372</v>
      </c>
      <c r="B373" s="235" t="s">
        <v>908</v>
      </c>
      <c r="C373" s="236"/>
      <c r="D373" s="236" t="e">
        <f aca="false" t="array" ref="D373:D373">xlookup("*"&amp;B373&amp;"*",'Roshas Attendance'!S:S,'Roshas Attendance'!S:S,"",2)</f>
        <v>#NAME?</v>
      </c>
      <c r="E373" s="236" t="s">
        <v>188</v>
      </c>
      <c r="F373" s="237" t="n">
        <f aca="false">IFERROR(IF(COUNTIF(E:E,E373)=0,"",COUNTIF(E:E,E373)),"")</f>
        <v>7</v>
      </c>
      <c r="G373" s="235"/>
      <c r="H373" s="238" t="n">
        <v>45841</v>
      </c>
      <c r="I373" s="239"/>
    </row>
    <row r="374" customFormat="false" ht="15.75" hidden="false" customHeight="true" outlineLevel="0" collapsed="false">
      <c r="A374" s="226" t="n">
        <v>373</v>
      </c>
      <c r="B374" s="227" t="s">
        <v>909</v>
      </c>
      <c r="C374" s="228"/>
      <c r="D374" s="228" t="e">
        <f aca="false" t="array" ref="D374:D374">xlookup("*"&amp;B374&amp;"*",'Roshas Attendance'!S:S,'Roshas Attendance'!S:S,"",2)</f>
        <v>#NAME?</v>
      </c>
      <c r="E374" s="228" t="s">
        <v>1035</v>
      </c>
      <c r="F374" s="229" t="n">
        <f aca="false">IFERROR(IF(COUNTIF(E:E,E374)=0,"",COUNTIF(E:E,E374)),"")</f>
        <v>3</v>
      </c>
      <c r="G374" s="227"/>
      <c r="H374" s="230" t="n">
        <v>45841</v>
      </c>
      <c r="I374" s="231"/>
    </row>
    <row r="375" customFormat="false" ht="15.75" hidden="false" customHeight="true" outlineLevel="0" collapsed="false">
      <c r="A375" s="234" t="n">
        <v>374</v>
      </c>
      <c r="B375" s="235" t="s">
        <v>401</v>
      </c>
      <c r="C375" s="236"/>
      <c r="D375" s="236" t="e">
        <f aca="false" t="array" ref="D375:D375">xlookup("*"&amp;B375&amp;"*",'Roshas Attendance'!S:S,'Roshas Attendance'!S:S,"",2)</f>
        <v>#NAME?</v>
      </c>
      <c r="E375" s="236"/>
      <c r="F375" s="237" t="str">
        <f aca="false">IFERROR(IF(COUNTIF(E:E,E375)=0,"",COUNTIF(E:E,E375)),"")</f>
        <v/>
      </c>
      <c r="G375" s="235"/>
      <c r="H375" s="238" t="n">
        <v>45841</v>
      </c>
      <c r="I375" s="239"/>
    </row>
    <row r="376" customFormat="false" ht="15.75" hidden="false" customHeight="true" outlineLevel="0" collapsed="false">
      <c r="A376" s="226" t="n">
        <v>375</v>
      </c>
      <c r="B376" s="227" t="s">
        <v>371</v>
      </c>
      <c r="C376" s="228"/>
      <c r="D376" s="228" t="e">
        <f aca="false" t="array" ref="D376:D376">xlookup("*"&amp;B376&amp;"*",'Roshas Attendance'!S:S,'Roshas Attendance'!S:S,"",2)</f>
        <v>#NAME?</v>
      </c>
      <c r="E376" s="228"/>
      <c r="F376" s="229" t="str">
        <f aca="false">IFERROR(IF(COUNTIF(E:E,E376)=0,"",COUNTIF(E:E,E376)),"")</f>
        <v/>
      </c>
      <c r="G376" s="227"/>
      <c r="H376" s="230" t="n">
        <v>45841</v>
      </c>
      <c r="I376" s="231"/>
    </row>
    <row r="377" customFormat="false" ht="15.75" hidden="false" customHeight="true" outlineLevel="0" collapsed="false">
      <c r="A377" s="234" t="n">
        <v>376</v>
      </c>
      <c r="B377" s="235" t="s">
        <v>191</v>
      </c>
      <c r="C377" s="236"/>
      <c r="D377" s="236" t="e">
        <f aca="false" t="array" ref="D377:D377">xlookup("*"&amp;B377&amp;"*",'Roshas Attendance'!S:S,'Roshas Attendance'!S:S,"",2)</f>
        <v>#NAME?</v>
      </c>
      <c r="E377" s="236"/>
      <c r="F377" s="237" t="str">
        <f aca="false">IFERROR(IF(COUNTIF(E:E,E377)=0,"",COUNTIF(E:E,E377)),"")</f>
        <v/>
      </c>
      <c r="G377" s="235"/>
      <c r="H377" s="238" t="n">
        <v>45841</v>
      </c>
      <c r="I377" s="239"/>
    </row>
    <row r="378" customFormat="false" ht="15.75" hidden="false" customHeight="true" outlineLevel="0" collapsed="false">
      <c r="A378" s="226" t="n">
        <v>377</v>
      </c>
      <c r="B378" s="227" t="s">
        <v>910</v>
      </c>
      <c r="C378" s="228"/>
      <c r="D378" s="228" t="e">
        <f aca="false" t="array" ref="D378:D378">xlookup("*"&amp;B378&amp;"*",'Roshas Attendance'!S:S,'Roshas Attendance'!S:S,"",2)</f>
        <v>#NAME?</v>
      </c>
      <c r="E378" s="228"/>
      <c r="F378" s="229" t="str">
        <f aca="false">IFERROR(IF(COUNTIF(E:E,E378)=0,"",COUNTIF(E:E,E378)),"")</f>
        <v/>
      </c>
      <c r="G378" s="227"/>
      <c r="H378" s="230" t="n">
        <v>45841</v>
      </c>
      <c r="I378" s="231"/>
    </row>
    <row r="379" customFormat="false" ht="15.75" hidden="false" customHeight="true" outlineLevel="0" collapsed="false">
      <c r="A379" s="234" t="n">
        <v>378</v>
      </c>
      <c r="B379" s="235" t="s">
        <v>911</v>
      </c>
      <c r="C379" s="236"/>
      <c r="D379" s="236" t="e">
        <f aca="false" t="array" ref="D379:D379">xlookup("*"&amp;B379&amp;"*",'Roshas Attendance'!S:S,'Roshas Attendance'!S:S,"",2)</f>
        <v>#NAME?</v>
      </c>
      <c r="E379" s="236" t="s">
        <v>911</v>
      </c>
      <c r="F379" s="237" t="n">
        <f aca="false">IFERROR(IF(COUNTIF(E:E,E379)=0,"",COUNTIF(E:E,E379)),"")</f>
        <v>4</v>
      </c>
      <c r="G379" s="235"/>
      <c r="H379" s="238" t="n">
        <v>45841</v>
      </c>
      <c r="I379" s="239"/>
    </row>
    <row r="380" customFormat="false" ht="15.75" hidden="false" customHeight="true" outlineLevel="0" collapsed="false">
      <c r="A380" s="226" t="n">
        <v>379</v>
      </c>
      <c r="B380" s="227" t="s">
        <v>912</v>
      </c>
      <c r="C380" s="228"/>
      <c r="D380" s="228" t="e">
        <f aca="false" t="array" ref="D380:D380">xlookup("*"&amp;B380&amp;"*",'Roshas Attendance'!S:S,'Roshas Attendance'!S:S,"",2)</f>
        <v>#NAME?</v>
      </c>
      <c r="E380" s="228"/>
      <c r="F380" s="229" t="str">
        <f aca="false">IFERROR(IF(COUNTIF(E:E,E380)=0,"",COUNTIF(E:E,E380)),"")</f>
        <v/>
      </c>
      <c r="G380" s="227"/>
      <c r="H380" s="230" t="n">
        <v>45841</v>
      </c>
      <c r="I380" s="231"/>
    </row>
    <row r="381" customFormat="false" ht="15.75" hidden="false" customHeight="true" outlineLevel="0" collapsed="false">
      <c r="A381" s="234" t="n">
        <v>380</v>
      </c>
      <c r="B381" s="235" t="s">
        <v>89</v>
      </c>
      <c r="C381" s="236"/>
      <c r="D381" s="236" t="e">
        <f aca="false" t="array" ref="D381:D381">xlookup("*"&amp;B381&amp;"*",'Roshas Attendance'!S:S,'Roshas Attendance'!S:S,"",2)</f>
        <v>#NAME?</v>
      </c>
      <c r="E381" s="236" t="s">
        <v>87</v>
      </c>
      <c r="F381" s="237" t="n">
        <f aca="false">IFERROR(IF(COUNTIF(E:E,E381)=0,"",COUNTIF(E:E,E381)),"")</f>
        <v>4</v>
      </c>
      <c r="G381" s="235"/>
      <c r="H381" s="238" t="n">
        <v>45841</v>
      </c>
      <c r="I381" s="239"/>
    </row>
    <row r="382" customFormat="false" ht="15.75" hidden="false" customHeight="true" outlineLevel="0" collapsed="false">
      <c r="A382" s="226" t="n">
        <v>381</v>
      </c>
      <c r="B382" s="227" t="s">
        <v>39</v>
      </c>
      <c r="C382" s="228"/>
      <c r="D382" s="228" t="e">
        <f aca="false" t="array" ref="D382:D382">xlookup("*"&amp;B382&amp;"*",'Roshas Attendance'!S:S,'Roshas Attendance'!S:S,"",2)</f>
        <v>#NAME?</v>
      </c>
      <c r="E382" s="228"/>
      <c r="F382" s="229" t="str">
        <f aca="false">IFERROR(IF(COUNTIF(E:E,E382)=0,"",COUNTIF(E:E,E382)),"")</f>
        <v/>
      </c>
      <c r="G382" s="227"/>
      <c r="H382" s="230" t="n">
        <v>45841</v>
      </c>
      <c r="I382" s="231"/>
    </row>
    <row r="383" customFormat="false" ht="15.75" hidden="false" customHeight="true" outlineLevel="0" collapsed="false">
      <c r="A383" s="234" t="n">
        <v>382</v>
      </c>
      <c r="B383" s="235" t="s">
        <v>913</v>
      </c>
      <c r="C383" s="236"/>
      <c r="D383" s="236" t="e">
        <f aca="false" t="array" ref="D383:D383">xlookup("*"&amp;B383&amp;"*",'Roshas Attendance'!S:S,'Roshas Attendance'!S:S,"",2)</f>
        <v>#NAME?</v>
      </c>
      <c r="E383" s="236"/>
      <c r="F383" s="237" t="str">
        <f aca="false">IFERROR(IF(COUNTIF(E:E,E383)=0,"",COUNTIF(E:E,E383)),"")</f>
        <v/>
      </c>
      <c r="G383" s="235"/>
      <c r="H383" s="238" t="n">
        <v>45841</v>
      </c>
      <c r="I383" s="239"/>
    </row>
    <row r="384" customFormat="false" ht="15.75" hidden="false" customHeight="true" outlineLevel="0" collapsed="false">
      <c r="A384" s="226" t="n">
        <v>383</v>
      </c>
      <c r="B384" s="227" t="s">
        <v>914</v>
      </c>
      <c r="C384" s="228"/>
      <c r="D384" s="228" t="e">
        <f aca="false" t="array" ref="D384:D384">xlookup("*"&amp;B384&amp;"*",'Roshas Attendance'!S:S,'Roshas Attendance'!S:S,"",2)</f>
        <v>#NAME?</v>
      </c>
      <c r="E384" s="228"/>
      <c r="F384" s="229" t="str">
        <f aca="false">IFERROR(IF(COUNTIF(E:E,E384)=0,"",COUNTIF(E:E,E384)),"")</f>
        <v/>
      </c>
      <c r="G384" s="227"/>
      <c r="H384" s="230" t="n">
        <v>45841</v>
      </c>
      <c r="I384" s="231"/>
    </row>
    <row r="385" customFormat="false" ht="15.75" hidden="false" customHeight="true" outlineLevel="0" collapsed="false">
      <c r="A385" s="234" t="n">
        <v>384</v>
      </c>
      <c r="B385" s="235" t="s">
        <v>201</v>
      </c>
      <c r="C385" s="236"/>
      <c r="D385" s="236" t="e">
        <f aca="false" t="array" ref="D385:D385">xlookup("*"&amp;B385&amp;"*",'Roshas Attendance'!S:S,'Roshas Attendance'!S:S,"",2)</f>
        <v>#NAME?</v>
      </c>
      <c r="E385" s="236" t="s">
        <v>200</v>
      </c>
      <c r="F385" s="237" t="n">
        <f aca="false">IFERROR(IF(COUNTIF(E:E,E385)=0,"",COUNTIF(E:E,E385)),"")</f>
        <v>2</v>
      </c>
      <c r="G385" s="235"/>
      <c r="H385" s="238" t="n">
        <v>45841</v>
      </c>
      <c r="I385" s="239"/>
    </row>
    <row r="386" customFormat="false" ht="15.75" hidden="false" customHeight="true" outlineLevel="0" collapsed="false">
      <c r="A386" s="226" t="n">
        <v>385</v>
      </c>
      <c r="B386" s="227" t="s">
        <v>200</v>
      </c>
      <c r="C386" s="228"/>
      <c r="D386" s="228" t="e">
        <f aca="false" t="array" ref="D386:D386">xlookup("*"&amp;B386&amp;"*",'Roshas Attendance'!S:S,'Roshas Attendance'!S:S,"",2)</f>
        <v>#NAME?</v>
      </c>
      <c r="E386" s="228" t="s">
        <v>200</v>
      </c>
      <c r="F386" s="229" t="n">
        <f aca="false">IFERROR(IF(COUNTIF(E:E,E386)=0,"",COUNTIF(E:E,E386)),"")</f>
        <v>2</v>
      </c>
      <c r="G386" s="227"/>
      <c r="H386" s="230" t="n">
        <v>45841</v>
      </c>
      <c r="I386" s="231"/>
    </row>
    <row r="387" customFormat="false" ht="15.75" hidden="false" customHeight="true" outlineLevel="0" collapsed="false">
      <c r="A387" s="234" t="n">
        <v>386</v>
      </c>
      <c r="B387" s="235" t="s">
        <v>915</v>
      </c>
      <c r="C387" s="236"/>
      <c r="D387" s="236" t="e">
        <f aca="false" t="array" ref="D387:D387">xlookup("*"&amp;B387&amp;"*",'Roshas Attendance'!S:S,'Roshas Attendance'!S:S,"",2)</f>
        <v>#NAME?</v>
      </c>
      <c r="E387" s="236"/>
      <c r="F387" s="237" t="str">
        <f aca="false">IFERROR(IF(COUNTIF(E:E,E387)=0,"",COUNTIF(E:E,E387)),"")</f>
        <v/>
      </c>
      <c r="G387" s="235"/>
      <c r="H387" s="238" t="n">
        <v>45841</v>
      </c>
      <c r="I387" s="239"/>
    </row>
    <row r="388" customFormat="false" ht="15.75" hidden="false" customHeight="true" outlineLevel="0" collapsed="false">
      <c r="A388" s="226" t="n">
        <v>387</v>
      </c>
      <c r="B388" s="227" t="s">
        <v>1048</v>
      </c>
      <c r="C388" s="228"/>
      <c r="D388" s="228" t="e">
        <f aca="false" t="array" ref="D388:D388">xlookup("*"&amp;B388&amp;"*",'Roshas Attendance'!S:S,'Roshas Attendance'!S:S,"",2)</f>
        <v>#NAME?</v>
      </c>
      <c r="E388" s="228"/>
      <c r="F388" s="229" t="str">
        <f aca="false">IFERROR(IF(COUNTIF(E:E,E388)=0,"",COUNTIF(E:E,E388)),"")</f>
        <v/>
      </c>
      <c r="G388" s="227"/>
      <c r="H388" s="230" t="n">
        <v>45841</v>
      </c>
      <c r="I388" s="231"/>
    </row>
    <row r="389" customFormat="false" ht="15.75" hidden="false" customHeight="true" outlineLevel="0" collapsed="false">
      <c r="A389" s="234" t="n">
        <v>388</v>
      </c>
      <c r="B389" s="235" t="s">
        <v>916</v>
      </c>
      <c r="C389" s="236"/>
      <c r="D389" s="236" t="e">
        <f aca="false" t="array" ref="D389:D389">xlookup("*"&amp;B389&amp;"*",'Roshas Attendance'!S:S,'Roshas Attendance'!S:S,"",2)</f>
        <v>#NAME?</v>
      </c>
      <c r="E389" s="236"/>
      <c r="F389" s="237" t="str">
        <f aca="false">IFERROR(IF(COUNTIF(E:E,E389)=0,"",COUNTIF(E:E,E389)),"")</f>
        <v/>
      </c>
      <c r="G389" s="235"/>
      <c r="H389" s="238" t="n">
        <v>45841</v>
      </c>
      <c r="I389" s="239"/>
    </row>
    <row r="390" customFormat="false" ht="15.75" hidden="false" customHeight="true" outlineLevel="0" collapsed="false">
      <c r="A390" s="226" t="n">
        <v>389</v>
      </c>
      <c r="B390" s="227" t="s">
        <v>917</v>
      </c>
      <c r="C390" s="228"/>
      <c r="D390" s="228" t="e">
        <f aca="false" t="array" ref="D390:D390">xlookup("*"&amp;B390&amp;"*",'Roshas Attendance'!S:S,'Roshas Attendance'!S:S,"",2)</f>
        <v>#NAME?</v>
      </c>
      <c r="E390" s="228"/>
      <c r="F390" s="229" t="str">
        <f aca="false">IFERROR(IF(COUNTIF(E:E,E390)=0,"",COUNTIF(E:E,E390)),"")</f>
        <v/>
      </c>
      <c r="G390" s="227"/>
      <c r="H390" s="230" t="n">
        <v>45841</v>
      </c>
      <c r="I390" s="231"/>
    </row>
    <row r="391" customFormat="false" ht="15.75" hidden="false" customHeight="true" outlineLevel="0" collapsed="false">
      <c r="A391" s="234" t="n">
        <v>390</v>
      </c>
      <c r="B391" s="235" t="s">
        <v>919</v>
      </c>
      <c r="C391" s="236"/>
      <c r="D391" s="236" t="e">
        <f aca="false" t="array" ref="D391:D391">xlookup("*"&amp;B391&amp;"*",'Roshas Attendance'!S:S,'Roshas Attendance'!S:S,"",2)</f>
        <v>#NAME?</v>
      </c>
      <c r="E391" s="236" t="s">
        <v>188</v>
      </c>
      <c r="F391" s="237" t="n">
        <f aca="false">IFERROR(IF(COUNTIF(E:E,E391)=0,"",COUNTIF(E:E,E391)),"")</f>
        <v>7</v>
      </c>
      <c r="G391" s="235"/>
      <c r="H391" s="238" t="n">
        <v>45841</v>
      </c>
      <c r="I391" s="239"/>
    </row>
    <row r="392" customFormat="false" ht="15.75" hidden="false" customHeight="true" outlineLevel="0" collapsed="false">
      <c r="A392" s="226" t="n">
        <v>391</v>
      </c>
      <c r="B392" s="227" t="s">
        <v>323</v>
      </c>
      <c r="C392" s="228"/>
      <c r="D392" s="228" t="e">
        <f aca="false" t="array" ref="D392:D392">xlookup("*"&amp;B392&amp;"*",'Roshas Attendance'!S:S,'Roshas Attendance'!S:S,"",2)</f>
        <v>#NAME?</v>
      </c>
      <c r="E392" s="228" t="s">
        <v>323</v>
      </c>
      <c r="F392" s="229" t="n">
        <f aca="false">IFERROR(IF(COUNTIF(E:E,E392)=0,"",COUNTIF(E:E,E392)),"")</f>
        <v>1</v>
      </c>
      <c r="G392" s="227"/>
      <c r="H392" s="230" t="n">
        <v>45841</v>
      </c>
      <c r="I392" s="231"/>
    </row>
    <row r="393" customFormat="false" ht="15.75" hidden="false" customHeight="true" outlineLevel="0" collapsed="false">
      <c r="A393" s="234" t="n">
        <v>392</v>
      </c>
      <c r="B393" s="235" t="s">
        <v>921</v>
      </c>
      <c r="C393" s="236"/>
      <c r="D393" s="236" t="e">
        <f aca="false" t="array" ref="D393:D393">xlookup("*"&amp;B393&amp;"*",'Roshas Attendance'!S:S,'Roshas Attendance'!S:S,"",2)</f>
        <v>#NAME?</v>
      </c>
      <c r="E393" s="236"/>
      <c r="F393" s="237" t="str">
        <f aca="false">IFERROR(IF(COUNTIF(E:E,E393)=0,"",COUNTIF(E:E,E393)),"")</f>
        <v/>
      </c>
      <c r="G393" s="235"/>
      <c r="H393" s="238" t="n">
        <v>45841</v>
      </c>
      <c r="I393" s="239"/>
    </row>
    <row r="394" customFormat="false" ht="15.75" hidden="false" customHeight="true" outlineLevel="0" collapsed="false">
      <c r="A394" s="226" t="n">
        <v>393</v>
      </c>
      <c r="B394" s="227" t="s">
        <v>922</v>
      </c>
      <c r="C394" s="228"/>
      <c r="D394" s="228" t="e">
        <f aca="false" t="array" ref="D394:D394">xlookup("*"&amp;B394&amp;"*",'Roshas Attendance'!S:S,'Roshas Attendance'!S:S,"",2)</f>
        <v>#NAME?</v>
      </c>
      <c r="E394" s="228"/>
      <c r="F394" s="229" t="str">
        <f aca="false">IFERROR(IF(COUNTIF(E:E,E394)=0,"",COUNTIF(E:E,E394)),"")</f>
        <v/>
      </c>
      <c r="G394" s="227"/>
      <c r="H394" s="230" t="n">
        <v>45841</v>
      </c>
      <c r="I394" s="231"/>
    </row>
    <row r="395" customFormat="false" ht="15.75" hidden="false" customHeight="true" outlineLevel="0" collapsed="false">
      <c r="A395" s="234" t="n">
        <v>394</v>
      </c>
      <c r="B395" s="235" t="s">
        <v>101</v>
      </c>
      <c r="C395" s="236"/>
      <c r="D395" s="236" t="e">
        <f aca="false" t="array" ref="D395:D395">xlookup("*"&amp;B395&amp;"*",'Roshas Attendance'!S:S,'Roshas Attendance'!S:S,"",2)</f>
        <v>#NAME?</v>
      </c>
      <c r="E395" s="236"/>
      <c r="F395" s="237" t="str">
        <f aca="false">IFERROR(IF(COUNTIF(E:E,E395)=0,"",COUNTIF(E:E,E395)),"")</f>
        <v/>
      </c>
      <c r="G395" s="235"/>
      <c r="H395" s="238" t="n">
        <v>45841</v>
      </c>
      <c r="I395" s="239"/>
    </row>
    <row r="396" customFormat="false" ht="15.75" hidden="false" customHeight="true" outlineLevel="0" collapsed="false">
      <c r="A396" s="226" t="n">
        <v>395</v>
      </c>
      <c r="B396" s="227" t="s">
        <v>223</v>
      </c>
      <c r="C396" s="228"/>
      <c r="D396" s="228" t="e">
        <f aca="false" t="array" ref="D396:D396">xlookup("*"&amp;B396&amp;"*",'Roshas Attendance'!S:S,'Roshas Attendance'!S:S,"",2)</f>
        <v>#NAME?</v>
      </c>
      <c r="E396" s="228" t="s">
        <v>222</v>
      </c>
      <c r="F396" s="229" t="n">
        <f aca="false">IFERROR(IF(COUNTIF(E:E,E396)=0,"",COUNTIF(E:E,E396)),"")</f>
        <v>3</v>
      </c>
      <c r="G396" s="227"/>
      <c r="H396" s="230" t="n">
        <v>45841</v>
      </c>
      <c r="I396" s="231"/>
    </row>
    <row r="397" customFormat="false" ht="15.75" hidden="false" customHeight="true" outlineLevel="0" collapsed="false">
      <c r="A397" s="234" t="n">
        <v>396</v>
      </c>
      <c r="B397" s="235" t="s">
        <v>62</v>
      </c>
      <c r="C397" s="236"/>
      <c r="D397" s="236" t="e">
        <f aca="false" t="array" ref="D397:D397">xlookup("*"&amp;B397&amp;"*",'Roshas Attendance'!S:S,'Roshas Attendance'!S:S,"",2)</f>
        <v>#NAME?</v>
      </c>
      <c r="E397" s="236" t="s">
        <v>701</v>
      </c>
      <c r="F397" s="237" t="n">
        <f aca="false">IFERROR(IF(COUNTIF(E:E,E397)=0,"",COUNTIF(E:E,E397)),"")</f>
        <v>6</v>
      </c>
      <c r="G397" s="235"/>
      <c r="H397" s="238" t="n">
        <v>45841</v>
      </c>
      <c r="I397" s="239"/>
    </row>
    <row r="398" customFormat="false" ht="15.75" hidden="false" customHeight="true" outlineLevel="0" collapsed="false">
      <c r="A398" s="226" t="n">
        <v>397</v>
      </c>
      <c r="B398" s="227" t="s">
        <v>926</v>
      </c>
      <c r="C398" s="228"/>
      <c r="D398" s="228" t="e">
        <f aca="false" t="array" ref="D398:D398">xlookup("*"&amp;B398&amp;"*",'Roshas Attendance'!S:S,'Roshas Attendance'!S:S,"",2)</f>
        <v>#NAME?</v>
      </c>
      <c r="E398" s="228" t="s">
        <v>133</v>
      </c>
      <c r="F398" s="229" t="n">
        <f aca="false">IFERROR(IF(COUNTIF(E:E,E398)=0,"",COUNTIF(E:E,E398)),"")</f>
        <v>6</v>
      </c>
      <c r="G398" s="227"/>
      <c r="H398" s="230" t="n">
        <v>45841</v>
      </c>
      <c r="I398" s="231"/>
    </row>
    <row r="399" customFormat="false" ht="15.75" hidden="false" customHeight="true" outlineLevel="0" collapsed="false">
      <c r="A399" s="234" t="n">
        <v>398</v>
      </c>
      <c r="B399" s="235" t="s">
        <v>928</v>
      </c>
      <c r="C399" s="236"/>
      <c r="D399" s="236" t="e">
        <f aca="false" t="array" ref="D399:D399">xlookup("*"&amp;B399&amp;"*",'Roshas Attendance'!S:S,'Roshas Attendance'!S:S,"",2)</f>
        <v>#NAME?</v>
      </c>
      <c r="E399" s="236" t="s">
        <v>911</v>
      </c>
      <c r="F399" s="237" t="n">
        <f aca="false">IFERROR(IF(COUNTIF(E:E,E399)=0,"",COUNTIF(E:E,E399)),"")</f>
        <v>4</v>
      </c>
      <c r="G399" s="235"/>
      <c r="H399" s="238" t="n">
        <v>45841</v>
      </c>
      <c r="I399" s="239"/>
    </row>
    <row r="400" customFormat="false" ht="15.75" hidden="false" customHeight="true" outlineLevel="0" collapsed="false">
      <c r="A400" s="226" t="n">
        <v>399</v>
      </c>
      <c r="B400" s="227" t="s">
        <v>207</v>
      </c>
      <c r="C400" s="228"/>
      <c r="D400" s="228" t="e">
        <f aca="false" t="array" ref="D400:D400">xlookup("*"&amp;B400&amp;"*",'Roshas Attendance'!S:S,'Roshas Attendance'!S:S,"",2)</f>
        <v>#NAME?</v>
      </c>
      <c r="E400" s="228" t="s">
        <v>207</v>
      </c>
      <c r="F400" s="229" t="n">
        <f aca="false">IFERROR(IF(COUNTIF(E:E,E400)=0,"",COUNTIF(E:E,E400)),"")</f>
        <v>1</v>
      </c>
      <c r="G400" s="227"/>
      <c r="H400" s="230" t="n">
        <v>45841</v>
      </c>
      <c r="I400" s="231"/>
    </row>
    <row r="401" customFormat="false" ht="15.75" hidden="false" customHeight="true" outlineLevel="0" collapsed="false">
      <c r="A401" s="234" t="n">
        <v>400</v>
      </c>
      <c r="B401" s="235" t="s">
        <v>929</v>
      </c>
      <c r="C401" s="236"/>
      <c r="D401" s="236" t="e">
        <f aca="false" t="array" ref="D401:D401">xlookup("*"&amp;B401&amp;"*",'Roshas Attendance'!S:S,'Roshas Attendance'!S:S,"",2)</f>
        <v>#NAME?</v>
      </c>
      <c r="E401" s="236"/>
      <c r="F401" s="237" t="str">
        <f aca="false">IFERROR(IF(COUNTIF(E:E,E401)=0,"",COUNTIF(E:E,E401)),"")</f>
        <v/>
      </c>
      <c r="G401" s="235"/>
      <c r="H401" s="238" t="n">
        <v>45841</v>
      </c>
      <c r="I401" s="239"/>
    </row>
    <row r="402" customFormat="false" ht="15.75" hidden="false" customHeight="true" outlineLevel="0" collapsed="false">
      <c r="A402" s="226" t="n">
        <v>401</v>
      </c>
      <c r="B402" s="227" t="s">
        <v>930</v>
      </c>
      <c r="C402" s="228"/>
      <c r="D402" s="228" t="e">
        <f aca="false" t="array" ref="D402:D402">xlookup("*"&amp;B402&amp;"*",'Roshas Attendance'!S:S,'Roshas Attendance'!S:S,"",2)</f>
        <v>#NAME?</v>
      </c>
      <c r="E402" s="228" t="s">
        <v>649</v>
      </c>
      <c r="F402" s="229" t="n">
        <f aca="false">IFERROR(IF(COUNTIF(E:E,E402)=0,"",COUNTIF(E:E,E402)),"")</f>
        <v>4</v>
      </c>
      <c r="G402" s="227"/>
      <c r="H402" s="230" t="n">
        <v>45841</v>
      </c>
      <c r="I402" s="231"/>
    </row>
    <row r="403" customFormat="false" ht="15.75" hidden="false" customHeight="true" outlineLevel="0" collapsed="false">
      <c r="A403" s="234" t="n">
        <v>402</v>
      </c>
      <c r="B403" s="235" t="s">
        <v>931</v>
      </c>
      <c r="C403" s="236"/>
      <c r="D403" s="236" t="e">
        <f aca="false" t="array" ref="D403:D403">xlookup("*"&amp;B403&amp;"*",'Roshas Attendance'!S:S,'Roshas Attendance'!S:S,"",2)</f>
        <v>#NAME?</v>
      </c>
      <c r="E403" s="236"/>
      <c r="F403" s="237" t="str">
        <f aca="false">IFERROR(IF(COUNTIF(E:E,E403)=0,"",COUNTIF(E:E,E403)),"")</f>
        <v/>
      </c>
      <c r="G403" s="235"/>
      <c r="H403" s="238" t="n">
        <v>45841</v>
      </c>
      <c r="I403" s="239"/>
    </row>
    <row r="404" customFormat="false" ht="15.75" hidden="false" customHeight="true" outlineLevel="0" collapsed="false">
      <c r="A404" s="226" t="n">
        <v>403</v>
      </c>
      <c r="B404" s="227" t="s">
        <v>216</v>
      </c>
      <c r="C404" s="228"/>
      <c r="D404" s="228" t="e">
        <f aca="false" t="array" ref="D404:D404">xlookup("*"&amp;B404&amp;"*",'Roshas Attendance'!S:S,'Roshas Attendance'!S:S,"",2)</f>
        <v>#NAME?</v>
      </c>
      <c r="E404" s="228" t="s">
        <v>216</v>
      </c>
      <c r="F404" s="229" t="n">
        <f aca="false">IFERROR(IF(COUNTIF(E:E,E404)=0,"",COUNTIF(E:E,E404)),"")</f>
        <v>1</v>
      </c>
      <c r="G404" s="227"/>
      <c r="H404" s="230" t="n">
        <v>45841</v>
      </c>
      <c r="I404" s="231"/>
    </row>
    <row r="405" customFormat="false" ht="15.75" hidden="false" customHeight="true" outlineLevel="0" collapsed="false">
      <c r="A405" s="234" t="n">
        <v>404</v>
      </c>
      <c r="B405" s="235" t="s">
        <v>932</v>
      </c>
      <c r="C405" s="236"/>
      <c r="D405" s="236" t="e">
        <f aca="false" t="array" ref="D405:D405">xlookup("*"&amp;B405&amp;"*",'Roshas Attendance'!S:S,'Roshas Attendance'!S:S,"",2)</f>
        <v>#NAME?</v>
      </c>
      <c r="E405" s="236" t="s">
        <v>932</v>
      </c>
      <c r="F405" s="237" t="n">
        <f aca="false">IFERROR(IF(COUNTIF(E:E,E405)=0,"",COUNTIF(E:E,E405)),"")</f>
        <v>1</v>
      </c>
      <c r="G405" s="235"/>
      <c r="H405" s="238" t="n">
        <v>45841</v>
      </c>
      <c r="I405" s="239"/>
    </row>
    <row r="406" customFormat="false" ht="15.75" hidden="false" customHeight="true" outlineLevel="0" collapsed="false">
      <c r="A406" s="226" t="n">
        <v>405</v>
      </c>
      <c r="B406" s="227" t="s">
        <v>933</v>
      </c>
      <c r="C406" s="228"/>
      <c r="D406" s="228" t="e">
        <f aca="false" t="array" ref="D406:D406">xlookup("*"&amp;B406&amp;"*",'Roshas Attendance'!S:S,'Roshas Attendance'!S:S,"",2)</f>
        <v>#NAME?</v>
      </c>
      <c r="E406" s="228"/>
      <c r="F406" s="229" t="str">
        <f aca="false">IFERROR(IF(COUNTIF(E:E,E406)=0,"",COUNTIF(E:E,E406)),"")</f>
        <v/>
      </c>
      <c r="G406" s="227"/>
      <c r="H406" s="230" t="n">
        <v>45841</v>
      </c>
      <c r="I406" s="231"/>
    </row>
    <row r="407" customFormat="false" ht="15.75" hidden="false" customHeight="true" outlineLevel="0" collapsed="false">
      <c r="A407" s="234" t="n">
        <v>406</v>
      </c>
      <c r="B407" s="235" t="s">
        <v>934</v>
      </c>
      <c r="C407" s="236"/>
      <c r="D407" s="236" t="e">
        <f aca="false" t="array" ref="D407:D407">xlookup("*"&amp;B407&amp;"*",'Roshas Attendance'!S:S,'Roshas Attendance'!S:S,"",2)</f>
        <v>#NAME?</v>
      </c>
      <c r="E407" s="236"/>
      <c r="F407" s="237" t="str">
        <f aca="false">IFERROR(IF(COUNTIF(E:E,E407)=0,"",COUNTIF(E:E,E407)),"")</f>
        <v/>
      </c>
      <c r="G407" s="235"/>
      <c r="H407" s="238" t="n">
        <v>45841</v>
      </c>
      <c r="I407" s="239"/>
    </row>
    <row r="408" customFormat="false" ht="15.75" hidden="false" customHeight="true" outlineLevel="0" collapsed="false">
      <c r="A408" s="226" t="n">
        <v>407</v>
      </c>
      <c r="B408" s="227" t="s">
        <v>935</v>
      </c>
      <c r="C408" s="228"/>
      <c r="D408" s="228" t="e">
        <f aca="false" t="array" ref="D408:D408">xlookup("*"&amp;B408&amp;"*",'Roshas Attendance'!S:S,'Roshas Attendance'!S:S,"",2)</f>
        <v>#NAME?</v>
      </c>
      <c r="E408" s="228"/>
      <c r="F408" s="229" t="str">
        <f aca="false">IFERROR(IF(COUNTIF(E:E,E408)=0,"",COUNTIF(E:E,E408)),"")</f>
        <v/>
      </c>
      <c r="G408" s="227"/>
      <c r="H408" s="230" t="n">
        <v>45841</v>
      </c>
      <c r="I408" s="231"/>
    </row>
    <row r="409" customFormat="false" ht="15.75" hidden="false" customHeight="true" outlineLevel="0" collapsed="false">
      <c r="A409" s="234" t="n">
        <v>408</v>
      </c>
      <c r="B409" s="235" t="s">
        <v>937</v>
      </c>
      <c r="C409" s="236"/>
      <c r="D409" s="236" t="e">
        <f aca="false" t="array" ref="D409:D409">xlookup("*"&amp;B409&amp;"*",'Roshas Attendance'!S:S,'Roshas Attendance'!S:S,"",2)</f>
        <v>#NAME?</v>
      </c>
      <c r="E409" s="236"/>
      <c r="F409" s="237" t="str">
        <f aca="false">IFERROR(IF(COUNTIF(E:E,E409)=0,"",COUNTIF(E:E,E409)),"")</f>
        <v/>
      </c>
      <c r="G409" s="235"/>
      <c r="H409" s="238" t="n">
        <v>45841</v>
      </c>
      <c r="I409" s="239"/>
    </row>
    <row r="410" customFormat="false" ht="15.75" hidden="false" customHeight="true" outlineLevel="0" collapsed="false">
      <c r="A410" s="226" t="n">
        <v>409</v>
      </c>
      <c r="B410" s="227" t="s">
        <v>938</v>
      </c>
      <c r="C410" s="228"/>
      <c r="D410" s="228" t="e">
        <f aca="false" t="array" ref="D410:D410">xlookup("*"&amp;B410&amp;"*",'Roshas Attendance'!S:S,'Roshas Attendance'!S:S,"",2)</f>
        <v>#NAME?</v>
      </c>
      <c r="E410" s="228"/>
      <c r="F410" s="229" t="str">
        <f aca="false">IFERROR(IF(COUNTIF(E:E,E410)=0,"",COUNTIF(E:E,E410)),"")</f>
        <v/>
      </c>
      <c r="G410" s="227"/>
      <c r="H410" s="230" t="n">
        <v>45841</v>
      </c>
      <c r="I410" s="231"/>
    </row>
    <row r="411" customFormat="false" ht="15.75" hidden="false" customHeight="true" outlineLevel="0" collapsed="false">
      <c r="A411" s="234" t="n">
        <v>410</v>
      </c>
      <c r="B411" s="235" t="s">
        <v>939</v>
      </c>
      <c r="C411" s="236"/>
      <c r="D411" s="236" t="e">
        <f aca="false" t="array" ref="D411:D411">xlookup("*"&amp;B411&amp;"*",'Roshas Attendance'!S:S,'Roshas Attendance'!S:S,"",2)</f>
        <v>#NAME?</v>
      </c>
      <c r="E411" s="236"/>
      <c r="F411" s="237" t="str">
        <f aca="false">IFERROR(IF(COUNTIF(E:E,E411)=0,"",COUNTIF(E:E,E411)),"")</f>
        <v/>
      </c>
      <c r="G411" s="235"/>
      <c r="H411" s="238" t="n">
        <v>45841</v>
      </c>
      <c r="I411" s="239"/>
    </row>
    <row r="412" customFormat="false" ht="15.75" hidden="false" customHeight="true" outlineLevel="0" collapsed="false">
      <c r="A412" s="226" t="n">
        <v>411</v>
      </c>
      <c r="B412" s="227" t="s">
        <v>940</v>
      </c>
      <c r="C412" s="228"/>
      <c r="D412" s="228" t="e">
        <f aca="false" t="array" ref="D412:D412">xlookup("*"&amp;B412&amp;"*",'Roshas Attendance'!S:S,'Roshas Attendance'!S:S,"",2)</f>
        <v>#NAME?</v>
      </c>
      <c r="E412" s="228"/>
      <c r="F412" s="229" t="str">
        <f aca="false">IFERROR(IF(COUNTIF(E:E,E412)=0,"",COUNTIF(E:E,E412)),"")</f>
        <v/>
      </c>
      <c r="G412" s="227"/>
      <c r="H412" s="230" t="n">
        <v>45841</v>
      </c>
      <c r="I412" s="231"/>
    </row>
    <row r="413" customFormat="false" ht="15.75" hidden="false" customHeight="true" outlineLevel="0" collapsed="false">
      <c r="A413" s="234" t="n">
        <v>412</v>
      </c>
      <c r="B413" s="235" t="s">
        <v>941</v>
      </c>
      <c r="C413" s="236"/>
      <c r="D413" s="236" t="e">
        <f aca="false" t="array" ref="D413:D413">xlookup("*"&amp;B413&amp;"*",'Roshas Attendance'!S:S,'Roshas Attendance'!S:S,"",2)</f>
        <v>#NAME?</v>
      </c>
      <c r="E413" s="236"/>
      <c r="F413" s="237" t="str">
        <f aca="false">IFERROR(IF(COUNTIF(E:E,E413)=0,"",COUNTIF(E:E,E413)),"")</f>
        <v/>
      </c>
      <c r="G413" s="235"/>
      <c r="H413" s="238" t="n">
        <v>45841</v>
      </c>
      <c r="I413" s="239"/>
    </row>
    <row r="414" customFormat="false" ht="15.75" hidden="false" customHeight="true" outlineLevel="0" collapsed="false">
      <c r="A414" s="226" t="n">
        <v>413</v>
      </c>
      <c r="B414" s="227" t="s">
        <v>942</v>
      </c>
      <c r="C414" s="228"/>
      <c r="D414" s="228" t="e">
        <f aca="false" t="array" ref="D414:D414">xlookup("*"&amp;B414&amp;"*",'Roshas Attendance'!S:S,'Roshas Attendance'!S:S,"",2)</f>
        <v>#NAME?</v>
      </c>
      <c r="E414" s="228"/>
      <c r="F414" s="229" t="str">
        <f aca="false">IFERROR(IF(COUNTIF(E:E,E414)=0,"",COUNTIF(E:E,E414)),"")</f>
        <v/>
      </c>
      <c r="G414" s="227"/>
      <c r="H414" s="230" t="n">
        <v>45841</v>
      </c>
      <c r="I414" s="231"/>
    </row>
    <row r="415" customFormat="false" ht="15.75" hidden="false" customHeight="true" outlineLevel="0" collapsed="false">
      <c r="A415" s="234" t="n">
        <v>414</v>
      </c>
      <c r="B415" s="235" t="s">
        <v>943</v>
      </c>
      <c r="C415" s="236"/>
      <c r="D415" s="236" t="e">
        <f aca="false" t="array" ref="D415:D415">xlookup("*"&amp;B415&amp;"*",'Roshas Attendance'!S:S,'Roshas Attendance'!S:S,"",2)</f>
        <v>#NAME?</v>
      </c>
      <c r="E415" s="236"/>
      <c r="F415" s="237" t="str">
        <f aca="false">IFERROR(IF(COUNTIF(E:E,E415)=0,"",COUNTIF(E:E,E415)),"")</f>
        <v/>
      </c>
      <c r="G415" s="235"/>
      <c r="H415" s="238" t="n">
        <v>45841</v>
      </c>
      <c r="I415" s="239"/>
    </row>
    <row r="416" customFormat="false" ht="15.75" hidden="false" customHeight="true" outlineLevel="0" collapsed="false">
      <c r="A416" s="226" t="n">
        <v>415</v>
      </c>
      <c r="B416" s="227" t="s">
        <v>944</v>
      </c>
      <c r="C416" s="228"/>
      <c r="D416" s="228" t="e">
        <f aca="false" t="array" ref="D416:D416">xlookup("*"&amp;B416&amp;"*",'Roshas Attendance'!S:S,'Roshas Attendance'!S:S,"",2)</f>
        <v>#NAME?</v>
      </c>
      <c r="E416" s="228"/>
      <c r="F416" s="229" t="str">
        <f aca="false">IFERROR(IF(COUNTIF(E:E,E416)=0,"",COUNTIF(E:E,E416)),"")</f>
        <v/>
      </c>
      <c r="G416" s="227"/>
      <c r="H416" s="230" t="n">
        <v>45841</v>
      </c>
      <c r="I416" s="231"/>
    </row>
    <row r="417" customFormat="false" ht="15.75" hidden="false" customHeight="true" outlineLevel="0" collapsed="false">
      <c r="A417" s="234" t="n">
        <v>416</v>
      </c>
      <c r="B417" s="235" t="s">
        <v>945</v>
      </c>
      <c r="C417" s="236"/>
      <c r="D417" s="236" t="e">
        <f aca="false" t="array" ref="D417:D417">xlookup("*"&amp;B417&amp;"*",'Roshas Attendance'!S:S,'Roshas Attendance'!S:S,"",2)</f>
        <v>#NAME?</v>
      </c>
      <c r="E417" s="236"/>
      <c r="F417" s="237" t="str">
        <f aca="false">IFERROR(IF(COUNTIF(E:E,E417)=0,"",COUNTIF(E:E,E417)),"")</f>
        <v/>
      </c>
      <c r="G417" s="235"/>
      <c r="H417" s="238" t="n">
        <v>45841</v>
      </c>
      <c r="I417" s="239"/>
    </row>
    <row r="418" customFormat="false" ht="15.75" hidden="false" customHeight="true" outlineLevel="0" collapsed="false">
      <c r="A418" s="226" t="n">
        <v>417</v>
      </c>
      <c r="B418" s="227" t="s">
        <v>222</v>
      </c>
      <c r="C418" s="228"/>
      <c r="D418" s="228" t="e">
        <f aca="false" t="array" ref="D418:D418">xlookup("*"&amp;B418&amp;"*",'Roshas Attendance'!S:S,'Roshas Attendance'!S:S,"",2)</f>
        <v>#NAME?</v>
      </c>
      <c r="E418" s="228" t="s">
        <v>222</v>
      </c>
      <c r="F418" s="229" t="n">
        <f aca="false">IFERROR(IF(COUNTIF(E:E,E418)=0,"",COUNTIF(E:E,E418)),"")</f>
        <v>3</v>
      </c>
      <c r="G418" s="227"/>
      <c r="H418" s="230" t="n">
        <v>45841</v>
      </c>
      <c r="I418" s="231"/>
    </row>
    <row r="419" customFormat="false" ht="15.75" hidden="false" customHeight="true" outlineLevel="0" collapsed="false">
      <c r="A419" s="234" t="n">
        <v>418</v>
      </c>
      <c r="B419" s="235" t="s">
        <v>946</v>
      </c>
      <c r="C419" s="236"/>
      <c r="D419" s="236" t="e">
        <f aca="false" t="array" ref="D419:D419">xlookup("*"&amp;B419&amp;"*",'Roshas Attendance'!S:S,'Roshas Attendance'!S:S,"",2)</f>
        <v>#NAME?</v>
      </c>
      <c r="E419" s="236" t="s">
        <v>572</v>
      </c>
      <c r="F419" s="237" t="n">
        <f aca="false">IFERROR(IF(COUNTIF(E:E,E419)=0,"",COUNTIF(E:E,E419)),"")</f>
        <v>2</v>
      </c>
      <c r="G419" s="235"/>
      <c r="H419" s="238" t="n">
        <v>45841</v>
      </c>
      <c r="I419" s="239"/>
    </row>
    <row r="420" customFormat="false" ht="15.75" hidden="false" customHeight="true" outlineLevel="0" collapsed="false">
      <c r="A420" s="226" t="n">
        <v>419</v>
      </c>
      <c r="B420" s="227" t="s">
        <v>947</v>
      </c>
      <c r="C420" s="228"/>
      <c r="D420" s="228" t="e">
        <f aca="false" t="array" ref="D420:D420">xlookup("*"&amp;B420&amp;"*",'Roshas Attendance'!S:S,'Roshas Attendance'!S:S,"",2)</f>
        <v>#NAME?</v>
      </c>
      <c r="E420" s="228" t="s">
        <v>947</v>
      </c>
      <c r="F420" s="229" t="n">
        <f aca="false">IFERROR(IF(COUNTIF(E:E,E420)=0,"",COUNTIF(E:E,E420)),"")</f>
        <v>5</v>
      </c>
      <c r="G420" s="227"/>
      <c r="H420" s="230" t="n">
        <v>45841</v>
      </c>
      <c r="I420" s="231"/>
    </row>
    <row r="421" customFormat="false" ht="15.75" hidden="false" customHeight="true" outlineLevel="0" collapsed="false">
      <c r="A421" s="234" t="n">
        <v>420</v>
      </c>
      <c r="B421" s="235" t="s">
        <v>948</v>
      </c>
      <c r="C421" s="236"/>
      <c r="D421" s="236" t="e">
        <f aca="false" t="array" ref="D421:D421">xlookup("*"&amp;B421&amp;"*",'Roshas Attendance'!S:S,'Roshas Attendance'!S:S,"",2)</f>
        <v>#NAME?</v>
      </c>
      <c r="E421" s="236" t="s">
        <v>947</v>
      </c>
      <c r="F421" s="237" t="n">
        <f aca="false">IFERROR(IF(COUNTIF(E:E,E421)=0,"",COUNTIF(E:E,E421)),"")</f>
        <v>5</v>
      </c>
      <c r="G421" s="235"/>
      <c r="H421" s="238" t="n">
        <v>45841</v>
      </c>
      <c r="I421" s="239"/>
    </row>
    <row r="422" customFormat="false" ht="15.75" hidden="false" customHeight="true" outlineLevel="0" collapsed="false">
      <c r="A422" s="226" t="n">
        <v>421</v>
      </c>
      <c r="B422" s="227" t="s">
        <v>1049</v>
      </c>
      <c r="C422" s="228"/>
      <c r="D422" s="228" t="e">
        <f aca="false" t="array" ref="D422:D422">xlookup("*"&amp;B422&amp;"*",'Roshas Attendance'!S:S,'Roshas Attendance'!S:S,"",2)</f>
        <v>#NAME?</v>
      </c>
      <c r="E422" s="228"/>
      <c r="F422" s="229" t="str">
        <f aca="false">IFERROR(IF(COUNTIF(E:E,E422)=0,"",COUNTIF(E:E,E422)),"")</f>
        <v/>
      </c>
      <c r="G422" s="227"/>
      <c r="H422" s="230" t="n">
        <v>45841</v>
      </c>
      <c r="I422" s="231"/>
    </row>
    <row r="423" customFormat="false" ht="15.75" hidden="false" customHeight="true" outlineLevel="0" collapsed="false">
      <c r="A423" s="234" t="n">
        <v>422</v>
      </c>
      <c r="B423" s="235" t="s">
        <v>461</v>
      </c>
      <c r="C423" s="236"/>
      <c r="D423" s="236" t="e">
        <f aca="false" t="array" ref="D423:D423">xlookup("*"&amp;B423&amp;"*",'Roshas Attendance'!S:S,'Roshas Attendance'!S:S,"",2)</f>
        <v>#NAME?</v>
      </c>
      <c r="E423" s="236"/>
      <c r="F423" s="237" t="str">
        <f aca="false">IFERROR(IF(COUNTIF(E:E,E423)=0,"",COUNTIF(E:E,E423)),"")</f>
        <v/>
      </c>
      <c r="G423" s="235"/>
      <c r="H423" s="238" t="n">
        <v>45841</v>
      </c>
      <c r="I423" s="239"/>
    </row>
    <row r="424" customFormat="false" ht="15.75" hidden="false" customHeight="true" outlineLevel="0" collapsed="false">
      <c r="A424" s="226" t="n">
        <v>423</v>
      </c>
      <c r="B424" s="227" t="s">
        <v>950</v>
      </c>
      <c r="C424" s="228"/>
      <c r="D424" s="228" t="e">
        <f aca="false" t="array" ref="D424:D424">xlookup("*"&amp;B424&amp;"*",'Roshas Attendance'!S:S,'Roshas Attendance'!S:S,"",2)</f>
        <v>#NAME?</v>
      </c>
      <c r="E424" s="228"/>
      <c r="F424" s="229" t="str">
        <f aca="false">IFERROR(IF(COUNTIF(E:E,E424)=0,"",COUNTIF(E:E,E424)),"")</f>
        <v/>
      </c>
      <c r="G424" s="227"/>
      <c r="H424" s="230" t="n">
        <v>45841</v>
      </c>
      <c r="I424" s="231"/>
    </row>
    <row r="425" customFormat="false" ht="15.75" hidden="false" customHeight="true" outlineLevel="0" collapsed="false">
      <c r="A425" s="234" t="n">
        <v>424</v>
      </c>
      <c r="B425" s="235" t="s">
        <v>951</v>
      </c>
      <c r="C425" s="236"/>
      <c r="D425" s="236" t="e">
        <f aca="false" t="array" ref="D425:D425">xlookup("*"&amp;B425&amp;"*",'Roshas Attendance'!S:S,'Roshas Attendance'!S:S,"",2)</f>
        <v>#NAME?</v>
      </c>
      <c r="E425" s="236" t="s">
        <v>227</v>
      </c>
      <c r="F425" s="237" t="n">
        <f aca="false">IFERROR(IF(COUNTIF(E:E,E425)=0,"",COUNTIF(E:E,E425)),"")</f>
        <v>3</v>
      </c>
      <c r="G425" s="235"/>
      <c r="H425" s="238" t="n">
        <v>45841</v>
      </c>
      <c r="I425" s="239"/>
    </row>
    <row r="426" customFormat="false" ht="15.75" hidden="false" customHeight="true" outlineLevel="0" collapsed="false">
      <c r="A426" s="226" t="n">
        <v>425</v>
      </c>
      <c r="B426" s="227" t="s">
        <v>227</v>
      </c>
      <c r="C426" s="228"/>
      <c r="D426" s="228" t="e">
        <f aca="false" t="array" ref="D426:D426">xlookup("*"&amp;B426&amp;"*",'Roshas Attendance'!S:S,'Roshas Attendance'!S:S,"",2)</f>
        <v>#NAME?</v>
      </c>
      <c r="E426" s="228" t="s">
        <v>227</v>
      </c>
      <c r="F426" s="229" t="n">
        <f aca="false">IFERROR(IF(COUNTIF(E:E,E426)=0,"",COUNTIF(E:E,E426)),"")</f>
        <v>3</v>
      </c>
      <c r="G426" s="227"/>
      <c r="H426" s="230" t="n">
        <v>45841</v>
      </c>
      <c r="I426" s="231"/>
    </row>
    <row r="427" customFormat="false" ht="15.75" hidden="false" customHeight="true" outlineLevel="0" collapsed="false">
      <c r="A427" s="234" t="n">
        <v>426</v>
      </c>
      <c r="B427" s="235" t="s">
        <v>952</v>
      </c>
      <c r="C427" s="236"/>
      <c r="D427" s="236" t="e">
        <f aca="false" t="array" ref="D427:D427">xlookup("*"&amp;B427&amp;"*",'Roshas Attendance'!S:S,'Roshas Attendance'!S:S,"",2)</f>
        <v>#NAME?</v>
      </c>
      <c r="E427" s="236" t="s">
        <v>681</v>
      </c>
      <c r="F427" s="237" t="n">
        <f aca="false">IFERROR(IF(COUNTIF(E:E,E427)=0,"",COUNTIF(E:E,E427)),"")</f>
        <v>4</v>
      </c>
      <c r="G427" s="235"/>
      <c r="H427" s="238" t="n">
        <v>45841</v>
      </c>
      <c r="I427" s="239"/>
    </row>
    <row r="428" customFormat="false" ht="15.75" hidden="false" customHeight="true" outlineLevel="0" collapsed="false">
      <c r="A428" s="226" t="n">
        <v>427</v>
      </c>
      <c r="B428" s="227" t="s">
        <v>953</v>
      </c>
      <c r="C428" s="228"/>
      <c r="D428" s="228" t="e">
        <f aca="false" t="array" ref="D428:D428">xlookup("*"&amp;B428&amp;"*",'Roshas Attendance'!S:S,'Roshas Attendance'!S:S,"",2)</f>
        <v>#NAME?</v>
      </c>
      <c r="E428" s="228" t="s">
        <v>947</v>
      </c>
      <c r="F428" s="229" t="n">
        <f aca="false">IFERROR(IF(COUNTIF(E:E,E428)=0,"",COUNTIF(E:E,E428)),"")</f>
        <v>5</v>
      </c>
      <c r="G428" s="227"/>
      <c r="H428" s="230" t="n">
        <v>45841</v>
      </c>
      <c r="I428" s="231"/>
    </row>
    <row r="429" customFormat="false" ht="15.75" hidden="false" customHeight="true" outlineLevel="0" collapsed="false">
      <c r="A429" s="234" t="n">
        <v>428</v>
      </c>
      <c r="B429" s="235" t="s">
        <v>954</v>
      </c>
      <c r="C429" s="236"/>
      <c r="D429" s="236" t="e">
        <f aca="false" t="array" ref="D429:D429">xlookup("*"&amp;B429&amp;"*",'Roshas Attendance'!S:S,'Roshas Attendance'!S:S,"",2)</f>
        <v>#NAME?</v>
      </c>
      <c r="E429" s="236"/>
      <c r="F429" s="237" t="str">
        <f aca="false">IFERROR(IF(COUNTIF(E:E,E429)=0,"",COUNTIF(E:E,E429)),"")</f>
        <v/>
      </c>
      <c r="G429" s="235"/>
      <c r="H429" s="238" t="n">
        <v>45841</v>
      </c>
      <c r="I429" s="239"/>
    </row>
    <row r="430" customFormat="false" ht="15.75" hidden="false" customHeight="true" outlineLevel="0" collapsed="false">
      <c r="A430" s="226" t="n">
        <v>429</v>
      </c>
      <c r="B430" s="227" t="s">
        <v>955</v>
      </c>
      <c r="C430" s="228"/>
      <c r="D430" s="228" t="e">
        <f aca="false" t="array" ref="D430:D430">xlookup("*"&amp;B430&amp;"*",'Roshas Attendance'!S:S,'Roshas Attendance'!S:S,"",2)</f>
        <v>#NAME?</v>
      </c>
      <c r="E430" s="228" t="s">
        <v>947</v>
      </c>
      <c r="F430" s="229" t="n">
        <f aca="false">IFERROR(IF(COUNTIF(E:E,E430)=0,"",COUNTIF(E:E,E430)),"")</f>
        <v>5</v>
      </c>
      <c r="G430" s="227"/>
      <c r="H430" s="230" t="n">
        <v>45841</v>
      </c>
      <c r="I430" s="231"/>
    </row>
    <row r="431" customFormat="false" ht="15.75" hidden="false" customHeight="true" outlineLevel="0" collapsed="false">
      <c r="A431" s="234" t="n">
        <v>430</v>
      </c>
      <c r="B431" s="235" t="s">
        <v>956</v>
      </c>
      <c r="C431" s="236"/>
      <c r="D431" s="236" t="e">
        <f aca="false" t="array" ref="D431:D431">xlookup("*"&amp;B431&amp;"*",'Roshas Attendance'!S:S,'Roshas Attendance'!S:S,"",2)</f>
        <v>#NAME?</v>
      </c>
      <c r="E431" s="236"/>
      <c r="F431" s="237" t="str">
        <f aca="false">IFERROR(IF(COUNTIF(E:E,E431)=0,"",COUNTIF(E:E,E431)),"")</f>
        <v/>
      </c>
      <c r="G431" s="235"/>
      <c r="H431" s="238" t="n">
        <v>45841</v>
      </c>
      <c r="I431" s="239"/>
    </row>
    <row r="432" customFormat="false" ht="15.75" hidden="false" customHeight="true" outlineLevel="0" collapsed="false">
      <c r="A432" s="226" t="n">
        <v>431</v>
      </c>
      <c r="B432" s="227" t="s">
        <v>958</v>
      </c>
      <c r="C432" s="228"/>
      <c r="D432" s="228" t="e">
        <f aca="false" t="array" ref="D432:D432">xlookup("*"&amp;B432&amp;"*",'Roshas Attendance'!S:S,'Roshas Attendance'!S:S,"",2)</f>
        <v>#NAME?</v>
      </c>
      <c r="E432" s="228" t="s">
        <v>188</v>
      </c>
      <c r="F432" s="229" t="n">
        <f aca="false">IFERROR(IF(COUNTIF(E:E,E432)=0,"",COUNTIF(E:E,E432)),"")</f>
        <v>7</v>
      </c>
      <c r="G432" s="227"/>
      <c r="H432" s="230" t="n">
        <v>45841</v>
      </c>
      <c r="I432" s="231"/>
    </row>
    <row r="433" customFormat="false" ht="15.75" hidden="false" customHeight="true" outlineLevel="0" collapsed="false">
      <c r="A433" s="234" t="n">
        <v>432</v>
      </c>
      <c r="B433" s="235" t="s">
        <v>398</v>
      </c>
      <c r="C433" s="236"/>
      <c r="D433" s="236" t="e">
        <f aca="false" t="array" ref="D433:D433">xlookup("*"&amp;B433&amp;"*",'Roshas Attendance'!S:S,'Roshas Attendance'!S:S,"",2)</f>
        <v>#NAME?</v>
      </c>
      <c r="E433" s="236"/>
      <c r="F433" s="237" t="str">
        <f aca="false">IFERROR(IF(COUNTIF(E:E,E433)=0,"",COUNTIF(E:E,E433)),"")</f>
        <v/>
      </c>
      <c r="G433" s="235"/>
      <c r="H433" s="238" t="n">
        <v>45841</v>
      </c>
      <c r="I433" s="239"/>
    </row>
    <row r="434" customFormat="false" ht="15.75" hidden="false" customHeight="true" outlineLevel="0" collapsed="false">
      <c r="A434" s="226" t="n">
        <v>433</v>
      </c>
      <c r="B434" s="227" t="s">
        <v>957</v>
      </c>
      <c r="C434" s="228"/>
      <c r="D434" s="228" t="e">
        <f aca="false" t="array" ref="D434:D434">xlookup("*"&amp;B434&amp;"*",'Roshas Attendance'!S:S,'Roshas Attendance'!S:S,"",2)</f>
        <v>#NAME?</v>
      </c>
      <c r="E434" s="228"/>
      <c r="F434" s="229" t="str">
        <f aca="false">IFERROR(IF(COUNTIF(E:E,E434)=0,"",COUNTIF(E:E,E434)),"")</f>
        <v/>
      </c>
      <c r="G434" s="227"/>
      <c r="H434" s="230" t="n">
        <v>45841</v>
      </c>
      <c r="I434" s="231"/>
    </row>
    <row r="435" customFormat="false" ht="15.75" hidden="false" customHeight="true" outlineLevel="0" collapsed="false">
      <c r="A435" s="234" t="n">
        <v>434</v>
      </c>
      <c r="B435" s="235" t="s">
        <v>959</v>
      </c>
      <c r="C435" s="236"/>
      <c r="D435" s="236" t="e">
        <f aca="false" t="array" ref="D435:D435">xlookup("*"&amp;B435&amp;"*",'Roshas Attendance'!S:S,'Roshas Attendance'!S:S,"",2)</f>
        <v>#NAME?</v>
      </c>
      <c r="E435" s="236"/>
      <c r="F435" s="237" t="str">
        <f aca="false">IFERROR(IF(COUNTIF(E:E,E435)=0,"",COUNTIF(E:E,E435)),"")</f>
        <v/>
      </c>
      <c r="G435" s="235"/>
      <c r="H435" s="238" t="n">
        <v>45841</v>
      </c>
      <c r="I435" s="239"/>
    </row>
    <row r="436" customFormat="false" ht="15.75" hidden="false" customHeight="true" outlineLevel="0" collapsed="false">
      <c r="A436" s="226" t="n">
        <v>435</v>
      </c>
      <c r="B436" s="227" t="s">
        <v>260</v>
      </c>
      <c r="C436" s="228"/>
      <c r="D436" s="228" t="e">
        <f aca="false" t="array" ref="D436:D436">xlookup("*"&amp;B436&amp;"*",'Roshas Attendance'!S:S,'Roshas Attendance'!S:S,"",2)</f>
        <v>#NAME?</v>
      </c>
      <c r="E436" s="228" t="s">
        <v>260</v>
      </c>
      <c r="F436" s="229" t="n">
        <f aca="false">IFERROR(IF(COUNTIF(E:E,E436)=0,"",COUNTIF(E:E,E436)),"")</f>
        <v>5</v>
      </c>
      <c r="G436" s="227"/>
      <c r="H436" s="230" t="n">
        <v>45841</v>
      </c>
      <c r="I436" s="231"/>
    </row>
    <row r="437" customFormat="false" ht="15.75" hidden="false" customHeight="true" outlineLevel="0" collapsed="false">
      <c r="A437" s="234" t="n">
        <v>436</v>
      </c>
      <c r="B437" s="235" t="s">
        <v>960</v>
      </c>
      <c r="C437" s="236"/>
      <c r="D437" s="236" t="e">
        <f aca="false" t="array" ref="D437:D437">xlookup("*"&amp;B437&amp;"*",'Roshas Attendance'!S:S,'Roshas Attendance'!S:S,"",2)</f>
        <v>#NAME?</v>
      </c>
      <c r="E437" s="236" t="s">
        <v>812</v>
      </c>
      <c r="F437" s="237" t="n">
        <f aca="false">IFERROR(IF(COUNTIF(E:E,E437)=0,"",COUNTIF(E:E,E437)),"")</f>
        <v>4</v>
      </c>
      <c r="G437" s="235"/>
      <c r="H437" s="238" t="n">
        <v>45841</v>
      </c>
      <c r="I437" s="239"/>
    </row>
    <row r="438" customFormat="false" ht="15.75" hidden="false" customHeight="true" outlineLevel="0" collapsed="false">
      <c r="A438" s="226" t="n">
        <v>437</v>
      </c>
      <c r="B438" s="227" t="s">
        <v>121</v>
      </c>
      <c r="C438" s="228"/>
      <c r="D438" s="228" t="e">
        <f aca="false" t="array" ref="D438:D438">xlookup("*"&amp;B438&amp;"*",'Roshas Attendance'!S:S,'Roshas Attendance'!S:S,"",2)</f>
        <v>#NAME?</v>
      </c>
      <c r="E438" s="228" t="s">
        <v>120</v>
      </c>
      <c r="F438" s="229" t="n">
        <f aca="false">IFERROR(IF(COUNTIF(E:E,E438)=0,"",COUNTIF(E:E,E438)),"")</f>
        <v>3</v>
      </c>
      <c r="G438" s="227"/>
      <c r="H438" s="230" t="n">
        <v>45841</v>
      </c>
      <c r="I438" s="231"/>
    </row>
    <row r="439" customFormat="false" ht="15.75" hidden="false" customHeight="true" outlineLevel="0" collapsed="false">
      <c r="A439" s="234" t="n">
        <v>438</v>
      </c>
      <c r="B439" s="235" t="s">
        <v>388</v>
      </c>
      <c r="C439" s="236"/>
      <c r="D439" s="236" t="e">
        <f aca="false" t="array" ref="D439:D439">xlookup("*"&amp;B439&amp;"*",'Roshas Attendance'!S:S,'Roshas Attendance'!S:S,"",2)</f>
        <v>#NAME?</v>
      </c>
      <c r="E439" s="236" t="s">
        <v>388</v>
      </c>
      <c r="F439" s="237" t="n">
        <f aca="false">IFERROR(IF(COUNTIF(E:E,E439)=0,"",COUNTIF(E:E,E439)),"")</f>
        <v>1</v>
      </c>
      <c r="G439" s="235"/>
      <c r="H439" s="238" t="n">
        <v>45841</v>
      </c>
      <c r="I439" s="239"/>
    </row>
    <row r="440" customFormat="false" ht="15.75" hidden="false" customHeight="true" outlineLevel="0" collapsed="false">
      <c r="A440" s="226" t="n">
        <v>439</v>
      </c>
      <c r="B440" s="227" t="s">
        <v>961</v>
      </c>
      <c r="C440" s="228"/>
      <c r="D440" s="228" t="e">
        <f aca="false" t="array" ref="D440:D440">xlookup("*"&amp;B440&amp;"*",'Roshas Attendance'!S:S,'Roshas Attendance'!S:S,"",2)</f>
        <v>#NAME?</v>
      </c>
      <c r="E440" s="228"/>
      <c r="F440" s="229" t="str">
        <f aca="false">IFERROR(IF(COUNTIF(E:E,E440)=0,"",COUNTIF(E:E,E440)),"")</f>
        <v/>
      </c>
      <c r="G440" s="227"/>
      <c r="H440" s="230" t="n">
        <v>45841</v>
      </c>
      <c r="I440" s="231"/>
    </row>
    <row r="441" customFormat="false" ht="15.75" hidden="false" customHeight="true" outlineLevel="0" collapsed="false">
      <c r="A441" s="234" t="n">
        <v>440</v>
      </c>
      <c r="B441" s="235" t="s">
        <v>962</v>
      </c>
      <c r="C441" s="236"/>
      <c r="D441" s="236" t="e">
        <f aca="false" t="array" ref="D441:D441">xlookup("*"&amp;B441&amp;"*",'Roshas Attendance'!S:S,'Roshas Attendance'!S:S,"",2)</f>
        <v>#NAME?</v>
      </c>
      <c r="E441" s="236"/>
      <c r="F441" s="237" t="str">
        <f aca="false">IFERROR(IF(COUNTIF(E:E,E441)=0,"",COUNTIF(E:E,E441)),"")</f>
        <v/>
      </c>
      <c r="G441" s="235"/>
      <c r="H441" s="238" t="n">
        <v>45841</v>
      </c>
      <c r="I441" s="239"/>
    </row>
    <row r="442" customFormat="false" ht="15.75" hidden="false" customHeight="true" outlineLevel="0" collapsed="false">
      <c r="A442" s="226" t="n">
        <v>441</v>
      </c>
      <c r="B442" s="227" t="s">
        <v>963</v>
      </c>
      <c r="C442" s="228"/>
      <c r="D442" s="228" t="e">
        <f aca="false" t="array" ref="D442:D442">xlookup("*"&amp;B442&amp;"*",'Roshas Attendance'!S:S,'Roshas Attendance'!S:S,"",2)</f>
        <v>#NAME?</v>
      </c>
      <c r="E442" s="228"/>
      <c r="F442" s="229" t="str">
        <f aca="false">IFERROR(IF(COUNTIF(E:E,E442)=0,"",COUNTIF(E:E,E442)),"")</f>
        <v/>
      </c>
      <c r="G442" s="227"/>
      <c r="H442" s="230" t="n">
        <v>45841</v>
      </c>
      <c r="I442" s="231"/>
    </row>
    <row r="443" customFormat="false" ht="15.75" hidden="false" customHeight="true" outlineLevel="0" collapsed="false">
      <c r="A443" s="234" t="n">
        <v>442</v>
      </c>
      <c r="B443" s="235" t="s">
        <v>964</v>
      </c>
      <c r="C443" s="236"/>
      <c r="D443" s="236" t="e">
        <f aca="false" t="array" ref="D443:D443">xlookup("*"&amp;B443&amp;"*",'Roshas Attendance'!S:S,'Roshas Attendance'!S:S,"",2)</f>
        <v>#NAME?</v>
      </c>
      <c r="E443" s="236"/>
      <c r="F443" s="237" t="str">
        <f aca="false">IFERROR(IF(COUNTIF(E:E,E443)=0,"",COUNTIF(E:E,E443)),"")</f>
        <v/>
      </c>
      <c r="G443" s="235"/>
      <c r="H443" s="238" t="n">
        <v>45841</v>
      </c>
      <c r="I443" s="239"/>
    </row>
    <row r="444" customFormat="false" ht="15.75" hidden="false" customHeight="true" outlineLevel="0" collapsed="false">
      <c r="A444" s="226" t="n">
        <v>443</v>
      </c>
      <c r="B444" s="227" t="s">
        <v>966</v>
      </c>
      <c r="C444" s="228"/>
      <c r="D444" s="228" t="e">
        <f aca="false" t="array" ref="D444:D444">xlookup("*"&amp;B444&amp;"*",'Roshas Attendance'!S:S,'Roshas Attendance'!S:S,"",2)</f>
        <v>#NAME?</v>
      </c>
      <c r="E444" s="228"/>
      <c r="F444" s="229" t="str">
        <f aca="false">IFERROR(IF(COUNTIF(E:E,E444)=0,"",COUNTIF(E:E,E444)),"")</f>
        <v/>
      </c>
      <c r="G444" s="227"/>
      <c r="H444" s="230" t="n">
        <v>45841</v>
      </c>
      <c r="I444" s="231"/>
    </row>
    <row r="445" customFormat="false" ht="15.75" hidden="false" customHeight="true" outlineLevel="0" collapsed="false">
      <c r="A445" s="234" t="n">
        <v>444</v>
      </c>
      <c r="B445" s="235" t="s">
        <v>231</v>
      </c>
      <c r="C445" s="236"/>
      <c r="D445" s="236" t="e">
        <f aca="false" t="array" ref="D445:D445">xlookup("*"&amp;B445&amp;"*",'Roshas Attendance'!S:S,'Roshas Attendance'!S:S,"",2)</f>
        <v>#NAME?</v>
      </c>
      <c r="E445" s="236" t="s">
        <v>231</v>
      </c>
      <c r="F445" s="237" t="n">
        <f aca="false">IFERROR(IF(COUNTIF(E:E,E445)=0,"",COUNTIF(E:E,E445)),"")</f>
        <v>4</v>
      </c>
      <c r="G445" s="235"/>
      <c r="H445" s="238" t="n">
        <v>45841</v>
      </c>
      <c r="I445" s="239"/>
    </row>
    <row r="446" customFormat="false" ht="15.75" hidden="false" customHeight="true" outlineLevel="0" collapsed="false">
      <c r="A446" s="226" t="n">
        <v>445</v>
      </c>
      <c r="B446" s="227" t="s">
        <v>232</v>
      </c>
      <c r="C446" s="228"/>
      <c r="D446" s="228" t="e">
        <f aca="false" t="array" ref="D446:D446">xlookup("*"&amp;B446&amp;"*",'Roshas Attendance'!S:S,'Roshas Attendance'!S:S,"",2)</f>
        <v>#NAME?</v>
      </c>
      <c r="E446" s="228" t="s">
        <v>231</v>
      </c>
      <c r="F446" s="229" t="n">
        <f aca="false">IFERROR(IF(COUNTIF(E:E,E446)=0,"",COUNTIF(E:E,E446)),"")</f>
        <v>4</v>
      </c>
      <c r="G446" s="227"/>
      <c r="H446" s="230" t="n">
        <v>45841</v>
      </c>
      <c r="I446" s="231"/>
    </row>
    <row r="447" customFormat="false" ht="15.75" hidden="false" customHeight="true" outlineLevel="0" collapsed="false">
      <c r="A447" s="234" t="n">
        <v>446</v>
      </c>
      <c r="B447" s="235" t="s">
        <v>967</v>
      </c>
      <c r="C447" s="236"/>
      <c r="D447" s="236" t="e">
        <f aca="false" t="array" ref="D447:D447">xlookup("*"&amp;B447&amp;"*",'Roshas Attendance'!S:S,'Roshas Attendance'!S:S,"",2)</f>
        <v>#NAME?</v>
      </c>
      <c r="E447" s="236"/>
      <c r="F447" s="237" t="str">
        <f aca="false">IFERROR(IF(COUNTIF(E:E,E447)=0,"",COUNTIF(E:E,E447)),"")</f>
        <v/>
      </c>
      <c r="G447" s="235"/>
      <c r="H447" s="238" t="n">
        <v>45841</v>
      </c>
      <c r="I447" s="239"/>
    </row>
    <row r="448" customFormat="false" ht="15.75" hidden="false" customHeight="true" outlineLevel="0" collapsed="false">
      <c r="A448" s="226" t="n">
        <v>447</v>
      </c>
      <c r="B448" s="227" t="s">
        <v>968</v>
      </c>
      <c r="C448" s="228"/>
      <c r="D448" s="228" t="e">
        <f aca="false" t="array" ref="D448:D448">xlookup("*"&amp;B448&amp;"*",'Roshas Attendance'!S:S,'Roshas Attendance'!S:S,"",2)</f>
        <v>#NAME?</v>
      </c>
      <c r="E448" s="228" t="s">
        <v>260</v>
      </c>
      <c r="F448" s="229" t="n">
        <f aca="false">IFERROR(IF(COUNTIF(E:E,E448)=0,"",COUNTIF(E:E,E448)),"")</f>
        <v>5</v>
      </c>
      <c r="G448" s="227"/>
      <c r="H448" s="230" t="n">
        <v>45841</v>
      </c>
      <c r="I448" s="231"/>
    </row>
    <row r="449" customFormat="false" ht="15.75" hidden="false" customHeight="true" outlineLevel="0" collapsed="false">
      <c r="A449" s="234" t="n">
        <v>448</v>
      </c>
      <c r="B449" s="235" t="s">
        <v>347</v>
      </c>
      <c r="C449" s="236"/>
      <c r="D449" s="236" t="e">
        <f aca="false" t="array" ref="D449:D449">xlookup("*"&amp;B449&amp;"*",'Roshas Attendance'!S:S,'Roshas Attendance'!S:S,"",2)</f>
        <v>#NAME?</v>
      </c>
      <c r="E449" s="236" t="s">
        <v>347</v>
      </c>
      <c r="F449" s="237" t="n">
        <f aca="false">IFERROR(IF(COUNTIF(E:E,E449)=0,"",COUNTIF(E:E,E449)),"")</f>
        <v>1</v>
      </c>
      <c r="G449" s="235"/>
      <c r="H449" s="238" t="n">
        <v>45841</v>
      </c>
      <c r="I449" s="239"/>
    </row>
    <row r="450" customFormat="false" ht="15.75" hidden="false" customHeight="true" outlineLevel="0" collapsed="false">
      <c r="A450" s="226" t="n">
        <v>449</v>
      </c>
      <c r="B450" s="227" t="s">
        <v>969</v>
      </c>
      <c r="C450" s="228"/>
      <c r="D450" s="228" t="e">
        <f aca="false" t="array" ref="D450:D450">xlookup("*"&amp;B450&amp;"*",'Roshas Attendance'!S:S,'Roshas Attendance'!S:S,"",2)</f>
        <v>#NAME?</v>
      </c>
      <c r="E450" s="228"/>
      <c r="F450" s="229" t="str">
        <f aca="false">IFERROR(IF(COUNTIF(E:E,E450)=0,"",COUNTIF(E:E,E450)),"")</f>
        <v/>
      </c>
      <c r="G450" s="227"/>
      <c r="H450" s="230" t="n">
        <v>45841</v>
      </c>
      <c r="I450" s="231"/>
    </row>
    <row r="451" customFormat="false" ht="15.75" hidden="false" customHeight="true" outlineLevel="0" collapsed="false">
      <c r="A451" s="234" t="n">
        <v>450</v>
      </c>
      <c r="B451" s="235" t="s">
        <v>259</v>
      </c>
      <c r="C451" s="236"/>
      <c r="D451" s="236" t="e">
        <f aca="false" t="array" ref="D451:D451">xlookup("*"&amp;B451&amp;"*",'Roshas Attendance'!S:S,'Roshas Attendance'!S:S,"",2)</f>
        <v>#NAME?</v>
      </c>
      <c r="E451" s="236" t="s">
        <v>260</v>
      </c>
      <c r="F451" s="237" t="n">
        <f aca="false">IFERROR(IF(COUNTIF(E:E,E451)=0,"",COUNTIF(E:E,E451)),"")</f>
        <v>5</v>
      </c>
      <c r="G451" s="235"/>
      <c r="H451" s="238" t="n">
        <v>45841</v>
      </c>
      <c r="I451" s="239"/>
    </row>
    <row r="452" customFormat="false" ht="15.75" hidden="false" customHeight="true" outlineLevel="0" collapsed="false">
      <c r="A452" s="226" t="n">
        <v>451</v>
      </c>
      <c r="B452" s="227" t="s">
        <v>970</v>
      </c>
      <c r="C452" s="228"/>
      <c r="D452" s="228" t="e">
        <f aca="false" t="array" ref="D452:D452">xlookup("*"&amp;B452&amp;"*",'Roshas Attendance'!S:S,'Roshas Attendance'!S:S,"",2)</f>
        <v>#NAME?</v>
      </c>
      <c r="E452" s="228"/>
      <c r="F452" s="229" t="str">
        <f aca="false">IFERROR(IF(COUNTIF(E:E,E452)=0,"",COUNTIF(E:E,E452)),"")</f>
        <v/>
      </c>
      <c r="G452" s="227"/>
      <c r="H452" s="230" t="n">
        <v>45841</v>
      </c>
      <c r="I452" s="231"/>
    </row>
    <row r="453" customFormat="false" ht="15.75" hidden="false" customHeight="true" outlineLevel="0" collapsed="false">
      <c r="A453" s="234" t="n">
        <v>452</v>
      </c>
      <c r="B453" s="235" t="s">
        <v>971</v>
      </c>
      <c r="C453" s="236"/>
      <c r="D453" s="236" t="e">
        <f aca="false" t="array" ref="D453:D453">xlookup("*"&amp;B453&amp;"*",'Roshas Attendance'!S:S,'Roshas Attendance'!S:S,"",2)</f>
        <v>#NAME?</v>
      </c>
      <c r="E453" s="236"/>
      <c r="F453" s="237" t="str">
        <f aca="false">IFERROR(IF(COUNTIF(E:E,E453)=0,"",COUNTIF(E:E,E453)),"")</f>
        <v/>
      </c>
      <c r="G453" s="235"/>
      <c r="H453" s="238" t="n">
        <v>45841</v>
      </c>
      <c r="I453" s="239"/>
    </row>
    <row r="454" customFormat="false" ht="15.75" hidden="false" customHeight="true" outlineLevel="0" collapsed="false">
      <c r="A454" s="226" t="n">
        <v>453</v>
      </c>
      <c r="B454" s="227" t="s">
        <v>974</v>
      </c>
      <c r="C454" s="228"/>
      <c r="D454" s="228" t="e">
        <f aca="false" t="array" ref="D454:D454">xlookup("*"&amp;B454&amp;"*",'Roshas Attendance'!S:S,'Roshas Attendance'!S:S,"",2)</f>
        <v>#NAME?</v>
      </c>
      <c r="E454" s="228" t="s">
        <v>63</v>
      </c>
      <c r="F454" s="229" t="n">
        <f aca="false">IFERROR(IF(COUNTIF(E:E,E454)=0,"",COUNTIF(E:E,E454)),"")</f>
        <v>3</v>
      </c>
      <c r="G454" s="227"/>
      <c r="H454" s="230" t="n">
        <v>45841</v>
      </c>
      <c r="I454" s="231"/>
    </row>
    <row r="455" customFormat="false" ht="15.75" hidden="false" customHeight="true" outlineLevel="0" collapsed="false">
      <c r="A455" s="234" t="n">
        <v>454</v>
      </c>
      <c r="B455" s="235" t="s">
        <v>976</v>
      </c>
      <c r="C455" s="236"/>
      <c r="D455" s="236" t="e">
        <f aca="false" t="array" ref="D455:D455">xlookup("*"&amp;B455&amp;"*",'Roshas Attendance'!S:S,'Roshas Attendance'!S:S,"",2)</f>
        <v>#NAME?</v>
      </c>
      <c r="E455" s="236" t="s">
        <v>188</v>
      </c>
      <c r="F455" s="237" t="n">
        <f aca="false">IFERROR(IF(COUNTIF(E:E,E455)=0,"",COUNTIF(E:E,E455)),"")</f>
        <v>7</v>
      </c>
      <c r="G455" s="235"/>
      <c r="H455" s="238" t="n">
        <v>45841</v>
      </c>
      <c r="I455" s="239"/>
    </row>
    <row r="456" customFormat="false" ht="15.75" hidden="false" customHeight="true" outlineLevel="0" collapsed="false">
      <c r="A456" s="226" t="n">
        <v>455</v>
      </c>
      <c r="B456" s="227" t="s">
        <v>977</v>
      </c>
      <c r="C456" s="228"/>
      <c r="D456" s="228" t="e">
        <f aca="false" t="array" ref="D456:D456">xlookup("*"&amp;B456&amp;"*",'Roshas Attendance'!S:S,'Roshas Attendance'!S:S,"",2)</f>
        <v>#NAME?</v>
      </c>
      <c r="E456" s="228" t="s">
        <v>260</v>
      </c>
      <c r="F456" s="229" t="n">
        <f aca="false">IFERROR(IF(COUNTIF(E:E,E456)=0,"",COUNTIF(E:E,E456)),"")</f>
        <v>5</v>
      </c>
      <c r="G456" s="227"/>
      <c r="H456" s="230" t="n">
        <v>45841</v>
      </c>
      <c r="I456" s="231"/>
    </row>
    <row r="457" customFormat="false" ht="15.75" hidden="false" customHeight="true" outlineLevel="0" collapsed="false">
      <c r="A457" s="234" t="n">
        <v>456</v>
      </c>
      <c r="B457" s="235" t="s">
        <v>978</v>
      </c>
      <c r="C457" s="236"/>
      <c r="D457" s="236" t="e">
        <f aca="false" t="array" ref="D457:D457">xlookup("*"&amp;B457&amp;"*",'Roshas Attendance'!S:S,'Roshas Attendance'!S:S,"",2)</f>
        <v>#NAME?</v>
      </c>
      <c r="E457" s="236"/>
      <c r="F457" s="237" t="str">
        <f aca="false">IFERROR(IF(COUNTIF(E:E,E457)=0,"",COUNTIF(E:E,E457)),"")</f>
        <v/>
      </c>
      <c r="G457" s="235"/>
      <c r="H457" s="238" t="n">
        <v>45841</v>
      </c>
      <c r="I457" s="239"/>
    </row>
    <row r="458" customFormat="false" ht="15.75" hidden="false" customHeight="true" outlineLevel="0" collapsed="false">
      <c r="A458" s="226" t="n">
        <v>457</v>
      </c>
      <c r="B458" s="227" t="s">
        <v>979</v>
      </c>
      <c r="C458" s="228"/>
      <c r="D458" s="228" t="e">
        <f aca="false" t="array" ref="D458:D458">xlookup("*"&amp;B458&amp;"*",'Roshas Attendance'!S:S,'Roshas Attendance'!S:S,"",2)</f>
        <v>#NAME?</v>
      </c>
      <c r="E458" s="228" t="s">
        <v>979</v>
      </c>
      <c r="F458" s="229" t="n">
        <f aca="false">IFERROR(IF(COUNTIF(E:E,E458)=0,"",COUNTIF(E:E,E458)),"")</f>
        <v>3</v>
      </c>
      <c r="G458" s="227"/>
      <c r="H458" s="230" t="n">
        <v>45841</v>
      </c>
      <c r="I458" s="231"/>
    </row>
    <row r="459" customFormat="false" ht="15.75" hidden="false" customHeight="true" outlineLevel="0" collapsed="false">
      <c r="A459" s="234" t="n">
        <v>458</v>
      </c>
      <c r="B459" s="235" t="s">
        <v>980</v>
      </c>
      <c r="C459" s="236"/>
      <c r="D459" s="236" t="e">
        <f aca="false" t="array" ref="D459:D459">xlookup("*"&amp;B459&amp;"*",'Roshas Attendance'!S:S,'Roshas Attendance'!S:S,"",2)</f>
        <v>#NAME?</v>
      </c>
      <c r="E459" s="236" t="s">
        <v>979</v>
      </c>
      <c r="F459" s="237" t="n">
        <f aca="false">IFERROR(IF(COUNTIF(E:E,E459)=0,"",COUNTIF(E:E,E459)),"")</f>
        <v>3</v>
      </c>
      <c r="G459" s="235"/>
      <c r="H459" s="238" t="n">
        <v>45841</v>
      </c>
      <c r="I459" s="239"/>
    </row>
    <row r="460" customFormat="false" ht="15.75" hidden="false" customHeight="true" outlineLevel="0" collapsed="false">
      <c r="A460" s="226" t="n">
        <v>459</v>
      </c>
      <c r="B460" s="227" t="s">
        <v>1050</v>
      </c>
      <c r="C460" s="228"/>
      <c r="D460" s="228" t="e">
        <f aca="false" t="array" ref="D460:D460">xlookup("*"&amp;B460&amp;"*",'Roshas Attendance'!S:S,'Roshas Attendance'!S:S,"",2)</f>
        <v>#NAME?</v>
      </c>
      <c r="E460" s="228" t="s">
        <v>979</v>
      </c>
      <c r="F460" s="229" t="n">
        <f aca="false">IFERROR(IF(COUNTIF(E:E,E460)=0,"",COUNTIF(E:E,E460)),"")</f>
        <v>3</v>
      </c>
      <c r="G460" s="227"/>
      <c r="H460" s="230" t="n">
        <v>45841</v>
      </c>
      <c r="I460" s="231"/>
    </row>
    <row r="461" customFormat="false" ht="15.75" hidden="false" customHeight="true" outlineLevel="0" collapsed="false">
      <c r="A461" s="234" t="n">
        <v>460</v>
      </c>
      <c r="B461" s="235" t="s">
        <v>981</v>
      </c>
      <c r="C461" s="236"/>
      <c r="D461" s="236" t="e">
        <f aca="false" t="array" ref="D461:D461">xlookup("*"&amp;B461&amp;"*",'Roshas Attendance'!S:S,'Roshas Attendance'!S:S,"",2)</f>
        <v>#NAME?</v>
      </c>
      <c r="E461" s="236" t="s">
        <v>981</v>
      </c>
      <c r="F461" s="237" t="n">
        <f aca="false">IFERROR(IF(COUNTIF(E:E,E461)=0,"",COUNTIF(E:E,E461)),"")</f>
        <v>2</v>
      </c>
      <c r="G461" s="235"/>
      <c r="H461" s="238" t="n">
        <v>45841</v>
      </c>
      <c r="I461" s="239"/>
    </row>
    <row r="462" customFormat="false" ht="15.75" hidden="false" customHeight="true" outlineLevel="0" collapsed="false">
      <c r="A462" s="226" t="n">
        <v>461</v>
      </c>
      <c r="B462" s="227" t="s">
        <v>237</v>
      </c>
      <c r="C462" s="228"/>
      <c r="D462" s="228" t="e">
        <f aca="false" t="array" ref="D462:D462">xlookup("*"&amp;B462&amp;"*",'Roshas Attendance'!S:S,'Roshas Attendance'!S:S,"",2)</f>
        <v>#NAME?</v>
      </c>
      <c r="E462" s="228"/>
      <c r="F462" s="229" t="str">
        <f aca="false">IFERROR(IF(COUNTIF(E:E,E462)=0,"",COUNTIF(E:E,E462)),"")</f>
        <v/>
      </c>
      <c r="G462" s="227"/>
      <c r="H462" s="230" t="n">
        <v>45841</v>
      </c>
      <c r="I462" s="231"/>
    </row>
    <row r="463" customFormat="false" ht="15.75" hidden="false" customHeight="true" outlineLevel="0" collapsed="false">
      <c r="A463" s="234" t="n">
        <v>462</v>
      </c>
      <c r="B463" s="235" t="s">
        <v>233</v>
      </c>
      <c r="C463" s="236"/>
      <c r="D463" s="236" t="e">
        <f aca="false" t="array" ref="D463:D463">xlookup("*"&amp;B463&amp;"*",'Roshas Attendance'!S:S,'Roshas Attendance'!S:S,"",2)</f>
        <v>#NAME?</v>
      </c>
      <c r="E463" s="236" t="s">
        <v>231</v>
      </c>
      <c r="F463" s="237" t="n">
        <f aca="false">IFERROR(IF(COUNTIF(E:E,E463)=0,"",COUNTIF(E:E,E463)),"")</f>
        <v>4</v>
      </c>
      <c r="G463" s="235"/>
      <c r="H463" s="238" t="n">
        <v>45841</v>
      </c>
      <c r="I463" s="239"/>
    </row>
    <row r="464" customFormat="false" ht="15.75" hidden="false" customHeight="true" outlineLevel="0" collapsed="false">
      <c r="A464" s="226" t="n">
        <v>463</v>
      </c>
      <c r="B464" s="227" t="s">
        <v>165</v>
      </c>
      <c r="C464" s="228"/>
      <c r="D464" s="228" t="e">
        <f aca="false" t="array" ref="D464:D464">xlookup("*"&amp;B464&amp;"*",'Roshas Attendance'!S:S,'Roshas Attendance'!S:S,"",2)</f>
        <v>#NAME?</v>
      </c>
      <c r="E464" s="228"/>
      <c r="F464" s="229" t="str">
        <f aca="false">IFERROR(IF(COUNTIF(E:E,E464)=0,"",COUNTIF(E:E,E464)),"")</f>
        <v/>
      </c>
      <c r="G464" s="227"/>
      <c r="H464" s="230" t="n">
        <v>45841</v>
      </c>
      <c r="I464" s="231"/>
    </row>
    <row r="465" customFormat="false" ht="15.75" hidden="false" customHeight="true" outlineLevel="0" collapsed="false">
      <c r="A465" s="234" t="n">
        <v>464</v>
      </c>
      <c r="B465" s="235" t="s">
        <v>984</v>
      </c>
      <c r="C465" s="236"/>
      <c r="D465" s="236" t="e">
        <f aca="false" t="array" ref="D465:D465">xlookup("*"&amp;B465&amp;"*",'Roshas Attendance'!S:S,'Roshas Attendance'!S:S,"",2)</f>
        <v>#NAME?</v>
      </c>
      <c r="E465" s="236" t="s">
        <v>53</v>
      </c>
      <c r="F465" s="237" t="n">
        <f aca="false">IFERROR(IF(COUNTIF(E:E,E465)=0,"",COUNTIF(E:E,E465)),"")</f>
        <v>4</v>
      </c>
      <c r="G465" s="235"/>
      <c r="H465" s="238" t="n">
        <v>45841</v>
      </c>
      <c r="I465" s="239"/>
    </row>
    <row r="466" customFormat="false" ht="15.75" hidden="false" customHeight="true" outlineLevel="0" collapsed="false">
      <c r="A466" s="226" t="n">
        <v>465</v>
      </c>
      <c r="B466" s="227" t="s">
        <v>985</v>
      </c>
      <c r="C466" s="228"/>
      <c r="D466" s="228" t="e">
        <f aca="false" t="array" ref="D466:D466">xlookup("*"&amp;B466&amp;"*",'Roshas Attendance'!S:S,'Roshas Attendance'!S:S,"",2)</f>
        <v>#NAME?</v>
      </c>
      <c r="E466" s="228"/>
      <c r="F466" s="229" t="str">
        <f aca="false">IFERROR(IF(COUNTIF(E:E,E466)=0,"",COUNTIF(E:E,E466)),"")</f>
        <v/>
      </c>
      <c r="G466" s="227"/>
      <c r="H466" s="230" t="n">
        <v>45841</v>
      </c>
      <c r="I466" s="231"/>
    </row>
    <row r="467" customFormat="false" ht="15.75" hidden="false" customHeight="true" outlineLevel="0" collapsed="false">
      <c r="A467" s="234" t="n">
        <v>466</v>
      </c>
      <c r="B467" s="235" t="s">
        <v>373</v>
      </c>
      <c r="C467" s="236"/>
      <c r="D467" s="236" t="e">
        <f aca="false" t="array" ref="D467:D467">xlookup("*"&amp;B467&amp;"*",'Roshas Attendance'!S:S,'Roshas Attendance'!S:S,"",2)</f>
        <v>#NAME?</v>
      </c>
      <c r="E467" s="236"/>
      <c r="F467" s="237" t="str">
        <f aca="false">IFERROR(IF(COUNTIF(E:E,E467)=0,"",COUNTIF(E:E,E467)),"")</f>
        <v/>
      </c>
      <c r="G467" s="235"/>
      <c r="H467" s="238" t="n">
        <v>45841</v>
      </c>
      <c r="I467" s="239"/>
    </row>
    <row r="468" customFormat="false" ht="15.75" hidden="false" customHeight="true" outlineLevel="0" collapsed="false">
      <c r="A468" s="226" t="n">
        <v>467</v>
      </c>
      <c r="B468" s="227" t="s">
        <v>986</v>
      </c>
      <c r="C468" s="228"/>
      <c r="D468" s="228" t="e">
        <f aca="false" t="array" ref="D468:D468">xlookup("*"&amp;B468&amp;"*",'Roshas Attendance'!S:S,'Roshas Attendance'!S:S,"",2)</f>
        <v>#NAME?</v>
      </c>
      <c r="E468" s="228"/>
      <c r="F468" s="229" t="str">
        <f aca="false">IFERROR(IF(COUNTIF(E:E,E468)=0,"",COUNTIF(E:E,E468)),"")</f>
        <v/>
      </c>
      <c r="G468" s="227"/>
      <c r="H468" s="230" t="n">
        <v>45841</v>
      </c>
      <c r="I468" s="231"/>
    </row>
    <row r="469" customFormat="false" ht="15.75" hidden="false" customHeight="true" outlineLevel="0" collapsed="false">
      <c r="A469" s="234" t="n">
        <v>468</v>
      </c>
      <c r="B469" s="235" t="s">
        <v>987</v>
      </c>
      <c r="C469" s="236"/>
      <c r="D469" s="236" t="e">
        <f aca="false" t="array" ref="D469:D469">xlookup("*"&amp;B469&amp;"*",'Roshas Attendance'!S:S,'Roshas Attendance'!S:S,"",2)</f>
        <v>#NAME?</v>
      </c>
      <c r="E469" s="236"/>
      <c r="F469" s="237" t="str">
        <f aca="false">IFERROR(IF(COUNTIF(E:E,E469)=0,"",COUNTIF(E:E,E469)),"")</f>
        <v/>
      </c>
      <c r="G469" s="235"/>
      <c r="H469" s="238" t="n">
        <v>45841</v>
      </c>
      <c r="I469" s="239"/>
    </row>
    <row r="470" customFormat="false" ht="15.75" hidden="false" customHeight="true" outlineLevel="0" collapsed="false">
      <c r="A470" s="226" t="n">
        <v>469</v>
      </c>
      <c r="B470" s="227" t="s">
        <v>988</v>
      </c>
      <c r="C470" s="228"/>
      <c r="D470" s="228" t="e">
        <f aca="false" t="array" ref="D470:D470">xlookup("*"&amp;B470&amp;"*",'Roshas Attendance'!S:S,'Roshas Attendance'!S:S,"",2)</f>
        <v>#NAME?</v>
      </c>
      <c r="E470" s="228"/>
      <c r="F470" s="229" t="str">
        <f aca="false">IFERROR(IF(COUNTIF(E:E,E470)=0,"",COUNTIF(E:E,E470)),"")</f>
        <v/>
      </c>
      <c r="G470" s="227"/>
      <c r="H470" s="230" t="n">
        <v>45841</v>
      </c>
      <c r="I470" s="231"/>
    </row>
    <row r="471" customFormat="false" ht="15.75" hidden="false" customHeight="true" outlineLevel="0" collapsed="false">
      <c r="A471" s="234" t="n">
        <v>470</v>
      </c>
      <c r="B471" s="235" t="s">
        <v>989</v>
      </c>
      <c r="C471" s="236"/>
      <c r="D471" s="236" t="e">
        <f aca="false" t="array" ref="D471:D471">xlookup("*"&amp;B471&amp;"*",'Roshas Attendance'!S:S,'Roshas Attendance'!S:S,"",2)</f>
        <v>#NAME?</v>
      </c>
      <c r="E471" s="236"/>
      <c r="F471" s="237" t="str">
        <f aca="false">IFERROR(IF(COUNTIF(E:E,E471)=0,"",COUNTIF(E:E,E471)),"")</f>
        <v/>
      </c>
      <c r="G471" s="235"/>
      <c r="H471" s="238" t="n">
        <v>45841</v>
      </c>
      <c r="I471" s="239"/>
    </row>
    <row r="472" customFormat="false" ht="15.75" hidden="false" customHeight="true" outlineLevel="0" collapsed="false">
      <c r="A472" s="226" t="n">
        <v>471</v>
      </c>
      <c r="B472" s="227" t="s">
        <v>990</v>
      </c>
      <c r="C472" s="228"/>
      <c r="D472" s="228" t="e">
        <f aca="false" t="array" ref="D472:D472">xlookup("*"&amp;B472&amp;"*",'Roshas Attendance'!S:S,'Roshas Attendance'!S:S,"",2)</f>
        <v>#NAME?</v>
      </c>
      <c r="E472" s="228"/>
      <c r="F472" s="229" t="str">
        <f aca="false">IFERROR(IF(COUNTIF(E:E,E472)=0,"",COUNTIF(E:E,E472)),"")</f>
        <v/>
      </c>
      <c r="G472" s="227"/>
      <c r="H472" s="230" t="n">
        <v>45841</v>
      </c>
      <c r="I472" s="231"/>
    </row>
    <row r="473" customFormat="false" ht="15.75" hidden="false" customHeight="true" outlineLevel="0" collapsed="false">
      <c r="A473" s="234" t="n">
        <v>472</v>
      </c>
      <c r="B473" s="235" t="s">
        <v>991</v>
      </c>
      <c r="C473" s="236"/>
      <c r="D473" s="236" t="e">
        <f aca="false" t="array" ref="D473:D473">xlookup("*"&amp;B473&amp;"*",'Roshas Attendance'!S:S,'Roshas Attendance'!S:S,"",2)</f>
        <v>#NAME?</v>
      </c>
      <c r="E473" s="236"/>
      <c r="F473" s="237" t="str">
        <f aca="false">IFERROR(IF(COUNTIF(E:E,E473)=0,"",COUNTIF(E:E,E473)),"")</f>
        <v/>
      </c>
      <c r="G473" s="235"/>
      <c r="H473" s="238" t="n">
        <v>45841</v>
      </c>
      <c r="I473" s="239"/>
    </row>
    <row r="474" customFormat="false" ht="15.75" hidden="false" customHeight="true" outlineLevel="0" collapsed="false">
      <c r="A474" s="226" t="n">
        <v>473</v>
      </c>
      <c r="B474" s="227" t="s">
        <v>1051</v>
      </c>
      <c r="C474" s="228"/>
      <c r="D474" s="228" t="e">
        <f aca="false" t="array" ref="D474:D474">xlookup("*"&amp;B474&amp;"*",'Roshas Attendance'!S:S,'Roshas Attendance'!S:S,"",2)</f>
        <v>#NAME?</v>
      </c>
      <c r="E474" s="228" t="s">
        <v>256</v>
      </c>
      <c r="F474" s="229" t="n">
        <f aca="false">IFERROR(IF(COUNTIF(E:E,E474)=0,"",COUNTIF(E:E,E474)),"")</f>
        <v>2</v>
      </c>
      <c r="G474" s="227"/>
      <c r="H474" s="230" t="n">
        <v>45841</v>
      </c>
      <c r="I474" s="231"/>
    </row>
    <row r="475" customFormat="false" ht="15.75" hidden="false" customHeight="true" outlineLevel="0" collapsed="false">
      <c r="A475" s="234" t="n">
        <v>474</v>
      </c>
      <c r="B475" s="235" t="s">
        <v>432</v>
      </c>
      <c r="C475" s="236"/>
      <c r="D475" s="236" t="e">
        <f aca="false" t="array" ref="D475:D475">xlookup("*"&amp;B475&amp;"*",'Roshas Attendance'!S:S,'Roshas Attendance'!S:S,"",2)</f>
        <v>#NAME?</v>
      </c>
      <c r="E475" s="236" t="s">
        <v>432</v>
      </c>
      <c r="F475" s="237" t="n">
        <f aca="false">IFERROR(IF(COUNTIF(E:E,E475)=0,"",COUNTIF(E:E,E475)),"")</f>
        <v>1</v>
      </c>
      <c r="G475" s="235"/>
      <c r="H475" s="238" t="n">
        <v>45841</v>
      </c>
      <c r="I475" s="239"/>
    </row>
    <row r="476" customFormat="false" ht="15.75" hidden="false" customHeight="true" outlineLevel="0" collapsed="false">
      <c r="A476" s="226" t="n">
        <v>475</v>
      </c>
      <c r="B476" s="227" t="s">
        <v>992</v>
      </c>
      <c r="C476" s="228"/>
      <c r="D476" s="228" t="e">
        <f aca="false" t="array" ref="D476:D476">xlookup("*"&amp;B476&amp;"*",'Roshas Attendance'!S:S,'Roshas Attendance'!S:S,"",2)</f>
        <v>#NAME?</v>
      </c>
      <c r="E476" s="228"/>
      <c r="F476" s="229" t="str">
        <f aca="false">IFERROR(IF(COUNTIF(E:E,E476)=0,"",COUNTIF(E:E,E476)),"")</f>
        <v/>
      </c>
      <c r="G476" s="227"/>
      <c r="H476" s="230" t="n">
        <v>45841</v>
      </c>
      <c r="I476" s="231"/>
    </row>
    <row r="477" customFormat="false" ht="15.75" hidden="false" customHeight="true" outlineLevel="0" collapsed="false">
      <c r="A477" s="234" t="n">
        <v>476</v>
      </c>
      <c r="B477" s="235" t="s">
        <v>241</v>
      </c>
      <c r="C477" s="236"/>
      <c r="D477" s="236" t="e">
        <f aca="false" t="array" ref="D477:D477">xlookup("*"&amp;B477&amp;"*",'Roshas Attendance'!S:S,'Roshas Attendance'!S:S,"",2)</f>
        <v>#NAME?</v>
      </c>
      <c r="E477" s="236"/>
      <c r="F477" s="237" t="str">
        <f aca="false">IFERROR(IF(COUNTIF(E:E,E477)=0,"",COUNTIF(E:E,E477)),"")</f>
        <v/>
      </c>
      <c r="G477" s="235"/>
      <c r="H477" s="238" t="n">
        <v>45841</v>
      </c>
      <c r="I477" s="239"/>
    </row>
    <row r="478" customFormat="false" ht="15.75" hidden="false" customHeight="true" outlineLevel="0" collapsed="false">
      <c r="A478" s="226" t="n">
        <v>477</v>
      </c>
      <c r="B478" s="227" t="s">
        <v>993</v>
      </c>
      <c r="C478" s="228"/>
      <c r="D478" s="228" t="e">
        <f aca="false" t="array" ref="D478:D478">xlookup("*"&amp;B478&amp;"*",'Roshas Attendance'!S:S,'Roshas Attendance'!S:S,"",2)</f>
        <v>#NAME?</v>
      </c>
      <c r="E478" s="228"/>
      <c r="F478" s="229" t="str">
        <f aca="false">IFERROR(IF(COUNTIF(E:E,E478)=0,"",COUNTIF(E:E,E478)),"")</f>
        <v/>
      </c>
      <c r="G478" s="227"/>
      <c r="H478" s="230" t="n">
        <v>45841</v>
      </c>
      <c r="I478" s="231"/>
    </row>
    <row r="479" customFormat="false" ht="15.75" hidden="false" customHeight="true" outlineLevel="0" collapsed="false">
      <c r="A479" s="234" t="n">
        <v>478</v>
      </c>
      <c r="B479" s="235" t="s">
        <v>995</v>
      </c>
      <c r="C479" s="236"/>
      <c r="D479" s="236" t="e">
        <f aca="false" t="array" ref="D479:D479">xlookup("*"&amp;B479&amp;"*",'Roshas Attendance'!S:S,'Roshas Attendance'!S:S,"",2)</f>
        <v>#NAME?</v>
      </c>
      <c r="E479" s="236"/>
      <c r="F479" s="237" t="str">
        <f aca="false">IFERROR(IF(COUNTIF(E:E,E479)=0,"",COUNTIF(E:E,E479)),"")</f>
        <v/>
      </c>
      <c r="G479" s="235"/>
      <c r="H479" s="238" t="n">
        <v>45841</v>
      </c>
      <c r="I479" s="239"/>
    </row>
    <row r="480" customFormat="false" ht="15.75" hidden="false" customHeight="true" outlineLevel="0" collapsed="false">
      <c r="A480" s="226" t="n">
        <v>479</v>
      </c>
      <c r="B480" s="227" t="s">
        <v>996</v>
      </c>
      <c r="C480" s="228"/>
      <c r="D480" s="228" t="e">
        <f aca="false" t="array" ref="D480:D480">xlookup("*"&amp;B480&amp;"*",'Roshas Attendance'!S:S,'Roshas Attendance'!S:S,"",2)</f>
        <v>#NAME?</v>
      </c>
      <c r="E480" s="228"/>
      <c r="F480" s="229" t="str">
        <f aca="false">IFERROR(IF(COUNTIF(E:E,E480)=0,"",COUNTIF(E:E,E480)),"")</f>
        <v/>
      </c>
      <c r="G480" s="227"/>
      <c r="H480" s="230" t="n">
        <v>45841</v>
      </c>
      <c r="I480" s="231"/>
    </row>
    <row r="481" customFormat="false" ht="15.75" hidden="false" customHeight="true" outlineLevel="0" collapsed="false">
      <c r="A481" s="234" t="n">
        <v>480</v>
      </c>
      <c r="B481" s="235" t="s">
        <v>997</v>
      </c>
      <c r="C481" s="236"/>
      <c r="D481" s="236" t="e">
        <f aca="false" t="array" ref="D481:D481">xlookup("*"&amp;B481&amp;"*",'Roshas Attendance'!S:S,'Roshas Attendance'!S:S,"",2)</f>
        <v>#NAME?</v>
      </c>
      <c r="E481" s="236"/>
      <c r="F481" s="237" t="str">
        <f aca="false">IFERROR(IF(COUNTIF(E:E,E481)=0,"",COUNTIF(E:E,E481)),"")</f>
        <v/>
      </c>
      <c r="G481" s="235"/>
      <c r="H481" s="238" t="n">
        <v>45841</v>
      </c>
      <c r="I481" s="239"/>
    </row>
    <row r="482" customFormat="false" ht="15.75" hidden="false" customHeight="true" outlineLevel="0" collapsed="false">
      <c r="A482" s="226" t="n">
        <v>481</v>
      </c>
      <c r="B482" s="227" t="s">
        <v>998</v>
      </c>
      <c r="C482" s="228"/>
      <c r="D482" s="228" t="e">
        <f aca="false" t="array" ref="D482:D482">xlookup("*"&amp;B482&amp;"*",'Roshas Attendance'!S:S,'Roshas Attendance'!S:S,"",2)</f>
        <v>#NAME?</v>
      </c>
      <c r="E482" s="228"/>
      <c r="F482" s="229" t="str">
        <f aca="false">IFERROR(IF(COUNTIF(E:E,E482)=0,"",COUNTIF(E:E,E482)),"")</f>
        <v/>
      </c>
      <c r="G482" s="227"/>
      <c r="H482" s="230" t="n">
        <v>45841</v>
      </c>
      <c r="I482" s="231"/>
    </row>
    <row r="483" customFormat="false" ht="15.75" hidden="false" customHeight="true" outlineLevel="0" collapsed="false">
      <c r="A483" s="234" t="n">
        <v>482</v>
      </c>
      <c r="B483" s="235" t="s">
        <v>999</v>
      </c>
      <c r="C483" s="236"/>
      <c r="D483" s="236" t="e">
        <f aca="false" t="array" ref="D483:D483">xlookup("*"&amp;B483&amp;"*",'Roshas Attendance'!S:S,'Roshas Attendance'!S:S,"",2)</f>
        <v>#NAME?</v>
      </c>
      <c r="E483" s="236" t="s">
        <v>999</v>
      </c>
      <c r="F483" s="237" t="n">
        <f aca="false">IFERROR(IF(COUNTIF(E:E,E483)=0,"",COUNTIF(E:E,E483)),"")</f>
        <v>2</v>
      </c>
      <c r="G483" s="235"/>
      <c r="H483" s="238" t="n">
        <v>45841</v>
      </c>
      <c r="I483" s="239"/>
    </row>
    <row r="484" customFormat="false" ht="15.75" hidden="false" customHeight="true" outlineLevel="0" collapsed="false">
      <c r="A484" s="226" t="n">
        <v>483</v>
      </c>
      <c r="B484" s="227" t="s">
        <v>244</v>
      </c>
      <c r="C484" s="228"/>
      <c r="D484" s="228" t="e">
        <f aca="false" t="array" ref="D484:D484">xlookup("*"&amp;B484&amp;"*",'Roshas Attendance'!S:S,'Roshas Attendance'!S:S,"",2)</f>
        <v>#NAME?</v>
      </c>
      <c r="E484" s="228"/>
      <c r="F484" s="229" t="str">
        <f aca="false">IFERROR(IF(COUNTIF(E:E,E484)=0,"",COUNTIF(E:E,E484)),"")</f>
        <v/>
      </c>
      <c r="G484" s="227"/>
      <c r="H484" s="230" t="n">
        <v>45841</v>
      </c>
      <c r="I484" s="231"/>
    </row>
    <row r="485" customFormat="false" ht="15.75" hidden="false" customHeight="true" outlineLevel="0" collapsed="false">
      <c r="A485" s="234" t="n">
        <v>484</v>
      </c>
      <c r="B485" s="235" t="s">
        <v>1000</v>
      </c>
      <c r="C485" s="236"/>
      <c r="D485" s="236" t="e">
        <f aca="false" t="array" ref="D485:D485">xlookup("*"&amp;B485&amp;"*",'Roshas Attendance'!S:S,'Roshas Attendance'!S:S,"",2)</f>
        <v>#NAME?</v>
      </c>
      <c r="E485" s="236"/>
      <c r="F485" s="237" t="str">
        <f aca="false">IFERROR(IF(COUNTIF(E:E,E485)=0,"",COUNTIF(E:E,E485)),"")</f>
        <v/>
      </c>
      <c r="G485" s="235"/>
      <c r="H485" s="238" t="n">
        <v>45841</v>
      </c>
      <c r="I485" s="239"/>
    </row>
    <row r="486" customFormat="false" ht="15.75" hidden="false" customHeight="true" outlineLevel="0" collapsed="false">
      <c r="A486" s="226" t="n">
        <v>485</v>
      </c>
      <c r="B486" s="227" t="s">
        <v>248</v>
      </c>
      <c r="C486" s="228"/>
      <c r="D486" s="228" t="e">
        <f aca="false" t="array" ref="D486:D486">xlookup("*"&amp;B486&amp;"*",'Roshas Attendance'!S:S,'Roshas Attendance'!S:S,"",2)</f>
        <v>#NAME?</v>
      </c>
      <c r="E486" s="228"/>
      <c r="F486" s="229" t="str">
        <f aca="false">IFERROR(IF(COUNTIF(E:E,E486)=0,"",COUNTIF(E:E,E486)),"")</f>
        <v/>
      </c>
      <c r="G486" s="227"/>
      <c r="H486" s="230" t="n">
        <v>45841</v>
      </c>
      <c r="I486" s="231"/>
    </row>
    <row r="487" customFormat="false" ht="15.75" hidden="false" customHeight="true" outlineLevel="0" collapsed="false">
      <c r="A487" s="234" t="n">
        <v>486</v>
      </c>
      <c r="B487" s="235" t="s">
        <v>1001</v>
      </c>
      <c r="C487" s="236"/>
      <c r="D487" s="236" t="e">
        <f aca="false" t="array" ref="D487:D487">xlookup("*"&amp;B487&amp;"*",'Roshas Attendance'!S:S,'Roshas Attendance'!S:S,"",2)</f>
        <v>#NAME?</v>
      </c>
      <c r="E487" s="236"/>
      <c r="F487" s="237" t="str">
        <f aca="false">IFERROR(IF(COUNTIF(E:E,E487)=0,"",COUNTIF(E:E,E487)),"")</f>
        <v/>
      </c>
      <c r="G487" s="235"/>
      <c r="H487" s="238" t="n">
        <v>45841</v>
      </c>
      <c r="I487" s="239"/>
    </row>
    <row r="488" customFormat="false" ht="15.75" hidden="false" customHeight="true" outlineLevel="0" collapsed="false">
      <c r="A488" s="226" t="n">
        <v>487</v>
      </c>
      <c r="B488" s="227" t="s">
        <v>1003</v>
      </c>
      <c r="C488" s="228"/>
      <c r="D488" s="228" t="e">
        <f aca="false" t="array" ref="D488:D488">xlookup("*"&amp;B488&amp;"*",'Roshas Attendance'!S:S,'Roshas Attendance'!S:S,"",2)</f>
        <v>#NAME?</v>
      </c>
      <c r="E488" s="228" t="s">
        <v>120</v>
      </c>
      <c r="F488" s="229" t="n">
        <f aca="false">IFERROR(IF(COUNTIF(E:E,E488)=0,"",COUNTIF(E:E,E488)),"")</f>
        <v>3</v>
      </c>
      <c r="G488" s="227"/>
      <c r="H488" s="230" t="n">
        <v>45841</v>
      </c>
      <c r="I488" s="231"/>
    </row>
    <row r="489" customFormat="false" ht="15.75" hidden="false" customHeight="true" outlineLevel="0" collapsed="false">
      <c r="A489" s="234" t="n">
        <v>488</v>
      </c>
      <c r="B489" s="235" t="s">
        <v>1004</v>
      </c>
      <c r="C489" s="236"/>
      <c r="D489" s="236" t="e">
        <f aca="false" t="array" ref="D489:D489">xlookup("*"&amp;B489&amp;"*",'Roshas Attendance'!S:S,'Roshas Attendance'!S:S,"",2)</f>
        <v>#NAME?</v>
      </c>
      <c r="E489" s="236"/>
      <c r="F489" s="237" t="str">
        <f aca="false">IFERROR(IF(COUNTIF(E:E,E489)=0,"",COUNTIF(E:E,E489)),"")</f>
        <v/>
      </c>
      <c r="G489" s="235"/>
      <c r="H489" s="238" t="n">
        <v>45841</v>
      </c>
      <c r="I489" s="239"/>
    </row>
    <row r="490" customFormat="false" ht="15.75" hidden="false" customHeight="true" outlineLevel="0" collapsed="false">
      <c r="A490" s="226" t="n">
        <v>489</v>
      </c>
      <c r="B490" s="227" t="s">
        <v>1005</v>
      </c>
      <c r="C490" s="228"/>
      <c r="D490" s="228" t="e">
        <f aca="false" t="array" ref="D490:D490">xlookup("*"&amp;B490&amp;"*",'Roshas Attendance'!S:S,'Roshas Attendance'!S:S,"",2)</f>
        <v>#NAME?</v>
      </c>
      <c r="E490" s="228" t="s">
        <v>83</v>
      </c>
      <c r="F490" s="229" t="n">
        <f aca="false">IFERROR(IF(COUNTIF(E:E,E490)=0,"",COUNTIF(E:E,E490)),"")</f>
        <v>3</v>
      </c>
      <c r="G490" s="227"/>
      <c r="H490" s="230" t="n">
        <v>45841</v>
      </c>
      <c r="I490" s="231"/>
    </row>
    <row r="491" customFormat="false" ht="15.75" hidden="false" customHeight="true" outlineLevel="0" collapsed="false">
      <c r="A491" s="234" t="n">
        <v>490</v>
      </c>
      <c r="B491" s="235" t="s">
        <v>1008</v>
      </c>
      <c r="C491" s="236"/>
      <c r="D491" s="236" t="e">
        <f aca="false" t="array" ref="D491:D491">xlookup("*"&amp;B491&amp;"*",'Roshas Attendance'!S:S,'Roshas Attendance'!S:S,"",2)</f>
        <v>#NAME?</v>
      </c>
      <c r="E491" s="236" t="s">
        <v>701</v>
      </c>
      <c r="F491" s="237" t="n">
        <f aca="false">IFERROR(IF(COUNTIF(E:E,E491)=0,"",COUNTIF(E:E,E491)),"")</f>
        <v>6</v>
      </c>
      <c r="G491" s="235"/>
      <c r="H491" s="238" t="n">
        <v>45841</v>
      </c>
      <c r="I491" s="239"/>
    </row>
    <row r="492" customFormat="false" ht="15.75" hidden="false" customHeight="true" outlineLevel="0" collapsed="false">
      <c r="A492" s="226" t="n">
        <v>491</v>
      </c>
      <c r="B492" s="227" t="s">
        <v>1009</v>
      </c>
      <c r="C492" s="228"/>
      <c r="D492" s="228" t="e">
        <f aca="false" t="array" ref="D492:D492">xlookup("*"&amp;B492&amp;"*",'Roshas Attendance'!S:S,'Roshas Attendance'!S:S,"",2)</f>
        <v>#NAME?</v>
      </c>
      <c r="E492" s="228"/>
      <c r="F492" s="229" t="str">
        <f aca="false">IFERROR(IF(COUNTIF(E:E,E492)=0,"",COUNTIF(E:E,E492)),"")</f>
        <v/>
      </c>
      <c r="G492" s="227"/>
      <c r="H492" s="230" t="n">
        <v>45841</v>
      </c>
      <c r="I492" s="231"/>
    </row>
    <row r="493" customFormat="false" ht="15.75" hidden="false" customHeight="true" outlineLevel="0" collapsed="false">
      <c r="A493" s="234" t="n">
        <v>492</v>
      </c>
      <c r="B493" s="235" t="s">
        <v>1011</v>
      </c>
      <c r="C493" s="236"/>
      <c r="D493" s="236" t="e">
        <f aca="false" t="array" ref="D493:D493">xlookup("*"&amp;B493&amp;"*",'Roshas Attendance'!S:S,'Roshas Attendance'!S:S,"",2)</f>
        <v>#NAME?</v>
      </c>
      <c r="E493" s="236" t="s">
        <v>34</v>
      </c>
      <c r="F493" s="237" t="n">
        <f aca="false">IFERROR(IF(COUNTIF(E:E,E493)=0,"",COUNTIF(E:E,E493)),"")</f>
        <v>5</v>
      </c>
      <c r="G493" s="235"/>
      <c r="H493" s="238" t="n">
        <v>45841</v>
      </c>
      <c r="I493" s="239"/>
    </row>
    <row r="494" customFormat="false" ht="15.75" hidden="false" customHeight="true" outlineLevel="0" collapsed="false">
      <c r="A494" s="226" t="n">
        <v>493</v>
      </c>
      <c r="B494" s="227" t="s">
        <v>1013</v>
      </c>
      <c r="C494" s="228"/>
      <c r="D494" s="228" t="e">
        <f aca="false" t="array" ref="D494:D494">xlookup("*"&amp;B494&amp;"*",'Roshas Attendance'!S:S,'Roshas Attendance'!S:S,"",2)</f>
        <v>#NAME?</v>
      </c>
      <c r="E494" s="228"/>
      <c r="F494" s="229" t="str">
        <f aca="false">IFERROR(IF(COUNTIF(E:E,E494)=0,"",COUNTIF(E:E,E494)),"")</f>
        <v/>
      </c>
      <c r="G494" s="227"/>
      <c r="H494" s="230" t="n">
        <v>45841</v>
      </c>
      <c r="I494" s="231"/>
    </row>
    <row r="495" customFormat="false" ht="15.75" hidden="false" customHeight="true" outlineLevel="0" collapsed="false">
      <c r="A495" s="234" t="n">
        <v>494</v>
      </c>
      <c r="B495" s="235" t="s">
        <v>1014</v>
      </c>
      <c r="C495" s="236"/>
      <c r="D495" s="236" t="e">
        <f aca="false" t="array" ref="D495:D495">xlookup("*"&amp;B495&amp;"*",'Roshas Attendance'!S:S,'Roshas Attendance'!S:S,"",2)</f>
        <v>#NAME?</v>
      </c>
      <c r="E495" s="236" t="s">
        <v>1014</v>
      </c>
      <c r="F495" s="237" t="n">
        <f aca="false">IFERROR(IF(COUNTIF(E:E,E495)=0,"",COUNTIF(E:E,E495)),"")</f>
        <v>2</v>
      </c>
      <c r="G495" s="235"/>
      <c r="H495" s="238" t="n">
        <v>45841</v>
      </c>
      <c r="I495" s="239"/>
    </row>
    <row r="496" customFormat="false" ht="15.75" hidden="false" customHeight="true" outlineLevel="0" collapsed="false">
      <c r="A496" s="226" t="n">
        <v>495</v>
      </c>
      <c r="B496" s="227" t="s">
        <v>256</v>
      </c>
      <c r="C496" s="228"/>
      <c r="D496" s="228" t="e">
        <f aca="false" t="array" ref="D496:D496">xlookup("*"&amp;B496&amp;"*",'Roshas Attendance'!S:S,'Roshas Attendance'!S:S,"",2)</f>
        <v>#NAME?</v>
      </c>
      <c r="E496" s="228" t="s">
        <v>256</v>
      </c>
      <c r="F496" s="229" t="n">
        <f aca="false">IFERROR(IF(COUNTIF(E:E,E496)=0,"",COUNTIF(E:E,E496)),"")</f>
        <v>2</v>
      </c>
      <c r="G496" s="227"/>
      <c r="H496" s="230" t="n">
        <v>45841</v>
      </c>
      <c r="I496" s="231"/>
    </row>
    <row r="497" customFormat="false" ht="15.75" hidden="false" customHeight="true" outlineLevel="0" collapsed="false">
      <c r="A497" s="234" t="n">
        <v>496</v>
      </c>
      <c r="B497" s="235" t="s">
        <v>1016</v>
      </c>
      <c r="C497" s="236"/>
      <c r="D497" s="236" t="e">
        <f aca="false" t="array" ref="D497:D497">xlookup("*"&amp;B497&amp;"*",'Roshas Attendance'!S:S,'Roshas Attendance'!S:S,"",2)</f>
        <v>#NAME?</v>
      </c>
      <c r="E497" s="236"/>
      <c r="F497" s="237" t="str">
        <f aca="false">IFERROR(IF(COUNTIF(E:E,E497)=0,"",COUNTIF(E:E,E497)),"")</f>
        <v/>
      </c>
      <c r="G497" s="235"/>
      <c r="H497" s="238" t="n">
        <v>45841</v>
      </c>
      <c r="I497" s="239"/>
    </row>
    <row r="498" customFormat="false" ht="15.75" hidden="false" customHeight="true" outlineLevel="0" collapsed="false">
      <c r="A498" s="226" t="n">
        <v>497</v>
      </c>
      <c r="B498" s="227" t="s">
        <v>258</v>
      </c>
      <c r="C498" s="228"/>
      <c r="D498" s="228" t="e">
        <f aca="false" t="array" ref="D498:D498">xlookup("*"&amp;B498&amp;"*",'Roshas Attendance'!S:S,'Roshas Attendance'!S:S,"",2)</f>
        <v>#NAME?</v>
      </c>
      <c r="E498" s="228" t="s">
        <v>260</v>
      </c>
      <c r="F498" s="229" t="n">
        <f aca="false">IFERROR(IF(COUNTIF(E:E,E498)=0,"",COUNTIF(E:E,E498)),"")</f>
        <v>5</v>
      </c>
      <c r="G498" s="227"/>
      <c r="H498" s="230" t="n">
        <v>45841</v>
      </c>
      <c r="I498" s="231"/>
    </row>
    <row r="499" customFormat="false" ht="15.75" hidden="false" customHeight="true" outlineLevel="0" collapsed="false">
      <c r="A499" s="234" t="n">
        <v>498</v>
      </c>
      <c r="B499" s="235" t="s">
        <v>1017</v>
      </c>
      <c r="C499" s="236"/>
      <c r="D499" s="236" t="e">
        <f aca="false" t="array" ref="D499:D499">xlookup("*"&amp;B499&amp;"*",'Roshas Attendance'!S:S,'Roshas Attendance'!S:S,"",2)</f>
        <v>#NAME?</v>
      </c>
      <c r="E499" s="236"/>
      <c r="F499" s="237" t="str">
        <f aca="false">IFERROR(IF(COUNTIF(E:E,E499)=0,"",COUNTIF(E:E,E499)),"")</f>
        <v/>
      </c>
      <c r="G499" s="235"/>
      <c r="H499" s="238" t="n">
        <v>45841</v>
      </c>
      <c r="I499" s="239"/>
    </row>
    <row r="500" customFormat="false" ht="15.75" hidden="false" customHeight="true" outlineLevel="0" collapsed="false">
      <c r="A500" s="226" t="n">
        <v>499</v>
      </c>
      <c r="B500" s="227" t="s">
        <v>1018</v>
      </c>
      <c r="C500" s="228"/>
      <c r="D500" s="228" t="e">
        <f aca="false" t="array" ref="D500:D500">xlookup("*"&amp;B500&amp;"*",'Roshas Attendance'!S:S,'Roshas Attendance'!S:S,"",2)</f>
        <v>#NAME?</v>
      </c>
      <c r="E500" s="228" t="s">
        <v>653</v>
      </c>
      <c r="F500" s="229" t="n">
        <f aca="false">IFERROR(IF(COUNTIF(E:E,E500)=0,"",COUNTIF(E:E,E500)),"")</f>
        <v>2</v>
      </c>
      <c r="G500" s="227"/>
      <c r="H500" s="230" t="n">
        <v>45841</v>
      </c>
      <c r="I500" s="231"/>
    </row>
    <row r="501" customFormat="false" ht="15.75" hidden="false" customHeight="true" outlineLevel="0" collapsed="false">
      <c r="A501" s="234" t="n">
        <v>500</v>
      </c>
      <c r="B501" s="235" t="s">
        <v>1019</v>
      </c>
      <c r="C501" s="236"/>
      <c r="D501" s="236" t="e">
        <f aca="false" t="array" ref="D501:D501">xlookup("*"&amp;B501&amp;"*",'Roshas Attendance'!S:S,'Roshas Attendance'!S:S,"",2)</f>
        <v>#NAME?</v>
      </c>
      <c r="E501" s="236"/>
      <c r="F501" s="237" t="str">
        <f aca="false">IFERROR(IF(COUNTIF(E:E,E501)=0,"",COUNTIF(E:E,E501)),"")</f>
        <v/>
      </c>
      <c r="G501" s="235"/>
      <c r="H501" s="238" t="n">
        <v>45841</v>
      </c>
      <c r="I501" s="239"/>
    </row>
    <row r="502" customFormat="false" ht="15.75" hidden="false" customHeight="true" outlineLevel="0" collapsed="false">
      <c r="A502" s="226" t="n">
        <v>501</v>
      </c>
      <c r="B502" s="227" t="s">
        <v>262</v>
      </c>
      <c r="C502" s="228"/>
      <c r="D502" s="228" t="e">
        <f aca="false" t="array" ref="D502:D502">xlookup("*"&amp;B502&amp;"*",'Roshas Attendance'!S:S,'Roshas Attendance'!S:S,"",2)</f>
        <v>#NAME?</v>
      </c>
      <c r="E502" s="228"/>
      <c r="F502" s="229" t="str">
        <f aca="false">IFERROR(IF(COUNTIF(E:E,E502)=0,"",COUNTIF(E:E,E502)),"")</f>
        <v/>
      </c>
      <c r="G502" s="227"/>
      <c r="H502" s="230" t="n">
        <v>45841</v>
      </c>
      <c r="I502" s="231"/>
    </row>
    <row r="503" customFormat="false" ht="15.75" hidden="false" customHeight="true" outlineLevel="0" collapsed="false">
      <c r="A503" s="234" t="n">
        <v>502</v>
      </c>
      <c r="B503" s="235" t="s">
        <v>1021</v>
      </c>
      <c r="C503" s="236"/>
      <c r="D503" s="236" t="e">
        <f aca="false" t="array" ref="D503:D503">xlookup("*"&amp;B503&amp;"*",'Roshas Attendance'!S:S,'Roshas Attendance'!S:S,"",2)</f>
        <v>#NAME?</v>
      </c>
      <c r="E503" s="236"/>
      <c r="F503" s="237" t="str">
        <f aca="false">IFERROR(IF(COUNTIF(E:E,E503)=0,"",COUNTIF(E:E,E503)),"")</f>
        <v/>
      </c>
      <c r="G503" s="235"/>
      <c r="H503" s="238" t="n">
        <v>45841</v>
      </c>
      <c r="I503" s="239"/>
    </row>
    <row r="504" customFormat="false" ht="15.75" hidden="false" customHeight="true" outlineLevel="0" collapsed="false">
      <c r="A504" s="226" t="n">
        <v>503</v>
      </c>
      <c r="B504" s="227" t="s">
        <v>1022</v>
      </c>
      <c r="C504" s="228"/>
      <c r="D504" s="228" t="e">
        <f aca="false" t="array" ref="D504:D504">xlookup("*"&amp;B504&amp;"*",'Roshas Attendance'!S:S,'Roshas Attendance'!S:S,"",2)</f>
        <v>#NAME?</v>
      </c>
      <c r="E504" s="228"/>
      <c r="F504" s="229" t="str">
        <f aca="false">IFERROR(IF(COUNTIF(E:E,E504)=0,"",COUNTIF(E:E,E504)),"")</f>
        <v/>
      </c>
      <c r="G504" s="227"/>
      <c r="H504" s="230" t="n">
        <v>45841</v>
      </c>
      <c r="I504" s="231"/>
    </row>
    <row r="505" customFormat="false" ht="15.75" hidden="false" customHeight="true" outlineLevel="0" collapsed="false">
      <c r="A505" s="234" t="n">
        <v>504</v>
      </c>
      <c r="B505" s="235" t="s">
        <v>1023</v>
      </c>
      <c r="C505" s="236"/>
      <c r="D505" s="236" t="e">
        <f aca="false" t="array" ref="D505:D505">xlookup("*"&amp;B505&amp;"*",'Roshas Attendance'!S:S,'Roshas Attendance'!S:S,"",2)</f>
        <v>#NAME?</v>
      </c>
      <c r="E505" s="236" t="s">
        <v>1024</v>
      </c>
      <c r="F505" s="237" t="n">
        <f aca="false">IFERROR(IF(COUNTIF(E:E,E505)=0,"",COUNTIF(E:E,E505)),"")</f>
        <v>2</v>
      </c>
      <c r="G505" s="235"/>
      <c r="H505" s="238" t="n">
        <v>45841</v>
      </c>
      <c r="I505" s="239"/>
    </row>
    <row r="506" customFormat="false" ht="15.75" hidden="false" customHeight="true" outlineLevel="0" collapsed="false">
      <c r="A506" s="226" t="n">
        <v>505</v>
      </c>
      <c r="B506" s="227" t="s">
        <v>1024</v>
      </c>
      <c r="C506" s="228"/>
      <c r="D506" s="228" t="e">
        <f aca="false" t="array" ref="D506:D506">xlookup("*"&amp;B506&amp;"*",'Roshas Attendance'!S:S,'Roshas Attendance'!S:S,"",2)</f>
        <v>#NAME?</v>
      </c>
      <c r="E506" s="228" t="s">
        <v>1024</v>
      </c>
      <c r="F506" s="229" t="n">
        <f aca="false">IFERROR(IF(COUNTIF(E:E,E506)=0,"",COUNTIF(E:E,E506)),"")</f>
        <v>2</v>
      </c>
      <c r="G506" s="227"/>
      <c r="H506" s="230" t="n">
        <v>45841</v>
      </c>
      <c r="I506" s="231"/>
    </row>
    <row r="507" customFormat="false" ht="15.75" hidden="false" customHeight="true" outlineLevel="0" collapsed="false">
      <c r="A507" s="234" t="n">
        <v>506</v>
      </c>
      <c r="B507" s="236" t="s">
        <v>614</v>
      </c>
      <c r="C507" s="236"/>
      <c r="D507" s="236" t="e">
        <f aca="false" t="array" ref="D507:D507">xlookup("*"&amp;B507&amp;"*",'Roshas Attendance'!S:S,'Roshas Attendance'!S:S,"",2)</f>
        <v>#NAME?</v>
      </c>
      <c r="E507" s="236" t="s">
        <v>368</v>
      </c>
      <c r="F507" s="237" t="n">
        <f aca="false">IFERROR(IF(COUNTIF(E:E,E507)=0,"",COUNTIF(E:E,E507)),"")</f>
        <v>4</v>
      </c>
      <c r="G507" s="235"/>
      <c r="H507" s="238" t="n">
        <v>45841</v>
      </c>
      <c r="I507" s="239"/>
    </row>
    <row r="508" customFormat="false" ht="15.75" hidden="false" customHeight="true" outlineLevel="0" collapsed="false">
      <c r="A508" s="226" t="n">
        <v>507</v>
      </c>
      <c r="B508" s="228" t="s">
        <v>615</v>
      </c>
      <c r="C508" s="228"/>
      <c r="D508" s="228" t="e">
        <f aca="false" t="array" ref="D508:D508">xlookup("*"&amp;B508&amp;"*",'Roshas Attendance'!S:S,'Roshas Attendance'!S:S,"",2)</f>
        <v>#NAME?</v>
      </c>
      <c r="E508" s="228" t="s">
        <v>368</v>
      </c>
      <c r="F508" s="229" t="n">
        <f aca="false">IFERROR(IF(COUNTIF(E:E,E508)=0,"",COUNTIF(E:E,E508)),"")</f>
        <v>4</v>
      </c>
      <c r="G508" s="227"/>
      <c r="H508" s="230" t="n">
        <v>45841</v>
      </c>
      <c r="I508" s="231"/>
    </row>
    <row r="509" customFormat="false" ht="15.75" hidden="false" customHeight="true" outlineLevel="0" collapsed="false">
      <c r="A509" s="234" t="n">
        <v>508</v>
      </c>
      <c r="B509" s="236" t="s">
        <v>618</v>
      </c>
      <c r="C509" s="236"/>
      <c r="D509" s="236" t="e">
        <f aca="false" t="array" ref="D509:D509">xlookup("*"&amp;B509&amp;"*",'Roshas Attendance'!S:S,'Roshas Attendance'!S:S,"",2)</f>
        <v>#NAME?</v>
      </c>
      <c r="E509" s="236"/>
      <c r="F509" s="237" t="str">
        <f aca="false">IFERROR(IF(COUNTIF(E:E,E509)=0,"",COUNTIF(E:E,E509)),"")</f>
        <v/>
      </c>
      <c r="G509" s="235"/>
      <c r="H509" s="238" t="n">
        <v>45841</v>
      </c>
      <c r="I509" s="239"/>
    </row>
    <row r="510" customFormat="false" ht="15.75" hidden="false" customHeight="true" outlineLevel="0" collapsed="false">
      <c r="A510" s="226" t="n">
        <v>509</v>
      </c>
      <c r="B510" s="228" t="s">
        <v>629</v>
      </c>
      <c r="C510" s="228"/>
      <c r="D510" s="228" t="e">
        <f aca="false" t="array" ref="D510:D510">xlookup("*"&amp;B510&amp;"*",'Roshas Attendance'!S:S,'Roshas Attendance'!S:S,"",2)</f>
        <v>#NAME?</v>
      </c>
      <c r="E510" s="228"/>
      <c r="F510" s="229" t="str">
        <f aca="false">IFERROR(IF(COUNTIF(E:E,E510)=0,"",COUNTIF(E:E,E510)),"")</f>
        <v/>
      </c>
      <c r="G510" s="227"/>
      <c r="H510" s="230" t="n">
        <v>45841</v>
      </c>
      <c r="I510" s="231"/>
    </row>
    <row r="511" customFormat="false" ht="15.75" hidden="false" customHeight="true" outlineLevel="0" collapsed="false">
      <c r="A511" s="234" t="n">
        <v>510</v>
      </c>
      <c r="B511" s="236" t="s">
        <v>643</v>
      </c>
      <c r="C511" s="236"/>
      <c r="D511" s="236" t="e">
        <f aca="false" t="array" ref="D511:D511">xlookup("*"&amp;B511&amp;"*",'Roshas Attendance'!S:S,'Roshas Attendance'!S:S,"",2)</f>
        <v>#NAME?</v>
      </c>
      <c r="E511" s="236"/>
      <c r="F511" s="237" t="str">
        <f aca="false">IFERROR(IF(COUNTIF(E:E,E511)=0,"",COUNTIF(E:E,E511)),"")</f>
        <v/>
      </c>
      <c r="G511" s="235"/>
      <c r="H511" s="238" t="n">
        <v>45841</v>
      </c>
      <c r="I511" s="239"/>
    </row>
    <row r="512" customFormat="false" ht="15.75" hidden="false" customHeight="true" outlineLevel="0" collapsed="false">
      <c r="A512" s="226" t="n">
        <v>511</v>
      </c>
      <c r="B512" s="228" t="s">
        <v>1052</v>
      </c>
      <c r="C512" s="228"/>
      <c r="D512" s="228" t="e">
        <f aca="false" t="array" ref="D512:D512">xlookup("*"&amp;B512&amp;"*",'Roshas Attendance'!S:S,'Roshas Attendance'!S:S,"",2)</f>
        <v>#NAME?</v>
      </c>
      <c r="E512" s="228"/>
      <c r="F512" s="229" t="str">
        <f aca="false">IFERROR(IF(COUNTIF(E:E,E512)=0,"",COUNTIF(E:E,E512)),"")</f>
        <v/>
      </c>
      <c r="G512" s="227"/>
      <c r="H512" s="230" t="n">
        <v>45841</v>
      </c>
      <c r="I512" s="231"/>
    </row>
    <row r="513" customFormat="false" ht="15.75" hidden="false" customHeight="true" outlineLevel="0" collapsed="false">
      <c r="A513" s="234" t="n">
        <v>512</v>
      </c>
      <c r="B513" s="236" t="s">
        <v>1053</v>
      </c>
      <c r="C513" s="236"/>
      <c r="D513" s="236" t="e">
        <f aca="false" t="array" ref="D513:D513">xlookup("*"&amp;B513&amp;"*",'Roshas Attendance'!S:S,'Roshas Attendance'!S:S,"",2)</f>
        <v>#NAME?</v>
      </c>
      <c r="E513" s="236" t="s">
        <v>1053</v>
      </c>
      <c r="F513" s="237" t="n">
        <f aca="false">IFERROR(IF(COUNTIF(E:E,E513)=0,"",COUNTIF(E:E,E513)),"")</f>
        <v>1</v>
      </c>
      <c r="G513" s="235"/>
      <c r="H513" s="238" t="n">
        <v>45841</v>
      </c>
      <c r="I513" s="239"/>
    </row>
    <row r="514" customFormat="false" ht="15.75" hidden="false" customHeight="true" outlineLevel="0" collapsed="false">
      <c r="A514" s="226" t="n">
        <v>513</v>
      </c>
      <c r="B514" s="228" t="s">
        <v>445</v>
      </c>
      <c r="C514" s="228"/>
      <c r="D514" s="228" t="e">
        <f aca="false" t="array" ref="D514:D514">xlookup("*"&amp;B514&amp;"*",'Roshas Attendance'!S:S,'Roshas Attendance'!S:S,"",2)</f>
        <v>#NAME?</v>
      </c>
      <c r="E514" s="228" t="s">
        <v>445</v>
      </c>
      <c r="F514" s="229" t="n">
        <f aca="false">IFERROR(IF(COUNTIF(E:E,E514)=0,"",COUNTIF(E:E,E514)),"")</f>
        <v>1</v>
      </c>
      <c r="G514" s="227"/>
      <c r="H514" s="230" t="n">
        <v>45841</v>
      </c>
      <c r="I514" s="231"/>
    </row>
    <row r="515" customFormat="false" ht="15.75" hidden="false" customHeight="true" outlineLevel="0" collapsed="false">
      <c r="A515" s="234" t="n">
        <v>514</v>
      </c>
      <c r="B515" s="236" t="s">
        <v>1054</v>
      </c>
      <c r="C515" s="236"/>
      <c r="D515" s="236" t="e">
        <f aca="false" t="array" ref="D515:D515">xlookup("*"&amp;B515&amp;"*",'Roshas Attendance'!S:S,'Roshas Attendance'!S:S,"",2)</f>
        <v>#NAME?</v>
      </c>
      <c r="E515" s="236" t="s">
        <v>1054</v>
      </c>
      <c r="F515" s="237" t="n">
        <f aca="false">IFERROR(IF(COUNTIF(E:E,E515)=0,"",COUNTIF(E:E,E515)),"")</f>
        <v>1</v>
      </c>
      <c r="G515" s="235"/>
      <c r="H515" s="238" t="n">
        <v>45841</v>
      </c>
      <c r="I515" s="239"/>
    </row>
    <row r="516" customFormat="false" ht="15.75" hidden="false" customHeight="true" outlineLevel="0" collapsed="false">
      <c r="A516" s="226" t="n">
        <v>515</v>
      </c>
      <c r="B516" s="228" t="s">
        <v>736</v>
      </c>
      <c r="C516" s="228"/>
      <c r="D516" s="228" t="e">
        <f aca="false" t="array" ref="D516:D516">xlookup("*"&amp;B516&amp;"*",'Roshas Attendance'!S:S,'Roshas Attendance'!S:S,"",2)</f>
        <v>#NAME?</v>
      </c>
      <c r="E516" s="228"/>
      <c r="F516" s="229" t="str">
        <f aca="false">IFERROR(IF(COUNTIF(E:E,E516)=0,"",COUNTIF(E:E,E516)),"")</f>
        <v/>
      </c>
      <c r="G516" s="227"/>
      <c r="H516" s="230" t="n">
        <v>45841</v>
      </c>
      <c r="I516" s="231"/>
    </row>
    <row r="517" customFormat="false" ht="15.75" hidden="false" customHeight="true" outlineLevel="0" collapsed="false">
      <c r="A517" s="234" t="n">
        <v>516</v>
      </c>
      <c r="B517" s="236" t="s">
        <v>761</v>
      </c>
      <c r="C517" s="236"/>
      <c r="D517" s="236" t="e">
        <f aca="false" t="array" ref="D517:D517">xlookup("*"&amp;B517&amp;"*",'Roshas Attendance'!S:S,'Roshas Attendance'!S:S,"",2)</f>
        <v>#NAME?</v>
      </c>
      <c r="E517" s="236"/>
      <c r="F517" s="237" t="str">
        <f aca="false">IFERROR(IF(COUNTIF(E:E,E517)=0,"",COUNTIF(E:E,E517)),"")</f>
        <v/>
      </c>
      <c r="G517" s="235"/>
      <c r="H517" s="238" t="n">
        <v>45841</v>
      </c>
      <c r="I517" s="239"/>
    </row>
    <row r="518" customFormat="false" ht="15.75" hidden="false" customHeight="true" outlineLevel="0" collapsed="false">
      <c r="A518" s="226" t="n">
        <v>517</v>
      </c>
      <c r="B518" s="228" t="s">
        <v>818</v>
      </c>
      <c r="C518" s="228"/>
      <c r="D518" s="228" t="e">
        <f aca="false" t="array" ref="D518:D518">xlookup("*"&amp;B518&amp;"*",'Roshas Attendance'!S:S,'Roshas Attendance'!S:S,"",2)</f>
        <v>#NAME?</v>
      </c>
      <c r="E518" s="228"/>
      <c r="F518" s="229" t="str">
        <f aca="false">IFERROR(IF(COUNTIF(E:E,E518)=0,"",COUNTIF(E:E,E518)),"")</f>
        <v/>
      </c>
      <c r="G518" s="227"/>
      <c r="H518" s="230" t="n">
        <v>45841</v>
      </c>
      <c r="I518" s="231"/>
    </row>
    <row r="519" customFormat="false" ht="15.75" hidden="false" customHeight="true" outlineLevel="0" collapsed="false">
      <c r="A519" s="234" t="n">
        <v>518</v>
      </c>
      <c r="B519" s="236" t="s">
        <v>823</v>
      </c>
      <c r="C519" s="236"/>
      <c r="D519" s="236" t="e">
        <f aca="false" t="array" ref="D519:D519">xlookup("*"&amp;B519&amp;"*",'Roshas Attendance'!S:S,'Roshas Attendance'!S:S,"",2)</f>
        <v>#NAME?</v>
      </c>
      <c r="E519" s="236"/>
      <c r="F519" s="237" t="str">
        <f aca="false">IFERROR(IF(COUNTIF(E:E,E519)=0,"",COUNTIF(E:E,E519)),"")</f>
        <v/>
      </c>
      <c r="G519" s="235"/>
      <c r="H519" s="238" t="n">
        <v>45841</v>
      </c>
      <c r="I519" s="239"/>
    </row>
    <row r="520" customFormat="false" ht="15.75" hidden="false" customHeight="true" outlineLevel="0" collapsed="false">
      <c r="A520" s="226" t="n">
        <v>519</v>
      </c>
      <c r="B520" s="228" t="s">
        <v>830</v>
      </c>
      <c r="C520" s="228"/>
      <c r="D520" s="228" t="e">
        <f aca="false" t="array" ref="D520:D520">xlookup("*"&amp;B520&amp;"*",'Roshas Attendance'!S:S,'Roshas Attendance'!S:S,"",2)</f>
        <v>#NAME?</v>
      </c>
      <c r="E520" s="228"/>
      <c r="F520" s="229" t="str">
        <f aca="false">IFERROR(IF(COUNTIF(E:E,E520)=0,"",COUNTIF(E:E,E520)),"")</f>
        <v/>
      </c>
      <c r="G520" s="227"/>
      <c r="H520" s="230" t="n">
        <v>45841</v>
      </c>
      <c r="I520" s="231"/>
    </row>
    <row r="521" customFormat="false" ht="15.75" hidden="false" customHeight="true" outlineLevel="0" collapsed="false">
      <c r="A521" s="234" t="n">
        <v>520</v>
      </c>
      <c r="B521" s="236" t="s">
        <v>862</v>
      </c>
      <c r="C521" s="236"/>
      <c r="D521" s="236" t="e">
        <f aca="false" t="array" ref="D521:D521">xlookup("*"&amp;B521&amp;"*",'Roshas Attendance'!S:S,'Roshas Attendance'!S:S,"",2)</f>
        <v>#NAME?</v>
      </c>
      <c r="E521" s="236" t="s">
        <v>681</v>
      </c>
      <c r="F521" s="237" t="n">
        <f aca="false">IFERROR(IF(COUNTIF(E:E,E521)=0,"",COUNTIF(E:E,E521)),"")</f>
        <v>4</v>
      </c>
      <c r="G521" s="235"/>
      <c r="H521" s="238" t="n">
        <v>45841</v>
      </c>
      <c r="I521" s="239"/>
    </row>
    <row r="522" customFormat="false" ht="15.75" hidden="false" customHeight="true" outlineLevel="0" collapsed="false">
      <c r="A522" s="226" t="n">
        <v>521</v>
      </c>
      <c r="B522" s="228" t="s">
        <v>866</v>
      </c>
      <c r="C522" s="228"/>
      <c r="D522" s="228" t="e">
        <f aca="false" t="array" ref="D522:D522">xlookup("*"&amp;B522&amp;"*",'Roshas Attendance'!S:S,'Roshas Attendance'!S:S,"",2)</f>
        <v>#NAME?</v>
      </c>
      <c r="E522" s="228"/>
      <c r="F522" s="229" t="str">
        <f aca="false">IFERROR(IF(COUNTIF(E:E,E522)=0,"",COUNTIF(E:E,E522)),"")</f>
        <v/>
      </c>
      <c r="G522" s="227"/>
      <c r="H522" s="230" t="n">
        <v>45841</v>
      </c>
      <c r="I522" s="231"/>
    </row>
    <row r="523" customFormat="false" ht="15.75" hidden="false" customHeight="true" outlineLevel="0" collapsed="false">
      <c r="A523" s="234" t="n">
        <v>522</v>
      </c>
      <c r="B523" s="236" t="s">
        <v>1055</v>
      </c>
      <c r="C523" s="236"/>
      <c r="D523" s="236" t="e">
        <f aca="false" t="array" ref="D523:D523">xlookup("*"&amp;B523&amp;"*",'Roshas Attendance'!S:S,'Roshas Attendance'!S:S,"",2)</f>
        <v>#NAME?</v>
      </c>
      <c r="E523" s="236"/>
      <c r="F523" s="237" t="str">
        <f aca="false">IFERROR(IF(COUNTIF(E:E,E523)=0,"",COUNTIF(E:E,E523)),"")</f>
        <v/>
      </c>
      <c r="G523" s="235"/>
      <c r="H523" s="238" t="n">
        <v>45841</v>
      </c>
      <c r="I523" s="239"/>
    </row>
    <row r="524" customFormat="false" ht="15.75" hidden="false" customHeight="true" outlineLevel="0" collapsed="false">
      <c r="A524" s="226" t="n">
        <v>523</v>
      </c>
      <c r="B524" s="228" t="s">
        <v>875</v>
      </c>
      <c r="C524" s="228"/>
      <c r="D524" s="228" t="e">
        <f aca="false" t="array" ref="D524:D524">xlookup("*"&amp;B524&amp;"*",'Roshas Attendance'!S:S,'Roshas Attendance'!S:S,"",2)</f>
        <v>#NAME?</v>
      </c>
      <c r="E524" s="228"/>
      <c r="F524" s="229" t="str">
        <f aca="false">IFERROR(IF(COUNTIF(E:E,E524)=0,"",COUNTIF(E:E,E524)),"")</f>
        <v/>
      </c>
      <c r="G524" s="227"/>
      <c r="H524" s="230" t="n">
        <v>45841</v>
      </c>
      <c r="I524" s="231"/>
    </row>
    <row r="525" customFormat="false" ht="15.75" hidden="false" customHeight="true" outlineLevel="0" collapsed="false">
      <c r="A525" s="234" t="n">
        <v>524</v>
      </c>
      <c r="B525" s="236" t="s">
        <v>897</v>
      </c>
      <c r="C525" s="236"/>
      <c r="D525" s="236" t="e">
        <f aca="false" t="array" ref="D525:D525">xlookup("*"&amp;B525&amp;"*",'Roshas Attendance'!S:S,'Roshas Attendance'!S:S,"",2)</f>
        <v>#NAME?</v>
      </c>
      <c r="E525" s="236"/>
      <c r="F525" s="237" t="str">
        <f aca="false">IFERROR(IF(COUNTIF(E:E,E525)=0,"",COUNTIF(E:E,E525)),"")</f>
        <v/>
      </c>
      <c r="G525" s="235"/>
      <c r="H525" s="238" t="n">
        <v>45841</v>
      </c>
      <c r="I525" s="239"/>
    </row>
    <row r="526" customFormat="false" ht="15.75" hidden="false" customHeight="true" outlineLevel="0" collapsed="false">
      <c r="A526" s="226" t="n">
        <v>525</v>
      </c>
      <c r="B526" s="228" t="s">
        <v>923</v>
      </c>
      <c r="C526" s="228"/>
      <c r="D526" s="228" t="e">
        <f aca="false" t="array" ref="D526:D526">xlookup("*"&amp;B526&amp;"*",'Roshas Attendance'!S:S,'Roshas Attendance'!S:S,"",2)</f>
        <v>#NAME?</v>
      </c>
      <c r="E526" s="228"/>
      <c r="F526" s="229" t="str">
        <f aca="false">IFERROR(IF(COUNTIF(E:E,E526)=0,"",COUNTIF(E:E,E526)),"")</f>
        <v/>
      </c>
      <c r="G526" s="227"/>
      <c r="H526" s="230" t="n">
        <v>45841</v>
      </c>
      <c r="I526" s="231"/>
    </row>
    <row r="527" customFormat="false" ht="15.75" hidden="false" customHeight="true" outlineLevel="0" collapsed="false">
      <c r="A527" s="234" t="n">
        <v>526</v>
      </c>
      <c r="B527" s="236" t="s">
        <v>924</v>
      </c>
      <c r="C527" s="236"/>
      <c r="D527" s="236" t="e">
        <f aca="false" t="array" ref="D527:D527">xlookup("*"&amp;B527&amp;"*",'Roshas Attendance'!S:S,'Roshas Attendance'!S:S,"",2)</f>
        <v>#NAME?</v>
      </c>
      <c r="E527" s="236" t="s">
        <v>1056</v>
      </c>
      <c r="F527" s="237" t="n">
        <f aca="false">IFERROR(IF(COUNTIF(E:E,E527)=0,"",COUNTIF(E:E,E527)),"")</f>
        <v>2</v>
      </c>
      <c r="G527" s="235"/>
      <c r="H527" s="238" t="n">
        <v>45841</v>
      </c>
      <c r="I527" s="239"/>
    </row>
    <row r="528" customFormat="false" ht="15.75" hidden="false" customHeight="true" outlineLevel="0" collapsed="false">
      <c r="A528" s="226" t="n">
        <v>527</v>
      </c>
      <c r="B528" s="228" t="s">
        <v>450</v>
      </c>
      <c r="C528" s="228"/>
      <c r="D528" s="228" t="e">
        <f aca="false" t="array" ref="D528:D528">xlookup("*"&amp;B528&amp;"*",'Roshas Attendance'!S:S,'Roshas Attendance'!S:S,"",2)</f>
        <v>#NAME?</v>
      </c>
      <c r="E528" s="228" t="s">
        <v>450</v>
      </c>
      <c r="F528" s="229" t="n">
        <f aca="false">IFERROR(IF(COUNTIF(E:E,E528)=0,"",COUNTIF(E:E,E528)),"")</f>
        <v>1</v>
      </c>
      <c r="G528" s="227"/>
      <c r="H528" s="230" t="n">
        <v>45841</v>
      </c>
      <c r="I528" s="231"/>
    </row>
    <row r="529" customFormat="false" ht="15.75" hidden="false" customHeight="true" outlineLevel="0" collapsed="false">
      <c r="A529" s="234" t="n">
        <v>528</v>
      </c>
      <c r="B529" s="236" t="s">
        <v>965</v>
      </c>
      <c r="C529" s="236"/>
      <c r="D529" s="236" t="e">
        <f aca="false" t="array" ref="D529:D529">xlookup("*"&amp;B529&amp;"*",'Roshas Attendance'!S:S,'Roshas Attendance'!S:S,"",2)</f>
        <v>#NAME?</v>
      </c>
      <c r="E529" s="236"/>
      <c r="F529" s="237" t="str">
        <f aca="false">IFERROR(IF(COUNTIF(E:E,E529)=0,"",COUNTIF(E:E,E529)),"")</f>
        <v/>
      </c>
      <c r="G529" s="235"/>
      <c r="H529" s="238" t="n">
        <v>45841</v>
      </c>
      <c r="I529" s="239"/>
    </row>
    <row r="530" customFormat="false" ht="15.75" hidden="false" customHeight="true" outlineLevel="0" collapsed="false">
      <c r="A530" s="226" t="n">
        <v>529</v>
      </c>
      <c r="B530" s="228" t="s">
        <v>1057</v>
      </c>
      <c r="C530" s="228"/>
      <c r="D530" s="228" t="e">
        <f aca="false" t="array" ref="D530:D530">xlookup("*"&amp;B530&amp;"*",'Roshas Attendance'!S:S,'Roshas Attendance'!S:S,"",2)</f>
        <v>#NAME?</v>
      </c>
      <c r="E530" s="228"/>
      <c r="F530" s="229" t="str">
        <f aca="false">IFERROR(IF(COUNTIF(E:E,E530)=0,"",COUNTIF(E:E,E530)),"")</f>
        <v/>
      </c>
      <c r="G530" s="227"/>
      <c r="H530" s="230" t="n">
        <v>45841</v>
      </c>
      <c r="I530" s="231"/>
    </row>
    <row r="531" customFormat="false" ht="15.75" hidden="false" customHeight="true" outlineLevel="0" collapsed="false">
      <c r="A531" s="234" t="n">
        <v>530</v>
      </c>
      <c r="B531" s="236" t="s">
        <v>425</v>
      </c>
      <c r="C531" s="236"/>
      <c r="D531" s="236" t="e">
        <f aca="false" t="array" ref="D531:D531">xlookup("*"&amp;B531&amp;"*",'Roshas Attendance'!S:S,'Roshas Attendance'!S:S,"",2)</f>
        <v>#NAME?</v>
      </c>
      <c r="E531" s="236" t="s">
        <v>425</v>
      </c>
      <c r="F531" s="237" t="n">
        <f aca="false">IFERROR(IF(COUNTIF(E:E,E531)=0,"",COUNTIF(E:E,E531)),"")</f>
        <v>1</v>
      </c>
      <c r="G531" s="235"/>
      <c r="H531" s="238" t="n">
        <v>45841</v>
      </c>
      <c r="I531" s="239"/>
    </row>
    <row r="532" customFormat="false" ht="15.75" hidden="false" customHeight="true" outlineLevel="0" collapsed="false">
      <c r="A532" s="226" t="n">
        <v>531</v>
      </c>
      <c r="B532" s="228" t="s">
        <v>120</v>
      </c>
      <c r="C532" s="228"/>
      <c r="D532" s="228" t="e">
        <f aca="false" t="array" ref="D532:D532">xlookup("*"&amp;B532&amp;"*",'Roshas Attendance'!S:S,'Roshas Attendance'!S:S,"",2)</f>
        <v>#NAME?</v>
      </c>
      <c r="E532" s="228" t="s">
        <v>120</v>
      </c>
      <c r="F532" s="229" t="n">
        <f aca="false">IFERROR(IF(COUNTIF(E:E,E532)=0,"",COUNTIF(E:E,E532)),"")</f>
        <v>3</v>
      </c>
      <c r="G532" s="227"/>
      <c r="H532" s="230" t="n">
        <v>45841</v>
      </c>
      <c r="I532" s="231"/>
    </row>
    <row r="533" customFormat="false" ht="15.75" hidden="false" customHeight="true" outlineLevel="0" collapsed="false">
      <c r="A533" s="234" t="n">
        <v>532</v>
      </c>
      <c r="B533" s="235" t="s">
        <v>116</v>
      </c>
      <c r="C533" s="236"/>
      <c r="D533" s="236" t="e">
        <f aca="false" t="array" ref="D533:D533">xlookup("*"&amp;B533&amp;"*",'Roshas Attendance'!S:S,'Roshas Attendance'!S:S,"",2)</f>
        <v>#NAME?</v>
      </c>
      <c r="E533" s="236" t="s">
        <v>116</v>
      </c>
      <c r="F533" s="237" t="n">
        <f aca="false">IFERROR(IF(COUNTIF(E:E,E533)=0,"",COUNTIF(E:E,E533)),"")</f>
        <v>1</v>
      </c>
      <c r="G533" s="235"/>
      <c r="H533" s="238" t="n">
        <v>45841</v>
      </c>
      <c r="I533" s="239"/>
    </row>
    <row r="534" customFormat="false" ht="15.75" hidden="false" customHeight="true" outlineLevel="0" collapsed="false">
      <c r="A534" s="226" t="n">
        <v>533</v>
      </c>
      <c r="B534" s="228" t="s">
        <v>1056</v>
      </c>
      <c r="C534" s="228"/>
      <c r="D534" s="228" t="e">
        <f aca="false" t="array" ref="D534:D534">xlookup("*"&amp;B534&amp;"*",'Roshas Attendance'!S:S,'Roshas Attendance'!S:S,"",2)</f>
        <v>#NAME?</v>
      </c>
      <c r="E534" s="228" t="s">
        <v>1056</v>
      </c>
      <c r="F534" s="229" t="n">
        <f aca="false">IFERROR(IF(COUNTIF(E:E,E534)=0,"",COUNTIF(E:E,E534)),"")</f>
        <v>2</v>
      </c>
      <c r="G534" s="227"/>
      <c r="H534" s="230" t="n">
        <v>45841</v>
      </c>
      <c r="I534" s="231"/>
    </row>
    <row r="535" customFormat="false" ht="15.75" hidden="false" customHeight="true" outlineLevel="0" collapsed="false">
      <c r="A535" s="234" t="n">
        <v>534</v>
      </c>
      <c r="B535" s="236" t="s">
        <v>535</v>
      </c>
      <c r="C535" s="236"/>
      <c r="D535" s="236" t="e">
        <f aca="false" t="array" ref="D535:D535">xlookup("*"&amp;B535&amp;"*",'Roshas Attendance'!S:S,'Roshas Attendance'!S:S,"",2)</f>
        <v>#NAME?</v>
      </c>
      <c r="E535" s="236"/>
      <c r="F535" s="237" t="str">
        <f aca="false">IFERROR(IF(COUNTIF(E:E,E535)=0,"",COUNTIF(E:E,E535)),"")</f>
        <v/>
      </c>
      <c r="G535" s="235"/>
      <c r="H535" s="238" t="n">
        <v>45841</v>
      </c>
      <c r="I535" s="239"/>
    </row>
    <row r="536" customFormat="false" ht="15.75" hidden="false" customHeight="true" outlineLevel="0" collapsed="false">
      <c r="A536" s="226" t="n">
        <v>535</v>
      </c>
      <c r="B536" s="228" t="s">
        <v>463</v>
      </c>
      <c r="C536" s="228"/>
      <c r="D536" s="228" t="e">
        <f aca="false" t="array" ref="D536:D536">xlookup("*"&amp;B536&amp;"*",'Roshas Attendance'!S:S,'Roshas Attendance'!S:S,"",2)</f>
        <v>#NAME?</v>
      </c>
      <c r="E536" s="228"/>
      <c r="F536" s="229" t="str">
        <f aca="false">IFERROR(IF(COUNTIF(E:E,E536)=0,"",COUNTIF(E:E,E536)),"")</f>
        <v/>
      </c>
      <c r="G536" s="227"/>
      <c r="H536" s="230" t="n">
        <v>45841</v>
      </c>
      <c r="I536" s="231"/>
    </row>
    <row r="537" customFormat="false" ht="15.75" hidden="false" customHeight="true" outlineLevel="0" collapsed="false">
      <c r="A537" s="234" t="n">
        <v>536</v>
      </c>
      <c r="B537" s="236" t="s">
        <v>626</v>
      </c>
      <c r="C537" s="236"/>
      <c r="D537" s="236" t="e">
        <f aca="false" t="array" ref="D537:D537">xlookup("*"&amp;B537&amp;"*",'Roshas Attendance'!S:S,'Roshas Attendance'!S:S,"",2)</f>
        <v>#NAME?</v>
      </c>
      <c r="E537" s="236"/>
      <c r="F537" s="237" t="str">
        <f aca="false">IFERROR(IF(COUNTIF(E:E,E537)=0,"",COUNTIF(E:E,E537)),"")</f>
        <v/>
      </c>
      <c r="G537" s="235"/>
      <c r="H537" s="238" t="n">
        <v>45841</v>
      </c>
      <c r="I537" s="239"/>
    </row>
    <row r="538" customFormat="false" ht="15.75" hidden="false" customHeight="true" outlineLevel="0" collapsed="false">
      <c r="A538" s="226" t="n">
        <v>537</v>
      </c>
      <c r="B538" s="228" t="s">
        <v>654</v>
      </c>
      <c r="C538" s="228"/>
      <c r="D538" s="228" t="e">
        <f aca="false" t="array" ref="D538:D538">xlookup("*"&amp;B538&amp;"*",'Roshas Attendance'!S:S,'Roshas Attendance'!S:S,"",2)</f>
        <v>#NAME?</v>
      </c>
      <c r="E538" s="228"/>
      <c r="F538" s="229" t="str">
        <f aca="false">IFERROR(IF(COUNTIF(E:E,E538)=0,"",COUNTIF(E:E,E538)),"")</f>
        <v/>
      </c>
      <c r="G538" s="227"/>
      <c r="H538" s="230" t="n">
        <v>45841</v>
      </c>
      <c r="I538" s="231"/>
    </row>
    <row r="539" customFormat="false" ht="15.75" hidden="false" customHeight="true" outlineLevel="0" collapsed="false">
      <c r="A539" s="234" t="n">
        <v>538</v>
      </c>
      <c r="B539" s="236" t="s">
        <v>703</v>
      </c>
      <c r="C539" s="236"/>
      <c r="D539" s="236" t="e">
        <f aca="false" t="array" ref="D539:D539">xlookup("*"&amp;B539&amp;"*",'Roshas Attendance'!S:S,'Roshas Attendance'!S:S,"",2)</f>
        <v>#NAME?</v>
      </c>
      <c r="E539" s="236"/>
      <c r="F539" s="237" t="str">
        <f aca="false">IFERROR(IF(COUNTIF(E:E,E539)=0,"",COUNTIF(E:E,E539)),"")</f>
        <v/>
      </c>
      <c r="G539" s="235"/>
      <c r="H539" s="238" t="n">
        <v>45841</v>
      </c>
      <c r="I539" s="239"/>
    </row>
    <row r="540" customFormat="false" ht="15.75" hidden="false" customHeight="true" outlineLevel="0" collapsed="false">
      <c r="A540" s="226" t="n">
        <v>539</v>
      </c>
      <c r="B540" s="228" t="s">
        <v>710</v>
      </c>
      <c r="C540" s="228"/>
      <c r="D540" s="228" t="e">
        <f aca="false" t="array" ref="D540:D540">xlookup("*"&amp;B540&amp;"*",'Roshas Attendance'!S:S,'Roshas Attendance'!S:S,"",2)</f>
        <v>#NAME?</v>
      </c>
      <c r="E540" s="228"/>
      <c r="F540" s="229" t="str">
        <f aca="false">IFERROR(IF(COUNTIF(E:E,E540)=0,"",COUNTIF(E:E,E540)),"")</f>
        <v/>
      </c>
      <c r="G540" s="227"/>
      <c r="H540" s="230" t="n">
        <v>45841</v>
      </c>
      <c r="I540" s="231"/>
    </row>
    <row r="541" customFormat="false" ht="15.75" hidden="false" customHeight="true" outlineLevel="0" collapsed="false">
      <c r="A541" s="234" t="n">
        <v>540</v>
      </c>
      <c r="B541" s="236" t="s">
        <v>712</v>
      </c>
      <c r="C541" s="236"/>
      <c r="D541" s="236" t="e">
        <f aca="false" t="array" ref="D541:D541">xlookup("*"&amp;B541&amp;"*",'Roshas Attendance'!S:S,'Roshas Attendance'!S:S,"",2)</f>
        <v>#NAME?</v>
      </c>
      <c r="E541" s="236"/>
      <c r="F541" s="237" t="str">
        <f aca="false">IFERROR(IF(COUNTIF(E:E,E541)=0,"",COUNTIF(E:E,E541)),"")</f>
        <v/>
      </c>
      <c r="G541" s="235"/>
      <c r="H541" s="238" t="n">
        <v>45841</v>
      </c>
      <c r="I541" s="239"/>
    </row>
    <row r="542" customFormat="false" ht="15.75" hidden="false" customHeight="true" outlineLevel="0" collapsed="false">
      <c r="A542" s="226" t="n">
        <v>541</v>
      </c>
      <c r="B542" s="228" t="s">
        <v>732</v>
      </c>
      <c r="C542" s="228"/>
      <c r="D542" s="228" t="e">
        <f aca="false" t="array" ref="D542:D542">xlookup("*"&amp;B542&amp;"*",'Roshas Attendance'!S:S,'Roshas Attendance'!S:S,"",2)</f>
        <v>#NAME?</v>
      </c>
      <c r="E542" s="228"/>
      <c r="F542" s="229" t="str">
        <f aca="false">IFERROR(IF(COUNTIF(E:E,E542)=0,"",COUNTIF(E:E,E542)),"")</f>
        <v/>
      </c>
      <c r="G542" s="227"/>
      <c r="H542" s="230" t="n">
        <v>45841</v>
      </c>
      <c r="I542" s="231"/>
    </row>
    <row r="543" customFormat="false" ht="15.75" hidden="false" customHeight="true" outlineLevel="0" collapsed="false">
      <c r="A543" s="234" t="n">
        <v>542</v>
      </c>
      <c r="B543" s="236" t="s">
        <v>734</v>
      </c>
      <c r="C543" s="236"/>
      <c r="D543" s="236" t="e">
        <f aca="false" t="array" ref="D543:D543">xlookup("*"&amp;B543&amp;"*",'Roshas Attendance'!S:S,'Roshas Attendance'!S:S,"",2)</f>
        <v>#NAME?</v>
      </c>
      <c r="E543" s="236" t="s">
        <v>734</v>
      </c>
      <c r="F543" s="237" t="n">
        <f aca="false">IFERROR(IF(COUNTIF(E:E,E543)=0,"",COUNTIF(E:E,E543)),"")</f>
        <v>1</v>
      </c>
      <c r="G543" s="235"/>
      <c r="H543" s="238" t="n">
        <v>45841</v>
      </c>
      <c r="I543" s="239"/>
    </row>
    <row r="544" customFormat="false" ht="15.75" hidden="false" customHeight="true" outlineLevel="0" collapsed="false">
      <c r="A544" s="226" t="n">
        <v>543</v>
      </c>
      <c r="B544" s="228" t="s">
        <v>750</v>
      </c>
      <c r="C544" s="228"/>
      <c r="D544" s="228" t="e">
        <f aca="false" t="array" ref="D544:D544">xlookup("*"&amp;B544&amp;"*",'Roshas Attendance'!S:S,'Roshas Attendance'!S:S,"",2)</f>
        <v>#NAME?</v>
      </c>
      <c r="E544" s="228"/>
      <c r="F544" s="229" t="str">
        <f aca="false">IFERROR(IF(COUNTIF(E:E,E544)=0,"",COUNTIF(E:E,E544)),"")</f>
        <v/>
      </c>
      <c r="G544" s="227"/>
      <c r="H544" s="230" t="n">
        <v>45841</v>
      </c>
      <c r="I544" s="231"/>
    </row>
    <row r="545" customFormat="false" ht="15.75" hidden="false" customHeight="true" outlineLevel="0" collapsed="false">
      <c r="A545" s="234" t="n">
        <v>544</v>
      </c>
      <c r="B545" s="236" t="s">
        <v>458</v>
      </c>
      <c r="C545" s="236"/>
      <c r="D545" s="236" t="e">
        <f aca="false" t="array" ref="D545:D545">xlookup("*"&amp;B545&amp;"*",'Roshas Attendance'!S:S,'Roshas Attendance'!S:S,"",2)</f>
        <v>#NAME?</v>
      </c>
      <c r="E545" s="236"/>
      <c r="F545" s="237" t="str">
        <f aca="false">IFERROR(IF(COUNTIF(E:E,E545)=0,"",COUNTIF(E:E,E545)),"")</f>
        <v/>
      </c>
      <c r="G545" s="235"/>
      <c r="H545" s="238" t="n">
        <v>45841</v>
      </c>
      <c r="I545" s="239"/>
    </row>
    <row r="546" customFormat="false" ht="15.75" hidden="false" customHeight="true" outlineLevel="0" collapsed="false">
      <c r="A546" s="226" t="n">
        <v>545</v>
      </c>
      <c r="B546" s="228" t="s">
        <v>1058</v>
      </c>
      <c r="C546" s="228"/>
      <c r="D546" s="228" t="e">
        <f aca="false" t="array" ref="D546:D546">xlookup("*"&amp;B546&amp;"*",'Roshas Attendance'!S:S,'Roshas Attendance'!S:S,"",2)</f>
        <v>#NAME?</v>
      </c>
      <c r="E546" s="228"/>
      <c r="F546" s="229" t="str">
        <f aca="false">IFERROR(IF(COUNTIF(E:E,E546)=0,"",COUNTIF(E:E,E546)),"")</f>
        <v/>
      </c>
      <c r="G546" s="227"/>
      <c r="H546" s="230" t="n">
        <v>45841</v>
      </c>
      <c r="I546" s="231"/>
    </row>
    <row r="547" customFormat="false" ht="15.75" hidden="false" customHeight="true" outlineLevel="0" collapsed="false">
      <c r="A547" s="234" t="n">
        <v>546</v>
      </c>
      <c r="B547" s="236" t="s">
        <v>857</v>
      </c>
      <c r="C547" s="236"/>
      <c r="D547" s="236" t="e">
        <f aca="false" t="array" ref="D547:D547">xlookup("*"&amp;B547&amp;"*",'Roshas Attendance'!S:S,'Roshas Attendance'!S:S,"",2)</f>
        <v>#NAME?</v>
      </c>
      <c r="E547" s="236"/>
      <c r="F547" s="237" t="str">
        <f aca="false">IFERROR(IF(COUNTIF(E:E,E547)=0,"",COUNTIF(E:E,E547)),"")</f>
        <v/>
      </c>
      <c r="G547" s="235"/>
      <c r="H547" s="238" t="n">
        <v>45841</v>
      </c>
      <c r="I547" s="239"/>
    </row>
    <row r="548" customFormat="false" ht="15.75" hidden="false" customHeight="true" outlineLevel="0" collapsed="false">
      <c r="A548" s="226" t="n">
        <v>547</v>
      </c>
      <c r="B548" s="228" t="s">
        <v>949</v>
      </c>
      <c r="C548" s="228"/>
      <c r="D548" s="228" t="e">
        <f aca="false" t="array" ref="D548:D548">xlookup("*"&amp;B548&amp;"*",'Roshas Attendance'!S:S,'Roshas Attendance'!S:S,"",2)</f>
        <v>#NAME?</v>
      </c>
      <c r="E548" s="228"/>
      <c r="F548" s="229" t="str">
        <f aca="false">IFERROR(IF(COUNTIF(E:E,E548)=0,"",COUNTIF(E:E,E548)),"")</f>
        <v/>
      </c>
      <c r="G548" s="227"/>
      <c r="H548" s="230" t="n">
        <v>45841</v>
      </c>
      <c r="I548" s="231"/>
    </row>
    <row r="549" customFormat="false" ht="15.75" hidden="false" customHeight="true" outlineLevel="0" collapsed="false">
      <c r="A549" s="234" t="n">
        <v>548</v>
      </c>
      <c r="B549" s="235" t="s">
        <v>1059</v>
      </c>
      <c r="C549" s="236"/>
      <c r="D549" s="236" t="e">
        <f aca="false" t="array" ref="D549:D549">xlookup("*"&amp;B549&amp;"*",'Roshas Attendance'!S:S,'Roshas Attendance'!S:S,"",2)</f>
        <v>#NAME?</v>
      </c>
      <c r="E549" s="236" t="s">
        <v>1059</v>
      </c>
      <c r="F549" s="237" t="n">
        <f aca="false">IFERROR(IF(COUNTIF(E:E,E549)=0,"",COUNTIF(E:E,E549)),"")</f>
        <v>1</v>
      </c>
      <c r="G549" s="235"/>
      <c r="H549" s="238" t="n">
        <v>45841</v>
      </c>
      <c r="I549" s="239"/>
    </row>
    <row r="550" customFormat="false" ht="15.75" hidden="false" customHeight="true" outlineLevel="0" collapsed="false">
      <c r="A550" s="226" t="n">
        <v>549</v>
      </c>
      <c r="B550" s="228" t="s">
        <v>434</v>
      </c>
      <c r="C550" s="228"/>
      <c r="D550" s="228" t="e">
        <f aca="false" t="array" ref="D550:D550">xlookup("*"&amp;B550&amp;"*",'Roshas Attendance'!S:S,'Roshas Attendance'!S:S,"",2)</f>
        <v>#NAME?</v>
      </c>
      <c r="E550" s="228" t="s">
        <v>434</v>
      </c>
      <c r="F550" s="229" t="n">
        <f aca="false">IFERROR(IF(COUNTIF(E:E,E550)=0,"",COUNTIF(E:E,E550)),"")</f>
        <v>1</v>
      </c>
      <c r="G550" s="227"/>
      <c r="H550" s="230" t="n">
        <v>45841</v>
      </c>
      <c r="I550" s="231"/>
    </row>
    <row r="551" customFormat="false" ht="15.75" hidden="false" customHeight="true" outlineLevel="0" collapsed="false">
      <c r="A551" s="234" t="n">
        <v>550</v>
      </c>
      <c r="B551" s="236" t="s">
        <v>666</v>
      </c>
      <c r="C551" s="236"/>
      <c r="D551" s="236" t="e">
        <f aca="false" t="array" ref="D551:D551">xlookup("*"&amp;B551&amp;"*",'Roshas Attendance'!S:S,'Roshas Attendance'!S:S,"",2)</f>
        <v>#NAME?</v>
      </c>
      <c r="E551" s="236"/>
      <c r="F551" s="237" t="str">
        <f aca="false">IFERROR(IF(COUNTIF(E:E,E551)=0,"",COUNTIF(E:E,E551)),"")</f>
        <v/>
      </c>
      <c r="G551" s="235"/>
      <c r="H551" s="238" t="n">
        <v>45862</v>
      </c>
      <c r="I551" s="239"/>
    </row>
    <row r="552" customFormat="false" ht="15.75" hidden="false" customHeight="true" outlineLevel="0" collapsed="false">
      <c r="A552" s="226" t="n">
        <v>551</v>
      </c>
      <c r="B552" s="228" t="s">
        <v>702</v>
      </c>
      <c r="C552" s="228"/>
      <c r="D552" s="228" t="e">
        <f aca="false" t="array" ref="D552:D552">xlookup("*"&amp;B552&amp;"*",'Roshas Attendance'!S:S,'Roshas Attendance'!S:S,"",2)</f>
        <v>#NAME?</v>
      </c>
      <c r="E552" s="228"/>
      <c r="F552" s="229" t="str">
        <f aca="false">IFERROR(IF(COUNTIF(E:E,E552)=0,"",COUNTIF(E:E,E552)),"")</f>
        <v/>
      </c>
      <c r="G552" s="227"/>
      <c r="H552" s="230" t="n">
        <v>45862</v>
      </c>
      <c r="I552" s="231"/>
      <c r="M552" s="3" t="str">
        <f aca="false">'Roshas Attendance'!M555</f>
        <v>Vanderghast</v>
      </c>
    </row>
    <row r="553" customFormat="false" ht="15.75" hidden="false" customHeight="true" outlineLevel="0" collapsed="false">
      <c r="A553" s="234" t="n">
        <v>552</v>
      </c>
      <c r="B553" s="236" t="s">
        <v>744</v>
      </c>
      <c r="C553" s="236"/>
      <c r="D553" s="236" t="e">
        <f aca="false" t="array" ref="D553:D553">xlookup("*"&amp;B553&amp;"*",'Roshas Attendance'!S:S,'Roshas Attendance'!S:S,"",2)</f>
        <v>#NAME?</v>
      </c>
      <c r="E553" s="236"/>
      <c r="F553" s="237" t="str">
        <f aca="false">IFERROR(IF(COUNTIF(E:E,E553)=0,"",COUNTIF(E:E,E553)),"")</f>
        <v/>
      </c>
      <c r="G553" s="235"/>
      <c r="H553" s="238" t="n">
        <v>45862</v>
      </c>
      <c r="I553" s="239"/>
      <c r="M553" s="3" t="str">
        <f aca="false">'Roshas Attendance'!M556</f>
        <v>Vanderhuge</v>
      </c>
    </row>
    <row r="554" customFormat="false" ht="15.75" hidden="false" customHeight="true" outlineLevel="0" collapsed="false">
      <c r="A554" s="226" t="n">
        <v>553</v>
      </c>
      <c r="B554" s="228" t="s">
        <v>791</v>
      </c>
      <c r="C554" s="228"/>
      <c r="D554" s="228" t="e">
        <f aca="false" t="array" ref="D554:D554">xlookup("*"&amp;B554&amp;"*",'Roshas Attendance'!S:S,'Roshas Attendance'!S:S,"",2)</f>
        <v>#NAME?</v>
      </c>
      <c r="E554" s="228"/>
      <c r="F554" s="229" t="str">
        <f aca="false">IFERROR(IF(COUNTIF(E:E,E554)=0,"",COUNTIF(E:E,E554)),"")</f>
        <v/>
      </c>
      <c r="G554" s="227"/>
      <c r="H554" s="230" t="n">
        <v>45862</v>
      </c>
      <c r="I554" s="231"/>
      <c r="M554" s="3" t="str">
        <f aca="false">'Roshas Attendance'!M557</f>
        <v>Veridknight</v>
      </c>
    </row>
    <row r="555" customFormat="false" ht="15.75" hidden="false" customHeight="true" outlineLevel="0" collapsed="false">
      <c r="A555" s="234" t="n">
        <v>554</v>
      </c>
      <c r="B555" s="236" t="s">
        <v>439</v>
      </c>
      <c r="C555" s="236"/>
      <c r="D555" s="236" t="e">
        <f aca="false" t="array" ref="D555:D555">xlookup("*"&amp;B555&amp;"*",'Roshas Attendance'!S:S,'Roshas Attendance'!S:S,"",2)</f>
        <v>#NAME?</v>
      </c>
      <c r="E555" s="236" t="s">
        <v>439</v>
      </c>
      <c r="F555" s="237" t="n">
        <f aca="false">IFERROR(IF(COUNTIF(E:E,E555)=0,"",COUNTIF(E:E,E555)),"")</f>
        <v>1</v>
      </c>
      <c r="G555" s="235"/>
      <c r="H555" s="238" t="n">
        <v>45862</v>
      </c>
      <c r="I555" s="239"/>
      <c r="M555" s="3" t="str">
        <f aca="false">'Roshas Attendance'!M558</f>
        <v>Villeh</v>
      </c>
    </row>
    <row r="556" customFormat="false" ht="15.75" hidden="false" customHeight="true" outlineLevel="0" collapsed="false">
      <c r="A556" s="226" t="n">
        <v>555</v>
      </c>
      <c r="B556" s="228" t="s">
        <v>1060</v>
      </c>
      <c r="C556" s="228"/>
      <c r="D556" s="228" t="e">
        <f aca="false" t="array" ref="D556:D556">xlookup("*"&amp;B556&amp;"*",'Roshas Attendance'!S:S,'Roshas Attendance'!S:S,"",2)</f>
        <v>#NAME?</v>
      </c>
      <c r="E556" s="228"/>
      <c r="F556" s="229" t="str">
        <f aca="false">IFERROR(IF(COUNTIF(E:E,E556)=0,"",COUNTIF(E:E,E556)),"")</f>
        <v/>
      </c>
      <c r="G556" s="227"/>
      <c r="H556" s="230" t="n">
        <v>45862</v>
      </c>
      <c r="I556" s="231"/>
      <c r="M556" s="3" t="str">
        <f aca="false">'Roshas Attendance'!M559</f>
        <v>Vindicated</v>
      </c>
    </row>
    <row r="557" customFormat="false" ht="15.75" hidden="false" customHeight="true" outlineLevel="0" collapsed="false">
      <c r="A557" s="234" t="n">
        <v>556</v>
      </c>
      <c r="B557" s="236" t="s">
        <v>972</v>
      </c>
      <c r="C557" s="236"/>
      <c r="D557" s="236" t="e">
        <f aca="false" t="array" ref="D557:D557">xlookup("*"&amp;B557&amp;"*",'Roshas Attendance'!S:S,'Roshas Attendance'!S:S,"",2)</f>
        <v>#NAME?</v>
      </c>
      <c r="E557" s="236" t="s">
        <v>972</v>
      </c>
      <c r="F557" s="237" t="n">
        <f aca="false">IFERROR(IF(COUNTIF(E:E,E557)=0,"",COUNTIF(E:E,E557)),"")</f>
        <v>1</v>
      </c>
      <c r="G557" s="235"/>
      <c r="H557" s="238" t="n">
        <v>45862</v>
      </c>
      <c r="I557" s="239"/>
      <c r="M557" s="3" t="str">
        <f aca="false">'Roshas Attendance'!M560</f>
        <v>Visundur</v>
      </c>
    </row>
    <row r="558" customFormat="false" ht="15.75" hidden="false" customHeight="true" outlineLevel="0" collapsed="false">
      <c r="A558" s="226" t="n">
        <v>557</v>
      </c>
      <c r="B558" s="228" t="s">
        <v>973</v>
      </c>
      <c r="C558" s="228"/>
      <c r="D558" s="228" t="e">
        <f aca="false" t="array" ref="D558:D558">xlookup("*"&amp;B558&amp;"*",'Roshas Attendance'!S:S,'Roshas Attendance'!S:S,"",2)</f>
        <v>#NAME?</v>
      </c>
      <c r="E558" s="228"/>
      <c r="F558" s="229" t="str">
        <f aca="false">IFERROR(IF(COUNTIF(E:E,E558)=0,"",COUNTIF(E:E,E558)),"")</f>
        <v/>
      </c>
      <c r="G558" s="227"/>
      <c r="H558" s="230" t="n">
        <v>45862</v>
      </c>
      <c r="I558" s="231"/>
      <c r="M558" s="3" t="str">
        <f aca="false">'Roshas Attendance'!M561</f>
        <v>Voidwalkdis</v>
      </c>
    </row>
    <row r="559" customFormat="false" ht="15.75" hidden="false" customHeight="true" outlineLevel="0" collapsed="false">
      <c r="A559" s="234" t="n">
        <v>558</v>
      </c>
      <c r="B559" s="236" t="s">
        <v>975</v>
      </c>
      <c r="C559" s="236"/>
      <c r="D559" s="236" t="e">
        <f aca="false" t="array" ref="D559:D559">xlookup("*"&amp;B559&amp;"*",'Roshas Attendance'!S:S,'Roshas Attendance'!S:S,"",2)</f>
        <v>#NAME?</v>
      </c>
      <c r="E559" s="236"/>
      <c r="F559" s="237" t="str">
        <f aca="false">IFERROR(IF(COUNTIF(E:E,E559)=0,"",COUNTIF(E:E,E559)),"")</f>
        <v/>
      </c>
      <c r="G559" s="235"/>
      <c r="H559" s="238" t="n">
        <v>45862</v>
      </c>
      <c r="I559" s="239"/>
      <c r="M559" s="3" t="str">
        <f aca="false">'Roshas Attendance'!M562</f>
        <v>Voltana</v>
      </c>
    </row>
    <row r="560" customFormat="false" ht="15.75" hidden="false" customHeight="true" outlineLevel="0" collapsed="false">
      <c r="A560" s="226" t="n">
        <v>559</v>
      </c>
      <c r="B560" s="228" t="s">
        <v>982</v>
      </c>
      <c r="C560" s="228"/>
      <c r="D560" s="228" t="e">
        <f aca="false" t="array" ref="D560:D560">xlookup("*"&amp;B560&amp;"*",'Roshas Attendance'!S:S,'Roshas Attendance'!S:S,"",2)</f>
        <v>#NAME?</v>
      </c>
      <c r="E560" s="228"/>
      <c r="F560" s="229" t="str">
        <f aca="false">IFERROR(IF(COUNTIF(E:E,E560)=0,"",COUNTIF(E:E,E560)),"")</f>
        <v/>
      </c>
      <c r="G560" s="227"/>
      <c r="H560" s="230" t="n">
        <v>45862</v>
      </c>
      <c r="I560" s="231"/>
      <c r="M560" s="3" t="str">
        <f aca="false">'Roshas Attendance'!M563</f>
        <v>Voodoochile</v>
      </c>
    </row>
    <row r="561" customFormat="false" ht="15.75" hidden="false" customHeight="true" outlineLevel="0" collapsed="false">
      <c r="A561" s="243" t="n">
        <v>560</v>
      </c>
      <c r="B561" s="244" t="s">
        <v>1061</v>
      </c>
      <c r="C561" s="244"/>
      <c r="D561" s="244" t="e">
        <f aca="false" t="array" ref="D561:D561">xlookup("*"&amp;B561&amp;"*",'Roshas Attendance'!S:S,'Roshas Attendance'!S:S,"",2)</f>
        <v>#NAME?</v>
      </c>
      <c r="E561" s="244"/>
      <c r="F561" s="245" t="str">
        <f aca="false">IFERROR(IF(COUNTIF(E:E,E561)=0,"",COUNTIF(E:E,E561)),"")</f>
        <v/>
      </c>
      <c r="G561" s="246"/>
      <c r="H561" s="247" t="n">
        <v>45862</v>
      </c>
      <c r="I561" s="248"/>
      <c r="M561" s="3" t="str">
        <f aca="false">'Roshas Attendance'!M564</f>
        <v>Vretti</v>
      </c>
    </row>
    <row r="562" customFormat="false" ht="15.75" hidden="false" customHeight="true" outlineLevel="0" collapsed="false">
      <c r="F562" s="123"/>
      <c r="M562" s="3" t="str">
        <f aca="false">'Roshas Attendance'!M565</f>
        <v>Vxh</v>
      </c>
    </row>
    <row r="563" customFormat="false" ht="15.75" hidden="false" customHeight="true" outlineLevel="0" collapsed="false">
      <c r="F563" s="123"/>
      <c r="M563" s="3" t="str">
        <f aca="false">'Roshas Attendance'!M566</f>
        <v>Vyolette</v>
      </c>
    </row>
    <row r="564" customFormat="false" ht="15.75" hidden="false" customHeight="true" outlineLevel="0" collapsed="false">
      <c r="F564" s="123"/>
      <c r="M564" s="3" t="str">
        <f aca="false">'Roshas Attendance'!M567</f>
        <v>Wagons</v>
      </c>
    </row>
    <row r="565" customFormat="false" ht="15.75" hidden="false" customHeight="true" outlineLevel="0" collapsed="false">
      <c r="F565" s="123"/>
      <c r="M565" s="3" t="str">
        <f aca="false">'Roshas Attendance'!M568</f>
        <v>Walkingdot</v>
      </c>
    </row>
    <row r="566" customFormat="false" ht="15.75" hidden="false" customHeight="true" outlineLevel="0" collapsed="false">
      <c r="F566" s="123"/>
      <c r="M566" s="3" t="str">
        <f aca="false">'Roshas Attendance'!M569</f>
        <v>Warriorboi</v>
      </c>
    </row>
    <row r="567" customFormat="false" ht="15.75" hidden="false" customHeight="true" outlineLevel="0" collapsed="false">
      <c r="F567" s="123"/>
      <c r="M567" s="3" t="str">
        <f aca="false">'Roshas Attendance'!M570</f>
        <v>Watame</v>
      </c>
    </row>
    <row r="568" customFormat="false" ht="15.75" hidden="false" customHeight="true" outlineLevel="0" collapsed="false">
      <c r="F568" s="123"/>
      <c r="M568" s="3" t="str">
        <f aca="false">'Roshas Attendance'!M571</f>
        <v>Waylan</v>
      </c>
    </row>
    <row r="569" customFormat="false" ht="15.75" hidden="false" customHeight="true" outlineLevel="0" collapsed="false">
      <c r="F569" s="123"/>
      <c r="M569" s="3" t="str">
        <f aca="false">'Roshas Attendance'!M572</f>
        <v>Wegoodbruh</v>
      </c>
    </row>
    <row r="570" customFormat="false" ht="15.75" hidden="false" customHeight="true" outlineLevel="0" collapsed="false">
      <c r="F570" s="123"/>
      <c r="M570" s="3" t="str">
        <f aca="false">'Roshas Attendance'!M573</f>
        <v>Westsider</v>
      </c>
    </row>
    <row r="571" customFormat="false" ht="15.75" hidden="false" customHeight="true" outlineLevel="0" collapsed="false">
      <c r="F571" s="123"/>
      <c r="M571" s="3" t="str">
        <f aca="false">'Roshas Attendance'!M574</f>
        <v>Westyellow</v>
      </c>
    </row>
    <row r="572" customFormat="false" ht="15.75" hidden="false" customHeight="true" outlineLevel="0" collapsed="false">
      <c r="F572" s="123"/>
      <c r="M572" s="3" t="str">
        <f aca="false">'Roshas Attendance'!M575</f>
        <v>Wheatgrass</v>
      </c>
    </row>
    <row r="573" customFormat="false" ht="15.75" hidden="false" customHeight="true" outlineLevel="0" collapsed="false">
      <c r="F573" s="123"/>
      <c r="M573" s="3" t="str">
        <f aca="false">'Roshas Attendance'!M576</f>
        <v>Whitepowder</v>
      </c>
    </row>
    <row r="574" customFormat="false" ht="15.75" hidden="false" customHeight="true" outlineLevel="0" collapsed="false">
      <c r="F574" s="123"/>
      <c r="M574" s="3" t="str">
        <f aca="false">'Roshas Attendance'!M577</f>
        <v>Wilferall</v>
      </c>
    </row>
    <row r="575" customFormat="false" ht="15.75" hidden="false" customHeight="true" outlineLevel="0" collapsed="false">
      <c r="F575" s="123"/>
      <c r="M575" s="3" t="str">
        <f aca="false">'Roshas Attendance'!M578</f>
        <v>Willnothealu</v>
      </c>
    </row>
    <row r="576" customFormat="false" ht="15.75" hidden="false" customHeight="true" outlineLevel="0" collapsed="false">
      <c r="F576" s="123"/>
      <c r="M576" s="3" t="str">
        <f aca="false">'Roshas Attendance'!M579</f>
        <v>Wingsnbeer</v>
      </c>
    </row>
    <row r="577" customFormat="false" ht="15.75" hidden="false" customHeight="true" outlineLevel="0" collapsed="false">
      <c r="F577" s="123"/>
      <c r="M577" s="3" t="str">
        <f aca="false">'Roshas Attendance'!M580</f>
        <v>Wyrdis</v>
      </c>
    </row>
    <row r="578" customFormat="false" ht="15.75" hidden="false" customHeight="true" outlineLevel="0" collapsed="false">
      <c r="F578" s="123"/>
      <c r="M578" s="3" t="str">
        <f aca="false">'Roshas Attendance'!M581</f>
        <v>Wyrds</v>
      </c>
    </row>
    <row r="579" customFormat="false" ht="15.75" hidden="false" customHeight="true" outlineLevel="0" collapsed="false">
      <c r="F579" s="123"/>
      <c r="M579" s="3" t="str">
        <f aca="false">'Roshas Attendance'!M582</f>
        <v>Xiaobeii</v>
      </c>
    </row>
    <row r="580" customFormat="false" ht="15.75" hidden="false" customHeight="true" outlineLevel="0" collapsed="false">
      <c r="F580" s="123"/>
      <c r="M580" s="3" t="str">
        <f aca="false">'Roshas Attendance'!M583</f>
        <v>Xireal</v>
      </c>
    </row>
    <row r="581" customFormat="false" ht="15.75" hidden="false" customHeight="true" outlineLevel="0" collapsed="false">
      <c r="F581" s="123"/>
      <c r="M581" s="3" t="str">
        <f aca="false">'Roshas Attendance'!M584</f>
        <v>Yamanso</v>
      </c>
    </row>
    <row r="582" customFormat="false" ht="15.75" hidden="false" customHeight="true" outlineLevel="0" collapsed="false">
      <c r="F582" s="123"/>
      <c r="M582" s="3" t="str">
        <f aca="false">'Roshas Attendance'!M585</f>
        <v>Yardriss</v>
      </c>
    </row>
    <row r="583" customFormat="false" ht="15.75" hidden="false" customHeight="true" outlineLevel="0" collapsed="false">
      <c r="F583" s="123"/>
      <c r="M583" s="3" t="str">
        <f aca="false">'Roshas Attendance'!M586</f>
        <v>Ychinso</v>
      </c>
    </row>
    <row r="584" customFormat="false" ht="15.75" hidden="false" customHeight="true" outlineLevel="0" collapsed="false">
      <c r="F584" s="123"/>
      <c r="M584" s="3" t="str">
        <f aca="false">'Roshas Attendance'!M587</f>
        <v>Ychinsos</v>
      </c>
    </row>
    <row r="585" customFormat="false" ht="15.75" hidden="false" customHeight="true" outlineLevel="0" collapsed="false">
      <c r="F585" s="123"/>
      <c r="M585" s="3" t="str">
        <f aca="false">'Roshas Attendance'!M588</f>
        <v>Yoland</v>
      </c>
    </row>
    <row r="586" customFormat="false" ht="15.75" hidden="false" customHeight="true" outlineLevel="0" collapsed="false">
      <c r="F586" s="123"/>
      <c r="M586" s="3" t="str">
        <f aca="false">'Roshas Attendance'!M589</f>
        <v>Yolund</v>
      </c>
    </row>
    <row r="587" customFormat="false" ht="15.75" hidden="false" customHeight="true" outlineLevel="0" collapsed="false">
      <c r="F587" s="123"/>
      <c r="M587" s="3" t="str">
        <f aca="false">'Roshas Attendance'!M590</f>
        <v>Youwont</v>
      </c>
    </row>
    <row r="588" customFormat="false" ht="15.75" hidden="false" customHeight="true" outlineLevel="0" collapsed="false">
      <c r="F588" s="123"/>
      <c r="M588" s="3" t="str">
        <f aca="false">'Roshas Attendance'!M591</f>
        <v>Yychinso</v>
      </c>
    </row>
    <row r="589" customFormat="false" ht="15.75" hidden="false" customHeight="true" outlineLevel="0" collapsed="false">
      <c r="F589" s="123"/>
      <c r="M589" s="3" t="str">
        <f aca="false">'Roshas Attendance'!M592</f>
        <v>Zambrozi</v>
      </c>
    </row>
    <row r="590" customFormat="false" ht="15.75" hidden="false" customHeight="true" outlineLevel="0" collapsed="false">
      <c r="F590" s="123"/>
      <c r="M590" s="3" t="str">
        <f aca="false">'Roshas Attendance'!M593</f>
        <v>Zaysus</v>
      </c>
    </row>
    <row r="591" customFormat="false" ht="15.75" hidden="false" customHeight="true" outlineLevel="0" collapsed="false">
      <c r="F591" s="123"/>
      <c r="M591" s="3" t="str">
        <f aca="false">'Roshas Attendance'!M594</f>
        <v>Zekiel</v>
      </c>
    </row>
    <row r="592" customFormat="false" ht="15.75" hidden="false" customHeight="true" outlineLevel="0" collapsed="false">
      <c r="F592" s="123"/>
      <c r="M592" s="3" t="str">
        <f aca="false">'Roshas Attendance'!M595</f>
        <v>Zepar</v>
      </c>
    </row>
    <row r="593" customFormat="false" ht="15.75" hidden="false" customHeight="true" outlineLevel="0" collapsed="false">
      <c r="F593" s="123"/>
      <c r="M593" s="3" t="str">
        <f aca="false">'Roshas Attendance'!M596</f>
        <v>Zuggoner</v>
      </c>
    </row>
    <row r="594" customFormat="false" ht="15.75" hidden="false" customHeight="true" outlineLevel="0" collapsed="false">
      <c r="F594" s="123"/>
      <c r="M594" s="3" t="str">
        <f aca="false">'Roshas Attendance'!M597</f>
        <v>Zugummer</v>
      </c>
    </row>
    <row r="595" customFormat="false" ht="15.75" hidden="false" customHeight="true" outlineLevel="0" collapsed="false">
      <c r="F595" s="123"/>
      <c r="M595" s="3" t="str">
        <f aca="false">'Roshas Attendance'!M598</f>
        <v>Zuljitajin</v>
      </c>
    </row>
    <row r="596" customFormat="false" ht="15.75" hidden="false" customHeight="true" outlineLevel="0" collapsed="false">
      <c r="F596" s="123"/>
      <c r="M596" s="3" t="str">
        <f aca="false">'Roshas Attendance'!M599</f>
        <v>Zuljitazin</v>
      </c>
    </row>
    <row r="597" customFormat="false" ht="15.75" hidden="false" customHeight="true" outlineLevel="0" collapsed="false">
      <c r="F597" s="123"/>
      <c r="M597" s="3" t="n">
        <f aca="false">'Roshas Attendance'!M600</f>
        <v>0</v>
      </c>
    </row>
    <row r="598" customFormat="false" ht="15.75" hidden="false" customHeight="true" outlineLevel="0" collapsed="false">
      <c r="F598" s="123"/>
      <c r="M598" s="3" t="n">
        <f aca="false">'Roshas Attendance'!M601</f>
        <v>0</v>
      </c>
    </row>
    <row r="599" customFormat="false" ht="15.75" hidden="false" customHeight="true" outlineLevel="0" collapsed="false">
      <c r="F599" s="123"/>
      <c r="M599" s="3" t="n">
        <f aca="false">'Roshas Attendance'!M602</f>
        <v>0</v>
      </c>
    </row>
    <row r="600" customFormat="false" ht="15.75" hidden="false" customHeight="true" outlineLevel="0" collapsed="false">
      <c r="F600" s="123"/>
      <c r="M600" s="3" t="n">
        <f aca="false">'Roshas Attendance'!M603</f>
        <v>0</v>
      </c>
    </row>
    <row r="601" customFormat="false" ht="15.75" hidden="false" customHeight="true" outlineLevel="0" collapsed="false">
      <c r="F601" s="123"/>
      <c r="M601" s="3" t="n">
        <f aca="false">'Roshas Attendance'!M604</f>
        <v>0</v>
      </c>
    </row>
    <row r="602" customFormat="false" ht="15.75" hidden="false" customHeight="true" outlineLevel="0" collapsed="false">
      <c r="F602" s="123"/>
      <c r="M602" s="3" t="n">
        <f aca="false">'Roshas Attendance'!M605</f>
        <v>0</v>
      </c>
    </row>
    <row r="603" customFormat="false" ht="15.75" hidden="false" customHeight="true" outlineLevel="0" collapsed="false">
      <c r="F603" s="123"/>
      <c r="M603" s="3" t="n">
        <f aca="false">'Roshas Attendance'!M606</f>
        <v>0</v>
      </c>
    </row>
    <row r="604" customFormat="false" ht="15.75" hidden="false" customHeight="true" outlineLevel="0" collapsed="false">
      <c r="F604" s="123"/>
      <c r="M604" s="3" t="n">
        <f aca="false">'Roshas Attendance'!M607</f>
        <v>0</v>
      </c>
    </row>
    <row r="605" customFormat="false" ht="15.75" hidden="false" customHeight="true" outlineLevel="0" collapsed="false">
      <c r="F605" s="123"/>
      <c r="M605" s="3" t="n">
        <f aca="false">'Roshas Attendance'!M608</f>
        <v>0</v>
      </c>
    </row>
    <row r="606" customFormat="false" ht="15.75" hidden="false" customHeight="true" outlineLevel="0" collapsed="false">
      <c r="F606" s="123"/>
      <c r="M606" s="3" t="n">
        <f aca="false">'Roshas Attendance'!M609</f>
        <v>0</v>
      </c>
    </row>
    <row r="607" customFormat="false" ht="15.75" hidden="false" customHeight="true" outlineLevel="0" collapsed="false">
      <c r="F607" s="123"/>
      <c r="M607" s="3" t="n">
        <f aca="false">'Roshas Attendance'!M610</f>
        <v>0</v>
      </c>
    </row>
    <row r="608" customFormat="false" ht="15.75" hidden="false" customHeight="true" outlineLevel="0" collapsed="false">
      <c r="F608" s="123"/>
      <c r="M608" s="3" t="n">
        <f aca="false">'Roshas Attendance'!M611</f>
        <v>0</v>
      </c>
    </row>
    <row r="609" customFormat="false" ht="15.75" hidden="false" customHeight="true" outlineLevel="0" collapsed="false">
      <c r="F609" s="123"/>
      <c r="M609" s="3" t="n">
        <f aca="false">'Roshas Attendance'!M612</f>
        <v>0</v>
      </c>
    </row>
    <row r="610" customFormat="false" ht="15.75" hidden="false" customHeight="true" outlineLevel="0" collapsed="false">
      <c r="F610" s="123"/>
      <c r="M610" s="3" t="n">
        <f aca="false">'Roshas Attendance'!M613</f>
        <v>0</v>
      </c>
    </row>
    <row r="611" customFormat="false" ht="15.75" hidden="false" customHeight="true" outlineLevel="0" collapsed="false">
      <c r="F611" s="123"/>
      <c r="M611" s="3" t="n">
        <f aca="false">'Roshas Attendance'!M614</f>
        <v>0</v>
      </c>
    </row>
    <row r="612" customFormat="false" ht="15.75" hidden="false" customHeight="true" outlineLevel="0" collapsed="false">
      <c r="F612" s="123"/>
      <c r="M612" s="3" t="n">
        <f aca="false">'Roshas Attendance'!M615</f>
        <v>0</v>
      </c>
    </row>
    <row r="613" customFormat="false" ht="15.75" hidden="false" customHeight="true" outlineLevel="0" collapsed="false">
      <c r="F613" s="123"/>
      <c r="M613" s="3" t="n">
        <f aca="false">'Roshas Attendance'!M616</f>
        <v>0</v>
      </c>
    </row>
    <row r="614" customFormat="false" ht="15.75" hidden="false" customHeight="true" outlineLevel="0" collapsed="false">
      <c r="F614" s="123"/>
      <c r="M614" s="3" t="n">
        <f aca="false">'Roshas Attendance'!M617</f>
        <v>0</v>
      </c>
    </row>
    <row r="615" customFormat="false" ht="15.75" hidden="false" customHeight="true" outlineLevel="0" collapsed="false">
      <c r="F615" s="123"/>
      <c r="M615" s="3" t="n">
        <f aca="false">'Roshas Attendance'!M618</f>
        <v>0</v>
      </c>
    </row>
    <row r="616" customFormat="false" ht="15.75" hidden="false" customHeight="true" outlineLevel="0" collapsed="false">
      <c r="F616" s="123"/>
      <c r="M616" s="3" t="n">
        <f aca="false">'Roshas Attendance'!M619</f>
        <v>0</v>
      </c>
    </row>
    <row r="617" customFormat="false" ht="15.75" hidden="false" customHeight="true" outlineLevel="0" collapsed="false">
      <c r="F617" s="123"/>
      <c r="M617" s="3" t="n">
        <f aca="false">'Roshas Attendance'!M620</f>
        <v>0</v>
      </c>
    </row>
    <row r="618" customFormat="false" ht="15.75" hidden="false" customHeight="true" outlineLevel="0" collapsed="false">
      <c r="F618" s="123"/>
      <c r="M618" s="3" t="n">
        <f aca="false">'Roshas Attendance'!M621</f>
        <v>0</v>
      </c>
    </row>
    <row r="619" customFormat="false" ht="15.75" hidden="false" customHeight="true" outlineLevel="0" collapsed="false">
      <c r="F619" s="123"/>
      <c r="M619" s="3" t="n">
        <f aca="false">'Roshas Attendance'!M622</f>
        <v>0</v>
      </c>
    </row>
    <row r="620" customFormat="false" ht="15.75" hidden="false" customHeight="true" outlineLevel="0" collapsed="false">
      <c r="F620" s="123"/>
      <c r="M620" s="3" t="n">
        <f aca="false">'Roshas Attendance'!M623</f>
        <v>0</v>
      </c>
    </row>
    <row r="621" customFormat="false" ht="15.75" hidden="false" customHeight="true" outlineLevel="0" collapsed="false">
      <c r="F621" s="123"/>
      <c r="M621" s="3" t="n">
        <f aca="false">'Roshas Attendance'!M624</f>
        <v>0</v>
      </c>
    </row>
    <row r="622" customFormat="false" ht="15.75" hidden="false" customHeight="true" outlineLevel="0" collapsed="false">
      <c r="F622" s="123"/>
      <c r="M622" s="3" t="n">
        <f aca="false">'Roshas Attendance'!M625</f>
        <v>0</v>
      </c>
    </row>
    <row r="623" customFormat="false" ht="15.75" hidden="false" customHeight="true" outlineLevel="0" collapsed="false">
      <c r="F623" s="123"/>
      <c r="M623" s="3" t="n">
        <f aca="false">'Roshas Attendance'!M626</f>
        <v>0</v>
      </c>
    </row>
    <row r="624" customFormat="false" ht="15.75" hidden="false" customHeight="true" outlineLevel="0" collapsed="false">
      <c r="F624" s="123"/>
      <c r="M624" s="3" t="n">
        <f aca="false">'Roshas Attendance'!M627</f>
        <v>0</v>
      </c>
    </row>
    <row r="625" customFormat="false" ht="15.75" hidden="false" customHeight="true" outlineLevel="0" collapsed="false">
      <c r="F625" s="123"/>
      <c r="M625" s="3" t="n">
        <f aca="false">'Roshas Attendance'!M628</f>
        <v>0</v>
      </c>
    </row>
    <row r="626" customFormat="false" ht="15.75" hidden="false" customHeight="true" outlineLevel="0" collapsed="false">
      <c r="F626" s="123"/>
      <c r="M626" s="3" t="n">
        <f aca="false">'Roshas Attendance'!M629</f>
        <v>0</v>
      </c>
    </row>
    <row r="627" customFormat="false" ht="15.75" hidden="false" customHeight="true" outlineLevel="0" collapsed="false">
      <c r="F627" s="123"/>
      <c r="M627" s="3" t="n">
        <f aca="false">'Roshas Attendance'!M630</f>
        <v>0</v>
      </c>
    </row>
    <row r="628" customFormat="false" ht="15.75" hidden="false" customHeight="true" outlineLevel="0" collapsed="false">
      <c r="F628" s="123"/>
      <c r="M628" s="3" t="n">
        <f aca="false">'Roshas Attendance'!M631</f>
        <v>0</v>
      </c>
    </row>
    <row r="629" customFormat="false" ht="15.75" hidden="false" customHeight="true" outlineLevel="0" collapsed="false">
      <c r="F629" s="123"/>
      <c r="M629" s="3" t="n">
        <f aca="false">'Roshas Attendance'!M632</f>
        <v>0</v>
      </c>
    </row>
    <row r="630" customFormat="false" ht="15.75" hidden="false" customHeight="true" outlineLevel="0" collapsed="false">
      <c r="F630" s="123"/>
      <c r="M630" s="3" t="n">
        <f aca="false">'Roshas Attendance'!M633</f>
        <v>0</v>
      </c>
    </row>
    <row r="631" customFormat="false" ht="15.75" hidden="false" customHeight="true" outlineLevel="0" collapsed="false">
      <c r="F631" s="123"/>
      <c r="M631" s="3" t="n">
        <f aca="false">'Roshas Attendance'!M634</f>
        <v>0</v>
      </c>
    </row>
    <row r="632" customFormat="false" ht="15.75" hidden="false" customHeight="true" outlineLevel="0" collapsed="false">
      <c r="F632" s="123"/>
      <c r="M632" s="3" t="n">
        <f aca="false">'Roshas Attendance'!M635</f>
        <v>0</v>
      </c>
    </row>
    <row r="633" customFormat="false" ht="15.75" hidden="false" customHeight="true" outlineLevel="0" collapsed="false">
      <c r="F633" s="123"/>
      <c r="M633" s="3" t="n">
        <f aca="false">'Roshas Attendance'!M636</f>
        <v>0</v>
      </c>
    </row>
    <row r="634" customFormat="false" ht="15.75" hidden="false" customHeight="true" outlineLevel="0" collapsed="false">
      <c r="F634" s="123"/>
      <c r="M634" s="3" t="n">
        <f aca="false">'Roshas Attendance'!M637</f>
        <v>0</v>
      </c>
    </row>
    <row r="635" customFormat="false" ht="15.75" hidden="false" customHeight="true" outlineLevel="0" collapsed="false">
      <c r="F635" s="123"/>
      <c r="M635" s="3" t="n">
        <f aca="false">'Roshas Attendance'!M638</f>
        <v>0</v>
      </c>
    </row>
    <row r="636" customFormat="false" ht="15.75" hidden="false" customHeight="true" outlineLevel="0" collapsed="false">
      <c r="F636" s="123"/>
      <c r="M636" s="3" t="n">
        <f aca="false">'Roshas Attendance'!M639</f>
        <v>0</v>
      </c>
    </row>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1">
    <dataValidation allowBlank="true" errorStyle="stop" operator="equal" showDropDown="false" showErrorMessage="false" showInputMessage="false" sqref="G2:G561" type="list">
      <formula1>"Option 1,Option 2"</formula1>
      <formula2>0</formula2>
    </dataValidation>
  </dataValidation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0" width="29.78"/>
    <col collapsed="false" customWidth="true" hidden="false" outlineLevel="0" max="2" min="2" style="0" width="12.26"/>
    <col collapsed="false" customWidth="true" hidden="false" outlineLevel="0" max="4" min="3" style="0" width="18.52"/>
    <col collapsed="false" customWidth="true" hidden="false" outlineLevel="0" max="5" min="5" style="0" width="3.88"/>
    <col collapsed="false" customWidth="true" hidden="false" outlineLevel="0" max="6" min="6" style="0" width="18.52"/>
    <col collapsed="false" customWidth="true" hidden="false" outlineLevel="0" max="26" min="7" style="0" width="8.64"/>
    <col collapsed="false" customWidth="true" hidden="false" outlineLevel="0" max="1024" min="27" style="0" width="12.64"/>
  </cols>
  <sheetData>
    <row r="1" customFormat="false" ht="15.75" hidden="false" customHeight="true" outlineLevel="0" collapsed="false">
      <c r="A1" s="249" t="s">
        <v>290</v>
      </c>
      <c r="B1" s="250" t="s">
        <v>295</v>
      </c>
      <c r="C1" s="251" t="s">
        <v>274</v>
      </c>
      <c r="D1" s="252" t="s">
        <v>1062</v>
      </c>
      <c r="E1" s="253"/>
      <c r="F1" s="253" t="s">
        <v>1063</v>
      </c>
    </row>
    <row r="2" customFormat="false" ht="15.75" hidden="false" customHeight="true" outlineLevel="0" collapsed="false">
      <c r="A2" s="254" t="str">
        <f aca="true">IFERROR(INDIRECT("'" &amp; $F$2 &amp; "'!A" &amp; ROW()),"")</f>
        <v/>
      </c>
      <c r="B2" s="255" t="str">
        <f aca="false">IFERROR(xlookup(A2,INDIRECT("'" &amp; $F$2 &amp; "'!A:A"), INDIRECT("'" &amp; $F$2 &amp; "'!G:G")),"")</f>
        <v/>
      </c>
      <c r="C2" s="256" t="e">
        <f aca="false">B2*(B2/1000)</f>
        <v>#VALUE!</v>
      </c>
      <c r="D2" s="257" t="e">
        <f aca="false">ROUNDUP(B2-C2,0)</f>
        <v>#VALUE!</v>
      </c>
      <c r="E2" s="258"/>
      <c r="F2" s="258" t="s">
        <v>1064</v>
      </c>
    </row>
    <row r="3" customFormat="false" ht="15.75" hidden="false" customHeight="true" outlineLevel="0" collapsed="false">
      <c r="A3" s="259" t="str">
        <f aca="true">IFERROR(INDIRECT("'" &amp; $F$2 &amp; "'!A" &amp; ROW()),"")</f>
        <v/>
      </c>
      <c r="B3" s="255" t="str">
        <f aca="false">IFERROR(xlookup(A3,INDIRECT("'" &amp; $F$2 &amp; "'!A:A"), INDIRECT("'" &amp; $F$2 &amp; "'!G:G")),"")</f>
        <v/>
      </c>
      <c r="C3" s="260" t="e">
        <f aca="false">B3*(B3/1000)</f>
        <v>#VALUE!</v>
      </c>
      <c r="D3" s="261" t="e">
        <f aca="false">ROUNDUP(B3-C3,0)</f>
        <v>#VALUE!</v>
      </c>
      <c r="E3" s="262"/>
      <c r="F3" s="262"/>
    </row>
    <row r="4" customFormat="false" ht="15.75" hidden="false" customHeight="true" outlineLevel="0" collapsed="false">
      <c r="A4" s="254" t="str">
        <f aca="true">IFERROR(INDIRECT("'" &amp; $F$2 &amp; "'!A" &amp; ROW()),"")</f>
        <v/>
      </c>
      <c r="B4" s="255" t="str">
        <f aca="false">IFERROR(xlookup(A4,INDIRECT("'" &amp; $F$2 &amp; "'!A:A"), INDIRECT("'" &amp; $F$2 &amp; "'!G:G")),"")</f>
        <v/>
      </c>
      <c r="C4" s="256" t="e">
        <f aca="false">B4*(B4/1000)</f>
        <v>#VALUE!</v>
      </c>
      <c r="D4" s="257" t="e">
        <f aca="false">ROUNDUP(B4-C4,0)</f>
        <v>#VALUE!</v>
      </c>
      <c r="E4" s="258"/>
      <c r="F4" s="258"/>
    </row>
    <row r="5" customFormat="false" ht="15.75" hidden="false" customHeight="true" outlineLevel="0" collapsed="false">
      <c r="A5" s="259" t="str">
        <f aca="true">IFERROR(INDIRECT("'" &amp; $F$2 &amp; "'!A" &amp; ROW()),"")</f>
        <v/>
      </c>
      <c r="B5" s="255" t="str">
        <f aca="false">IFERROR(xlookup(A5,INDIRECT("'" &amp; $F$2 &amp; "'!A:A"), INDIRECT("'" &amp; $F$2 &amp; "'!G:G")),"")</f>
        <v/>
      </c>
      <c r="C5" s="260" t="e">
        <f aca="false">B5*(B5/1000)</f>
        <v>#VALUE!</v>
      </c>
      <c r="D5" s="261" t="e">
        <f aca="false">ROUNDUP(B5-C5,0)</f>
        <v>#VALUE!</v>
      </c>
      <c r="E5" s="262"/>
      <c r="F5" s="262"/>
    </row>
    <row r="6" customFormat="false" ht="15.75" hidden="false" customHeight="true" outlineLevel="0" collapsed="false">
      <c r="A6" s="254" t="str">
        <f aca="true">IFERROR(INDIRECT("'" &amp; $F$2 &amp; "'!A" &amp; ROW()),"")</f>
        <v/>
      </c>
      <c r="B6" s="255" t="str">
        <f aca="false">IFERROR(xlookup(A6,INDIRECT("'" &amp; $F$2 &amp; "'!A:A"), INDIRECT("'" &amp; $F$2 &amp; "'!G:G")),"")</f>
        <v/>
      </c>
      <c r="C6" s="256" t="e">
        <f aca="false">B6*(B6/1000)</f>
        <v>#VALUE!</v>
      </c>
      <c r="D6" s="257" t="e">
        <f aca="false">ROUNDUP(B6-C6,0)</f>
        <v>#VALUE!</v>
      </c>
      <c r="E6" s="258"/>
      <c r="F6" s="258"/>
    </row>
    <row r="7" customFormat="false" ht="15.75" hidden="false" customHeight="true" outlineLevel="0" collapsed="false">
      <c r="A7" s="259" t="str">
        <f aca="true">IFERROR(INDIRECT("'" &amp; $F$2 &amp; "'!A" &amp; ROW()),"")</f>
        <v/>
      </c>
      <c r="B7" s="255" t="str">
        <f aca="false">IFERROR(xlookup(A7,INDIRECT("'" &amp; $F$2 &amp; "'!A:A"), INDIRECT("'" &amp; $F$2 &amp; "'!G:G")),"")</f>
        <v/>
      </c>
      <c r="C7" s="260" t="e">
        <f aca="false">B7*(B7/1000)</f>
        <v>#VALUE!</v>
      </c>
      <c r="D7" s="261" t="e">
        <f aca="false">ROUNDUP(B7-C7,0)</f>
        <v>#VALUE!</v>
      </c>
      <c r="E7" s="262"/>
      <c r="F7" s="262"/>
    </row>
    <row r="8" customFormat="false" ht="15.75" hidden="false" customHeight="true" outlineLevel="0" collapsed="false">
      <c r="A8" s="254" t="str">
        <f aca="true">IFERROR(INDIRECT("'" &amp; $F$2 &amp; "'!A" &amp; ROW()),"")</f>
        <v/>
      </c>
      <c r="B8" s="255" t="str">
        <f aca="false">IFERROR(xlookup(A8,INDIRECT("'" &amp; $F$2 &amp; "'!A:A"), INDIRECT("'" &amp; $F$2 &amp; "'!G:G")),"")</f>
        <v/>
      </c>
      <c r="C8" s="256" t="e">
        <f aca="false">B8*(B8/1000)</f>
        <v>#VALUE!</v>
      </c>
      <c r="D8" s="257" t="e">
        <f aca="false">ROUNDUP(B8-C8,0)</f>
        <v>#VALUE!</v>
      </c>
      <c r="E8" s="258"/>
      <c r="F8" s="258"/>
    </row>
    <row r="9" customFormat="false" ht="15.75" hidden="false" customHeight="true" outlineLevel="0" collapsed="false">
      <c r="A9" s="259" t="str">
        <f aca="true">IFERROR(INDIRECT("'" &amp; $F$2 &amp; "'!A" &amp; ROW()),"")</f>
        <v/>
      </c>
      <c r="B9" s="255" t="str">
        <f aca="false">IFERROR(xlookup(A9,INDIRECT("'" &amp; $F$2 &amp; "'!A:A"), INDIRECT("'" &amp; $F$2 &amp; "'!G:G")),"")</f>
        <v/>
      </c>
      <c r="C9" s="260" t="e">
        <f aca="false">B9*(B9/1000)</f>
        <v>#VALUE!</v>
      </c>
      <c r="D9" s="261" t="e">
        <f aca="false">ROUNDUP(B9-C9,0)</f>
        <v>#VALUE!</v>
      </c>
      <c r="E9" s="262"/>
      <c r="F9" s="262"/>
    </row>
    <row r="10" customFormat="false" ht="15.75" hidden="false" customHeight="true" outlineLevel="0" collapsed="false">
      <c r="A10" s="254" t="str">
        <f aca="true">IFERROR(INDIRECT("'" &amp; $F$2 &amp; "'!A" &amp; ROW()),"")</f>
        <v/>
      </c>
      <c r="B10" s="255" t="str">
        <f aca="false">IFERROR(xlookup(A10,INDIRECT("'" &amp; $F$2 &amp; "'!A:A"), INDIRECT("'" &amp; $F$2 &amp; "'!G:G")),"")</f>
        <v/>
      </c>
      <c r="C10" s="256" t="e">
        <f aca="false">B10*(B10/1000)</f>
        <v>#VALUE!</v>
      </c>
      <c r="D10" s="257" t="e">
        <f aca="false">ROUNDUP(B10-C10,0)</f>
        <v>#VALUE!</v>
      </c>
      <c r="E10" s="258"/>
      <c r="F10" s="258"/>
    </row>
    <row r="11" customFormat="false" ht="15.75" hidden="false" customHeight="true" outlineLevel="0" collapsed="false">
      <c r="A11" s="259" t="str">
        <f aca="true">IFERROR(INDIRECT("'" &amp; $F$2 &amp; "'!A" &amp; ROW()),"")</f>
        <v/>
      </c>
      <c r="B11" s="255" t="str">
        <f aca="false">IFERROR(xlookup(A11,INDIRECT("'" &amp; $F$2 &amp; "'!A:A"), INDIRECT("'" &amp; $F$2 &amp; "'!G:G")),"")</f>
        <v/>
      </c>
      <c r="C11" s="260" t="e">
        <f aca="false">B11*(B11/1000)</f>
        <v>#VALUE!</v>
      </c>
      <c r="D11" s="261" t="e">
        <f aca="false">ROUNDUP(B11-C11,0)</f>
        <v>#VALUE!</v>
      </c>
      <c r="E11" s="262"/>
      <c r="F11" s="262"/>
    </row>
    <row r="12" customFormat="false" ht="15.75" hidden="false" customHeight="true" outlineLevel="0" collapsed="false">
      <c r="A12" s="254" t="str">
        <f aca="true">IFERROR(INDIRECT("'" &amp; $F$2 &amp; "'!A" &amp; ROW()),"")</f>
        <v/>
      </c>
      <c r="B12" s="255" t="str">
        <f aca="false">IFERROR(xlookup(A12,INDIRECT("'" &amp; $F$2 &amp; "'!A:A"), INDIRECT("'" &amp; $F$2 &amp; "'!G:G")),"")</f>
        <v/>
      </c>
      <c r="C12" s="256" t="e">
        <f aca="false">B12*(B12/1000)</f>
        <v>#VALUE!</v>
      </c>
      <c r="D12" s="257" t="e">
        <f aca="false">ROUNDUP(B12-C12,0)</f>
        <v>#VALUE!</v>
      </c>
      <c r="E12" s="258"/>
      <c r="F12" s="258"/>
    </row>
    <row r="13" customFormat="false" ht="15.75" hidden="false" customHeight="true" outlineLevel="0" collapsed="false">
      <c r="A13" s="259" t="str">
        <f aca="true">IFERROR(INDIRECT("'" &amp; $F$2 &amp; "'!A" &amp; ROW()),"")</f>
        <v/>
      </c>
      <c r="B13" s="255" t="str">
        <f aca="false">IFERROR(xlookup(A13,INDIRECT("'" &amp; $F$2 &amp; "'!A:A"), INDIRECT("'" &amp; $F$2 &amp; "'!G:G")),"")</f>
        <v/>
      </c>
      <c r="C13" s="260" t="e">
        <f aca="false">B13*(B13/1000)</f>
        <v>#VALUE!</v>
      </c>
      <c r="D13" s="261" t="e">
        <f aca="false">ROUNDUP(B13-C13,0)</f>
        <v>#VALUE!</v>
      </c>
      <c r="E13" s="262"/>
      <c r="F13" s="262"/>
    </row>
    <row r="14" customFormat="false" ht="15.75" hidden="false" customHeight="true" outlineLevel="0" collapsed="false">
      <c r="A14" s="254" t="str">
        <f aca="true">IFERROR(INDIRECT("'" &amp; $F$2 &amp; "'!A" &amp; ROW()),"")</f>
        <v/>
      </c>
      <c r="B14" s="255" t="str">
        <f aca="false">IFERROR(xlookup(A14,INDIRECT("'" &amp; $F$2 &amp; "'!A:A"), INDIRECT("'" &amp; $F$2 &amp; "'!G:G")),"")</f>
        <v/>
      </c>
      <c r="C14" s="256" t="e">
        <f aca="false">B14*(B14/1000)</f>
        <v>#VALUE!</v>
      </c>
      <c r="D14" s="257" t="e">
        <f aca="false">ROUNDUP(B14-C14,0)</f>
        <v>#VALUE!</v>
      </c>
      <c r="E14" s="258"/>
      <c r="F14" s="258"/>
    </row>
    <row r="15" customFormat="false" ht="15.75" hidden="false" customHeight="true" outlineLevel="0" collapsed="false">
      <c r="A15" s="259" t="str">
        <f aca="true">IFERROR(INDIRECT("'" &amp; $F$2 &amp; "'!A" &amp; ROW()),"")</f>
        <v/>
      </c>
      <c r="B15" s="255" t="str">
        <f aca="false">IFERROR(xlookup(A15,INDIRECT("'" &amp; $F$2 &amp; "'!A:A"), INDIRECT("'" &amp; $F$2 &amp; "'!G:G")),"")</f>
        <v/>
      </c>
      <c r="C15" s="260" t="e">
        <f aca="false">B15*(B15/1000)</f>
        <v>#VALUE!</v>
      </c>
      <c r="D15" s="261" t="e">
        <f aca="false">ROUNDUP(B15-C15,0)</f>
        <v>#VALUE!</v>
      </c>
      <c r="E15" s="262"/>
      <c r="F15" s="262"/>
    </row>
    <row r="16" customFormat="false" ht="15.75" hidden="false" customHeight="true" outlineLevel="0" collapsed="false">
      <c r="A16" s="254" t="str">
        <f aca="true">IFERROR(INDIRECT("'" &amp; $F$2 &amp; "'!A" &amp; ROW()),"")</f>
        <v/>
      </c>
      <c r="B16" s="255" t="str">
        <f aca="false">IFERROR(xlookup(A16,INDIRECT("'" &amp; $F$2 &amp; "'!A:A"), INDIRECT("'" &amp; $F$2 &amp; "'!G:G")),"")</f>
        <v/>
      </c>
      <c r="C16" s="256" t="e">
        <f aca="false">B16*(B16/1000)</f>
        <v>#VALUE!</v>
      </c>
      <c r="D16" s="257" t="e">
        <f aca="false">ROUNDUP(B16-C16,0)</f>
        <v>#VALUE!</v>
      </c>
      <c r="E16" s="258"/>
      <c r="F16" s="258"/>
    </row>
    <row r="17" customFormat="false" ht="15.75" hidden="false" customHeight="true" outlineLevel="0" collapsed="false">
      <c r="A17" s="259" t="str">
        <f aca="true">IFERROR(INDIRECT("'" &amp; $F$2 &amp; "'!A" &amp; ROW()),"")</f>
        <v/>
      </c>
      <c r="B17" s="255" t="str">
        <f aca="false">IFERROR(xlookup(A17,INDIRECT("'" &amp; $F$2 &amp; "'!A:A"), INDIRECT("'" &amp; $F$2 &amp; "'!G:G")),"")</f>
        <v/>
      </c>
      <c r="C17" s="260" t="e">
        <f aca="false">B17*(B17/1000)</f>
        <v>#VALUE!</v>
      </c>
      <c r="D17" s="261" t="e">
        <f aca="false">ROUNDUP(B17-C17,0)</f>
        <v>#VALUE!</v>
      </c>
      <c r="E17" s="262"/>
      <c r="F17" s="262"/>
    </row>
    <row r="18" customFormat="false" ht="15.75" hidden="false" customHeight="true" outlineLevel="0" collapsed="false">
      <c r="A18" s="254" t="str">
        <f aca="true">IFERROR(INDIRECT("'" &amp; $F$2 &amp; "'!A" &amp; ROW()),"")</f>
        <v/>
      </c>
      <c r="B18" s="255" t="str">
        <f aca="false">IFERROR(xlookup(A18,INDIRECT("'" &amp; $F$2 &amp; "'!A:A"), INDIRECT("'" &amp; $F$2 &amp; "'!G:G")),"")</f>
        <v/>
      </c>
      <c r="C18" s="256" t="e">
        <f aca="false">B18*(B18/1000)</f>
        <v>#VALUE!</v>
      </c>
      <c r="D18" s="257" t="e">
        <f aca="false">ROUNDUP(B18-C18,0)</f>
        <v>#VALUE!</v>
      </c>
      <c r="E18" s="258"/>
      <c r="F18" s="258"/>
    </row>
    <row r="19" customFormat="false" ht="15.75" hidden="false" customHeight="true" outlineLevel="0" collapsed="false">
      <c r="A19" s="259" t="str">
        <f aca="true">IFERROR(INDIRECT("'" &amp; $F$2 &amp; "'!A" &amp; ROW()),"")</f>
        <v/>
      </c>
      <c r="B19" s="255" t="str">
        <f aca="false">IFERROR(xlookup(A19,INDIRECT("'" &amp; $F$2 &amp; "'!A:A"), INDIRECT("'" &amp; $F$2 &amp; "'!G:G")),"")</f>
        <v/>
      </c>
      <c r="C19" s="260" t="e">
        <f aca="false">B19*(B19/1000)</f>
        <v>#VALUE!</v>
      </c>
      <c r="D19" s="261" t="e">
        <f aca="false">ROUNDUP(B19-C19,0)</f>
        <v>#VALUE!</v>
      </c>
      <c r="E19" s="262"/>
      <c r="F19" s="262"/>
    </row>
    <row r="20" customFormat="false" ht="15.75" hidden="false" customHeight="true" outlineLevel="0" collapsed="false">
      <c r="A20" s="254" t="str">
        <f aca="true">IFERROR(INDIRECT("'" &amp; $F$2 &amp; "'!A" &amp; ROW()),"")</f>
        <v/>
      </c>
      <c r="B20" s="255" t="str">
        <f aca="false">IFERROR(xlookup(A20,INDIRECT("'" &amp; $F$2 &amp; "'!A:A"), INDIRECT("'" &amp; $F$2 &amp; "'!G:G")),"")</f>
        <v/>
      </c>
      <c r="C20" s="256" t="e">
        <f aca="false">B20*(B20/1000)</f>
        <v>#VALUE!</v>
      </c>
      <c r="D20" s="257" t="e">
        <f aca="false">ROUNDUP(B20-C20,0)</f>
        <v>#VALUE!</v>
      </c>
      <c r="E20" s="258"/>
      <c r="F20" s="258"/>
    </row>
    <row r="21" customFormat="false" ht="15.75" hidden="false" customHeight="true" outlineLevel="0" collapsed="false">
      <c r="A21" s="259" t="str">
        <f aca="true">IFERROR(INDIRECT("'" &amp; $F$2 &amp; "'!A" &amp; ROW()),"")</f>
        <v/>
      </c>
      <c r="B21" s="255" t="str">
        <f aca="false">IFERROR(xlookup(A21,INDIRECT("'" &amp; $F$2 &amp; "'!A:A"), INDIRECT("'" &amp; $F$2 &amp; "'!G:G")),"")</f>
        <v/>
      </c>
      <c r="C21" s="260" t="e">
        <f aca="false">B21*(B21/1000)</f>
        <v>#VALUE!</v>
      </c>
      <c r="D21" s="261" t="e">
        <f aca="false">ROUNDUP(B21-C21,0)</f>
        <v>#VALUE!</v>
      </c>
      <c r="E21" s="262"/>
      <c r="F21" s="262"/>
    </row>
    <row r="22" customFormat="false" ht="15.75" hidden="false" customHeight="true" outlineLevel="0" collapsed="false">
      <c r="A22" s="254" t="str">
        <f aca="true">IFERROR(INDIRECT("'" &amp; $F$2 &amp; "'!A" &amp; ROW()),"")</f>
        <v/>
      </c>
      <c r="B22" s="255" t="str">
        <f aca="false">IFERROR(xlookup(A22,INDIRECT("'" &amp; $F$2 &amp; "'!A:A"), INDIRECT("'" &amp; $F$2 &amp; "'!G:G")),"")</f>
        <v/>
      </c>
      <c r="C22" s="256" t="e">
        <f aca="false">B22*(B22/1000)</f>
        <v>#VALUE!</v>
      </c>
      <c r="D22" s="257" t="e">
        <f aca="false">ROUNDUP(B22-C22,0)</f>
        <v>#VALUE!</v>
      </c>
      <c r="E22" s="258"/>
      <c r="F22" s="258"/>
    </row>
    <row r="23" customFormat="false" ht="15.75" hidden="false" customHeight="true" outlineLevel="0" collapsed="false">
      <c r="A23" s="259" t="str">
        <f aca="true">IFERROR(INDIRECT("'" &amp; $F$2 &amp; "'!A" &amp; ROW()),"")</f>
        <v/>
      </c>
      <c r="B23" s="255" t="str">
        <f aca="false">IFERROR(xlookup(A23,INDIRECT("'" &amp; $F$2 &amp; "'!A:A"), INDIRECT("'" &amp; $F$2 &amp; "'!G:G")),"")</f>
        <v/>
      </c>
      <c r="C23" s="260" t="e">
        <f aca="false">B23*(B23/1000)</f>
        <v>#VALUE!</v>
      </c>
      <c r="D23" s="261" t="e">
        <f aca="false">ROUNDUP(B23-C23,0)</f>
        <v>#VALUE!</v>
      </c>
      <c r="E23" s="262"/>
      <c r="F23" s="262"/>
    </row>
    <row r="24" customFormat="false" ht="15.75" hidden="false" customHeight="true" outlineLevel="0" collapsed="false">
      <c r="A24" s="254" t="str">
        <f aca="true">IFERROR(INDIRECT("'" &amp; $F$2 &amp; "'!A" &amp; ROW()),"")</f>
        <v/>
      </c>
      <c r="B24" s="255" t="str">
        <f aca="false">IFERROR(xlookup(A24,INDIRECT("'" &amp; $F$2 &amp; "'!A:A"), INDIRECT("'" &amp; $F$2 &amp; "'!G:G")),"")</f>
        <v/>
      </c>
      <c r="C24" s="256" t="e">
        <f aca="false">B24*(B24/1000)</f>
        <v>#VALUE!</v>
      </c>
      <c r="D24" s="257" t="e">
        <f aca="false">ROUNDUP(B24-C24,0)</f>
        <v>#VALUE!</v>
      </c>
      <c r="E24" s="258"/>
      <c r="F24" s="258"/>
    </row>
    <row r="25" customFormat="false" ht="15.75" hidden="false" customHeight="true" outlineLevel="0" collapsed="false">
      <c r="A25" s="259" t="str">
        <f aca="true">IFERROR(INDIRECT("'" &amp; $F$2 &amp; "'!A" &amp; ROW()),"")</f>
        <v/>
      </c>
      <c r="B25" s="255" t="str">
        <f aca="false">IFERROR(xlookup(A25,INDIRECT("'" &amp; $F$2 &amp; "'!A:A"), INDIRECT("'" &amp; $F$2 &amp; "'!G:G")),"")</f>
        <v/>
      </c>
      <c r="C25" s="260" t="e">
        <f aca="false">B25*(B25/1000)</f>
        <v>#VALUE!</v>
      </c>
      <c r="D25" s="261" t="e">
        <f aca="false">ROUNDUP(B25-C25,0)</f>
        <v>#VALUE!</v>
      </c>
      <c r="E25" s="262"/>
      <c r="F25" s="262"/>
    </row>
    <row r="26" customFormat="false" ht="15.75" hidden="false" customHeight="true" outlineLevel="0" collapsed="false">
      <c r="A26" s="254" t="str">
        <f aca="true">IFERROR(INDIRECT("'" &amp; $F$2 &amp; "'!A" &amp; ROW()),"")</f>
        <v/>
      </c>
      <c r="B26" s="255" t="str">
        <f aca="false">IFERROR(xlookup(A26,INDIRECT("'" &amp; $F$2 &amp; "'!A:A"), INDIRECT("'" &amp; $F$2 &amp; "'!G:G")),"")</f>
        <v/>
      </c>
      <c r="C26" s="256" t="e">
        <f aca="false">B26*(B26/1000)</f>
        <v>#VALUE!</v>
      </c>
      <c r="D26" s="257" t="e">
        <f aca="false">ROUNDUP(B26-C26,0)</f>
        <v>#VALUE!</v>
      </c>
      <c r="E26" s="258"/>
      <c r="F26" s="258"/>
    </row>
    <row r="27" customFormat="false" ht="15.75" hidden="false" customHeight="true" outlineLevel="0" collapsed="false">
      <c r="A27" s="259" t="str">
        <f aca="true">IFERROR(INDIRECT("'" &amp; $F$2 &amp; "'!A" &amp; ROW()),"")</f>
        <v/>
      </c>
      <c r="B27" s="255" t="str">
        <f aca="false">IFERROR(xlookup(A27,INDIRECT("'" &amp; $F$2 &amp; "'!A:A"), INDIRECT("'" &amp; $F$2 &amp; "'!G:G")),"")</f>
        <v/>
      </c>
      <c r="C27" s="260" t="e">
        <f aca="false">B27*(B27/1000)</f>
        <v>#VALUE!</v>
      </c>
      <c r="D27" s="261" t="e">
        <f aca="false">ROUNDUP(B27-C27,0)</f>
        <v>#VALUE!</v>
      </c>
      <c r="E27" s="262"/>
      <c r="F27" s="262"/>
    </row>
    <row r="28" customFormat="false" ht="15.75" hidden="false" customHeight="true" outlineLevel="0" collapsed="false">
      <c r="A28" s="254" t="str">
        <f aca="true">IFERROR(INDIRECT("'" &amp; $F$2 &amp; "'!A" &amp; ROW()),"")</f>
        <v/>
      </c>
      <c r="B28" s="255" t="str">
        <f aca="false">IFERROR(xlookup(A28,INDIRECT("'" &amp; $F$2 &amp; "'!A:A"), INDIRECT("'" &amp; $F$2 &amp; "'!G:G")),"")</f>
        <v/>
      </c>
      <c r="C28" s="256" t="e">
        <f aca="false">B28*(B28/1000)</f>
        <v>#VALUE!</v>
      </c>
      <c r="D28" s="257" t="e">
        <f aca="false">ROUNDUP(B28-C28,0)</f>
        <v>#VALUE!</v>
      </c>
      <c r="E28" s="258"/>
      <c r="F28" s="258"/>
    </row>
    <row r="29" customFormat="false" ht="15.75" hidden="false" customHeight="true" outlineLevel="0" collapsed="false">
      <c r="A29" s="259" t="str">
        <f aca="true">IFERROR(INDIRECT("'" &amp; $F$2 &amp; "'!A" &amp; ROW()),"")</f>
        <v/>
      </c>
      <c r="B29" s="255" t="str">
        <f aca="false">IFERROR(xlookup(A29,INDIRECT("'" &amp; $F$2 &amp; "'!A:A"), INDIRECT("'" &amp; $F$2 &amp; "'!G:G")),"")</f>
        <v/>
      </c>
      <c r="C29" s="260" t="e">
        <f aca="false">B29*(B29/1000)</f>
        <v>#VALUE!</v>
      </c>
      <c r="D29" s="261" t="e">
        <f aca="false">ROUNDUP(B29-C29,0)</f>
        <v>#VALUE!</v>
      </c>
      <c r="E29" s="262"/>
      <c r="F29" s="262"/>
    </row>
    <row r="30" customFormat="false" ht="15.75" hidden="false" customHeight="true" outlineLevel="0" collapsed="false">
      <c r="A30" s="254" t="str">
        <f aca="true">IFERROR(INDIRECT("'" &amp; $F$2 &amp; "'!A" &amp; ROW()),"")</f>
        <v/>
      </c>
      <c r="B30" s="255" t="str">
        <f aca="false">IFERROR(xlookup(A30,INDIRECT("'" &amp; $F$2 &amp; "'!A:A"), INDIRECT("'" &amp; $F$2 &amp; "'!G:G")),"")</f>
        <v/>
      </c>
      <c r="C30" s="256" t="e">
        <f aca="false">B30*(B30/1000)</f>
        <v>#VALUE!</v>
      </c>
      <c r="D30" s="257" t="e">
        <f aca="false">ROUNDUP(B30-C30,0)</f>
        <v>#VALUE!</v>
      </c>
      <c r="E30" s="258"/>
      <c r="F30" s="258"/>
    </row>
    <row r="31" customFormat="false" ht="15.75" hidden="false" customHeight="true" outlineLevel="0" collapsed="false">
      <c r="A31" s="259" t="str">
        <f aca="true">IFERROR(INDIRECT("'" &amp; $F$2 &amp; "'!A" &amp; ROW()),"")</f>
        <v/>
      </c>
      <c r="B31" s="255" t="str">
        <f aca="false">IFERROR(xlookup(A31,INDIRECT("'" &amp; $F$2 &amp; "'!A:A"), INDIRECT("'" &amp; $F$2 &amp; "'!G:G")),"")</f>
        <v/>
      </c>
      <c r="C31" s="260" t="e">
        <f aca="false">B31*(B31/1000)</f>
        <v>#VALUE!</v>
      </c>
      <c r="D31" s="261" t="e">
        <f aca="false">ROUNDUP(B31-C31,0)</f>
        <v>#VALUE!</v>
      </c>
      <c r="E31" s="262"/>
      <c r="F31" s="262"/>
    </row>
    <row r="32" customFormat="false" ht="15.75" hidden="false" customHeight="true" outlineLevel="0" collapsed="false">
      <c r="A32" s="254" t="str">
        <f aca="true">IFERROR(INDIRECT("'" &amp; $F$2 &amp; "'!A" &amp; ROW()),"")</f>
        <v/>
      </c>
      <c r="B32" s="255" t="str">
        <f aca="false">IFERROR(xlookup(A32,INDIRECT("'" &amp; $F$2 &amp; "'!A:A"), INDIRECT("'" &amp; $F$2 &amp; "'!G:G")),"")</f>
        <v/>
      </c>
      <c r="C32" s="256" t="e">
        <f aca="false">B32*(B32/1000)</f>
        <v>#VALUE!</v>
      </c>
      <c r="D32" s="257" t="e">
        <f aca="false">ROUNDUP(B32-C32,0)</f>
        <v>#VALUE!</v>
      </c>
      <c r="E32" s="258"/>
      <c r="F32" s="258"/>
    </row>
    <row r="33" customFormat="false" ht="15.75" hidden="false" customHeight="true" outlineLevel="0" collapsed="false">
      <c r="A33" s="259" t="str">
        <f aca="true">IFERROR(INDIRECT("'" &amp; $F$2 &amp; "'!A" &amp; ROW()),"")</f>
        <v/>
      </c>
      <c r="B33" s="255" t="str">
        <f aca="false">IFERROR(xlookup(A33,INDIRECT("'" &amp; $F$2 &amp; "'!A:A"), INDIRECT("'" &amp; $F$2 &amp; "'!G:G")),"")</f>
        <v/>
      </c>
      <c r="C33" s="260" t="e">
        <f aca="false">B33*(B33/1000)</f>
        <v>#VALUE!</v>
      </c>
      <c r="D33" s="261" t="e">
        <f aca="false">ROUNDUP(B33-C33,0)</f>
        <v>#VALUE!</v>
      </c>
      <c r="E33" s="262"/>
      <c r="F33" s="262"/>
    </row>
    <row r="34" customFormat="false" ht="15.75" hidden="false" customHeight="true" outlineLevel="0" collapsed="false">
      <c r="A34" s="254" t="str">
        <f aca="true">IFERROR(INDIRECT("'" &amp; $F$2 &amp; "'!A" &amp; ROW()),"")</f>
        <v/>
      </c>
      <c r="B34" s="255" t="str">
        <f aca="false">IFERROR(xlookup(A34,INDIRECT("'" &amp; $F$2 &amp; "'!A:A"), INDIRECT("'" &amp; $F$2 &amp; "'!G:G")),"")</f>
        <v/>
      </c>
      <c r="C34" s="256" t="e">
        <f aca="false">B34*(B34/1000)</f>
        <v>#VALUE!</v>
      </c>
      <c r="D34" s="257" t="e">
        <f aca="false">ROUNDUP(B34-C34,0)</f>
        <v>#VALUE!</v>
      </c>
      <c r="E34" s="258"/>
      <c r="F34" s="258"/>
    </row>
    <row r="35" customFormat="false" ht="15.75" hidden="false" customHeight="true" outlineLevel="0" collapsed="false">
      <c r="A35" s="259" t="str">
        <f aca="true">IFERROR(INDIRECT("'" &amp; $F$2 &amp; "'!A" &amp; ROW()),"")</f>
        <v/>
      </c>
      <c r="B35" s="255" t="str">
        <f aca="false">IFERROR(xlookup(A35,INDIRECT("'" &amp; $F$2 &amp; "'!A:A"), INDIRECT("'" &amp; $F$2 &amp; "'!G:G")),"")</f>
        <v/>
      </c>
      <c r="C35" s="260" t="e">
        <f aca="false">B35*(B35/1000)</f>
        <v>#VALUE!</v>
      </c>
      <c r="D35" s="261" t="e">
        <f aca="false">ROUNDUP(B35-C35,0)</f>
        <v>#VALUE!</v>
      </c>
      <c r="E35" s="262"/>
      <c r="F35" s="262"/>
    </row>
    <row r="36" customFormat="false" ht="15.75" hidden="false" customHeight="true" outlineLevel="0" collapsed="false">
      <c r="A36" s="254" t="str">
        <f aca="true">IFERROR(INDIRECT("'" &amp; $F$2 &amp; "'!A" &amp; ROW()),"")</f>
        <v/>
      </c>
      <c r="B36" s="255" t="str">
        <f aca="false">IFERROR(xlookup(A36,INDIRECT("'" &amp; $F$2 &amp; "'!A:A"), INDIRECT("'" &amp; $F$2 &amp; "'!G:G")),"")</f>
        <v/>
      </c>
      <c r="C36" s="256" t="e">
        <f aca="false">B36*(B36/1000)</f>
        <v>#VALUE!</v>
      </c>
      <c r="D36" s="257" t="e">
        <f aca="false">ROUNDUP(B36-C36,0)</f>
        <v>#VALUE!</v>
      </c>
      <c r="E36" s="258"/>
      <c r="F36" s="258"/>
    </row>
    <row r="37" customFormat="false" ht="15.75" hidden="false" customHeight="true" outlineLevel="0" collapsed="false">
      <c r="A37" s="259" t="str">
        <f aca="true">IFERROR(INDIRECT("'" &amp; $F$2 &amp; "'!A" &amp; ROW()),"")</f>
        <v/>
      </c>
      <c r="B37" s="255" t="str">
        <f aca="false">IFERROR(xlookup(A37,INDIRECT("'" &amp; $F$2 &amp; "'!A:A"), INDIRECT("'" &amp; $F$2 &amp; "'!G:G")),"")</f>
        <v/>
      </c>
      <c r="C37" s="260" t="e">
        <f aca="false">B37*(B37/1000)</f>
        <v>#VALUE!</v>
      </c>
      <c r="D37" s="261" t="e">
        <f aca="false">ROUNDUP(B37-C37,0)</f>
        <v>#VALUE!</v>
      </c>
      <c r="E37" s="262"/>
      <c r="F37" s="262"/>
    </row>
    <row r="38" customFormat="false" ht="15.75" hidden="false" customHeight="true" outlineLevel="0" collapsed="false">
      <c r="A38" s="254" t="str">
        <f aca="true">IFERROR(INDIRECT("'" &amp; $F$2 &amp; "'!A" &amp; ROW()),"")</f>
        <v/>
      </c>
      <c r="B38" s="255" t="str">
        <f aca="false">IFERROR(xlookup(A38,INDIRECT("'" &amp; $F$2 &amp; "'!A:A"), INDIRECT("'" &amp; $F$2 &amp; "'!G:G")),"")</f>
        <v/>
      </c>
      <c r="C38" s="256" t="e">
        <f aca="false">B38*(B38/1000)</f>
        <v>#VALUE!</v>
      </c>
      <c r="D38" s="257" t="e">
        <f aca="false">ROUNDUP(B38-C38,0)</f>
        <v>#VALUE!</v>
      </c>
      <c r="E38" s="258"/>
      <c r="F38" s="258"/>
    </row>
    <row r="39" customFormat="false" ht="15.75" hidden="false" customHeight="true" outlineLevel="0" collapsed="false">
      <c r="A39" s="259" t="str">
        <f aca="true">IFERROR(INDIRECT("'" &amp; $F$2 &amp; "'!A" &amp; ROW()),"")</f>
        <v/>
      </c>
      <c r="B39" s="255" t="str">
        <f aca="false">IFERROR(xlookup(A39,INDIRECT("'" &amp; $F$2 &amp; "'!A:A"), INDIRECT("'" &amp; $F$2 &amp; "'!G:G")),"")</f>
        <v/>
      </c>
      <c r="C39" s="260" t="e">
        <f aca="false">B39*(B39/1000)</f>
        <v>#VALUE!</v>
      </c>
      <c r="D39" s="261" t="e">
        <f aca="false">ROUNDUP(B39-C39,0)</f>
        <v>#VALUE!</v>
      </c>
      <c r="E39" s="262"/>
      <c r="F39" s="262"/>
    </row>
    <row r="40" customFormat="false" ht="15.75" hidden="false" customHeight="true" outlineLevel="0" collapsed="false">
      <c r="A40" s="254" t="str">
        <f aca="true">IFERROR(INDIRECT("'" &amp; $F$2 &amp; "'!A" &amp; ROW()),"")</f>
        <v/>
      </c>
      <c r="B40" s="255" t="str">
        <f aca="false">IFERROR(xlookup(A40,INDIRECT("'" &amp; $F$2 &amp; "'!A:A"), INDIRECT("'" &amp; $F$2 &amp; "'!G:G")),"")</f>
        <v/>
      </c>
      <c r="C40" s="256" t="e">
        <f aca="false">B40*(B40/1000)</f>
        <v>#VALUE!</v>
      </c>
      <c r="D40" s="257" t="e">
        <f aca="false">ROUNDUP(B40-C40,0)</f>
        <v>#VALUE!</v>
      </c>
      <c r="E40" s="258"/>
      <c r="F40" s="258"/>
    </row>
    <row r="41" customFormat="false" ht="15.75" hidden="false" customHeight="true" outlineLevel="0" collapsed="false">
      <c r="A41" s="259" t="str">
        <f aca="true">IFERROR(INDIRECT("'" &amp; $F$2 &amp; "'!A" &amp; ROW()),"")</f>
        <v/>
      </c>
      <c r="B41" s="255" t="str">
        <f aca="false">IFERROR(xlookup(A41,INDIRECT("'" &amp; $F$2 &amp; "'!A:A"), INDIRECT("'" &amp; $F$2 &amp; "'!G:G")),"")</f>
        <v/>
      </c>
      <c r="C41" s="260" t="e">
        <f aca="false">B41*(B41/1000)</f>
        <v>#VALUE!</v>
      </c>
      <c r="D41" s="261" t="e">
        <f aca="false">ROUNDUP(B41-C41,0)</f>
        <v>#VALUE!</v>
      </c>
      <c r="E41" s="262"/>
      <c r="F41" s="262"/>
    </row>
    <row r="42" customFormat="false" ht="15.75" hidden="false" customHeight="true" outlineLevel="0" collapsed="false">
      <c r="A42" s="254" t="str">
        <f aca="true">IFERROR(INDIRECT("'" &amp; $F$2 &amp; "'!A" &amp; ROW()),"")</f>
        <v/>
      </c>
      <c r="B42" s="255" t="str">
        <f aca="false">IFERROR(xlookup(A42,INDIRECT("'" &amp; $F$2 &amp; "'!A:A"), INDIRECT("'" &amp; $F$2 &amp; "'!G:G")),"")</f>
        <v/>
      </c>
      <c r="C42" s="256" t="e">
        <f aca="false">B42*(B42/1000)</f>
        <v>#VALUE!</v>
      </c>
      <c r="D42" s="257" t="e">
        <f aca="false">ROUNDUP(B42-C42,0)</f>
        <v>#VALUE!</v>
      </c>
      <c r="E42" s="258"/>
      <c r="F42" s="258"/>
    </row>
    <row r="43" customFormat="false" ht="15.75" hidden="false" customHeight="true" outlineLevel="0" collapsed="false">
      <c r="A43" s="259" t="str">
        <f aca="true">IFERROR(INDIRECT("'" &amp; $F$2 &amp; "'!A" &amp; ROW()),"")</f>
        <v/>
      </c>
      <c r="B43" s="255" t="str">
        <f aca="false">IFERROR(xlookup(A43,INDIRECT("'" &amp; $F$2 &amp; "'!A:A"), INDIRECT("'" &amp; $F$2 &amp; "'!G:G")),"")</f>
        <v/>
      </c>
      <c r="C43" s="260" t="e">
        <f aca="false">B43*(B43/1000)</f>
        <v>#VALUE!</v>
      </c>
      <c r="D43" s="261" t="e">
        <f aca="false">ROUNDUP(B43-C43,0)</f>
        <v>#VALUE!</v>
      </c>
      <c r="E43" s="262"/>
      <c r="F43" s="262"/>
    </row>
    <row r="44" customFormat="false" ht="15.75" hidden="false" customHeight="true" outlineLevel="0" collapsed="false">
      <c r="A44" s="254" t="str">
        <f aca="true">IFERROR(INDIRECT("'" &amp; $F$2 &amp; "'!A" &amp; ROW()),"")</f>
        <v/>
      </c>
      <c r="B44" s="255" t="str">
        <f aca="false">IFERROR(xlookup(A44,INDIRECT("'" &amp; $F$2 &amp; "'!A:A"), INDIRECT("'" &amp; $F$2 &amp; "'!G:G")),"")</f>
        <v/>
      </c>
      <c r="C44" s="256" t="e">
        <f aca="false">B44*(B44/1000)</f>
        <v>#VALUE!</v>
      </c>
      <c r="D44" s="257" t="e">
        <f aca="false">ROUNDUP(B44-C44,0)</f>
        <v>#VALUE!</v>
      </c>
      <c r="E44" s="258"/>
      <c r="F44" s="258"/>
    </row>
    <row r="45" customFormat="false" ht="15.75" hidden="false" customHeight="true" outlineLevel="0" collapsed="false">
      <c r="A45" s="259" t="str">
        <f aca="true">IFERROR(INDIRECT("'" &amp; $F$2 &amp; "'!A" &amp; ROW()),"")</f>
        <v/>
      </c>
      <c r="B45" s="255" t="str">
        <f aca="false">IFERROR(xlookup(A45,INDIRECT("'" &amp; $F$2 &amp; "'!A:A"), INDIRECT("'" &amp; $F$2 &amp; "'!G:G")),"")</f>
        <v/>
      </c>
      <c r="C45" s="260" t="e">
        <f aca="false">B45*(B45/1000)</f>
        <v>#VALUE!</v>
      </c>
      <c r="D45" s="261" t="e">
        <f aca="false">ROUNDUP(B45-C45,0)</f>
        <v>#VALUE!</v>
      </c>
      <c r="E45" s="262"/>
      <c r="F45" s="262"/>
    </row>
    <row r="46" customFormat="false" ht="15.75" hidden="false" customHeight="true" outlineLevel="0" collapsed="false">
      <c r="A46" s="254" t="str">
        <f aca="true">IFERROR(INDIRECT("'" &amp; $F$2 &amp; "'!A" &amp; ROW()),"")</f>
        <v/>
      </c>
      <c r="B46" s="255" t="str">
        <f aca="false">IFERROR(xlookup(A46,INDIRECT("'" &amp; $F$2 &amp; "'!A:A"), INDIRECT("'" &amp; $F$2 &amp; "'!G:G")),"")</f>
        <v/>
      </c>
      <c r="C46" s="256" t="e">
        <f aca="false">B46*(B46/1000)</f>
        <v>#VALUE!</v>
      </c>
      <c r="D46" s="257" t="e">
        <f aca="false">ROUNDUP(B46-C46,0)</f>
        <v>#VALUE!</v>
      </c>
      <c r="E46" s="258"/>
      <c r="F46" s="258"/>
    </row>
    <row r="47" customFormat="false" ht="15.75" hidden="false" customHeight="true" outlineLevel="0" collapsed="false">
      <c r="A47" s="259" t="str">
        <f aca="true">IFERROR(INDIRECT("'" &amp; $F$2 &amp; "'!A" &amp; ROW()),"")</f>
        <v/>
      </c>
      <c r="B47" s="255" t="str">
        <f aca="false">IFERROR(xlookup(A47,INDIRECT("'" &amp; $F$2 &amp; "'!A:A"), INDIRECT("'" &amp; $F$2 &amp; "'!G:G")),"")</f>
        <v/>
      </c>
      <c r="C47" s="260" t="e">
        <f aca="false">B47*(B47/1000)</f>
        <v>#VALUE!</v>
      </c>
      <c r="D47" s="261" t="e">
        <f aca="false">ROUNDUP(B47-C47,0)</f>
        <v>#VALUE!</v>
      </c>
      <c r="E47" s="262"/>
      <c r="F47" s="262"/>
    </row>
    <row r="48" customFormat="false" ht="15.75" hidden="false" customHeight="true" outlineLevel="0" collapsed="false">
      <c r="A48" s="254" t="str">
        <f aca="true">IFERROR(INDIRECT("'" &amp; $F$2 &amp; "'!A" &amp; ROW()),"")</f>
        <v/>
      </c>
      <c r="B48" s="255" t="str">
        <f aca="false">IFERROR(xlookup(A48,INDIRECT("'" &amp; $F$2 &amp; "'!A:A"), INDIRECT("'" &amp; $F$2 &amp; "'!G:G")),"")</f>
        <v/>
      </c>
      <c r="C48" s="256" t="e">
        <f aca="false">B48*(B48/1000)</f>
        <v>#VALUE!</v>
      </c>
      <c r="D48" s="257" t="e">
        <f aca="false">ROUNDUP(B48-C48,0)</f>
        <v>#VALUE!</v>
      </c>
      <c r="E48" s="258"/>
      <c r="F48" s="258"/>
    </row>
    <row r="49" customFormat="false" ht="15.75" hidden="false" customHeight="true" outlineLevel="0" collapsed="false">
      <c r="A49" s="259" t="str">
        <f aca="true">IFERROR(INDIRECT("'" &amp; $F$2 &amp; "'!A" &amp; ROW()),"")</f>
        <v/>
      </c>
      <c r="B49" s="255" t="str">
        <f aca="false">IFERROR(xlookup(A49,INDIRECT("'" &amp; $F$2 &amp; "'!A:A"), INDIRECT("'" &amp; $F$2 &amp; "'!G:G")),"")</f>
        <v/>
      </c>
      <c r="C49" s="260" t="e">
        <f aca="false">B49*(B49/1000)</f>
        <v>#VALUE!</v>
      </c>
      <c r="D49" s="261" t="e">
        <f aca="false">ROUNDUP(B49-C49,0)</f>
        <v>#VALUE!</v>
      </c>
      <c r="E49" s="262"/>
      <c r="F49" s="262"/>
    </row>
    <row r="50" customFormat="false" ht="15.75" hidden="false" customHeight="true" outlineLevel="0" collapsed="false">
      <c r="A50" s="254" t="str">
        <f aca="true">IFERROR(INDIRECT("'" &amp; $F$2 &amp; "'!A" &amp; ROW()),"")</f>
        <v/>
      </c>
      <c r="B50" s="255" t="str">
        <f aca="false">IFERROR(xlookup(A50,INDIRECT("'" &amp; $F$2 &amp; "'!A:A"), INDIRECT("'" &amp; $F$2 &amp; "'!G:G")),"")</f>
        <v/>
      </c>
      <c r="C50" s="256" t="e">
        <f aca="false">B50*(B50/1000)</f>
        <v>#VALUE!</v>
      </c>
      <c r="D50" s="257" t="e">
        <f aca="false">ROUNDUP(B50-C50,0)</f>
        <v>#VALUE!</v>
      </c>
      <c r="E50" s="258"/>
      <c r="F50" s="258"/>
    </row>
    <row r="51" customFormat="false" ht="15.75" hidden="false" customHeight="true" outlineLevel="0" collapsed="false">
      <c r="A51" s="259" t="str">
        <f aca="true">IFERROR(INDIRECT("'" &amp; $F$2 &amp; "'!A" &amp; ROW()),"")</f>
        <v/>
      </c>
      <c r="B51" s="255" t="str">
        <f aca="false">IFERROR(xlookup(A51,INDIRECT("'" &amp; $F$2 &amp; "'!A:A"), INDIRECT("'" &amp; $F$2 &amp; "'!G:G")),"")</f>
        <v/>
      </c>
      <c r="C51" s="260" t="e">
        <f aca="false">B51*(B51/1000)</f>
        <v>#VALUE!</v>
      </c>
      <c r="D51" s="261" t="e">
        <f aca="false">ROUNDUP(B51-C51,0)</f>
        <v>#VALUE!</v>
      </c>
      <c r="E51" s="262"/>
      <c r="F51" s="262"/>
    </row>
    <row r="52" customFormat="false" ht="15.75" hidden="false" customHeight="true" outlineLevel="0" collapsed="false">
      <c r="A52" s="254" t="str">
        <f aca="true">IFERROR(INDIRECT("'" &amp; $F$2 &amp; "'!A" &amp; ROW()),"")</f>
        <v/>
      </c>
      <c r="B52" s="255" t="str">
        <f aca="false">IFERROR(xlookup(A52,INDIRECT("'" &amp; $F$2 &amp; "'!A:A"), INDIRECT("'" &amp; $F$2 &amp; "'!G:G")),"")</f>
        <v/>
      </c>
      <c r="C52" s="256" t="e">
        <f aca="false">B52*(B52/1000)</f>
        <v>#VALUE!</v>
      </c>
      <c r="D52" s="257" t="e">
        <f aca="false">ROUNDUP(B52-C52,0)</f>
        <v>#VALUE!</v>
      </c>
      <c r="E52" s="258"/>
      <c r="F52" s="258"/>
    </row>
    <row r="53" customFormat="false" ht="15.75" hidden="false" customHeight="true" outlineLevel="0" collapsed="false">
      <c r="A53" s="259" t="str">
        <f aca="true">IFERROR(INDIRECT("'" &amp; $F$2 &amp; "'!A" &amp; ROW()),"")</f>
        <v/>
      </c>
      <c r="B53" s="255" t="str">
        <f aca="false">IFERROR(xlookup(A53,INDIRECT("'" &amp; $F$2 &amp; "'!A:A"), INDIRECT("'" &amp; $F$2 &amp; "'!G:G")),"")</f>
        <v/>
      </c>
      <c r="C53" s="260" t="e">
        <f aca="false">B53*(B53/1000)</f>
        <v>#VALUE!</v>
      </c>
      <c r="D53" s="261" t="e">
        <f aca="false">ROUNDUP(B53-C53,0)</f>
        <v>#VALUE!</v>
      </c>
      <c r="E53" s="262"/>
      <c r="F53" s="262"/>
    </row>
    <row r="54" customFormat="false" ht="15.75" hidden="false" customHeight="true" outlineLevel="0" collapsed="false">
      <c r="A54" s="254" t="str">
        <f aca="true">IFERROR(INDIRECT("'" &amp; $F$2 &amp; "'!A" &amp; ROW()),"")</f>
        <v/>
      </c>
      <c r="B54" s="255" t="str">
        <f aca="false">IFERROR(xlookup(A54,INDIRECT("'" &amp; $F$2 &amp; "'!A:A"), INDIRECT("'" &amp; $F$2 &amp; "'!G:G")),"")</f>
        <v/>
      </c>
      <c r="C54" s="256" t="e">
        <f aca="false">B54*(B54/1000)</f>
        <v>#VALUE!</v>
      </c>
      <c r="D54" s="257" t="e">
        <f aca="false">ROUNDUP(B54-C54,0)</f>
        <v>#VALUE!</v>
      </c>
      <c r="E54" s="258"/>
      <c r="F54" s="258"/>
    </row>
    <row r="55" customFormat="false" ht="15.75" hidden="false" customHeight="true" outlineLevel="0" collapsed="false">
      <c r="A55" s="259" t="str">
        <f aca="true">IFERROR(INDIRECT("'" &amp; $F$2 &amp; "'!A" &amp; ROW()),"")</f>
        <v/>
      </c>
      <c r="B55" s="255" t="str">
        <f aca="false">IFERROR(xlookup(A55,INDIRECT("'" &amp; $F$2 &amp; "'!A:A"), INDIRECT("'" &amp; $F$2 &amp; "'!G:G")),"")</f>
        <v/>
      </c>
      <c r="C55" s="260" t="e">
        <f aca="false">B55*(B55/1000)</f>
        <v>#VALUE!</v>
      </c>
      <c r="D55" s="261" t="e">
        <f aca="false">ROUNDUP(B55-C55,0)</f>
        <v>#VALUE!</v>
      </c>
      <c r="E55" s="262"/>
      <c r="F55" s="262"/>
    </row>
    <row r="56" customFormat="false" ht="15.75" hidden="false" customHeight="true" outlineLevel="0" collapsed="false">
      <c r="A56" s="254" t="str">
        <f aca="true">IFERROR(INDIRECT("'" &amp; $F$2 &amp; "'!A" &amp; ROW()),"")</f>
        <v/>
      </c>
      <c r="B56" s="255" t="str">
        <f aca="false">IFERROR(xlookup(A56,INDIRECT("'" &amp; $F$2 &amp; "'!A:A"), INDIRECT("'" &amp; $F$2 &amp; "'!G:G")),"")</f>
        <v/>
      </c>
      <c r="C56" s="256" t="e">
        <f aca="false">B56*(B56/1000)</f>
        <v>#VALUE!</v>
      </c>
      <c r="D56" s="257" t="e">
        <f aca="false">ROUNDUP(B56-C56,0)</f>
        <v>#VALUE!</v>
      </c>
      <c r="E56" s="258"/>
      <c r="F56" s="258"/>
    </row>
    <row r="57" customFormat="false" ht="15.75" hidden="false" customHeight="true" outlineLevel="0" collapsed="false">
      <c r="A57" s="259" t="str">
        <f aca="true">IFERROR(INDIRECT("'" &amp; $F$2 &amp; "'!A" &amp; ROW()),"")</f>
        <v/>
      </c>
      <c r="B57" s="255" t="str">
        <f aca="false">IFERROR(xlookup(A57,INDIRECT("'" &amp; $F$2 &amp; "'!A:A"), INDIRECT("'" &amp; $F$2 &amp; "'!G:G")),"")</f>
        <v/>
      </c>
      <c r="C57" s="260" t="e">
        <f aca="false">B57*(B57/1000)</f>
        <v>#VALUE!</v>
      </c>
      <c r="D57" s="261" t="e">
        <f aca="false">ROUNDUP(B57-C57,0)</f>
        <v>#VALUE!</v>
      </c>
      <c r="E57" s="262"/>
      <c r="F57" s="262"/>
    </row>
    <row r="58" customFormat="false" ht="15.75" hidden="false" customHeight="true" outlineLevel="0" collapsed="false">
      <c r="A58" s="254" t="str">
        <f aca="true">IFERROR(INDIRECT("'" &amp; $F$2 &amp; "'!A" &amp; ROW()),"")</f>
        <v/>
      </c>
      <c r="B58" s="255" t="str">
        <f aca="false">IFERROR(xlookup(A58,INDIRECT("'" &amp; $F$2 &amp; "'!A:A"), INDIRECT("'" &amp; $F$2 &amp; "'!G:G")),"")</f>
        <v/>
      </c>
      <c r="C58" s="256" t="e">
        <f aca="false">B58*(B58/1000)</f>
        <v>#VALUE!</v>
      </c>
      <c r="D58" s="257" t="e">
        <f aca="false">ROUNDUP(B58-C58,0)</f>
        <v>#VALUE!</v>
      </c>
      <c r="E58" s="258"/>
      <c r="F58" s="258"/>
    </row>
    <row r="59" customFormat="false" ht="15.75" hidden="false" customHeight="true" outlineLevel="0" collapsed="false">
      <c r="A59" s="259" t="str">
        <f aca="true">IFERROR(INDIRECT("'" &amp; $F$2 &amp; "'!A" &amp; ROW()),"")</f>
        <v/>
      </c>
      <c r="B59" s="255" t="str">
        <f aca="false">IFERROR(xlookup(A59,INDIRECT("'" &amp; $F$2 &amp; "'!A:A"), INDIRECT("'" &amp; $F$2 &amp; "'!G:G")),"")</f>
        <v/>
      </c>
      <c r="C59" s="260" t="e">
        <f aca="false">B59*(B59/1000)</f>
        <v>#VALUE!</v>
      </c>
      <c r="D59" s="261" t="e">
        <f aca="false">ROUNDUP(B59-C59,0)</f>
        <v>#VALUE!</v>
      </c>
      <c r="E59" s="262"/>
      <c r="F59" s="262"/>
    </row>
    <row r="60" customFormat="false" ht="15.75" hidden="false" customHeight="true" outlineLevel="0" collapsed="false">
      <c r="A60" s="254" t="str">
        <f aca="true">IFERROR(INDIRECT("'" &amp; $F$2 &amp; "'!A" &amp; ROW()),"")</f>
        <v/>
      </c>
      <c r="B60" s="255" t="str">
        <f aca="false">IFERROR(xlookup(A60,INDIRECT("'" &amp; $F$2 &amp; "'!A:A"), INDIRECT("'" &amp; $F$2 &amp; "'!G:G")),"")</f>
        <v/>
      </c>
      <c r="C60" s="256" t="e">
        <f aca="false">B60*(B60/1000)</f>
        <v>#VALUE!</v>
      </c>
      <c r="D60" s="257" t="e">
        <f aca="false">ROUNDUP(B60-C60,0)</f>
        <v>#VALUE!</v>
      </c>
      <c r="E60" s="258"/>
      <c r="F60" s="258"/>
    </row>
    <row r="61" customFormat="false" ht="15.75" hidden="false" customHeight="true" outlineLevel="0" collapsed="false">
      <c r="A61" s="259" t="str">
        <f aca="true">IFERROR(INDIRECT("'" &amp; $F$2 &amp; "'!A" &amp; ROW()),"")</f>
        <v/>
      </c>
      <c r="B61" s="255" t="str">
        <f aca="false">IFERROR(xlookup(A61,INDIRECT("'" &amp; $F$2 &amp; "'!A:A"), INDIRECT("'" &amp; $F$2 &amp; "'!G:G")),"")</f>
        <v/>
      </c>
      <c r="C61" s="260" t="e">
        <f aca="false">B61*(B61/1000)</f>
        <v>#VALUE!</v>
      </c>
      <c r="D61" s="261" t="e">
        <f aca="false">ROUNDUP(B61-C61,0)</f>
        <v>#VALUE!</v>
      </c>
      <c r="E61" s="262"/>
      <c r="F61" s="262"/>
    </row>
    <row r="62" customFormat="false" ht="15.75" hidden="false" customHeight="true" outlineLevel="0" collapsed="false">
      <c r="A62" s="254" t="str">
        <f aca="true">IFERROR(INDIRECT("'" &amp; $F$2 &amp; "'!A" &amp; ROW()),"")</f>
        <v/>
      </c>
      <c r="B62" s="255" t="str">
        <f aca="false">IFERROR(xlookup(A62,INDIRECT("'" &amp; $F$2 &amp; "'!A:A"), INDIRECT("'" &amp; $F$2 &amp; "'!G:G")),"")</f>
        <v/>
      </c>
      <c r="C62" s="256" t="e">
        <f aca="false">B62*(B62/1000)</f>
        <v>#VALUE!</v>
      </c>
      <c r="D62" s="257" t="e">
        <f aca="false">ROUNDUP(B62-C62,0)</f>
        <v>#VALUE!</v>
      </c>
      <c r="E62" s="258"/>
      <c r="F62" s="258"/>
    </row>
    <row r="63" customFormat="false" ht="15.75" hidden="false" customHeight="true" outlineLevel="0" collapsed="false">
      <c r="A63" s="259" t="str">
        <f aca="true">IFERROR(INDIRECT("'" &amp; $F$2 &amp; "'!A" &amp; ROW()),"")</f>
        <v/>
      </c>
      <c r="B63" s="255" t="str">
        <f aca="false">IFERROR(xlookup(A63,INDIRECT("'" &amp; $F$2 &amp; "'!A:A"), INDIRECT("'" &amp; $F$2 &amp; "'!G:G")),"")</f>
        <v/>
      </c>
      <c r="C63" s="260" t="e">
        <f aca="false">B63*(B63/1000)</f>
        <v>#VALUE!</v>
      </c>
      <c r="D63" s="261" t="e">
        <f aca="false">ROUNDUP(B63-C63,0)</f>
        <v>#VALUE!</v>
      </c>
      <c r="E63" s="262"/>
      <c r="F63" s="262"/>
    </row>
    <row r="64" customFormat="false" ht="15.75" hidden="false" customHeight="true" outlineLevel="0" collapsed="false">
      <c r="A64" s="254" t="str">
        <f aca="true">IFERROR(INDIRECT("'" &amp; $F$2 &amp; "'!A" &amp; ROW()),"")</f>
        <v/>
      </c>
      <c r="B64" s="255" t="str">
        <f aca="false">IFERROR(xlookup(A64,INDIRECT("'" &amp; $F$2 &amp; "'!A:A"), INDIRECT("'" &amp; $F$2 &amp; "'!G:G")),"")</f>
        <v/>
      </c>
      <c r="C64" s="256" t="e">
        <f aca="false">B64*(B64/1000)</f>
        <v>#VALUE!</v>
      </c>
      <c r="D64" s="257" t="e">
        <f aca="false">ROUNDUP(B64-C64,0)</f>
        <v>#VALUE!</v>
      </c>
      <c r="E64" s="258"/>
      <c r="F64" s="258"/>
    </row>
    <row r="65" customFormat="false" ht="15.75" hidden="false" customHeight="true" outlineLevel="0" collapsed="false">
      <c r="A65" s="259" t="str">
        <f aca="true">IFERROR(INDIRECT("'" &amp; $F$2 &amp; "'!A" &amp; ROW()),"")</f>
        <v/>
      </c>
      <c r="B65" s="255" t="str">
        <f aca="false">IFERROR(xlookup(A65,INDIRECT("'" &amp; $F$2 &amp; "'!A:A"), INDIRECT("'" &amp; $F$2 &amp; "'!G:G")),"")</f>
        <v/>
      </c>
      <c r="C65" s="260" t="e">
        <f aca="false">B65*(B65/1000)</f>
        <v>#VALUE!</v>
      </c>
      <c r="D65" s="261" t="e">
        <f aca="false">ROUNDUP(B65-C65,0)</f>
        <v>#VALUE!</v>
      </c>
      <c r="E65" s="262"/>
      <c r="F65" s="262"/>
    </row>
    <row r="66" customFormat="false" ht="15.75" hidden="false" customHeight="true" outlineLevel="0" collapsed="false">
      <c r="A66" s="254" t="str">
        <f aca="true">IFERROR(INDIRECT("'" &amp; $F$2 &amp; "'!A" &amp; ROW()),"")</f>
        <v/>
      </c>
      <c r="B66" s="255" t="str">
        <f aca="false">IFERROR(xlookup(A66,INDIRECT("'" &amp; $F$2 &amp; "'!A:A"), INDIRECT("'" &amp; $F$2 &amp; "'!G:G")),"")</f>
        <v/>
      </c>
      <c r="C66" s="256" t="e">
        <f aca="false">B66*(B66/1000)</f>
        <v>#VALUE!</v>
      </c>
      <c r="D66" s="257" t="e">
        <f aca="false">ROUNDUP(B66-C66,0)</f>
        <v>#VALUE!</v>
      </c>
      <c r="E66" s="258"/>
      <c r="F66" s="258"/>
    </row>
    <row r="67" customFormat="false" ht="15.75" hidden="false" customHeight="true" outlineLevel="0" collapsed="false">
      <c r="A67" s="259" t="str">
        <f aca="true">IFERROR(INDIRECT("'" &amp; $F$2 &amp; "'!A" &amp; ROW()),"")</f>
        <v/>
      </c>
      <c r="B67" s="255" t="str">
        <f aca="false">IFERROR(xlookup(A67,INDIRECT("'" &amp; $F$2 &amp; "'!A:A"), INDIRECT("'" &amp; $F$2 &amp; "'!G:G")),"")</f>
        <v/>
      </c>
      <c r="C67" s="260" t="e">
        <f aca="false">B67*(B67/1000)</f>
        <v>#VALUE!</v>
      </c>
      <c r="D67" s="261" t="e">
        <f aca="false">ROUNDUP(B67-C67,0)</f>
        <v>#VALUE!</v>
      </c>
      <c r="E67" s="262"/>
      <c r="F67" s="262"/>
    </row>
    <row r="68" customFormat="false" ht="15.75" hidden="false" customHeight="true" outlineLevel="0" collapsed="false">
      <c r="A68" s="254" t="str">
        <f aca="true">IFERROR(INDIRECT("'" &amp; $F$2 &amp; "'!A" &amp; ROW()),"")</f>
        <v/>
      </c>
      <c r="B68" s="255" t="str">
        <f aca="false">IFERROR(xlookup(A68,INDIRECT("'" &amp; $F$2 &amp; "'!A:A"), INDIRECT("'" &amp; $F$2 &amp; "'!G:G")),"")</f>
        <v/>
      </c>
      <c r="C68" s="256" t="e">
        <f aca="false">B68*(B68/1000)</f>
        <v>#VALUE!</v>
      </c>
      <c r="D68" s="257" t="e">
        <f aca="false">ROUNDUP(B68-C68,0)</f>
        <v>#VALUE!</v>
      </c>
      <c r="E68" s="258"/>
      <c r="F68" s="258"/>
    </row>
    <row r="69" customFormat="false" ht="15.75" hidden="false" customHeight="true" outlineLevel="0" collapsed="false">
      <c r="A69" s="259" t="str">
        <f aca="true">IFERROR(INDIRECT("'" &amp; $F$2 &amp; "'!A" &amp; ROW()),"")</f>
        <v/>
      </c>
      <c r="B69" s="255" t="str">
        <f aca="false">IFERROR(xlookup(A69,INDIRECT("'" &amp; $F$2 &amp; "'!A:A"), INDIRECT("'" &amp; $F$2 &amp; "'!G:G")),"")</f>
        <v/>
      </c>
      <c r="C69" s="260" t="e">
        <f aca="false">B69*(B69/1000)</f>
        <v>#VALUE!</v>
      </c>
      <c r="D69" s="261" t="e">
        <f aca="false">ROUNDUP(B69-C69,0)</f>
        <v>#VALUE!</v>
      </c>
      <c r="E69" s="262"/>
      <c r="F69" s="262"/>
    </row>
    <row r="70" customFormat="false" ht="15.75" hidden="false" customHeight="true" outlineLevel="0" collapsed="false">
      <c r="A70" s="254" t="str">
        <f aca="true">IFERROR(INDIRECT("'" &amp; $F$2 &amp; "'!A" &amp; ROW()),"")</f>
        <v/>
      </c>
      <c r="B70" s="255" t="str">
        <f aca="false">IFERROR(xlookup(A70,INDIRECT("'" &amp; $F$2 &amp; "'!A:A"), INDIRECT("'" &amp; $F$2 &amp; "'!G:G")),"")</f>
        <v/>
      </c>
      <c r="C70" s="256" t="e">
        <f aca="false">B70*(B70/1000)</f>
        <v>#VALUE!</v>
      </c>
      <c r="D70" s="257" t="e">
        <f aca="false">ROUNDUP(B70-C70,0)</f>
        <v>#VALUE!</v>
      </c>
      <c r="E70" s="258"/>
      <c r="F70" s="258"/>
    </row>
    <row r="71" customFormat="false" ht="15.75" hidden="false" customHeight="true" outlineLevel="0" collapsed="false">
      <c r="A71" s="259" t="str">
        <f aca="true">IFERROR(INDIRECT("'" &amp; $F$2 &amp; "'!A" &amp; ROW()),"")</f>
        <v/>
      </c>
      <c r="B71" s="255" t="str">
        <f aca="false">IFERROR(xlookup(A71,INDIRECT("'" &amp; $F$2 &amp; "'!A:A"), INDIRECT("'" &amp; $F$2 &amp; "'!G:G")),"")</f>
        <v/>
      </c>
      <c r="C71" s="260" t="e">
        <f aca="false">B71*(B71/1000)</f>
        <v>#VALUE!</v>
      </c>
      <c r="D71" s="261" t="e">
        <f aca="false">ROUNDUP(B71-C71,0)</f>
        <v>#VALUE!</v>
      </c>
      <c r="E71" s="262"/>
      <c r="F71" s="262"/>
    </row>
    <row r="72" customFormat="false" ht="15.75" hidden="false" customHeight="true" outlineLevel="0" collapsed="false">
      <c r="A72" s="254" t="str">
        <f aca="true">IFERROR(INDIRECT("'" &amp; $F$2 &amp; "'!A" &amp; ROW()),"")</f>
        <v/>
      </c>
      <c r="B72" s="255" t="str">
        <f aca="false">IFERROR(xlookup(A72,INDIRECT("'" &amp; $F$2 &amp; "'!A:A"), INDIRECT("'" &amp; $F$2 &amp; "'!G:G")),"")</f>
        <v/>
      </c>
      <c r="C72" s="256" t="e">
        <f aca="false">B72*(B72/1000)</f>
        <v>#VALUE!</v>
      </c>
      <c r="D72" s="257" t="e">
        <f aca="false">ROUNDUP(B72-C72,0)</f>
        <v>#VALUE!</v>
      </c>
      <c r="E72" s="258"/>
      <c r="F72" s="258"/>
    </row>
    <row r="73" customFormat="false" ht="15.75" hidden="false" customHeight="true" outlineLevel="0" collapsed="false">
      <c r="A73" s="259" t="str">
        <f aca="true">IFERROR(INDIRECT("'" &amp; $F$2 &amp; "'!A" &amp; ROW()),"")</f>
        <v/>
      </c>
      <c r="B73" s="255" t="str">
        <f aca="false">IFERROR(xlookup(A73,INDIRECT("'" &amp; $F$2 &amp; "'!A:A"), INDIRECT("'" &amp; $F$2 &amp; "'!G:G")),"")</f>
        <v/>
      </c>
      <c r="C73" s="260" t="e">
        <f aca="false">B73*(B73/1000)</f>
        <v>#VALUE!</v>
      </c>
      <c r="D73" s="261" t="e">
        <f aca="false">ROUNDUP(B73-C73,0)</f>
        <v>#VALUE!</v>
      </c>
      <c r="E73" s="262"/>
      <c r="F73" s="262"/>
    </row>
    <row r="74" customFormat="false" ht="15.75" hidden="false" customHeight="true" outlineLevel="0" collapsed="false">
      <c r="A74" s="254" t="str">
        <f aca="true">IFERROR(INDIRECT("'" &amp; $F$2 &amp; "'!A" &amp; ROW()),"")</f>
        <v/>
      </c>
      <c r="B74" s="255" t="str">
        <f aca="false">IFERROR(xlookup(A74,INDIRECT("'" &amp; $F$2 &amp; "'!A:A"), INDIRECT("'" &amp; $F$2 &amp; "'!G:G")),"")</f>
        <v/>
      </c>
      <c r="C74" s="256" t="e">
        <f aca="false">B74*(B74/1000)</f>
        <v>#VALUE!</v>
      </c>
      <c r="D74" s="257" t="e">
        <f aca="false">ROUNDUP(B74-C74,0)</f>
        <v>#VALUE!</v>
      </c>
      <c r="E74" s="258"/>
      <c r="F74" s="258"/>
    </row>
    <row r="75" customFormat="false" ht="15.75" hidden="false" customHeight="true" outlineLevel="0" collapsed="false">
      <c r="A75" s="259" t="str">
        <f aca="true">IFERROR(INDIRECT("'" &amp; $F$2 &amp; "'!A" &amp; ROW()),"")</f>
        <v/>
      </c>
      <c r="B75" s="255" t="str">
        <f aca="false">IFERROR(xlookup(A75,INDIRECT("'" &amp; $F$2 &amp; "'!A:A"), INDIRECT("'" &amp; $F$2 &amp; "'!G:G")),"")</f>
        <v/>
      </c>
      <c r="C75" s="260" t="e">
        <f aca="false">B75*(B75/1000)</f>
        <v>#VALUE!</v>
      </c>
      <c r="D75" s="261" t="e">
        <f aca="false">ROUNDUP(B75-C75,0)</f>
        <v>#VALUE!</v>
      </c>
      <c r="E75" s="262"/>
      <c r="F75" s="262"/>
    </row>
    <row r="76" customFormat="false" ht="15.75" hidden="false" customHeight="true" outlineLevel="0" collapsed="false">
      <c r="A76" s="254" t="str">
        <f aca="true">IFERROR(INDIRECT("'" &amp; $F$2 &amp; "'!A" &amp; ROW()),"")</f>
        <v/>
      </c>
      <c r="B76" s="255" t="str">
        <f aca="false">IFERROR(xlookup(A76,INDIRECT("'" &amp; $F$2 &amp; "'!A:A"), INDIRECT("'" &amp; $F$2 &amp; "'!G:G")),"")</f>
        <v/>
      </c>
      <c r="C76" s="256" t="e">
        <f aca="false">B76*(B76/1000)</f>
        <v>#VALUE!</v>
      </c>
      <c r="D76" s="257" t="e">
        <f aca="false">ROUNDUP(B76-C76,0)</f>
        <v>#VALUE!</v>
      </c>
      <c r="E76" s="258"/>
      <c r="F76" s="258"/>
    </row>
    <row r="77" customFormat="false" ht="15.75" hidden="false" customHeight="true" outlineLevel="0" collapsed="false">
      <c r="A77" s="259" t="str">
        <f aca="true">IFERROR(INDIRECT("'" &amp; $F$2 &amp; "'!A" &amp; ROW()),"")</f>
        <v/>
      </c>
      <c r="B77" s="255" t="str">
        <f aca="false">IFERROR(xlookup(A77,INDIRECT("'" &amp; $F$2 &amp; "'!A:A"), INDIRECT("'" &amp; $F$2 &amp; "'!G:G")),"")</f>
        <v/>
      </c>
      <c r="C77" s="260" t="e">
        <f aca="false">B77*(B77/1000)</f>
        <v>#VALUE!</v>
      </c>
      <c r="D77" s="261" t="e">
        <f aca="false">ROUNDUP(B77-C77,0)</f>
        <v>#VALUE!</v>
      </c>
      <c r="E77" s="262"/>
      <c r="F77" s="262"/>
    </row>
    <row r="78" customFormat="false" ht="15.75" hidden="false" customHeight="true" outlineLevel="0" collapsed="false">
      <c r="A78" s="254" t="str">
        <f aca="true">IFERROR(INDIRECT("'" &amp; $F$2 &amp; "'!A" &amp; ROW()),"")</f>
        <v/>
      </c>
      <c r="B78" s="255" t="str">
        <f aca="false">IFERROR(xlookup(A78,INDIRECT("'" &amp; $F$2 &amp; "'!A:A"), INDIRECT("'" &amp; $F$2 &amp; "'!G:G")),"")</f>
        <v/>
      </c>
      <c r="C78" s="256" t="e">
        <f aca="false">B78*(B78/1000)</f>
        <v>#VALUE!</v>
      </c>
      <c r="D78" s="257" t="e">
        <f aca="false">ROUNDUP(B78-C78,0)</f>
        <v>#VALUE!</v>
      </c>
      <c r="E78" s="258"/>
      <c r="F78" s="258"/>
    </row>
    <row r="79" customFormat="false" ht="15.75" hidden="false" customHeight="true" outlineLevel="0" collapsed="false">
      <c r="A79" s="259" t="str">
        <f aca="true">IFERROR(INDIRECT("'" &amp; $F$2 &amp; "'!A" &amp; ROW()),"")</f>
        <v/>
      </c>
      <c r="B79" s="255" t="str">
        <f aca="false">IFERROR(xlookup(A79,INDIRECT("'" &amp; $F$2 &amp; "'!A:A"), INDIRECT("'" &amp; $F$2 &amp; "'!G:G")),"")</f>
        <v/>
      </c>
      <c r="C79" s="260" t="e">
        <f aca="false">B79*(B79/1000)</f>
        <v>#VALUE!</v>
      </c>
      <c r="D79" s="261" t="e">
        <f aca="false">ROUNDUP(B79-C79,0)</f>
        <v>#VALUE!</v>
      </c>
      <c r="E79" s="262"/>
      <c r="F79" s="262"/>
    </row>
    <row r="80" customFormat="false" ht="15.75" hidden="false" customHeight="true" outlineLevel="0" collapsed="false">
      <c r="A80" s="254" t="str">
        <f aca="true">IFERROR(INDIRECT("'" &amp; $F$2 &amp; "'!A" &amp; ROW()),"")</f>
        <v/>
      </c>
      <c r="B80" s="255" t="str">
        <f aca="false">IFERROR(xlookup(A80,INDIRECT("'" &amp; $F$2 &amp; "'!A:A"), INDIRECT("'" &amp; $F$2 &amp; "'!G:G")),"")</f>
        <v/>
      </c>
      <c r="C80" s="256" t="e">
        <f aca="false">B80*(B80/1000)</f>
        <v>#VALUE!</v>
      </c>
      <c r="D80" s="257" t="e">
        <f aca="false">ROUNDUP(B80-C80,0)</f>
        <v>#VALUE!</v>
      </c>
      <c r="E80" s="258"/>
      <c r="F80" s="258"/>
    </row>
    <row r="81" customFormat="false" ht="15.75" hidden="false" customHeight="true" outlineLevel="0" collapsed="false">
      <c r="A81" s="259" t="str">
        <f aca="true">IFERROR(INDIRECT("'" &amp; $F$2 &amp; "'!A" &amp; ROW()),"")</f>
        <v/>
      </c>
      <c r="B81" s="255" t="str">
        <f aca="false">IFERROR(xlookup(A81,INDIRECT("'" &amp; $F$2 &amp; "'!A:A"), INDIRECT("'" &amp; $F$2 &amp; "'!G:G")),"")</f>
        <v/>
      </c>
      <c r="C81" s="260" t="e">
        <f aca="false">B81*(B81/1000)</f>
        <v>#VALUE!</v>
      </c>
      <c r="D81" s="261" t="e">
        <f aca="false">ROUNDUP(B81-C81,0)</f>
        <v>#VALUE!</v>
      </c>
      <c r="E81" s="262"/>
      <c r="F81" s="262"/>
    </row>
    <row r="82" customFormat="false" ht="15.75" hidden="false" customHeight="true" outlineLevel="0" collapsed="false">
      <c r="A82" s="254" t="str">
        <f aca="true">IFERROR(INDIRECT("'" &amp; $F$2 &amp; "'!A" &amp; ROW()),"")</f>
        <v/>
      </c>
      <c r="B82" s="255" t="str">
        <f aca="false">IFERROR(xlookup(A82,INDIRECT("'" &amp; $F$2 &amp; "'!A:A"), INDIRECT("'" &amp; $F$2 &amp; "'!G:G")),"")</f>
        <v/>
      </c>
      <c r="C82" s="256" t="e">
        <f aca="false">B82*(B82/1000)</f>
        <v>#VALUE!</v>
      </c>
      <c r="D82" s="257" t="e">
        <f aca="false">ROUNDUP(B82-C82,0)</f>
        <v>#VALUE!</v>
      </c>
      <c r="E82" s="258"/>
      <c r="F82" s="258"/>
    </row>
    <row r="83" customFormat="false" ht="15.75" hidden="false" customHeight="true" outlineLevel="0" collapsed="false">
      <c r="A83" s="259" t="str">
        <f aca="true">IFERROR(INDIRECT("'" &amp; $F$2 &amp; "'!A" &amp; ROW()),"")</f>
        <v/>
      </c>
      <c r="B83" s="255" t="str">
        <f aca="false">IFERROR(xlookup(A83,INDIRECT("'" &amp; $F$2 &amp; "'!A:A"), INDIRECT("'" &amp; $F$2 &amp; "'!G:G")),"")</f>
        <v/>
      </c>
      <c r="C83" s="260" t="e">
        <f aca="false">B83*(B83/1000)</f>
        <v>#VALUE!</v>
      </c>
      <c r="D83" s="261" t="e">
        <f aca="false">ROUNDUP(B83-C83,0)</f>
        <v>#VALUE!</v>
      </c>
      <c r="E83" s="262"/>
      <c r="F83" s="262"/>
    </row>
    <row r="84" customFormat="false" ht="15.75" hidden="false" customHeight="true" outlineLevel="0" collapsed="false">
      <c r="A84" s="254" t="str">
        <f aca="true">IFERROR(INDIRECT("'" &amp; $F$2 &amp; "'!A" &amp; ROW()),"")</f>
        <v/>
      </c>
      <c r="B84" s="255" t="str">
        <f aca="false">IFERROR(xlookup(A84,INDIRECT("'" &amp; $F$2 &amp; "'!A:A"), INDIRECT("'" &amp; $F$2 &amp; "'!G:G")),"")</f>
        <v/>
      </c>
      <c r="C84" s="256" t="e">
        <f aca="false">B84*(B84/1000)</f>
        <v>#VALUE!</v>
      </c>
      <c r="D84" s="257" t="e">
        <f aca="false">ROUNDUP(B84-C84,0)</f>
        <v>#VALUE!</v>
      </c>
      <c r="E84" s="258"/>
      <c r="F84" s="258"/>
    </row>
    <row r="85" customFormat="false" ht="15.75" hidden="false" customHeight="true" outlineLevel="0" collapsed="false">
      <c r="A85" s="259" t="str">
        <f aca="true">IFERROR(INDIRECT("'" &amp; $F$2 &amp; "'!A" &amp; ROW()),"")</f>
        <v/>
      </c>
      <c r="B85" s="255" t="str">
        <f aca="false">IFERROR(xlookup(A85,INDIRECT("'" &amp; $F$2 &amp; "'!A:A"), INDIRECT("'" &amp; $F$2 &amp; "'!G:G")),"")</f>
        <v/>
      </c>
      <c r="C85" s="260" t="e">
        <f aca="false">B85*(B85/1000)</f>
        <v>#VALUE!</v>
      </c>
      <c r="D85" s="261" t="e">
        <f aca="false">ROUNDUP(B85-C85,0)</f>
        <v>#VALUE!</v>
      </c>
      <c r="E85" s="262"/>
      <c r="F85" s="262"/>
    </row>
    <row r="86" customFormat="false" ht="15.75" hidden="false" customHeight="true" outlineLevel="0" collapsed="false">
      <c r="A86" s="254" t="str">
        <f aca="true">IFERROR(INDIRECT("'" &amp; $F$2 &amp; "'!A" &amp; ROW()),"")</f>
        <v/>
      </c>
      <c r="B86" s="255" t="str">
        <f aca="false">IFERROR(xlookup(A86,INDIRECT("'" &amp; $F$2 &amp; "'!A:A"), INDIRECT("'" &amp; $F$2 &amp; "'!G:G")),"")</f>
        <v/>
      </c>
      <c r="C86" s="256" t="e">
        <f aca="false">B86*(B86/1000)</f>
        <v>#VALUE!</v>
      </c>
      <c r="D86" s="257" t="e">
        <f aca="false">ROUNDUP(B86-C86,0)</f>
        <v>#VALUE!</v>
      </c>
      <c r="E86" s="258"/>
      <c r="F86" s="258"/>
    </row>
    <row r="87" customFormat="false" ht="15.75" hidden="false" customHeight="true" outlineLevel="0" collapsed="false">
      <c r="A87" s="259" t="str">
        <f aca="true">IFERROR(INDIRECT("'" &amp; $F$2 &amp; "'!A" &amp; ROW()),"")</f>
        <v/>
      </c>
      <c r="B87" s="255" t="str">
        <f aca="false">IFERROR(xlookup(A87,INDIRECT("'" &amp; $F$2 &amp; "'!A:A"), INDIRECT("'" &amp; $F$2 &amp; "'!G:G")),"")</f>
        <v/>
      </c>
      <c r="C87" s="260" t="e">
        <f aca="false">B87*(B87/1000)</f>
        <v>#VALUE!</v>
      </c>
      <c r="D87" s="261" t="e">
        <f aca="false">ROUNDUP(B87-C87,0)</f>
        <v>#VALUE!</v>
      </c>
      <c r="E87" s="262"/>
      <c r="F87" s="262"/>
    </row>
    <row r="88" customFormat="false" ht="15.75" hidden="false" customHeight="true" outlineLevel="0" collapsed="false">
      <c r="A88" s="254" t="str">
        <f aca="true">IFERROR(INDIRECT("'" &amp; $F$2 &amp; "'!A" &amp; ROW()),"")</f>
        <v/>
      </c>
      <c r="B88" s="255" t="str">
        <f aca="false">IFERROR(xlookup(A88,INDIRECT("'" &amp; $F$2 &amp; "'!A:A"), INDIRECT("'" &amp; $F$2 &amp; "'!G:G")),"")</f>
        <v/>
      </c>
      <c r="C88" s="256" t="e">
        <f aca="false">B88*(B88/1000)</f>
        <v>#VALUE!</v>
      </c>
      <c r="D88" s="257" t="e">
        <f aca="false">ROUNDUP(B88-C88,0)</f>
        <v>#VALUE!</v>
      </c>
      <c r="E88" s="258"/>
      <c r="F88" s="258"/>
    </row>
    <row r="89" customFormat="false" ht="15.75" hidden="false" customHeight="true" outlineLevel="0" collapsed="false">
      <c r="A89" s="259" t="str">
        <f aca="true">IFERROR(INDIRECT("'" &amp; $F$2 &amp; "'!A" &amp; ROW()),"")</f>
        <v/>
      </c>
      <c r="B89" s="255" t="str">
        <f aca="false">IFERROR(xlookup(A89,INDIRECT("'" &amp; $F$2 &amp; "'!A:A"), INDIRECT("'" &amp; $F$2 &amp; "'!G:G")),"")</f>
        <v/>
      </c>
      <c r="C89" s="260" t="e">
        <f aca="false">B89*(B89/1000)</f>
        <v>#VALUE!</v>
      </c>
      <c r="D89" s="261" t="e">
        <f aca="false">ROUNDUP(B89-C89,0)</f>
        <v>#VALUE!</v>
      </c>
      <c r="E89" s="262"/>
      <c r="F89" s="262"/>
    </row>
    <row r="90" customFormat="false" ht="15.75" hidden="false" customHeight="true" outlineLevel="0" collapsed="false">
      <c r="A90" s="254" t="str">
        <f aca="true">IFERROR(INDIRECT("'" &amp; $F$2 &amp; "'!A" &amp; ROW()),"")</f>
        <v/>
      </c>
      <c r="B90" s="255" t="str">
        <f aca="false">IFERROR(xlookup(A90,INDIRECT("'" &amp; $F$2 &amp; "'!A:A"), INDIRECT("'" &amp; $F$2 &amp; "'!G:G")),"")</f>
        <v/>
      </c>
      <c r="C90" s="256" t="e">
        <f aca="false">B90*(B90/1000)</f>
        <v>#VALUE!</v>
      </c>
      <c r="D90" s="257" t="e">
        <f aca="false">ROUNDUP(B90-C90,0)</f>
        <v>#VALUE!</v>
      </c>
      <c r="E90" s="258"/>
      <c r="F90" s="258"/>
    </row>
    <row r="91" customFormat="false" ht="15.75" hidden="false" customHeight="true" outlineLevel="0" collapsed="false">
      <c r="A91" s="259" t="str">
        <f aca="true">IFERROR(INDIRECT("'" &amp; $F$2 &amp; "'!A" &amp; ROW()),"")</f>
        <v/>
      </c>
      <c r="B91" s="255" t="str">
        <f aca="false">IFERROR(xlookup(A91,INDIRECT("'" &amp; $F$2 &amp; "'!A:A"), INDIRECT("'" &amp; $F$2 &amp; "'!G:G")),"")</f>
        <v/>
      </c>
      <c r="C91" s="260" t="e">
        <f aca="false">B91*(B91/1000)</f>
        <v>#VALUE!</v>
      </c>
      <c r="D91" s="261" t="e">
        <f aca="false">ROUNDUP(B91-C91,0)</f>
        <v>#VALUE!</v>
      </c>
      <c r="E91" s="262"/>
      <c r="F91" s="262"/>
    </row>
    <row r="92" customFormat="false" ht="15.75" hidden="false" customHeight="true" outlineLevel="0" collapsed="false">
      <c r="A92" s="254" t="str">
        <f aca="true">IFERROR(INDIRECT("'" &amp; $F$2 &amp; "'!A" &amp; ROW()),"")</f>
        <v/>
      </c>
      <c r="B92" s="255" t="str">
        <f aca="false">IFERROR(xlookup(A92,INDIRECT("'" &amp; $F$2 &amp; "'!A:A"), INDIRECT("'" &amp; $F$2 &amp; "'!G:G")),"")</f>
        <v/>
      </c>
      <c r="C92" s="256" t="e">
        <f aca="false">B92*(B92/1000)</f>
        <v>#VALUE!</v>
      </c>
      <c r="D92" s="257" t="e">
        <f aca="false">ROUNDUP(B92-C92,0)</f>
        <v>#VALUE!</v>
      </c>
      <c r="E92" s="258"/>
      <c r="F92" s="258"/>
    </row>
    <row r="93" customFormat="false" ht="15.75" hidden="false" customHeight="true" outlineLevel="0" collapsed="false">
      <c r="A93" s="259" t="str">
        <f aca="true">IFERROR(INDIRECT("'" &amp; $F$2 &amp; "'!A" &amp; ROW()),"")</f>
        <v/>
      </c>
      <c r="B93" s="255" t="str">
        <f aca="false">IFERROR(xlookup(A93,INDIRECT("'" &amp; $F$2 &amp; "'!A:A"), INDIRECT("'" &amp; $F$2 &amp; "'!G:G")),"")</f>
        <v/>
      </c>
      <c r="C93" s="260" t="e">
        <f aca="false">B93*(B93/1000)</f>
        <v>#VALUE!</v>
      </c>
      <c r="D93" s="261" t="e">
        <f aca="false">ROUNDUP(B93-C93,0)</f>
        <v>#VALUE!</v>
      </c>
      <c r="E93" s="262"/>
      <c r="F93" s="262"/>
    </row>
    <row r="94" customFormat="false" ht="15.75" hidden="false" customHeight="true" outlineLevel="0" collapsed="false">
      <c r="A94" s="254" t="str">
        <f aca="true">IFERROR(INDIRECT("'" &amp; $F$2 &amp; "'!A" &amp; ROW()),"")</f>
        <v/>
      </c>
      <c r="B94" s="255" t="str">
        <f aca="false">IFERROR(xlookup(A94,INDIRECT("'" &amp; $F$2 &amp; "'!A:A"), INDIRECT("'" &amp; $F$2 &amp; "'!G:G")),"")</f>
        <v/>
      </c>
      <c r="C94" s="256" t="e">
        <f aca="false">B94*(B94/1000)</f>
        <v>#VALUE!</v>
      </c>
      <c r="D94" s="257" t="e">
        <f aca="false">ROUNDUP(B94-C94,0)</f>
        <v>#VALUE!</v>
      </c>
      <c r="E94" s="258"/>
      <c r="F94" s="258"/>
    </row>
    <row r="95" customFormat="false" ht="15.75" hidden="false" customHeight="true" outlineLevel="0" collapsed="false">
      <c r="A95" s="259" t="str">
        <f aca="true">IFERROR(INDIRECT("'" &amp; $F$2 &amp; "'!A" &amp; ROW()),"")</f>
        <v/>
      </c>
      <c r="B95" s="255" t="str">
        <f aca="false">IFERROR(xlookup(A95,INDIRECT("'" &amp; $F$2 &amp; "'!A:A"), INDIRECT("'" &amp; $F$2 &amp; "'!G:G")),"")</f>
        <v/>
      </c>
      <c r="C95" s="260" t="e">
        <f aca="false">B95*(B95/1000)</f>
        <v>#VALUE!</v>
      </c>
      <c r="D95" s="261" t="e">
        <f aca="false">ROUNDUP(B95-C95,0)</f>
        <v>#VALUE!</v>
      </c>
      <c r="E95" s="262"/>
      <c r="F95" s="262"/>
    </row>
    <row r="96" customFormat="false" ht="15.75" hidden="false" customHeight="true" outlineLevel="0" collapsed="false">
      <c r="A96" s="254" t="str">
        <f aca="true">IFERROR(INDIRECT("'" &amp; $F$2 &amp; "'!A" &amp; ROW()),"")</f>
        <v/>
      </c>
      <c r="B96" s="255" t="str">
        <f aca="false">IFERROR(xlookup(A96,INDIRECT("'" &amp; $F$2 &amp; "'!A:A"), INDIRECT("'" &amp; $F$2 &amp; "'!G:G")),"")</f>
        <v/>
      </c>
      <c r="C96" s="256" t="e">
        <f aca="false">B96*(B96/1000)</f>
        <v>#VALUE!</v>
      </c>
      <c r="D96" s="257" t="e">
        <f aca="false">ROUNDUP(B96-C96,0)</f>
        <v>#VALUE!</v>
      </c>
      <c r="E96" s="258"/>
      <c r="F96" s="258"/>
    </row>
    <row r="97" customFormat="false" ht="15.75" hidden="false" customHeight="true" outlineLevel="0" collapsed="false">
      <c r="A97" s="259" t="str">
        <f aca="true">IFERROR(INDIRECT("'" &amp; $F$2 &amp; "'!A" &amp; ROW()),"")</f>
        <v/>
      </c>
      <c r="B97" s="255" t="str">
        <f aca="false">IFERROR(xlookup(A97,INDIRECT("'" &amp; $F$2 &amp; "'!A:A"), INDIRECT("'" &amp; $F$2 &amp; "'!G:G")),"")</f>
        <v/>
      </c>
      <c r="C97" s="260" t="e">
        <f aca="false">B97*(B97/1000)</f>
        <v>#VALUE!</v>
      </c>
      <c r="D97" s="261" t="e">
        <f aca="false">ROUNDUP(B97-C97,0)</f>
        <v>#VALUE!</v>
      </c>
      <c r="E97" s="262"/>
      <c r="F97" s="262"/>
    </row>
    <row r="98" customFormat="false" ht="15.75" hidden="false" customHeight="true" outlineLevel="0" collapsed="false">
      <c r="A98" s="254" t="str">
        <f aca="true">IFERROR(INDIRECT("'" &amp; $F$2 &amp; "'!A" &amp; ROW()),"")</f>
        <v/>
      </c>
      <c r="B98" s="255" t="str">
        <f aca="false">IFERROR(xlookup(A98,INDIRECT("'" &amp; $F$2 &amp; "'!A:A"), INDIRECT("'" &amp; $F$2 &amp; "'!G:G")),"")</f>
        <v/>
      </c>
      <c r="C98" s="256" t="e">
        <f aca="false">B98*(B98/1000)</f>
        <v>#VALUE!</v>
      </c>
      <c r="D98" s="257" t="e">
        <f aca="false">ROUNDUP(B98-C98,0)</f>
        <v>#VALUE!</v>
      </c>
      <c r="E98" s="258"/>
      <c r="F98" s="258"/>
    </row>
    <row r="99" customFormat="false" ht="15.75" hidden="false" customHeight="true" outlineLevel="0" collapsed="false">
      <c r="A99" s="259" t="str">
        <f aca="true">IFERROR(INDIRECT("'" &amp; $F$2 &amp; "'!A" &amp; ROW()),"")</f>
        <v/>
      </c>
      <c r="B99" s="255" t="str">
        <f aca="false">IFERROR(xlookup(A99,INDIRECT("'" &amp; $F$2 &amp; "'!A:A"), INDIRECT("'" &amp; $F$2 &amp; "'!G:G")),"")</f>
        <v/>
      </c>
      <c r="C99" s="260" t="e">
        <f aca="false">B99*(B99/1000)</f>
        <v>#VALUE!</v>
      </c>
      <c r="D99" s="261" t="e">
        <f aca="false">ROUNDUP(B99-C99,0)</f>
        <v>#VALUE!</v>
      </c>
      <c r="E99" s="262"/>
      <c r="F99" s="262"/>
    </row>
    <row r="100" customFormat="false" ht="15.75" hidden="false" customHeight="true" outlineLevel="0" collapsed="false">
      <c r="A100" s="254" t="str">
        <f aca="true">IFERROR(INDIRECT("'" &amp; $F$2 &amp; "'!A" &amp; ROW()),"")</f>
        <v/>
      </c>
      <c r="B100" s="255" t="str">
        <f aca="false">IFERROR(xlookup(A100,INDIRECT("'" &amp; $F$2 &amp; "'!A:A"), INDIRECT("'" &amp; $F$2 &amp; "'!G:G")),"")</f>
        <v/>
      </c>
      <c r="C100" s="256" t="e">
        <f aca="false">B100*(B100/1000)</f>
        <v>#VALUE!</v>
      </c>
      <c r="D100" s="257" t="e">
        <f aca="false">ROUNDUP(B100-C100,0)</f>
        <v>#VALUE!</v>
      </c>
      <c r="E100" s="258"/>
      <c r="F100" s="258"/>
    </row>
    <row r="101" customFormat="false" ht="15.75" hidden="false" customHeight="true" outlineLevel="0" collapsed="false">
      <c r="A101" s="259" t="str">
        <f aca="true">IFERROR(INDIRECT("'" &amp; $F$2 &amp; "'!A" &amp; ROW()),"")</f>
        <v/>
      </c>
      <c r="B101" s="255" t="str">
        <f aca="false">IFERROR(xlookup(A101,INDIRECT("'" &amp; $F$2 &amp; "'!A:A"), INDIRECT("'" &amp; $F$2 &amp; "'!G:G")),"")</f>
        <v/>
      </c>
      <c r="C101" s="260" t="e">
        <f aca="false">B101*(B101/1000)</f>
        <v>#VALUE!</v>
      </c>
      <c r="D101" s="261" t="e">
        <f aca="false">ROUNDUP(B101-C101,0)</f>
        <v>#VALUE!</v>
      </c>
      <c r="E101" s="262"/>
      <c r="F101" s="262"/>
    </row>
    <row r="102" customFormat="false" ht="15.75" hidden="false" customHeight="true" outlineLevel="0" collapsed="false">
      <c r="A102" s="254" t="str">
        <f aca="true">IFERROR(INDIRECT("'" &amp; $F$2 &amp; "'!A" &amp; ROW()),"")</f>
        <v/>
      </c>
      <c r="B102" s="255" t="str">
        <f aca="false">IFERROR(xlookup(A102,INDIRECT("'" &amp; $F$2 &amp; "'!A:A"), INDIRECT("'" &amp; $F$2 &amp; "'!G:G")),"")</f>
        <v/>
      </c>
      <c r="C102" s="256" t="e">
        <f aca="false">B102*(B102/1000)</f>
        <v>#VALUE!</v>
      </c>
      <c r="D102" s="257" t="e">
        <f aca="false">ROUNDUP(B102-C102,0)</f>
        <v>#VALUE!</v>
      </c>
      <c r="E102" s="258"/>
      <c r="F102" s="258"/>
    </row>
    <row r="103" customFormat="false" ht="15.75" hidden="false" customHeight="true" outlineLevel="0" collapsed="false">
      <c r="A103" s="259" t="str">
        <f aca="true">IFERROR(INDIRECT("'" &amp; $F$2 &amp; "'!A" &amp; ROW()),"")</f>
        <v/>
      </c>
      <c r="B103" s="255" t="str">
        <f aca="false">IFERROR(xlookup(A103,INDIRECT("'" &amp; $F$2 &amp; "'!A:A"), INDIRECT("'" &amp; $F$2 &amp; "'!G:G")),"")</f>
        <v/>
      </c>
      <c r="C103" s="260" t="e">
        <f aca="false">B103*(B103/1000)</f>
        <v>#VALUE!</v>
      </c>
      <c r="D103" s="261" t="e">
        <f aca="false">ROUNDUP(B103-C103,0)</f>
        <v>#VALUE!</v>
      </c>
      <c r="E103" s="262"/>
      <c r="F103" s="262"/>
    </row>
    <row r="104" customFormat="false" ht="15.75" hidden="false" customHeight="true" outlineLevel="0" collapsed="false">
      <c r="A104" s="254" t="str">
        <f aca="true">IFERROR(INDIRECT("'" &amp; $F$2 &amp; "'!A" &amp; ROW()),"")</f>
        <v/>
      </c>
      <c r="B104" s="255" t="str">
        <f aca="false">IFERROR(xlookup(A104,INDIRECT("'" &amp; $F$2 &amp; "'!A:A"), INDIRECT("'" &amp; $F$2 &amp; "'!G:G")),"")</f>
        <v/>
      </c>
      <c r="C104" s="256" t="e">
        <f aca="false">B104*(B104/1000)</f>
        <v>#VALUE!</v>
      </c>
      <c r="D104" s="257" t="e">
        <f aca="false">ROUNDUP(B104-C104,0)</f>
        <v>#VALUE!</v>
      </c>
      <c r="E104" s="258"/>
      <c r="F104" s="258"/>
    </row>
    <row r="105" customFormat="false" ht="15.75" hidden="false" customHeight="true" outlineLevel="0" collapsed="false">
      <c r="A105" s="259" t="str">
        <f aca="true">IFERROR(INDIRECT("'" &amp; $F$2 &amp; "'!A" &amp; ROW()),"")</f>
        <v/>
      </c>
      <c r="B105" s="255" t="str">
        <f aca="false">IFERROR(xlookup(A105,INDIRECT("'" &amp; $F$2 &amp; "'!A:A"), INDIRECT("'" &amp; $F$2 &amp; "'!G:G")),"")</f>
        <v/>
      </c>
      <c r="C105" s="260" t="e">
        <f aca="false">B105*(B105/1000)</f>
        <v>#VALUE!</v>
      </c>
      <c r="D105" s="261" t="e">
        <f aca="false">ROUNDUP(B105-C105,0)</f>
        <v>#VALUE!</v>
      </c>
      <c r="E105" s="262"/>
      <c r="F105" s="262"/>
    </row>
    <row r="106" customFormat="false" ht="15.75" hidden="false" customHeight="true" outlineLevel="0" collapsed="false">
      <c r="A106" s="254" t="str">
        <f aca="true">IFERROR(INDIRECT("'" &amp; $F$2 &amp; "'!A" &amp; ROW()),"")</f>
        <v/>
      </c>
      <c r="B106" s="255" t="str">
        <f aca="false">IFERROR(xlookup(A106,INDIRECT("'" &amp; $F$2 &amp; "'!A:A"), INDIRECT("'" &amp; $F$2 &amp; "'!G:G")),"")</f>
        <v/>
      </c>
      <c r="C106" s="256" t="e">
        <f aca="false">B106*(B106/1000)</f>
        <v>#VALUE!</v>
      </c>
      <c r="D106" s="257" t="e">
        <f aca="false">ROUNDUP(B106-C106,0)</f>
        <v>#VALUE!</v>
      </c>
      <c r="E106" s="258"/>
      <c r="F106" s="258"/>
    </row>
    <row r="107" customFormat="false" ht="15.75" hidden="false" customHeight="true" outlineLevel="0" collapsed="false">
      <c r="A107" s="259" t="str">
        <f aca="true">IFERROR(INDIRECT("'" &amp; $F$2 &amp; "'!A" &amp; ROW()),"")</f>
        <v/>
      </c>
      <c r="B107" s="255" t="str">
        <f aca="false">IFERROR(xlookup(A107,INDIRECT("'" &amp; $F$2 &amp; "'!A:A"), INDIRECT("'" &amp; $F$2 &amp; "'!G:G")),"")</f>
        <v/>
      </c>
      <c r="C107" s="260" t="e">
        <f aca="false">B107*(B107/1000)</f>
        <v>#VALUE!</v>
      </c>
      <c r="D107" s="261" t="e">
        <f aca="false">ROUNDUP(B107-C107,0)</f>
        <v>#VALUE!</v>
      </c>
      <c r="E107" s="262"/>
      <c r="F107" s="262"/>
    </row>
    <row r="108" customFormat="false" ht="15.75" hidden="false" customHeight="true" outlineLevel="0" collapsed="false">
      <c r="A108" s="254" t="str">
        <f aca="true">IFERROR(INDIRECT("'" &amp; $F$2 &amp; "'!A" &amp; ROW()),"")</f>
        <v/>
      </c>
      <c r="B108" s="255" t="str">
        <f aca="false">IFERROR(xlookup(A108,INDIRECT("'" &amp; $F$2 &amp; "'!A:A"), INDIRECT("'" &amp; $F$2 &amp; "'!G:G")),"")</f>
        <v/>
      </c>
      <c r="C108" s="256" t="e">
        <f aca="false">B108*(B108/1000)</f>
        <v>#VALUE!</v>
      </c>
      <c r="D108" s="257" t="e">
        <f aca="false">ROUNDUP(B108-C108,0)</f>
        <v>#VALUE!</v>
      </c>
      <c r="E108" s="258"/>
      <c r="F108" s="258"/>
    </row>
    <row r="109" customFormat="false" ht="15.75" hidden="false" customHeight="true" outlineLevel="0" collapsed="false">
      <c r="A109" s="259" t="str">
        <f aca="true">IFERROR(INDIRECT("'" &amp; $F$2 &amp; "'!A" &amp; ROW()),"")</f>
        <v/>
      </c>
      <c r="B109" s="255" t="str">
        <f aca="false">IFERROR(xlookup(A109,INDIRECT("'" &amp; $F$2 &amp; "'!A:A"), INDIRECT("'" &amp; $F$2 &amp; "'!G:G")),"")</f>
        <v/>
      </c>
      <c r="C109" s="260" t="e">
        <f aca="false">B109*(B109/1000)</f>
        <v>#VALUE!</v>
      </c>
      <c r="D109" s="261" t="e">
        <f aca="false">ROUNDUP(B109-C109,0)</f>
        <v>#VALUE!</v>
      </c>
      <c r="E109" s="262"/>
      <c r="F109" s="262"/>
    </row>
    <row r="110" customFormat="false" ht="15.75" hidden="false" customHeight="true" outlineLevel="0" collapsed="false">
      <c r="A110" s="254" t="str">
        <f aca="true">IFERROR(INDIRECT("'" &amp; $F$2 &amp; "'!A" &amp; ROW()),"")</f>
        <v/>
      </c>
      <c r="B110" s="255" t="str">
        <f aca="false">IFERROR(xlookup(A110,INDIRECT("'" &amp; $F$2 &amp; "'!A:A"), INDIRECT("'" &amp; $F$2 &amp; "'!G:G")),"")</f>
        <v/>
      </c>
      <c r="C110" s="256" t="e">
        <f aca="false">B110*(B110/1000)</f>
        <v>#VALUE!</v>
      </c>
      <c r="D110" s="257" t="e">
        <f aca="false">ROUNDUP(B110-C110,0)</f>
        <v>#VALUE!</v>
      </c>
      <c r="E110" s="258"/>
      <c r="F110" s="258"/>
    </row>
    <row r="111" customFormat="false" ht="15.75" hidden="false" customHeight="true" outlineLevel="0" collapsed="false">
      <c r="A111" s="259" t="str">
        <f aca="true">IFERROR(INDIRECT("'" &amp; $F$2 &amp; "'!A" &amp; ROW()),"")</f>
        <v/>
      </c>
      <c r="B111" s="255" t="str">
        <f aca="false">IFERROR(xlookup(A111,INDIRECT("'" &amp; $F$2 &amp; "'!A:A"), INDIRECT("'" &amp; $F$2 &amp; "'!G:G")),"")</f>
        <v/>
      </c>
      <c r="C111" s="260" t="e">
        <f aca="false">B111*(B111/1000)</f>
        <v>#VALUE!</v>
      </c>
      <c r="D111" s="261" t="e">
        <f aca="false">ROUNDUP(B111-C111,0)</f>
        <v>#VALUE!</v>
      </c>
      <c r="E111" s="262"/>
      <c r="F111" s="262"/>
    </row>
    <row r="112" customFormat="false" ht="15.75" hidden="false" customHeight="true" outlineLevel="0" collapsed="false">
      <c r="A112" s="254" t="str">
        <f aca="true">IFERROR(INDIRECT("'" &amp; $F$2 &amp; "'!A" &amp; ROW()),"")</f>
        <v/>
      </c>
      <c r="B112" s="255" t="str">
        <f aca="false">IFERROR(xlookup(A112,INDIRECT("'" &amp; $F$2 &amp; "'!A:A"), INDIRECT("'" &amp; $F$2 &amp; "'!G:G")),"")</f>
        <v/>
      </c>
      <c r="C112" s="256" t="e">
        <f aca="false">B112*(B112/1000)</f>
        <v>#VALUE!</v>
      </c>
      <c r="D112" s="257" t="e">
        <f aca="false">ROUNDUP(B112-C112,0)</f>
        <v>#VALUE!</v>
      </c>
      <c r="E112" s="258"/>
      <c r="F112" s="258"/>
    </row>
    <row r="113" customFormat="false" ht="15.75" hidden="false" customHeight="true" outlineLevel="0" collapsed="false">
      <c r="A113" s="259" t="str">
        <f aca="true">IFERROR(INDIRECT("'" &amp; $F$2 &amp; "'!A" &amp; ROW()),"")</f>
        <v/>
      </c>
      <c r="B113" s="255" t="str">
        <f aca="false">IFERROR(xlookup(A113,INDIRECT("'" &amp; $F$2 &amp; "'!A:A"), INDIRECT("'" &amp; $F$2 &amp; "'!G:G")),"")</f>
        <v/>
      </c>
      <c r="C113" s="260" t="e">
        <f aca="false">B113*(B113/1000)</f>
        <v>#VALUE!</v>
      </c>
      <c r="D113" s="261" t="e">
        <f aca="false">ROUNDUP(B113-C113,0)</f>
        <v>#VALUE!</v>
      </c>
      <c r="E113" s="262"/>
      <c r="F113" s="262"/>
    </row>
    <row r="114" customFormat="false" ht="15.75" hidden="false" customHeight="true" outlineLevel="0" collapsed="false">
      <c r="A114" s="254" t="str">
        <f aca="true">IFERROR(INDIRECT("'" &amp; $F$2 &amp; "'!A" &amp; ROW()),"")</f>
        <v/>
      </c>
      <c r="B114" s="255" t="str">
        <f aca="false">IFERROR(xlookup(A114,INDIRECT("'" &amp; $F$2 &amp; "'!A:A"), INDIRECT("'" &amp; $F$2 &amp; "'!G:G")),"")</f>
        <v/>
      </c>
      <c r="C114" s="256" t="e">
        <f aca="false">B114*(B114/1000)</f>
        <v>#VALUE!</v>
      </c>
      <c r="D114" s="257" t="e">
        <f aca="false">ROUNDUP(B114-C114,0)</f>
        <v>#VALUE!</v>
      </c>
      <c r="E114" s="258"/>
      <c r="F114" s="258"/>
    </row>
    <row r="115" customFormat="false" ht="15.75" hidden="false" customHeight="true" outlineLevel="0" collapsed="false">
      <c r="A115" s="259" t="str">
        <f aca="true">IFERROR(INDIRECT("'" &amp; $F$2 &amp; "'!A" &amp; ROW()),"")</f>
        <v/>
      </c>
      <c r="B115" s="255" t="str">
        <f aca="false">IFERROR(xlookup(A115,INDIRECT("'" &amp; $F$2 &amp; "'!A:A"), INDIRECT("'" &amp; $F$2 &amp; "'!G:G")),"")</f>
        <v/>
      </c>
      <c r="C115" s="260" t="e">
        <f aca="false">B115*(B115/1000)</f>
        <v>#VALUE!</v>
      </c>
      <c r="D115" s="261" t="e">
        <f aca="false">ROUNDUP(B115-C115,0)</f>
        <v>#VALUE!</v>
      </c>
      <c r="E115" s="262"/>
      <c r="F115" s="262"/>
    </row>
    <row r="116" customFormat="false" ht="15.75" hidden="false" customHeight="true" outlineLevel="0" collapsed="false">
      <c r="A116" s="254" t="str">
        <f aca="true">IFERROR(INDIRECT("'" &amp; $F$2 &amp; "'!A" &amp; ROW()),"")</f>
        <v/>
      </c>
      <c r="B116" s="255" t="str">
        <f aca="false">IFERROR(xlookup(A116,INDIRECT("'" &amp; $F$2 &amp; "'!A:A"), INDIRECT("'" &amp; $F$2 &amp; "'!G:G")),"")</f>
        <v/>
      </c>
      <c r="C116" s="256" t="e">
        <f aca="false">B116*(B116/1000)</f>
        <v>#VALUE!</v>
      </c>
      <c r="D116" s="257" t="e">
        <f aca="false">ROUNDUP(B116-C116,0)</f>
        <v>#VALUE!</v>
      </c>
      <c r="E116" s="258"/>
      <c r="F116" s="258"/>
    </row>
    <row r="117" customFormat="false" ht="15.75" hidden="false" customHeight="true" outlineLevel="0" collapsed="false">
      <c r="A117" s="259" t="str">
        <f aca="true">IFERROR(INDIRECT("'" &amp; $F$2 &amp; "'!A" &amp; ROW()),"")</f>
        <v/>
      </c>
      <c r="B117" s="255" t="str">
        <f aca="false">IFERROR(xlookup(A117,INDIRECT("'" &amp; $F$2 &amp; "'!A:A"), INDIRECT("'" &amp; $F$2 &amp; "'!G:G")),"")</f>
        <v/>
      </c>
      <c r="C117" s="260" t="e">
        <f aca="false">B117*(B117/1000)</f>
        <v>#VALUE!</v>
      </c>
      <c r="D117" s="261" t="e">
        <f aca="false">ROUNDUP(B117-C117,0)</f>
        <v>#VALUE!</v>
      </c>
      <c r="E117" s="262"/>
      <c r="F117" s="262"/>
    </row>
    <row r="118" customFormat="false" ht="15.75" hidden="false" customHeight="true" outlineLevel="0" collapsed="false">
      <c r="A118" s="254" t="str">
        <f aca="true">IFERROR(INDIRECT("'" &amp; $F$2 &amp; "'!A" &amp; ROW()),"")</f>
        <v/>
      </c>
      <c r="B118" s="255" t="str">
        <f aca="false">IFERROR(xlookup(A118,INDIRECT("'" &amp; $F$2 &amp; "'!A:A"), INDIRECT("'" &amp; $F$2 &amp; "'!G:G")),"")</f>
        <v/>
      </c>
      <c r="C118" s="256" t="e">
        <f aca="false">B118*(B118/1000)</f>
        <v>#VALUE!</v>
      </c>
      <c r="D118" s="257" t="e">
        <f aca="false">ROUNDUP(B118-C118,0)</f>
        <v>#VALUE!</v>
      </c>
      <c r="E118" s="258"/>
      <c r="F118" s="258"/>
    </row>
    <row r="119" customFormat="false" ht="15.75" hidden="false" customHeight="true" outlineLevel="0" collapsed="false">
      <c r="A119" s="259" t="str">
        <f aca="true">IFERROR(INDIRECT("'" &amp; $F$2 &amp; "'!A" &amp; ROW()),"")</f>
        <v/>
      </c>
      <c r="B119" s="255" t="str">
        <f aca="false">IFERROR(xlookup(A119,INDIRECT("'" &amp; $F$2 &amp; "'!A:A"), INDIRECT("'" &amp; $F$2 &amp; "'!G:G")),"")</f>
        <v/>
      </c>
      <c r="C119" s="260" t="e">
        <f aca="false">B119*(B119/1000)</f>
        <v>#VALUE!</v>
      </c>
      <c r="D119" s="261" t="e">
        <f aca="false">ROUNDUP(B119-C119,0)</f>
        <v>#VALUE!</v>
      </c>
      <c r="E119" s="262"/>
      <c r="F119" s="262"/>
    </row>
    <row r="120" customFormat="false" ht="15.75" hidden="false" customHeight="true" outlineLevel="0" collapsed="false">
      <c r="A120" s="254" t="str">
        <f aca="true">IFERROR(INDIRECT("'" &amp; $F$2 &amp; "'!A" &amp; ROW()),"")</f>
        <v/>
      </c>
      <c r="B120" s="255" t="str">
        <f aca="false">IFERROR(xlookup(A120,INDIRECT("'" &amp; $F$2 &amp; "'!A:A"), INDIRECT("'" &amp; $F$2 &amp; "'!G:G")),"")</f>
        <v/>
      </c>
      <c r="C120" s="256" t="e">
        <f aca="false">B120*(B120/1000)</f>
        <v>#VALUE!</v>
      </c>
      <c r="D120" s="257" t="e">
        <f aca="false">ROUNDUP(B120-C120,0)</f>
        <v>#VALUE!</v>
      </c>
      <c r="E120" s="258"/>
      <c r="F120" s="258"/>
    </row>
    <row r="121" customFormat="false" ht="15.75" hidden="false" customHeight="true" outlineLevel="0" collapsed="false">
      <c r="A121" s="259" t="str">
        <f aca="true">IFERROR(INDIRECT("'" &amp; $F$2 &amp; "'!A" &amp; ROW()),"")</f>
        <v/>
      </c>
      <c r="B121" s="255" t="str">
        <f aca="false">IFERROR(xlookup(A121,INDIRECT("'" &amp; $F$2 &amp; "'!A:A"), INDIRECT("'" &amp; $F$2 &amp; "'!G:G")),"")</f>
        <v/>
      </c>
      <c r="C121" s="260" t="e">
        <f aca="false">B121*(B121/1000)</f>
        <v>#VALUE!</v>
      </c>
      <c r="D121" s="261" t="e">
        <f aca="false">ROUNDUP(B121-C121,0)</f>
        <v>#VALUE!</v>
      </c>
      <c r="E121" s="262"/>
      <c r="F121" s="262"/>
    </row>
    <row r="122" customFormat="false" ht="15.75" hidden="false" customHeight="true" outlineLevel="0" collapsed="false">
      <c r="A122" s="254" t="str">
        <f aca="true">IFERROR(INDIRECT("'" &amp; $F$2 &amp; "'!A" &amp; ROW()),"")</f>
        <v/>
      </c>
      <c r="B122" s="255" t="str">
        <f aca="false">IFERROR(xlookup(A122,INDIRECT("'" &amp; $F$2 &amp; "'!A:A"), INDIRECT("'" &amp; $F$2 &amp; "'!G:G")),"")</f>
        <v/>
      </c>
      <c r="C122" s="256" t="e">
        <f aca="false">B122*(B122/1000)</f>
        <v>#VALUE!</v>
      </c>
      <c r="D122" s="257" t="e">
        <f aca="false">ROUNDUP(B122-C122,0)</f>
        <v>#VALUE!</v>
      </c>
      <c r="E122" s="258"/>
      <c r="F122" s="258"/>
    </row>
    <row r="123" customFormat="false" ht="15.75" hidden="false" customHeight="true" outlineLevel="0" collapsed="false">
      <c r="A123" s="259" t="str">
        <f aca="true">IFERROR(INDIRECT("'" &amp; $F$2 &amp; "'!A" &amp; ROW()),"")</f>
        <v/>
      </c>
      <c r="B123" s="255" t="str">
        <f aca="false">IFERROR(xlookup(A123,INDIRECT("'" &amp; $F$2 &amp; "'!A:A"), INDIRECT("'" &amp; $F$2 &amp; "'!G:G")),"")</f>
        <v/>
      </c>
      <c r="C123" s="260" t="e">
        <f aca="false">B123*(B123/1000)</f>
        <v>#VALUE!</v>
      </c>
      <c r="D123" s="261" t="e">
        <f aca="false">ROUNDUP(B123-C123,0)</f>
        <v>#VALUE!</v>
      </c>
      <c r="E123" s="262"/>
      <c r="F123" s="262"/>
    </row>
    <row r="124" customFormat="false" ht="15.75" hidden="false" customHeight="true" outlineLevel="0" collapsed="false">
      <c r="A124" s="254" t="str">
        <f aca="true">IFERROR(INDIRECT("'" &amp; $F$2 &amp; "'!A" &amp; ROW()),"")</f>
        <v/>
      </c>
      <c r="B124" s="255" t="str">
        <f aca="false">IFERROR(xlookup(A124,INDIRECT("'" &amp; $F$2 &amp; "'!A:A"), INDIRECT("'" &amp; $F$2 &amp; "'!G:G")),"")</f>
        <v/>
      </c>
      <c r="C124" s="256" t="e">
        <f aca="false">B124*(B124/1000)</f>
        <v>#VALUE!</v>
      </c>
      <c r="D124" s="257" t="e">
        <f aca="false">ROUNDUP(B124-C124,0)</f>
        <v>#VALUE!</v>
      </c>
      <c r="E124" s="258"/>
      <c r="F124" s="258"/>
    </row>
    <row r="125" customFormat="false" ht="15.75" hidden="false" customHeight="true" outlineLevel="0" collapsed="false">
      <c r="A125" s="259" t="str">
        <f aca="true">IFERROR(INDIRECT("'" &amp; $F$2 &amp; "'!A" &amp; ROW()),"")</f>
        <v/>
      </c>
      <c r="B125" s="255" t="str">
        <f aca="false">IFERROR(xlookup(A125,INDIRECT("'" &amp; $F$2 &amp; "'!A:A"), INDIRECT("'" &amp; $F$2 &amp; "'!G:G")),"")</f>
        <v/>
      </c>
      <c r="C125" s="260" t="e">
        <f aca="false">B125*(B125/1000)</f>
        <v>#VALUE!</v>
      </c>
      <c r="D125" s="261" t="e">
        <f aca="false">ROUNDUP(B125-C125,0)</f>
        <v>#VALUE!</v>
      </c>
      <c r="E125" s="262"/>
      <c r="F125" s="262"/>
    </row>
    <row r="126" customFormat="false" ht="15.75" hidden="false" customHeight="true" outlineLevel="0" collapsed="false">
      <c r="A126" s="254" t="str">
        <f aca="true">IFERROR(INDIRECT("'" &amp; $F$2 &amp; "'!A" &amp; ROW()),"")</f>
        <v/>
      </c>
      <c r="B126" s="255" t="str">
        <f aca="false">IFERROR(xlookup(A126,INDIRECT("'" &amp; $F$2 &amp; "'!A:A"), INDIRECT("'" &amp; $F$2 &amp; "'!G:G")),"")</f>
        <v/>
      </c>
      <c r="C126" s="256" t="e">
        <f aca="false">B126*(B126/1000)</f>
        <v>#VALUE!</v>
      </c>
      <c r="D126" s="257" t="e">
        <f aca="false">ROUNDUP(B126-C126,0)</f>
        <v>#VALUE!</v>
      </c>
      <c r="E126" s="258"/>
      <c r="F126" s="258"/>
    </row>
    <row r="127" customFormat="false" ht="15.75" hidden="false" customHeight="true" outlineLevel="0" collapsed="false">
      <c r="A127" s="259" t="str">
        <f aca="true">IFERROR(INDIRECT("'" &amp; $F$2 &amp; "'!A" &amp; ROW()),"")</f>
        <v/>
      </c>
      <c r="B127" s="255" t="str">
        <f aca="false">IFERROR(xlookup(A127,INDIRECT("'" &amp; $F$2 &amp; "'!A:A"), INDIRECT("'" &amp; $F$2 &amp; "'!G:G")),"")</f>
        <v/>
      </c>
      <c r="C127" s="260" t="e">
        <f aca="false">B127*(B127/1000)</f>
        <v>#VALUE!</v>
      </c>
      <c r="D127" s="261" t="e">
        <f aca="false">ROUNDUP(B127-C127,0)</f>
        <v>#VALUE!</v>
      </c>
      <c r="E127" s="262"/>
      <c r="F127" s="262"/>
    </row>
    <row r="128" customFormat="false" ht="15.75" hidden="false" customHeight="true" outlineLevel="0" collapsed="false">
      <c r="A128" s="254" t="str">
        <f aca="true">IFERROR(INDIRECT("'" &amp; $F$2 &amp; "'!A" &amp; ROW()),"")</f>
        <v/>
      </c>
      <c r="B128" s="255" t="str">
        <f aca="false">IFERROR(xlookup(A128,INDIRECT("'" &amp; $F$2 &amp; "'!A:A"), INDIRECT("'" &amp; $F$2 &amp; "'!G:G")),"")</f>
        <v/>
      </c>
      <c r="C128" s="256" t="e">
        <f aca="false">B128*(B128/1000)</f>
        <v>#VALUE!</v>
      </c>
      <c r="D128" s="257" t="e">
        <f aca="false">ROUNDUP(B128-C128,0)</f>
        <v>#VALUE!</v>
      </c>
      <c r="E128" s="258"/>
      <c r="F128" s="258"/>
    </row>
    <row r="129" customFormat="false" ht="15.75" hidden="false" customHeight="true" outlineLevel="0" collapsed="false">
      <c r="A129" s="259" t="str">
        <f aca="true">IFERROR(INDIRECT("'" &amp; $F$2 &amp; "'!A" &amp; ROW()),"")</f>
        <v/>
      </c>
      <c r="B129" s="255" t="str">
        <f aca="false">IFERROR(xlookup(A129,INDIRECT("'" &amp; $F$2 &amp; "'!A:A"), INDIRECT("'" &amp; $F$2 &amp; "'!G:G")),"")</f>
        <v/>
      </c>
      <c r="C129" s="260" t="e">
        <f aca="false">B129*(B129/1000)</f>
        <v>#VALUE!</v>
      </c>
      <c r="D129" s="261" t="e">
        <f aca="false">ROUNDUP(B129-C129,0)</f>
        <v>#VALUE!</v>
      </c>
      <c r="E129" s="262"/>
      <c r="F129" s="262"/>
    </row>
    <row r="130" customFormat="false" ht="15.75" hidden="false" customHeight="true" outlineLevel="0" collapsed="false">
      <c r="A130" s="254" t="str">
        <f aca="true">IFERROR(INDIRECT("'" &amp; $F$2 &amp; "'!A" &amp; ROW()),"")</f>
        <v/>
      </c>
      <c r="B130" s="255" t="str">
        <f aca="false">IFERROR(xlookup(A130,INDIRECT("'" &amp; $F$2 &amp; "'!A:A"), INDIRECT("'" &amp; $F$2 &amp; "'!G:G")),"")</f>
        <v/>
      </c>
      <c r="C130" s="256" t="e">
        <f aca="false">B130*(B130/1000)</f>
        <v>#VALUE!</v>
      </c>
      <c r="D130" s="257" t="e">
        <f aca="false">ROUNDUP(B130-C130,0)</f>
        <v>#VALUE!</v>
      </c>
      <c r="E130" s="258"/>
      <c r="F130" s="258"/>
    </row>
    <row r="131" customFormat="false" ht="15.75" hidden="false" customHeight="true" outlineLevel="0" collapsed="false">
      <c r="A131" s="259" t="str">
        <f aca="true">IFERROR(INDIRECT("'" &amp; $F$2 &amp; "'!A" &amp; ROW()),"")</f>
        <v/>
      </c>
      <c r="B131" s="255" t="str">
        <f aca="false">IFERROR(xlookup(A131,INDIRECT("'" &amp; $F$2 &amp; "'!A:A"), INDIRECT("'" &amp; $F$2 &amp; "'!G:G")),"")</f>
        <v/>
      </c>
      <c r="C131" s="260" t="e">
        <f aca="false">B131*(B131/1000)</f>
        <v>#VALUE!</v>
      </c>
      <c r="D131" s="261" t="e">
        <f aca="false">ROUNDUP(B131-C131,0)</f>
        <v>#VALUE!</v>
      </c>
      <c r="E131" s="262"/>
      <c r="F131" s="262"/>
    </row>
    <row r="132" customFormat="false" ht="15.75" hidden="false" customHeight="true" outlineLevel="0" collapsed="false">
      <c r="A132" s="254" t="str">
        <f aca="true">IFERROR(INDIRECT("'" &amp; $F$2 &amp; "'!A" &amp; ROW()),"")</f>
        <v/>
      </c>
      <c r="B132" s="255" t="str">
        <f aca="false">IFERROR(xlookup(A132,INDIRECT("'" &amp; $F$2 &amp; "'!A:A"), INDIRECT("'" &amp; $F$2 &amp; "'!G:G")),"")</f>
        <v/>
      </c>
      <c r="C132" s="256" t="e">
        <f aca="false">B132*(B132/1000)</f>
        <v>#VALUE!</v>
      </c>
      <c r="D132" s="257" t="e">
        <f aca="false">ROUNDUP(B132-C132,0)</f>
        <v>#VALUE!</v>
      </c>
      <c r="E132" s="258"/>
      <c r="F132" s="258"/>
    </row>
    <row r="133" customFormat="false" ht="15.75" hidden="false" customHeight="true" outlineLevel="0" collapsed="false">
      <c r="A133" s="259" t="str">
        <f aca="true">IFERROR(INDIRECT("'" &amp; $F$2 &amp; "'!A" &amp; ROW()),"")</f>
        <v/>
      </c>
      <c r="B133" s="255" t="str">
        <f aca="false">IFERROR(xlookup(A133,INDIRECT("'" &amp; $F$2 &amp; "'!A:A"), INDIRECT("'" &amp; $F$2 &amp; "'!G:G")),"")</f>
        <v/>
      </c>
      <c r="C133" s="260" t="e">
        <f aca="false">B133*(B133/1000)</f>
        <v>#VALUE!</v>
      </c>
      <c r="D133" s="261" t="e">
        <f aca="false">ROUNDUP(B133-C133,0)</f>
        <v>#VALUE!</v>
      </c>
      <c r="E133" s="262"/>
      <c r="F133" s="262"/>
    </row>
    <row r="134" customFormat="false" ht="15.75" hidden="false" customHeight="true" outlineLevel="0" collapsed="false">
      <c r="A134" s="254" t="str">
        <f aca="true">IFERROR(INDIRECT("'" &amp; $F$2 &amp; "'!A" &amp; ROW()),"")</f>
        <v/>
      </c>
      <c r="B134" s="255" t="str">
        <f aca="false">IFERROR(xlookup(A134,INDIRECT("'" &amp; $F$2 &amp; "'!A:A"), INDIRECT("'" &amp; $F$2 &amp; "'!G:G")),"")</f>
        <v/>
      </c>
      <c r="C134" s="256" t="e">
        <f aca="false">B134*(B134/1000)</f>
        <v>#VALUE!</v>
      </c>
      <c r="D134" s="257" t="e">
        <f aca="false">ROUNDUP(B134-C134,0)</f>
        <v>#VALUE!</v>
      </c>
      <c r="E134" s="258"/>
      <c r="F134" s="258"/>
    </row>
    <row r="135" customFormat="false" ht="15.75" hidden="false" customHeight="true" outlineLevel="0" collapsed="false">
      <c r="A135" s="259" t="str">
        <f aca="true">IFERROR(INDIRECT("'" &amp; $F$2 &amp; "'!A" &amp; ROW()),"")</f>
        <v/>
      </c>
      <c r="B135" s="255" t="str">
        <f aca="false">IFERROR(xlookup(A135,INDIRECT("'" &amp; $F$2 &amp; "'!A:A"), INDIRECT("'" &amp; $F$2 &amp; "'!G:G")),"")</f>
        <v/>
      </c>
      <c r="C135" s="260" t="e">
        <f aca="false">B135*(B135/1000)</f>
        <v>#VALUE!</v>
      </c>
      <c r="D135" s="261" t="e">
        <f aca="false">ROUNDUP(B135-C135,0)</f>
        <v>#VALUE!</v>
      </c>
      <c r="E135" s="262"/>
      <c r="F135" s="262"/>
    </row>
    <row r="136" customFormat="false" ht="15.75" hidden="false" customHeight="true" outlineLevel="0" collapsed="false">
      <c r="A136" s="254" t="str">
        <f aca="true">IFERROR(INDIRECT("'" &amp; $F$2 &amp; "'!A" &amp; ROW()),"")</f>
        <v/>
      </c>
      <c r="B136" s="255" t="str">
        <f aca="false">IFERROR(xlookup(A136,INDIRECT("'" &amp; $F$2 &amp; "'!A:A"), INDIRECT("'" &amp; $F$2 &amp; "'!G:G")),"")</f>
        <v/>
      </c>
      <c r="C136" s="256" t="e">
        <f aca="false">B136*(B136/1000)</f>
        <v>#VALUE!</v>
      </c>
      <c r="D136" s="257" t="e">
        <f aca="false">ROUNDUP(B136-C136,0)</f>
        <v>#VALUE!</v>
      </c>
      <c r="E136" s="258"/>
      <c r="F136" s="258"/>
    </row>
    <row r="137" customFormat="false" ht="15.75" hidden="false" customHeight="true" outlineLevel="0" collapsed="false">
      <c r="A137" s="259" t="str">
        <f aca="true">IFERROR(INDIRECT("'" &amp; $F$2 &amp; "'!A" &amp; ROW()),"")</f>
        <v/>
      </c>
      <c r="B137" s="255" t="str">
        <f aca="false">IFERROR(xlookup(A137,INDIRECT("'" &amp; $F$2 &amp; "'!A:A"), INDIRECT("'" &amp; $F$2 &amp; "'!G:G")),"")</f>
        <v/>
      </c>
      <c r="C137" s="260" t="e">
        <f aca="false">B137*(B137/1000)</f>
        <v>#VALUE!</v>
      </c>
      <c r="D137" s="261" t="e">
        <f aca="false">ROUNDUP(B137-C137,0)</f>
        <v>#VALUE!</v>
      </c>
      <c r="E137" s="262"/>
      <c r="F137" s="262"/>
    </row>
    <row r="138" customFormat="false" ht="15.75" hidden="false" customHeight="true" outlineLevel="0" collapsed="false">
      <c r="A138" s="254" t="str">
        <f aca="true">IFERROR(INDIRECT("'" &amp; $F$2 &amp; "'!A" &amp; ROW()),"")</f>
        <v/>
      </c>
      <c r="B138" s="255" t="str">
        <f aca="false">IFERROR(xlookup(A138,INDIRECT("'" &amp; $F$2 &amp; "'!A:A"), INDIRECT("'" &amp; $F$2 &amp; "'!G:G")),"")</f>
        <v/>
      </c>
      <c r="C138" s="256" t="e">
        <f aca="false">B138*(B138/1000)</f>
        <v>#VALUE!</v>
      </c>
      <c r="D138" s="257" t="e">
        <f aca="false">ROUNDUP(B138-C138,0)</f>
        <v>#VALUE!</v>
      </c>
      <c r="E138" s="258"/>
      <c r="F138" s="258"/>
    </row>
    <row r="139" customFormat="false" ht="15.75" hidden="false" customHeight="true" outlineLevel="0" collapsed="false">
      <c r="A139" s="259" t="str">
        <f aca="true">IFERROR(INDIRECT("'" &amp; $F$2 &amp; "'!A" &amp; ROW()),"")</f>
        <v/>
      </c>
      <c r="B139" s="255" t="str">
        <f aca="false">IFERROR(xlookup(A139,INDIRECT("'" &amp; $F$2 &amp; "'!A:A"), INDIRECT("'" &amp; $F$2 &amp; "'!G:G")),"")</f>
        <v/>
      </c>
      <c r="C139" s="260" t="e">
        <f aca="false">B139*(B139/1000)</f>
        <v>#VALUE!</v>
      </c>
      <c r="D139" s="261" t="e">
        <f aca="false">ROUNDUP(B139-C139,0)</f>
        <v>#VALUE!</v>
      </c>
      <c r="E139" s="262"/>
      <c r="F139" s="262"/>
    </row>
    <row r="140" customFormat="false" ht="15.75" hidden="false" customHeight="true" outlineLevel="0" collapsed="false">
      <c r="A140" s="254" t="str">
        <f aca="true">IFERROR(INDIRECT("'" &amp; $F$2 &amp; "'!A" &amp; ROW()),"")</f>
        <v/>
      </c>
      <c r="B140" s="255" t="str">
        <f aca="false">IFERROR(xlookup(A140,INDIRECT("'" &amp; $F$2 &amp; "'!A:A"), INDIRECT("'" &amp; $F$2 &amp; "'!G:G")),"")</f>
        <v/>
      </c>
      <c r="C140" s="256" t="e">
        <f aca="false">B140*(B140/1000)</f>
        <v>#VALUE!</v>
      </c>
      <c r="D140" s="257" t="e">
        <f aca="false">ROUNDUP(B140-C140,0)</f>
        <v>#VALUE!</v>
      </c>
      <c r="E140" s="258"/>
      <c r="F140" s="258"/>
    </row>
    <row r="141" customFormat="false" ht="15.75" hidden="false" customHeight="true" outlineLevel="0" collapsed="false">
      <c r="A141" s="259" t="str">
        <f aca="true">IFERROR(INDIRECT("'" &amp; $F$2 &amp; "'!A" &amp; ROW()),"")</f>
        <v/>
      </c>
      <c r="B141" s="255" t="str">
        <f aca="false">IFERROR(xlookup(A141,INDIRECT("'" &amp; $F$2 &amp; "'!A:A"), INDIRECT("'" &amp; $F$2 &amp; "'!G:G")),"")</f>
        <v/>
      </c>
      <c r="C141" s="260" t="e">
        <f aca="false">B141*(B141/1000)</f>
        <v>#VALUE!</v>
      </c>
      <c r="D141" s="261" t="e">
        <f aca="false">ROUNDUP(B141-C141,0)</f>
        <v>#VALUE!</v>
      </c>
      <c r="E141" s="262"/>
      <c r="F141" s="262"/>
    </row>
    <row r="142" customFormat="false" ht="15.75" hidden="false" customHeight="true" outlineLevel="0" collapsed="false">
      <c r="A142" s="254" t="str">
        <f aca="true">IFERROR(INDIRECT("'" &amp; $F$2 &amp; "'!A" &amp; ROW()),"")</f>
        <v/>
      </c>
      <c r="B142" s="255" t="str">
        <f aca="false">IFERROR(xlookup(A142,INDIRECT("'" &amp; $F$2 &amp; "'!A:A"), INDIRECT("'" &amp; $F$2 &amp; "'!G:G")),"")</f>
        <v/>
      </c>
      <c r="C142" s="256" t="e">
        <f aca="false">B142*(B142/1000)</f>
        <v>#VALUE!</v>
      </c>
      <c r="D142" s="257" t="e">
        <f aca="false">ROUNDUP(B142-C142,0)</f>
        <v>#VALUE!</v>
      </c>
      <c r="E142" s="258"/>
      <c r="F142" s="258"/>
    </row>
    <row r="143" customFormat="false" ht="15.75" hidden="false" customHeight="true" outlineLevel="0" collapsed="false">
      <c r="A143" s="259" t="str">
        <f aca="true">IFERROR(INDIRECT("'" &amp; $F$2 &amp; "'!A" &amp; ROW()),"")</f>
        <v/>
      </c>
      <c r="B143" s="255" t="str">
        <f aca="false">IFERROR(xlookup(A143,INDIRECT("'" &amp; $F$2 &amp; "'!A:A"), INDIRECT("'" &amp; $F$2 &amp; "'!G:G")),"")</f>
        <v/>
      </c>
      <c r="C143" s="260" t="e">
        <f aca="false">B143*(B143/1000)</f>
        <v>#VALUE!</v>
      </c>
      <c r="D143" s="261" t="e">
        <f aca="false">ROUNDUP(B143-C143,0)</f>
        <v>#VALUE!</v>
      </c>
      <c r="E143" s="262"/>
      <c r="F143" s="262"/>
    </row>
    <row r="144" customFormat="false" ht="15.75" hidden="false" customHeight="true" outlineLevel="0" collapsed="false">
      <c r="A144" s="254" t="str">
        <f aca="true">IFERROR(INDIRECT("'" &amp; $F$2 &amp; "'!A" &amp; ROW()),"")</f>
        <v/>
      </c>
      <c r="B144" s="255" t="str">
        <f aca="false">IFERROR(xlookup(A144,INDIRECT("'" &amp; $F$2 &amp; "'!A:A"), INDIRECT("'" &amp; $F$2 &amp; "'!G:G")),"")</f>
        <v/>
      </c>
      <c r="C144" s="256" t="e">
        <f aca="false">B144*(B144/1000)</f>
        <v>#VALUE!</v>
      </c>
      <c r="D144" s="257" t="e">
        <f aca="false">ROUNDUP(B144-C144,0)</f>
        <v>#VALUE!</v>
      </c>
      <c r="E144" s="258"/>
      <c r="F144" s="258"/>
    </row>
    <row r="145" customFormat="false" ht="15.75" hidden="false" customHeight="true" outlineLevel="0" collapsed="false">
      <c r="A145" s="259" t="str">
        <f aca="true">IFERROR(INDIRECT("'" &amp; $F$2 &amp; "'!A" &amp; ROW()),"")</f>
        <v/>
      </c>
      <c r="B145" s="255" t="str">
        <f aca="false">IFERROR(xlookup(A145,INDIRECT("'" &amp; $F$2 &amp; "'!A:A"), INDIRECT("'" &amp; $F$2 &amp; "'!G:G")),"")</f>
        <v/>
      </c>
      <c r="C145" s="260" t="e">
        <f aca="false">B145*(B145/1000)</f>
        <v>#VALUE!</v>
      </c>
      <c r="D145" s="261" t="e">
        <f aca="false">ROUNDUP(B145-C145,0)</f>
        <v>#VALUE!</v>
      </c>
      <c r="E145" s="262"/>
      <c r="F145" s="262"/>
    </row>
    <row r="146" customFormat="false" ht="15.75" hidden="false" customHeight="true" outlineLevel="0" collapsed="false">
      <c r="A146" s="254" t="str">
        <f aca="true">IFERROR(INDIRECT("'" &amp; $F$2 &amp; "'!A" &amp; ROW()),"")</f>
        <v/>
      </c>
      <c r="B146" s="255" t="str">
        <f aca="false">IFERROR(xlookup(A146,INDIRECT("'" &amp; $F$2 &amp; "'!A:A"), INDIRECT("'" &amp; $F$2 &amp; "'!G:G")),"")</f>
        <v/>
      </c>
      <c r="C146" s="256" t="e">
        <f aca="false">B146*(B146/1000)</f>
        <v>#VALUE!</v>
      </c>
      <c r="D146" s="257" t="e">
        <f aca="false">ROUNDUP(B146-C146,0)</f>
        <v>#VALUE!</v>
      </c>
      <c r="E146" s="258"/>
      <c r="F146" s="258"/>
    </row>
    <row r="147" customFormat="false" ht="15.75" hidden="false" customHeight="true" outlineLevel="0" collapsed="false">
      <c r="A147" s="259" t="str">
        <f aca="true">IFERROR(INDIRECT("'" &amp; $F$2 &amp; "'!A" &amp; ROW()),"")</f>
        <v/>
      </c>
      <c r="B147" s="255" t="str">
        <f aca="false">IFERROR(xlookup(A147,INDIRECT("'" &amp; $F$2 &amp; "'!A:A"), INDIRECT("'" &amp; $F$2 &amp; "'!G:G")),"")</f>
        <v/>
      </c>
      <c r="C147" s="260" t="e">
        <f aca="false">B147*(B147/1000)</f>
        <v>#VALUE!</v>
      </c>
      <c r="D147" s="261" t="e">
        <f aca="false">ROUNDUP(B147-C147,0)</f>
        <v>#VALUE!</v>
      </c>
      <c r="E147" s="262"/>
      <c r="F147" s="262"/>
    </row>
    <row r="148" customFormat="false" ht="15.75" hidden="false" customHeight="true" outlineLevel="0" collapsed="false">
      <c r="A148" s="254" t="str">
        <f aca="true">IFERROR(INDIRECT("'" &amp; $F$2 &amp; "'!A" &amp; ROW()),"")</f>
        <v/>
      </c>
      <c r="B148" s="255" t="str">
        <f aca="false">IFERROR(xlookup(A148,INDIRECT("'" &amp; $F$2 &amp; "'!A:A"), INDIRECT("'" &amp; $F$2 &amp; "'!G:G")),"")</f>
        <v/>
      </c>
      <c r="C148" s="256" t="e">
        <f aca="false">B148*(B148/1000)</f>
        <v>#VALUE!</v>
      </c>
      <c r="D148" s="257" t="e">
        <f aca="false">ROUNDUP(B148-C148,0)</f>
        <v>#VALUE!</v>
      </c>
      <c r="E148" s="258"/>
      <c r="F148" s="258"/>
    </row>
    <row r="149" customFormat="false" ht="15.75" hidden="false" customHeight="true" outlineLevel="0" collapsed="false">
      <c r="A149" s="259" t="str">
        <f aca="true">IFERROR(INDIRECT("'" &amp; $F$2 &amp; "'!A" &amp; ROW()),"")</f>
        <v/>
      </c>
      <c r="B149" s="255" t="str">
        <f aca="false">IFERROR(xlookup(A149,INDIRECT("'" &amp; $F$2 &amp; "'!A:A"), INDIRECT("'" &amp; $F$2 &amp; "'!G:G")),"")</f>
        <v/>
      </c>
      <c r="C149" s="260" t="e">
        <f aca="false">B149*(B149/1000)</f>
        <v>#VALUE!</v>
      </c>
      <c r="D149" s="261" t="e">
        <f aca="false">ROUNDUP(B149-C149,0)</f>
        <v>#VALUE!</v>
      </c>
      <c r="E149" s="262"/>
      <c r="F149" s="262"/>
    </row>
    <row r="150" customFormat="false" ht="15.75" hidden="false" customHeight="true" outlineLevel="0" collapsed="false">
      <c r="A150" s="254" t="str">
        <f aca="true">IFERROR(INDIRECT("'" &amp; $F$2 &amp; "'!A" &amp; ROW()),"")</f>
        <v/>
      </c>
      <c r="B150" s="255" t="str">
        <f aca="false">IFERROR(xlookup(A150,INDIRECT("'" &amp; $F$2 &amp; "'!A:A"), INDIRECT("'" &amp; $F$2 &amp; "'!G:G")),"")</f>
        <v/>
      </c>
      <c r="C150" s="256" t="e">
        <f aca="false">B150*(B150/1000)</f>
        <v>#VALUE!</v>
      </c>
      <c r="D150" s="257" t="e">
        <f aca="false">ROUNDUP(B150-C150,0)</f>
        <v>#VALUE!</v>
      </c>
      <c r="E150" s="258"/>
      <c r="F150" s="258"/>
    </row>
    <row r="151" customFormat="false" ht="15.75" hidden="false" customHeight="true" outlineLevel="0" collapsed="false">
      <c r="A151" s="259" t="str">
        <f aca="true">IFERROR(INDIRECT("'" &amp; $F$2 &amp; "'!A" &amp; ROW()),"")</f>
        <v/>
      </c>
      <c r="B151" s="255" t="str">
        <f aca="false">IFERROR(xlookup(A151,INDIRECT("'" &amp; $F$2 &amp; "'!A:A"), INDIRECT("'" &amp; $F$2 &amp; "'!G:G")),"")</f>
        <v/>
      </c>
      <c r="C151" s="260" t="e">
        <f aca="false">B151*(B151/1000)</f>
        <v>#VALUE!</v>
      </c>
      <c r="D151" s="261" t="e">
        <f aca="false">ROUNDUP(B151-C151,0)</f>
        <v>#VALUE!</v>
      </c>
      <c r="E151" s="262"/>
      <c r="F151" s="262"/>
    </row>
    <row r="152" customFormat="false" ht="15.75" hidden="false" customHeight="true" outlineLevel="0" collapsed="false">
      <c r="A152" s="254" t="str">
        <f aca="true">IFERROR(INDIRECT("'" &amp; $F$2 &amp; "'!A" &amp; ROW()),"")</f>
        <v/>
      </c>
      <c r="B152" s="255" t="str">
        <f aca="false">IFERROR(xlookup(A152,INDIRECT("'" &amp; $F$2 &amp; "'!A:A"), INDIRECT("'" &amp; $F$2 &amp; "'!G:G")),"")</f>
        <v/>
      </c>
      <c r="C152" s="256" t="e">
        <f aca="false">B152*(B152/1000)</f>
        <v>#VALUE!</v>
      </c>
      <c r="D152" s="257" t="e">
        <f aca="false">ROUNDUP(B152-C152,0)</f>
        <v>#VALUE!</v>
      </c>
      <c r="E152" s="258"/>
      <c r="F152" s="258"/>
    </row>
    <row r="153" customFormat="false" ht="15.75" hidden="false" customHeight="true" outlineLevel="0" collapsed="false">
      <c r="A153" s="259" t="str">
        <f aca="true">IFERROR(INDIRECT("'" &amp; $F$2 &amp; "'!A" &amp; ROW()),"")</f>
        <v/>
      </c>
      <c r="B153" s="255" t="str">
        <f aca="false">IFERROR(xlookup(A153,INDIRECT("'" &amp; $F$2 &amp; "'!A:A"), INDIRECT("'" &amp; $F$2 &amp; "'!G:G")),"")</f>
        <v/>
      </c>
      <c r="C153" s="260" t="e">
        <f aca="false">B153*(B153/1000)</f>
        <v>#VALUE!</v>
      </c>
      <c r="D153" s="261" t="e">
        <f aca="false">ROUNDUP(B153-C153,0)</f>
        <v>#VALUE!</v>
      </c>
      <c r="E153" s="262"/>
      <c r="F153" s="262"/>
    </row>
    <row r="154" customFormat="false" ht="15.75" hidden="false" customHeight="true" outlineLevel="0" collapsed="false">
      <c r="A154" s="254" t="str">
        <f aca="true">IFERROR(INDIRECT("'" &amp; $F$2 &amp; "'!A" &amp; ROW()),"")</f>
        <v/>
      </c>
      <c r="B154" s="255" t="str">
        <f aca="false">IFERROR(xlookup(A154,INDIRECT("'" &amp; $F$2 &amp; "'!A:A"), INDIRECT("'" &amp; $F$2 &amp; "'!G:G")),"")</f>
        <v/>
      </c>
      <c r="C154" s="256" t="e">
        <f aca="false">B154*(B154/1000)</f>
        <v>#VALUE!</v>
      </c>
      <c r="D154" s="257" t="e">
        <f aca="false">ROUNDUP(B154-C154,0)</f>
        <v>#VALUE!</v>
      </c>
      <c r="E154" s="258"/>
      <c r="F154" s="258"/>
    </row>
    <row r="155" customFormat="false" ht="15.75" hidden="false" customHeight="true" outlineLevel="0" collapsed="false">
      <c r="A155" s="259" t="str">
        <f aca="true">IFERROR(INDIRECT("'" &amp; $F$2 &amp; "'!A" &amp; ROW()),"")</f>
        <v/>
      </c>
      <c r="B155" s="255" t="str">
        <f aca="false">IFERROR(xlookup(A155,INDIRECT("'" &amp; $F$2 &amp; "'!A:A"), INDIRECT("'" &amp; $F$2 &amp; "'!G:G")),"")</f>
        <v/>
      </c>
      <c r="C155" s="260" t="e">
        <f aca="false">B155*(B155/1000)</f>
        <v>#VALUE!</v>
      </c>
      <c r="D155" s="261" t="e">
        <f aca="false">ROUNDUP(B155-C155,0)</f>
        <v>#VALUE!</v>
      </c>
      <c r="E155" s="262"/>
      <c r="F155" s="262"/>
    </row>
    <row r="156" customFormat="false" ht="15.75" hidden="false" customHeight="true" outlineLevel="0" collapsed="false">
      <c r="A156" s="254" t="str">
        <f aca="true">IFERROR(INDIRECT("'" &amp; $F$2 &amp; "'!A" &amp; ROW()),"")</f>
        <v/>
      </c>
      <c r="B156" s="255" t="str">
        <f aca="false">IFERROR(xlookup(A156,INDIRECT("'" &amp; $F$2 &amp; "'!A:A"), INDIRECT("'" &amp; $F$2 &amp; "'!G:G")),"")</f>
        <v/>
      </c>
      <c r="C156" s="256" t="e">
        <f aca="false">B156*(B156/1000)</f>
        <v>#VALUE!</v>
      </c>
      <c r="D156" s="257" t="e">
        <f aca="false">ROUNDUP(B156-C156,0)</f>
        <v>#VALUE!</v>
      </c>
      <c r="E156" s="258"/>
      <c r="F156" s="258"/>
    </row>
    <row r="157" customFormat="false" ht="15.75" hidden="false" customHeight="true" outlineLevel="0" collapsed="false">
      <c r="A157" s="259" t="str">
        <f aca="true">IFERROR(INDIRECT("'" &amp; $F$2 &amp; "'!A" &amp; ROW()),"")</f>
        <v/>
      </c>
      <c r="B157" s="255" t="str">
        <f aca="false">IFERROR(xlookup(A157,INDIRECT("'" &amp; $F$2 &amp; "'!A:A"), INDIRECT("'" &amp; $F$2 &amp; "'!G:G")),"")</f>
        <v/>
      </c>
      <c r="C157" s="260" t="e">
        <f aca="false">B157*(B157/1000)</f>
        <v>#VALUE!</v>
      </c>
      <c r="D157" s="261" t="e">
        <f aca="false">ROUNDUP(B157-C157,0)</f>
        <v>#VALUE!</v>
      </c>
      <c r="E157" s="262"/>
      <c r="F157" s="262"/>
    </row>
    <row r="158" customFormat="false" ht="15.75" hidden="false" customHeight="true" outlineLevel="0" collapsed="false">
      <c r="A158" s="254" t="str">
        <f aca="true">IFERROR(INDIRECT("'" &amp; $F$2 &amp; "'!A" &amp; ROW()),"")</f>
        <v/>
      </c>
      <c r="B158" s="255" t="str">
        <f aca="false">IFERROR(xlookup(A158,INDIRECT("'" &amp; $F$2 &amp; "'!A:A"), INDIRECT("'" &amp; $F$2 &amp; "'!G:G")),"")</f>
        <v/>
      </c>
      <c r="C158" s="256" t="e">
        <f aca="false">B158*(B158/1000)</f>
        <v>#VALUE!</v>
      </c>
      <c r="D158" s="257" t="e">
        <f aca="false">ROUNDUP(B158-C158,0)</f>
        <v>#VALUE!</v>
      </c>
      <c r="E158" s="258"/>
      <c r="F158" s="258"/>
    </row>
    <row r="159" customFormat="false" ht="15.75" hidden="false" customHeight="true" outlineLevel="0" collapsed="false">
      <c r="A159" s="259" t="str">
        <f aca="true">IFERROR(INDIRECT("'" &amp; $F$2 &amp; "'!A" &amp; ROW()),"")</f>
        <v/>
      </c>
      <c r="B159" s="255" t="str">
        <f aca="false">IFERROR(xlookup(A159,INDIRECT("'" &amp; $F$2 &amp; "'!A:A"), INDIRECT("'" &amp; $F$2 &amp; "'!G:G")),"")</f>
        <v/>
      </c>
      <c r="C159" s="260" t="e">
        <f aca="false">B159*(B159/1000)</f>
        <v>#VALUE!</v>
      </c>
      <c r="D159" s="261" t="e">
        <f aca="false">ROUNDUP(B159-C159,0)</f>
        <v>#VALUE!</v>
      </c>
      <c r="E159" s="262"/>
      <c r="F159" s="262"/>
    </row>
    <row r="160" customFormat="false" ht="15.75" hidden="false" customHeight="true" outlineLevel="0" collapsed="false">
      <c r="A160" s="254" t="str">
        <f aca="true">IFERROR(INDIRECT("'" &amp; $F$2 &amp; "'!A" &amp; ROW()),"")</f>
        <v/>
      </c>
      <c r="B160" s="255" t="str">
        <f aca="false">IFERROR(xlookup(A160,INDIRECT("'" &amp; $F$2 &amp; "'!A:A"), INDIRECT("'" &amp; $F$2 &amp; "'!G:G")),"")</f>
        <v/>
      </c>
      <c r="C160" s="256" t="e">
        <f aca="false">B160*(B160/1000)</f>
        <v>#VALUE!</v>
      </c>
      <c r="D160" s="257" t="e">
        <f aca="false">ROUNDUP(B160-C160,0)</f>
        <v>#VALUE!</v>
      </c>
      <c r="E160" s="258"/>
      <c r="F160" s="258"/>
    </row>
    <row r="161" customFormat="false" ht="15.75" hidden="false" customHeight="true" outlineLevel="0" collapsed="false">
      <c r="A161" s="259" t="str">
        <f aca="true">IFERROR(INDIRECT("'" &amp; $F$2 &amp; "'!A" &amp; ROW()),"")</f>
        <v/>
      </c>
      <c r="B161" s="255" t="str">
        <f aca="false">IFERROR(xlookup(A161,INDIRECT("'" &amp; $F$2 &amp; "'!A:A"), INDIRECT("'" &amp; $F$2 &amp; "'!G:G")),"")</f>
        <v/>
      </c>
      <c r="C161" s="260" t="e">
        <f aca="false">B161*(B161/1000)</f>
        <v>#VALUE!</v>
      </c>
      <c r="D161" s="261" t="e">
        <f aca="false">ROUNDUP(B161-C161,0)</f>
        <v>#VALUE!</v>
      </c>
      <c r="E161" s="262"/>
      <c r="F161" s="262"/>
    </row>
    <row r="162" customFormat="false" ht="15.75" hidden="false" customHeight="true" outlineLevel="0" collapsed="false">
      <c r="A162" s="254" t="str">
        <f aca="true">IFERROR(INDIRECT("'" &amp; $F$2 &amp; "'!A" &amp; ROW()),"")</f>
        <v/>
      </c>
      <c r="B162" s="255" t="str">
        <f aca="false">IFERROR(xlookup(A162,INDIRECT("'" &amp; $F$2 &amp; "'!A:A"), INDIRECT("'" &amp; $F$2 &amp; "'!G:G")),"")</f>
        <v/>
      </c>
      <c r="C162" s="256" t="e">
        <f aca="false">B162*(B162/1000)</f>
        <v>#VALUE!</v>
      </c>
      <c r="D162" s="257" t="e">
        <f aca="false">ROUNDUP(B162-C162,0)</f>
        <v>#VALUE!</v>
      </c>
      <c r="E162" s="258"/>
      <c r="F162" s="258"/>
    </row>
    <row r="163" customFormat="false" ht="15.75" hidden="false" customHeight="true" outlineLevel="0" collapsed="false">
      <c r="A163" s="259" t="str">
        <f aca="true">IFERROR(INDIRECT("'" &amp; $F$2 &amp; "'!A" &amp; ROW()),"")</f>
        <v/>
      </c>
      <c r="B163" s="255" t="str">
        <f aca="false">IFERROR(xlookup(A163,INDIRECT("'" &amp; $F$2 &amp; "'!A:A"), INDIRECT("'" &amp; $F$2 &amp; "'!G:G")),"")</f>
        <v/>
      </c>
      <c r="C163" s="260" t="e">
        <f aca="false">B163*(B163/1000)</f>
        <v>#VALUE!</v>
      </c>
      <c r="D163" s="261" t="e">
        <f aca="false">ROUNDUP(B163-C163,0)</f>
        <v>#VALUE!</v>
      </c>
      <c r="E163" s="262"/>
      <c r="F163" s="262"/>
    </row>
    <row r="164" customFormat="false" ht="15.75" hidden="false" customHeight="true" outlineLevel="0" collapsed="false">
      <c r="A164" s="254" t="str">
        <f aca="true">IFERROR(INDIRECT("'" &amp; $F$2 &amp; "'!A" &amp; ROW()),"")</f>
        <v/>
      </c>
      <c r="B164" s="255" t="str">
        <f aca="false">IFERROR(xlookup(A164,INDIRECT("'" &amp; $F$2 &amp; "'!A:A"), INDIRECT("'" &amp; $F$2 &amp; "'!G:G")),"")</f>
        <v/>
      </c>
      <c r="C164" s="256" t="e">
        <f aca="false">B164*(B164/1000)</f>
        <v>#VALUE!</v>
      </c>
      <c r="D164" s="257" t="e">
        <f aca="false">ROUNDUP(B164-C164,0)</f>
        <v>#VALUE!</v>
      </c>
      <c r="E164" s="258"/>
      <c r="F164" s="258"/>
    </row>
    <row r="165" customFormat="false" ht="15.75" hidden="false" customHeight="true" outlineLevel="0" collapsed="false">
      <c r="A165" s="259" t="str">
        <f aca="true">IFERROR(INDIRECT("'" &amp; $F$2 &amp; "'!A" &amp; ROW()),"")</f>
        <v/>
      </c>
      <c r="B165" s="255" t="str">
        <f aca="false">IFERROR(xlookup(A165,INDIRECT("'" &amp; $F$2 &amp; "'!A:A"), INDIRECT("'" &amp; $F$2 &amp; "'!G:G")),"")</f>
        <v/>
      </c>
      <c r="C165" s="260" t="e">
        <f aca="false">B165*(B165/1000)</f>
        <v>#VALUE!</v>
      </c>
      <c r="D165" s="261" t="e">
        <f aca="false">ROUNDUP(B165-C165,0)</f>
        <v>#VALUE!</v>
      </c>
      <c r="E165" s="262"/>
      <c r="F165" s="262"/>
    </row>
    <row r="166" customFormat="false" ht="15.75" hidden="false" customHeight="true" outlineLevel="0" collapsed="false">
      <c r="A166" s="254" t="str">
        <f aca="true">IFERROR(INDIRECT("'" &amp; $F$2 &amp; "'!A" &amp; ROW()),"")</f>
        <v/>
      </c>
      <c r="B166" s="255" t="str">
        <f aca="false">IFERROR(xlookup(A166,INDIRECT("'" &amp; $F$2 &amp; "'!A:A"), INDIRECT("'" &amp; $F$2 &amp; "'!G:G")),"")</f>
        <v/>
      </c>
      <c r="C166" s="263" t="e">
        <f aca="false">B166*(B166/1000)</f>
        <v>#VALUE!</v>
      </c>
      <c r="D166" s="257" t="e">
        <f aca="false">ROUNDUP(B166-C166,0)</f>
        <v>#VALUE!</v>
      </c>
      <c r="E166" s="258"/>
      <c r="F166" s="258"/>
    </row>
    <row r="167" customFormat="false" ht="15.75" hidden="false" customHeight="true" outlineLevel="0" collapsed="false">
      <c r="A167" s="259" t="str">
        <f aca="true">IFERROR(INDIRECT("'" &amp; $F$2 &amp; "'!A" &amp; ROW()),"")</f>
        <v/>
      </c>
      <c r="B167" s="255" t="str">
        <f aca="false">IFERROR(xlookup(A167,INDIRECT("'" &amp; $F$2 &amp; "'!A:A"), INDIRECT("'" &amp; $F$2 &amp; "'!G:G")),"")</f>
        <v/>
      </c>
      <c r="C167" s="260" t="e">
        <f aca="false">B167*(B167/1000)</f>
        <v>#VALUE!</v>
      </c>
      <c r="D167" s="261" t="e">
        <f aca="false">ROUNDUP(B167-C167,0)</f>
        <v>#VALUE!</v>
      </c>
      <c r="E167" s="262"/>
      <c r="F167" s="262"/>
    </row>
    <row r="168" customFormat="false" ht="15.75" hidden="false" customHeight="true" outlineLevel="0" collapsed="false">
      <c r="A168" s="254" t="str">
        <f aca="true">IFERROR(INDIRECT("'" &amp; $F$2 &amp; "'!A" &amp; ROW()),"")</f>
        <v/>
      </c>
      <c r="B168" s="255" t="str">
        <f aca="false">IFERROR(xlookup(A168,INDIRECT("'" &amp; $F$2 &amp; "'!A:A"), INDIRECT("'" &amp; $F$2 &amp; "'!G:G")),"")</f>
        <v/>
      </c>
      <c r="C168" s="256" t="e">
        <f aca="false">B168*(B168/1000)</f>
        <v>#VALUE!</v>
      </c>
      <c r="D168" s="257" t="e">
        <f aca="false">ROUNDUP(B168-C168,0)</f>
        <v>#VALUE!</v>
      </c>
      <c r="E168" s="258"/>
      <c r="F168" s="258"/>
    </row>
    <row r="169" customFormat="false" ht="15.75" hidden="false" customHeight="true" outlineLevel="0" collapsed="false">
      <c r="A169" s="259" t="str">
        <f aca="true">IFERROR(INDIRECT("'" &amp; $F$2 &amp; "'!A" &amp; ROW()),"")</f>
        <v/>
      </c>
      <c r="B169" s="255" t="str">
        <f aca="false">IFERROR(xlookup(A169,INDIRECT("'" &amp; $F$2 &amp; "'!A:A"), INDIRECT("'" &amp; $F$2 &amp; "'!G:G")),"")</f>
        <v/>
      </c>
      <c r="C169" s="260" t="e">
        <f aca="false">B169*(B169/1000)</f>
        <v>#VALUE!</v>
      </c>
      <c r="D169" s="261" t="e">
        <f aca="false">ROUNDUP(B169-C169,0)</f>
        <v>#VALUE!</v>
      </c>
      <c r="E169" s="262"/>
      <c r="F169" s="262"/>
    </row>
    <row r="170" customFormat="false" ht="15.75" hidden="false" customHeight="true" outlineLevel="0" collapsed="false">
      <c r="A170" s="254" t="str">
        <f aca="true">IFERROR(INDIRECT("'" &amp; $F$2 &amp; "'!A" &amp; ROW()),"")</f>
        <v/>
      </c>
      <c r="B170" s="255" t="str">
        <f aca="false">IFERROR(xlookup(A170,INDIRECT("'" &amp; $F$2 &amp; "'!A:A"), INDIRECT("'" &amp; $F$2 &amp; "'!G:G")),"")</f>
        <v/>
      </c>
      <c r="C170" s="256" t="e">
        <f aca="false">B170*(B170/1000)</f>
        <v>#VALUE!</v>
      </c>
      <c r="D170" s="257" t="e">
        <f aca="false">ROUNDUP(B170-C170,0)</f>
        <v>#VALUE!</v>
      </c>
      <c r="E170" s="258"/>
      <c r="F170" s="258"/>
    </row>
    <row r="171" customFormat="false" ht="15.75" hidden="false" customHeight="true" outlineLevel="0" collapsed="false">
      <c r="A171" s="259" t="str">
        <f aca="true">IFERROR(INDIRECT("'" &amp; $F$2 &amp; "'!A" &amp; ROW()),"")</f>
        <v/>
      </c>
      <c r="B171" s="255" t="str">
        <f aca="false">IFERROR(xlookup(A171,INDIRECT("'" &amp; $F$2 &amp; "'!A:A"), INDIRECT("'" &amp; $F$2 &amp; "'!G:G")),"")</f>
        <v/>
      </c>
      <c r="C171" s="260" t="e">
        <f aca="false">B171*(B171/1000)</f>
        <v>#VALUE!</v>
      </c>
      <c r="D171" s="261" t="e">
        <f aca="false">ROUNDUP(B171-C171,0)</f>
        <v>#VALUE!</v>
      </c>
      <c r="E171" s="262"/>
      <c r="F171" s="262"/>
    </row>
    <row r="172" customFormat="false" ht="15.75" hidden="false" customHeight="true" outlineLevel="0" collapsed="false">
      <c r="A172" s="254" t="str">
        <f aca="true">IFERROR(INDIRECT("'" &amp; $F$2 &amp; "'!A" &amp; ROW()),"")</f>
        <v/>
      </c>
      <c r="B172" s="255" t="str">
        <f aca="false">IFERROR(xlookup(A172,INDIRECT("'" &amp; $F$2 &amp; "'!A:A"), INDIRECT("'" &amp; $F$2 &amp; "'!G:G")),"")</f>
        <v/>
      </c>
      <c r="C172" s="256" t="e">
        <f aca="false">B172*(B172/1000)</f>
        <v>#VALUE!</v>
      </c>
      <c r="D172" s="257" t="e">
        <f aca="false">ROUNDUP(B172-C172,0)</f>
        <v>#VALUE!</v>
      </c>
      <c r="E172" s="258"/>
      <c r="F172" s="258"/>
    </row>
    <row r="173" customFormat="false" ht="15.75" hidden="false" customHeight="true" outlineLevel="0" collapsed="false">
      <c r="A173" s="259" t="str">
        <f aca="true">IFERROR(INDIRECT("'" &amp; $F$2 &amp; "'!A" &amp; ROW()),"")</f>
        <v/>
      </c>
      <c r="B173" s="255" t="str">
        <f aca="false">IFERROR(xlookup(A173,INDIRECT("'" &amp; $F$2 &amp; "'!A:A"), INDIRECT("'" &amp; $F$2 &amp; "'!G:G")),"")</f>
        <v/>
      </c>
      <c r="C173" s="260" t="e">
        <f aca="false">B173*(B173/1000)</f>
        <v>#VALUE!</v>
      </c>
      <c r="D173" s="261" t="e">
        <f aca="false">ROUNDUP(B173-C173,0)</f>
        <v>#VALUE!</v>
      </c>
      <c r="E173" s="262"/>
      <c r="F173" s="262"/>
    </row>
    <row r="174" customFormat="false" ht="15.75" hidden="false" customHeight="true" outlineLevel="0" collapsed="false">
      <c r="A174" s="254" t="str">
        <f aca="true">IFERROR(INDIRECT("'" &amp; $F$2 &amp; "'!A" &amp; ROW()),"")</f>
        <v/>
      </c>
      <c r="B174" s="255" t="str">
        <f aca="false">IFERROR(xlookup(A174,INDIRECT("'" &amp; $F$2 &amp; "'!A:A"), INDIRECT("'" &amp; $F$2 &amp; "'!G:G")),"")</f>
        <v/>
      </c>
      <c r="C174" s="256" t="e">
        <f aca="false">B174*(B174/1000)</f>
        <v>#VALUE!</v>
      </c>
      <c r="D174" s="257" t="e">
        <f aca="false">ROUNDUP(B174-C174,0)</f>
        <v>#VALUE!</v>
      </c>
      <c r="E174" s="258"/>
      <c r="F174" s="258"/>
    </row>
    <row r="175" customFormat="false" ht="15.75" hidden="false" customHeight="true" outlineLevel="0" collapsed="false">
      <c r="A175" s="259" t="str">
        <f aca="true">IFERROR(INDIRECT("'" &amp; $F$2 &amp; "'!A" &amp; ROW()),"")</f>
        <v/>
      </c>
      <c r="B175" s="255" t="str">
        <f aca="false">IFERROR(xlookup(A175,INDIRECT("'" &amp; $F$2 &amp; "'!A:A"), INDIRECT("'" &amp; $F$2 &amp; "'!G:G")),"")</f>
        <v/>
      </c>
      <c r="C175" s="260" t="e">
        <f aca="false">B175*(B175/1000)</f>
        <v>#VALUE!</v>
      </c>
      <c r="D175" s="261" t="e">
        <f aca="false">ROUNDUP(B175-C175,0)</f>
        <v>#VALUE!</v>
      </c>
      <c r="E175" s="262"/>
      <c r="F175" s="262"/>
    </row>
    <row r="176" customFormat="false" ht="15.75" hidden="false" customHeight="true" outlineLevel="0" collapsed="false">
      <c r="A176" s="254" t="str">
        <f aca="true">IFERROR(INDIRECT("'" &amp; $F$2 &amp; "'!A" &amp; ROW()),"")</f>
        <v/>
      </c>
      <c r="B176" s="255" t="str">
        <f aca="false">IFERROR(xlookup(A176,INDIRECT("'" &amp; $F$2 &amp; "'!A:A"), INDIRECT("'" &amp; $F$2 &amp; "'!G:G")),"")</f>
        <v/>
      </c>
      <c r="C176" s="256" t="e">
        <f aca="false">B176*(B176/1000)</f>
        <v>#VALUE!</v>
      </c>
      <c r="D176" s="257" t="e">
        <f aca="false">ROUNDUP(B176-C176,0)</f>
        <v>#VALUE!</v>
      </c>
      <c r="E176" s="258"/>
      <c r="F176" s="258"/>
    </row>
    <row r="177" customFormat="false" ht="15.75" hidden="false" customHeight="true" outlineLevel="0" collapsed="false">
      <c r="A177" s="259" t="str">
        <f aca="true">IFERROR(INDIRECT("'" &amp; $F$2 &amp; "'!A" &amp; ROW()),"")</f>
        <v/>
      </c>
      <c r="B177" s="255" t="str">
        <f aca="false">IFERROR(xlookup(A177,INDIRECT("'" &amp; $F$2 &amp; "'!A:A"), INDIRECT("'" &amp; $F$2 &amp; "'!G:G")),"")</f>
        <v/>
      </c>
      <c r="C177" s="260" t="e">
        <f aca="false">B177*(B177/1000)</f>
        <v>#VALUE!</v>
      </c>
      <c r="D177" s="261" t="e">
        <f aca="false">ROUNDUP(B177-C177,0)</f>
        <v>#VALUE!</v>
      </c>
      <c r="E177" s="262"/>
      <c r="F177" s="262"/>
    </row>
    <row r="178" customFormat="false" ht="15.75" hidden="false" customHeight="true" outlineLevel="0" collapsed="false">
      <c r="A178" s="254" t="str">
        <f aca="true">IFERROR(INDIRECT("'" &amp; $F$2 &amp; "'!A" &amp; ROW()),"")</f>
        <v/>
      </c>
      <c r="B178" s="255" t="str">
        <f aca="false">IFERROR(xlookup(A178,INDIRECT("'" &amp; $F$2 &amp; "'!A:A"), INDIRECT("'" &amp; $F$2 &amp; "'!G:G")),"")</f>
        <v/>
      </c>
      <c r="C178" s="256" t="e">
        <f aca="false">B178*(B178/1000)</f>
        <v>#VALUE!</v>
      </c>
      <c r="D178" s="257" t="e">
        <f aca="false">ROUNDUP(B178-C178,0)</f>
        <v>#VALUE!</v>
      </c>
      <c r="E178" s="258"/>
      <c r="F178" s="258"/>
    </row>
    <row r="179" customFormat="false" ht="15.75" hidden="false" customHeight="true" outlineLevel="0" collapsed="false">
      <c r="A179" s="259" t="str">
        <f aca="true">IFERROR(INDIRECT("'" &amp; $F$2 &amp; "'!A" &amp; ROW()),"")</f>
        <v/>
      </c>
      <c r="B179" s="255" t="str">
        <f aca="false">IFERROR(xlookup(A179,INDIRECT("'" &amp; $F$2 &amp; "'!A:A"), INDIRECT("'" &amp; $F$2 &amp; "'!G:G")),"")</f>
        <v/>
      </c>
      <c r="C179" s="260" t="e">
        <f aca="false">B179*(B179/1000)</f>
        <v>#VALUE!</v>
      </c>
      <c r="D179" s="261" t="e">
        <f aca="false">ROUNDUP(B179-C179,0)</f>
        <v>#VALUE!</v>
      </c>
      <c r="E179" s="262"/>
      <c r="F179" s="262"/>
    </row>
    <row r="180" customFormat="false" ht="15.75" hidden="false" customHeight="true" outlineLevel="0" collapsed="false">
      <c r="A180" s="254" t="str">
        <f aca="true">IFERROR(INDIRECT("'" &amp; $F$2 &amp; "'!A" &amp; ROW()),"")</f>
        <v/>
      </c>
      <c r="B180" s="255" t="str">
        <f aca="false">IFERROR(xlookup(A180,INDIRECT("'" &amp; $F$2 &amp; "'!A:A"), INDIRECT("'" &amp; $F$2 &amp; "'!G:G")),"")</f>
        <v/>
      </c>
      <c r="C180" s="256" t="e">
        <f aca="false">B180*(B180/1000)</f>
        <v>#VALUE!</v>
      </c>
      <c r="D180" s="257" t="e">
        <f aca="false">ROUNDUP(B180-C180,0)</f>
        <v>#VALUE!</v>
      </c>
      <c r="E180" s="258"/>
      <c r="F180" s="258"/>
    </row>
    <row r="181" customFormat="false" ht="15.75" hidden="false" customHeight="true" outlineLevel="0" collapsed="false">
      <c r="A181" s="259" t="str">
        <f aca="true">IFERROR(INDIRECT("'" &amp; $F$2 &amp; "'!A" &amp; ROW()),"")</f>
        <v/>
      </c>
      <c r="B181" s="255" t="str">
        <f aca="false">IFERROR(xlookup(A181,INDIRECT("'" &amp; $F$2 &amp; "'!A:A"), INDIRECT("'" &amp; $F$2 &amp; "'!G:G")),"")</f>
        <v/>
      </c>
      <c r="C181" s="260" t="e">
        <f aca="false">B181*(B181/1000)</f>
        <v>#VALUE!</v>
      </c>
      <c r="D181" s="261" t="e">
        <f aca="false">ROUNDUP(B181-C181,0)</f>
        <v>#VALUE!</v>
      </c>
      <c r="E181" s="262"/>
      <c r="F181" s="262"/>
    </row>
    <row r="182" customFormat="false" ht="15.75" hidden="false" customHeight="true" outlineLevel="0" collapsed="false">
      <c r="A182" s="254" t="str">
        <f aca="true">IFERROR(INDIRECT("'" &amp; $F$2 &amp; "'!A" &amp; ROW()),"")</f>
        <v/>
      </c>
      <c r="B182" s="255" t="str">
        <f aca="false">IFERROR(xlookup(A182,INDIRECT("'" &amp; $F$2 &amp; "'!A:A"), INDIRECT("'" &amp; $F$2 &amp; "'!G:G")),"")</f>
        <v/>
      </c>
      <c r="C182" s="256" t="e">
        <f aca="false">B182*(B182/1000)</f>
        <v>#VALUE!</v>
      </c>
      <c r="D182" s="257" t="e">
        <f aca="false">ROUNDUP(B182-C182,0)</f>
        <v>#VALUE!</v>
      </c>
      <c r="E182" s="258"/>
      <c r="F182" s="258"/>
    </row>
    <row r="183" customFormat="false" ht="15.75" hidden="false" customHeight="true" outlineLevel="0" collapsed="false">
      <c r="A183" s="259" t="str">
        <f aca="true">IFERROR(INDIRECT("'" &amp; $F$2 &amp; "'!A" &amp; ROW()),"")</f>
        <v/>
      </c>
      <c r="B183" s="255" t="str">
        <f aca="false">IFERROR(xlookup(A183,INDIRECT("'" &amp; $F$2 &amp; "'!A:A"), INDIRECT("'" &amp; $F$2 &amp; "'!G:G")),"")</f>
        <v/>
      </c>
      <c r="C183" s="260" t="e">
        <f aca="false">B183*(B183/1000)</f>
        <v>#VALUE!</v>
      </c>
      <c r="D183" s="261" t="e">
        <f aca="false">ROUNDUP(B183-C183,0)</f>
        <v>#VALUE!</v>
      </c>
      <c r="E183" s="262"/>
      <c r="F183" s="262"/>
    </row>
    <row r="184" customFormat="false" ht="15.75" hidden="false" customHeight="true" outlineLevel="0" collapsed="false">
      <c r="A184" s="254" t="str">
        <f aca="true">IFERROR(INDIRECT("'" &amp; $F$2 &amp; "'!A" &amp; ROW()),"")</f>
        <v/>
      </c>
      <c r="B184" s="255" t="str">
        <f aca="false">IFERROR(xlookup(A184,INDIRECT("'" &amp; $F$2 &amp; "'!A:A"), INDIRECT("'" &amp; $F$2 &amp; "'!G:G")),"")</f>
        <v/>
      </c>
      <c r="C184" s="256" t="e">
        <f aca="false">B184*(B184/1000)</f>
        <v>#VALUE!</v>
      </c>
      <c r="D184" s="257" t="e">
        <f aca="false">ROUNDUP(B184-C184,0)</f>
        <v>#VALUE!</v>
      </c>
      <c r="E184" s="258"/>
      <c r="F184" s="258"/>
    </row>
    <row r="185" customFormat="false" ht="15.75" hidden="false" customHeight="true" outlineLevel="0" collapsed="false">
      <c r="A185" s="259" t="str">
        <f aca="true">IFERROR(INDIRECT("'" &amp; $F$2 &amp; "'!A" &amp; ROW()),"")</f>
        <v/>
      </c>
      <c r="B185" s="255" t="str">
        <f aca="false">IFERROR(xlookup(A185,INDIRECT("'" &amp; $F$2 &amp; "'!A:A"), INDIRECT("'" &amp; $F$2 &amp; "'!G:G")),"")</f>
        <v/>
      </c>
      <c r="C185" s="260" t="e">
        <f aca="false">B185*(B185/1000)</f>
        <v>#VALUE!</v>
      </c>
      <c r="D185" s="261" t="e">
        <f aca="false">ROUNDUP(B185-C185,0)</f>
        <v>#VALUE!</v>
      </c>
      <c r="E185" s="262"/>
      <c r="F185" s="262"/>
    </row>
    <row r="186" customFormat="false" ht="15.75" hidden="false" customHeight="true" outlineLevel="0" collapsed="false">
      <c r="A186" s="254" t="str">
        <f aca="true">IFERROR(INDIRECT("'" &amp; $F$2 &amp; "'!A" &amp; ROW()),"")</f>
        <v/>
      </c>
      <c r="B186" s="255" t="str">
        <f aca="false">IFERROR(xlookup(A186,INDIRECT("'" &amp; $F$2 &amp; "'!A:A"), INDIRECT("'" &amp; $F$2 &amp; "'!G:G")),"")</f>
        <v/>
      </c>
      <c r="C186" s="256" t="e">
        <f aca="false">B186*(B186/1000)</f>
        <v>#VALUE!</v>
      </c>
      <c r="D186" s="257" t="e">
        <f aca="false">ROUNDUP(B186-C186,0)</f>
        <v>#VALUE!</v>
      </c>
      <c r="E186" s="258"/>
      <c r="F186" s="258"/>
    </row>
    <row r="187" customFormat="false" ht="15.75" hidden="false" customHeight="true" outlineLevel="0" collapsed="false">
      <c r="A187" s="259" t="str">
        <f aca="true">IFERROR(INDIRECT("'" &amp; $F$2 &amp; "'!A" &amp; ROW()),"")</f>
        <v/>
      </c>
      <c r="B187" s="255" t="str">
        <f aca="false">IFERROR(xlookup(A187,INDIRECT("'" &amp; $F$2 &amp; "'!A:A"), INDIRECT("'" &amp; $F$2 &amp; "'!G:G")),"")</f>
        <v/>
      </c>
      <c r="C187" s="260" t="e">
        <f aca="false">B187*(B187/1000)</f>
        <v>#VALUE!</v>
      </c>
      <c r="D187" s="261" t="e">
        <f aca="false">ROUNDUP(B187-C187,0)</f>
        <v>#VALUE!</v>
      </c>
      <c r="E187" s="262"/>
      <c r="F187" s="262"/>
    </row>
    <row r="188" customFormat="false" ht="15.75" hidden="false" customHeight="true" outlineLevel="0" collapsed="false">
      <c r="A188" s="254" t="str">
        <f aca="true">IFERROR(INDIRECT("'" &amp; $F$2 &amp; "'!A" &amp; ROW()),"")</f>
        <v/>
      </c>
      <c r="B188" s="255" t="str">
        <f aca="false">IFERROR(xlookup(A188,INDIRECT("'" &amp; $F$2 &amp; "'!A:A"), INDIRECT("'" &amp; $F$2 &amp; "'!G:G")),"")</f>
        <v/>
      </c>
      <c r="C188" s="256" t="e">
        <f aca="false">B188*(B188/1000)</f>
        <v>#VALUE!</v>
      </c>
      <c r="D188" s="257" t="e">
        <f aca="false">ROUNDUP(B188-C188,0)</f>
        <v>#VALUE!</v>
      </c>
      <c r="E188" s="258"/>
      <c r="F188" s="258"/>
    </row>
    <row r="189" customFormat="false" ht="15.75" hidden="false" customHeight="true" outlineLevel="0" collapsed="false">
      <c r="A189" s="259" t="str">
        <f aca="true">IFERROR(INDIRECT("'" &amp; $F$2 &amp; "'!A" &amp; ROW()),"")</f>
        <v/>
      </c>
      <c r="B189" s="255" t="str">
        <f aca="false">IFERROR(xlookup(A189,INDIRECT("'" &amp; $F$2 &amp; "'!A:A"), INDIRECT("'" &amp; $F$2 &amp; "'!G:G")),"")</f>
        <v/>
      </c>
      <c r="C189" s="260" t="e">
        <f aca="false">B189*(B189/1000)</f>
        <v>#VALUE!</v>
      </c>
      <c r="D189" s="261" t="e">
        <f aca="false">ROUNDUP(B189-C189,0)</f>
        <v>#VALUE!</v>
      </c>
      <c r="E189" s="262"/>
      <c r="F189" s="262"/>
    </row>
    <row r="190" customFormat="false" ht="15.75" hidden="false" customHeight="true" outlineLevel="0" collapsed="false">
      <c r="A190" s="254" t="str">
        <f aca="true">IFERROR(INDIRECT("'" &amp; $F$2 &amp; "'!A" &amp; ROW()),"")</f>
        <v/>
      </c>
      <c r="B190" s="255" t="str">
        <f aca="false">IFERROR(xlookup(A190,INDIRECT("'" &amp; $F$2 &amp; "'!A:A"), INDIRECT("'" &amp; $F$2 &amp; "'!G:G")),"")</f>
        <v/>
      </c>
      <c r="C190" s="256" t="e">
        <f aca="false">B190*(B190/1000)</f>
        <v>#VALUE!</v>
      </c>
      <c r="D190" s="257" t="e">
        <f aca="false">ROUNDUP(B190-C190,0)</f>
        <v>#VALUE!</v>
      </c>
      <c r="E190" s="258"/>
      <c r="F190" s="258"/>
    </row>
    <row r="191" customFormat="false" ht="15.75" hidden="false" customHeight="true" outlineLevel="0" collapsed="false">
      <c r="A191" s="259" t="str">
        <f aca="true">IFERROR(INDIRECT("'" &amp; $F$2 &amp; "'!A" &amp; ROW()),"")</f>
        <v/>
      </c>
      <c r="B191" s="255" t="str">
        <f aca="false">IFERROR(xlookup(A191,INDIRECT("'" &amp; $F$2 &amp; "'!A:A"), INDIRECT("'" &amp; $F$2 &amp; "'!G:G")),"")</f>
        <v/>
      </c>
      <c r="C191" s="260" t="e">
        <f aca="false">B191*(B191/1000)</f>
        <v>#VALUE!</v>
      </c>
      <c r="D191" s="261" t="e">
        <f aca="false">ROUNDUP(B191-C191,0)</f>
        <v>#VALUE!</v>
      </c>
      <c r="E191" s="262"/>
      <c r="F191" s="262"/>
    </row>
    <row r="192" customFormat="false" ht="15.75" hidden="false" customHeight="true" outlineLevel="0" collapsed="false">
      <c r="A192" s="254" t="str">
        <f aca="true">IFERROR(INDIRECT("'" &amp; $F$2 &amp; "'!A" &amp; ROW()),"")</f>
        <v/>
      </c>
      <c r="B192" s="255" t="str">
        <f aca="false">IFERROR(xlookup(A192,INDIRECT("'" &amp; $F$2 &amp; "'!A:A"), INDIRECT("'" &amp; $F$2 &amp; "'!G:G")),"")</f>
        <v/>
      </c>
      <c r="C192" s="256" t="e">
        <f aca="false">B192*(B192/1000)</f>
        <v>#VALUE!</v>
      </c>
      <c r="D192" s="257" t="e">
        <f aca="false">ROUNDUP(B192-C192,0)</f>
        <v>#VALUE!</v>
      </c>
      <c r="E192" s="258"/>
      <c r="F192" s="258"/>
    </row>
    <row r="193" customFormat="false" ht="15.75" hidden="false" customHeight="true" outlineLevel="0" collapsed="false">
      <c r="A193" s="259" t="str">
        <f aca="true">IFERROR(INDIRECT("'" &amp; $F$2 &amp; "'!A" &amp; ROW()),"")</f>
        <v/>
      </c>
      <c r="B193" s="255" t="str">
        <f aca="false">IFERROR(xlookup(A193,INDIRECT("'" &amp; $F$2 &amp; "'!A:A"), INDIRECT("'" &amp; $F$2 &amp; "'!G:G")),"")</f>
        <v/>
      </c>
      <c r="C193" s="260" t="e">
        <f aca="false">B193*(B193/1000)</f>
        <v>#VALUE!</v>
      </c>
      <c r="D193" s="261" t="e">
        <f aca="false">ROUNDUP(B193-C193,0)</f>
        <v>#VALUE!</v>
      </c>
      <c r="E193" s="262"/>
      <c r="F193" s="262"/>
    </row>
    <row r="194" customFormat="false" ht="15.75" hidden="false" customHeight="true" outlineLevel="0" collapsed="false">
      <c r="A194" s="254" t="str">
        <f aca="true">IFERROR(INDIRECT("'" &amp; $F$2 &amp; "'!A" &amp; ROW()),"")</f>
        <v/>
      </c>
      <c r="B194" s="255" t="str">
        <f aca="false">IFERROR(xlookup(A194,INDIRECT("'" &amp; $F$2 &amp; "'!A:A"), INDIRECT("'" &amp; $F$2 &amp; "'!G:G")),"")</f>
        <v/>
      </c>
      <c r="C194" s="256" t="e">
        <f aca="false">B194*(B194/1000)</f>
        <v>#VALUE!</v>
      </c>
      <c r="D194" s="257" t="e">
        <f aca="false">ROUNDUP(B194-C194,0)</f>
        <v>#VALUE!</v>
      </c>
      <c r="E194" s="258"/>
      <c r="F194" s="258"/>
    </row>
    <row r="195" customFormat="false" ht="15.75" hidden="false" customHeight="true" outlineLevel="0" collapsed="false">
      <c r="A195" s="259" t="str">
        <f aca="true">IFERROR(INDIRECT("'" &amp; $F$2 &amp; "'!A" &amp; ROW()),"")</f>
        <v/>
      </c>
      <c r="B195" s="255" t="str">
        <f aca="false">IFERROR(xlookup(A195,INDIRECT("'" &amp; $F$2 &amp; "'!A:A"), INDIRECT("'" &amp; $F$2 &amp; "'!G:G")),"")</f>
        <v/>
      </c>
      <c r="C195" s="260" t="e">
        <f aca="false">B195*(B195/1000)</f>
        <v>#VALUE!</v>
      </c>
      <c r="D195" s="261" t="e">
        <f aca="false">ROUNDUP(B195-C195,0)</f>
        <v>#VALUE!</v>
      </c>
      <c r="E195" s="262"/>
      <c r="F195" s="262"/>
    </row>
    <row r="196" customFormat="false" ht="15.75" hidden="false" customHeight="true" outlineLevel="0" collapsed="false">
      <c r="A196" s="254" t="str">
        <f aca="true">IFERROR(INDIRECT("'" &amp; $F$2 &amp; "'!A" &amp; ROW()),"")</f>
        <v/>
      </c>
      <c r="B196" s="255" t="str">
        <f aca="false">IFERROR(xlookup(A196,INDIRECT("'" &amp; $F$2 &amp; "'!A:A"), INDIRECT("'" &amp; $F$2 &amp; "'!G:G")),"")</f>
        <v/>
      </c>
      <c r="C196" s="256" t="e">
        <f aca="false">B196*(B196/1000)</f>
        <v>#VALUE!</v>
      </c>
      <c r="D196" s="257" t="e">
        <f aca="false">ROUNDUP(B196-C196,0)</f>
        <v>#VALUE!</v>
      </c>
      <c r="E196" s="258"/>
      <c r="F196" s="258"/>
    </row>
    <row r="197" customFormat="false" ht="15.75" hidden="false" customHeight="true" outlineLevel="0" collapsed="false">
      <c r="A197" s="259" t="str">
        <f aca="true">IFERROR(INDIRECT("'" &amp; $F$2 &amp; "'!A" &amp; ROW()),"")</f>
        <v/>
      </c>
      <c r="B197" s="255" t="str">
        <f aca="false">IFERROR(xlookup(A197,INDIRECT("'" &amp; $F$2 &amp; "'!A:A"), INDIRECT("'" &amp; $F$2 &amp; "'!G:G")),"")</f>
        <v/>
      </c>
      <c r="C197" s="260" t="e">
        <f aca="false">B197*(B197/1000)</f>
        <v>#VALUE!</v>
      </c>
      <c r="D197" s="261" t="e">
        <f aca="false">ROUNDUP(B197-C197,0)</f>
        <v>#VALUE!</v>
      </c>
      <c r="E197" s="262"/>
      <c r="F197" s="262"/>
    </row>
    <row r="198" customFormat="false" ht="15.75" hidden="false" customHeight="true" outlineLevel="0" collapsed="false">
      <c r="A198" s="254" t="str">
        <f aca="true">IFERROR(INDIRECT("'" &amp; $F$2 &amp; "'!A" &amp; ROW()),"")</f>
        <v/>
      </c>
      <c r="B198" s="255" t="str">
        <f aca="false">IFERROR(xlookup(A198,INDIRECT("'" &amp; $F$2 &amp; "'!A:A"), INDIRECT("'" &amp; $F$2 &amp; "'!G:G")),"")</f>
        <v/>
      </c>
      <c r="C198" s="256" t="e">
        <f aca="false">B198*(B198/1000)</f>
        <v>#VALUE!</v>
      </c>
      <c r="D198" s="257" t="e">
        <f aca="false">ROUNDUP(B198-C198,0)</f>
        <v>#VALUE!</v>
      </c>
      <c r="E198" s="258"/>
      <c r="F198" s="258"/>
    </row>
    <row r="199" customFormat="false" ht="15.75" hidden="false" customHeight="true" outlineLevel="0" collapsed="false">
      <c r="A199" s="259" t="str">
        <f aca="true">IFERROR(INDIRECT("'" &amp; $F$2 &amp; "'!A" &amp; ROW()),"")</f>
        <v/>
      </c>
      <c r="B199" s="255" t="str">
        <f aca="false">IFERROR(xlookup(A199,INDIRECT("'" &amp; $F$2 &amp; "'!A:A"), INDIRECT("'" &amp; $F$2 &amp; "'!G:G")),"")</f>
        <v/>
      </c>
      <c r="C199" s="260" t="e">
        <f aca="false">B199*(B199/1000)</f>
        <v>#VALUE!</v>
      </c>
      <c r="D199" s="261" t="e">
        <f aca="false">ROUNDUP(B199-C199,0)</f>
        <v>#VALUE!</v>
      </c>
      <c r="E199" s="262"/>
      <c r="F199" s="262"/>
    </row>
    <row r="200" customFormat="false" ht="15.75" hidden="false" customHeight="true" outlineLevel="0" collapsed="false">
      <c r="A200" s="254" t="str">
        <f aca="true">IFERROR(INDIRECT("'" &amp; $F$2 &amp; "'!A" &amp; ROW()),"")</f>
        <v/>
      </c>
      <c r="B200" s="255" t="str">
        <f aca="false">IFERROR(xlookup(A200,INDIRECT("'" &amp; $F$2 &amp; "'!A:A"), INDIRECT("'" &amp; $F$2 &amp; "'!G:G")),"")</f>
        <v/>
      </c>
      <c r="C200" s="256" t="e">
        <f aca="false">B200*(B200/1000)</f>
        <v>#VALUE!</v>
      </c>
      <c r="D200" s="257" t="e">
        <f aca="false">ROUNDUP(B200-C200,0)</f>
        <v>#VALUE!</v>
      </c>
      <c r="E200" s="258"/>
      <c r="F200" s="258"/>
    </row>
    <row r="201" customFormat="false" ht="15.75" hidden="false" customHeight="true" outlineLevel="0" collapsed="false">
      <c r="A201" s="259"/>
      <c r="B201" s="255"/>
      <c r="C201" s="260" t="n">
        <f aca="false">B201*(B201/1000)</f>
        <v>0</v>
      </c>
      <c r="D201" s="261" t="n">
        <f aca="false">ROUNDUP(B201-C201,0)</f>
        <v>0</v>
      </c>
      <c r="E201" s="262"/>
      <c r="F201" s="262"/>
    </row>
    <row r="202" customFormat="false" ht="15.75" hidden="false" customHeight="true" outlineLevel="0" collapsed="false">
      <c r="A202" s="254"/>
      <c r="B202" s="255"/>
      <c r="C202" s="256" t="n">
        <f aca="false">B202*(B202/1000)</f>
        <v>0</v>
      </c>
      <c r="D202" s="257" t="n">
        <f aca="false">ROUNDUP(B202-C202,0)</f>
        <v>0</v>
      </c>
      <c r="E202" s="258"/>
      <c r="F202" s="258"/>
    </row>
    <row r="203" customFormat="false" ht="15.75" hidden="false" customHeight="true" outlineLevel="0" collapsed="false">
      <c r="A203" s="259"/>
      <c r="B203" s="255"/>
      <c r="C203" s="260" t="n">
        <f aca="false">B203*(B203/1000)</f>
        <v>0</v>
      </c>
      <c r="D203" s="261" t="n">
        <f aca="false">ROUNDUP(B203-C203,0)</f>
        <v>0</v>
      </c>
      <c r="E203" s="262"/>
      <c r="F203" s="262"/>
    </row>
    <row r="204" customFormat="false" ht="15.75" hidden="false" customHeight="true" outlineLevel="0" collapsed="false">
      <c r="A204" s="254"/>
      <c r="B204" s="255"/>
      <c r="C204" s="256" t="n">
        <f aca="false">B204*(B204/1000)</f>
        <v>0</v>
      </c>
      <c r="D204" s="257" t="n">
        <f aca="false">ROUNDUP(B204-C204,0)</f>
        <v>0</v>
      </c>
      <c r="E204" s="258"/>
      <c r="F204" s="258"/>
    </row>
    <row r="205" customFormat="false" ht="15.75" hidden="false" customHeight="true" outlineLevel="0" collapsed="false">
      <c r="A205" s="259"/>
      <c r="B205" s="255"/>
      <c r="C205" s="260" t="n">
        <f aca="false">B205*(B205/1000)</f>
        <v>0</v>
      </c>
      <c r="D205" s="261" t="n">
        <f aca="false">ROUNDUP(B205-C205,0)</f>
        <v>0</v>
      </c>
      <c r="E205" s="262"/>
      <c r="F205" s="262"/>
    </row>
    <row r="206" customFormat="false" ht="15.75" hidden="false" customHeight="true" outlineLevel="0" collapsed="false">
      <c r="A206" s="254"/>
      <c r="B206" s="255"/>
      <c r="C206" s="256" t="n">
        <f aca="false">B206*(B206/1000)</f>
        <v>0</v>
      </c>
      <c r="D206" s="257" t="n">
        <f aca="false">ROUNDUP(B206-C206,0)</f>
        <v>0</v>
      </c>
      <c r="E206" s="258"/>
      <c r="F206" s="258"/>
    </row>
    <row r="207" customFormat="false" ht="15.75" hidden="false" customHeight="true" outlineLevel="0" collapsed="false">
      <c r="A207" s="259"/>
      <c r="B207" s="255"/>
      <c r="C207" s="260" t="n">
        <f aca="false">B207*(B207/1000)</f>
        <v>0</v>
      </c>
      <c r="D207" s="261" t="n">
        <f aca="false">ROUNDUP(B207-C207,0)</f>
        <v>0</v>
      </c>
      <c r="E207" s="262"/>
      <c r="F207" s="262"/>
    </row>
    <row r="208" customFormat="false" ht="15.75" hidden="false" customHeight="true" outlineLevel="0" collapsed="false">
      <c r="A208" s="254"/>
      <c r="B208" s="255"/>
      <c r="C208" s="256" t="n">
        <f aca="false">B208*(B208/1000)</f>
        <v>0</v>
      </c>
      <c r="D208" s="257" t="n">
        <f aca="false">ROUNDUP(B208-C208,0)</f>
        <v>0</v>
      </c>
      <c r="E208" s="258"/>
      <c r="F208" s="258"/>
    </row>
    <row r="209" customFormat="false" ht="15.75" hidden="false" customHeight="true" outlineLevel="0" collapsed="false">
      <c r="A209" s="259"/>
      <c r="B209" s="255"/>
      <c r="C209" s="260" t="n">
        <f aca="false">B209*(B209/1000)</f>
        <v>0</v>
      </c>
      <c r="D209" s="261" t="n">
        <f aca="false">ROUNDUP(B209-C209,0)</f>
        <v>0</v>
      </c>
      <c r="E209" s="262"/>
      <c r="F209" s="262"/>
    </row>
    <row r="210" customFormat="false" ht="15.75" hidden="false" customHeight="true" outlineLevel="0" collapsed="false">
      <c r="A210" s="254"/>
      <c r="B210" s="255"/>
      <c r="C210" s="256" t="n">
        <f aca="false">B210*(B210/1000)</f>
        <v>0</v>
      </c>
      <c r="D210" s="257" t="n">
        <f aca="false">ROUNDUP(B210-C210,0)</f>
        <v>0</v>
      </c>
      <c r="E210" s="258"/>
      <c r="F210" s="258"/>
    </row>
    <row r="211" customFormat="false" ht="15.75" hidden="false" customHeight="true" outlineLevel="0" collapsed="false">
      <c r="A211" s="259"/>
      <c r="B211" s="255"/>
      <c r="C211" s="260" t="n">
        <f aca="false">B211*(B211/1000)</f>
        <v>0</v>
      </c>
      <c r="D211" s="261" t="n">
        <f aca="false">ROUNDUP(B211-C211,0)</f>
        <v>0</v>
      </c>
      <c r="E211" s="262"/>
      <c r="F211" s="262"/>
    </row>
    <row r="212" customFormat="false" ht="15.75" hidden="false" customHeight="true" outlineLevel="0" collapsed="false">
      <c r="A212" s="254"/>
      <c r="B212" s="255"/>
      <c r="C212" s="256" t="n">
        <f aca="false">B212*(B212/1000)</f>
        <v>0</v>
      </c>
      <c r="D212" s="257" t="n">
        <f aca="false">ROUNDUP(B212-C212,0)</f>
        <v>0</v>
      </c>
      <c r="E212" s="258"/>
      <c r="F212" s="258"/>
    </row>
    <row r="213" customFormat="false" ht="15.75" hidden="false" customHeight="true" outlineLevel="0" collapsed="false">
      <c r="A213" s="259"/>
      <c r="B213" s="255"/>
      <c r="C213" s="260" t="n">
        <f aca="false">B213*(B213/1000)</f>
        <v>0</v>
      </c>
      <c r="D213" s="261" t="n">
        <f aca="false">ROUNDUP(B213-C213,0)</f>
        <v>0</v>
      </c>
      <c r="E213" s="262"/>
      <c r="F213" s="262"/>
    </row>
    <row r="214" customFormat="false" ht="15.75" hidden="false" customHeight="true" outlineLevel="0" collapsed="false">
      <c r="A214" s="254"/>
      <c r="B214" s="255"/>
      <c r="C214" s="256" t="n">
        <f aca="false">B214*(B214/1000)</f>
        <v>0</v>
      </c>
      <c r="D214" s="257" t="n">
        <f aca="false">ROUNDUP(B214-C214,0)</f>
        <v>0</v>
      </c>
      <c r="E214" s="258"/>
      <c r="F214" s="258"/>
    </row>
    <row r="215" customFormat="false" ht="15.75" hidden="false" customHeight="true" outlineLevel="0" collapsed="false">
      <c r="A215" s="259"/>
      <c r="B215" s="255"/>
      <c r="C215" s="260" t="n">
        <f aca="false">B215*(B215/1000)</f>
        <v>0</v>
      </c>
      <c r="D215" s="261" t="n">
        <f aca="false">ROUNDUP(B215-C215,0)</f>
        <v>0</v>
      </c>
      <c r="E215" s="262"/>
      <c r="F215" s="262"/>
    </row>
    <row r="216" customFormat="false" ht="15.75" hidden="false" customHeight="true" outlineLevel="0" collapsed="false">
      <c r="A216" s="254"/>
      <c r="B216" s="255"/>
      <c r="C216" s="256" t="n">
        <f aca="false">B216*(B216/1000)</f>
        <v>0</v>
      </c>
      <c r="D216" s="257" t="n">
        <f aca="false">ROUNDUP(B216-C216,0)</f>
        <v>0</v>
      </c>
      <c r="E216" s="258"/>
      <c r="F216" s="258"/>
    </row>
    <row r="217" customFormat="false" ht="15.75" hidden="false" customHeight="true" outlineLevel="0" collapsed="false">
      <c r="A217" s="259"/>
      <c r="B217" s="255"/>
      <c r="C217" s="260" t="n">
        <f aca="false">B217*(B217/1000)</f>
        <v>0</v>
      </c>
      <c r="D217" s="261" t="n">
        <f aca="false">ROUNDUP(B217-C217,0)</f>
        <v>0</v>
      </c>
      <c r="E217" s="262"/>
      <c r="F217" s="262"/>
    </row>
    <row r="218" customFormat="false" ht="15.75" hidden="false" customHeight="true" outlineLevel="0" collapsed="false">
      <c r="A218" s="254"/>
      <c r="B218" s="255"/>
      <c r="C218" s="256" t="n">
        <f aca="false">B218*(B218/1000)</f>
        <v>0</v>
      </c>
      <c r="D218" s="257" t="n">
        <f aca="false">ROUNDUP(B218-C218,0)</f>
        <v>0</v>
      </c>
      <c r="E218" s="258"/>
      <c r="F218" s="258"/>
    </row>
    <row r="219" customFormat="false" ht="15.75" hidden="false" customHeight="true" outlineLevel="0" collapsed="false">
      <c r="A219" s="259"/>
      <c r="B219" s="255"/>
      <c r="C219" s="260" t="n">
        <f aca="false">B219*(B219/1000)</f>
        <v>0</v>
      </c>
      <c r="D219" s="261" t="n">
        <f aca="false">ROUNDUP(B219-C219,0)</f>
        <v>0</v>
      </c>
      <c r="E219" s="262"/>
      <c r="F219" s="262"/>
    </row>
    <row r="220" customFormat="false" ht="15.75" hidden="false" customHeight="true" outlineLevel="0" collapsed="false">
      <c r="A220" s="254"/>
      <c r="B220" s="255"/>
      <c r="C220" s="256" t="n">
        <f aca="false">B220*(B220/1000)</f>
        <v>0</v>
      </c>
      <c r="D220" s="257" t="n">
        <f aca="false">ROUNDUP(B220-C220,0)</f>
        <v>0</v>
      </c>
      <c r="E220" s="258"/>
      <c r="F220" s="258"/>
    </row>
    <row r="221" customFormat="false" ht="15.75" hidden="false" customHeight="true" outlineLevel="0" collapsed="false">
      <c r="A221" s="259"/>
      <c r="B221" s="255"/>
      <c r="C221" s="260" t="n">
        <f aca="false">B221*(B221/1000)</f>
        <v>0</v>
      </c>
      <c r="D221" s="261" t="n">
        <f aca="false">ROUNDUP(B221-C221,0)</f>
        <v>0</v>
      </c>
      <c r="E221" s="262"/>
      <c r="F221" s="262"/>
    </row>
    <row r="222" customFormat="false" ht="15.75" hidden="false" customHeight="true" outlineLevel="0" collapsed="false">
      <c r="A222" s="254"/>
      <c r="B222" s="255"/>
      <c r="C222" s="256" t="n">
        <f aca="false">B222*(B222/1000)</f>
        <v>0</v>
      </c>
      <c r="D222" s="257" t="n">
        <f aca="false">ROUNDUP(B222-C222,0)</f>
        <v>0</v>
      </c>
      <c r="E222" s="258"/>
      <c r="F222" s="258"/>
    </row>
    <row r="223" customFormat="false" ht="15.75" hidden="false" customHeight="true" outlineLevel="0" collapsed="false">
      <c r="A223" s="259"/>
      <c r="B223" s="255"/>
      <c r="C223" s="260" t="n">
        <f aca="false">B223*(B223/1000)</f>
        <v>0</v>
      </c>
      <c r="D223" s="261" t="n">
        <f aca="false">ROUNDUP(B223-C223,0)</f>
        <v>0</v>
      </c>
      <c r="E223" s="262"/>
      <c r="F223" s="262"/>
    </row>
    <row r="224" customFormat="false" ht="15.75" hidden="false" customHeight="true" outlineLevel="0" collapsed="false">
      <c r="A224" s="254"/>
      <c r="B224" s="255"/>
      <c r="C224" s="256" t="n">
        <f aca="false">B224*(B224/1000)</f>
        <v>0</v>
      </c>
      <c r="D224" s="257" t="n">
        <f aca="false">ROUNDUP(B224-C224,0)</f>
        <v>0</v>
      </c>
      <c r="E224" s="258"/>
      <c r="F224" s="258"/>
    </row>
    <row r="225" customFormat="false" ht="15.75" hidden="false" customHeight="true" outlineLevel="0" collapsed="false">
      <c r="A225" s="259"/>
      <c r="B225" s="255"/>
      <c r="C225" s="260" t="n">
        <f aca="false">B225*(B225/1000)</f>
        <v>0</v>
      </c>
      <c r="D225" s="261" t="n">
        <f aca="false">ROUNDUP(B225-C225,0)</f>
        <v>0</v>
      </c>
      <c r="E225" s="262"/>
      <c r="F225" s="262"/>
    </row>
    <row r="226" customFormat="false" ht="15.75" hidden="false" customHeight="true" outlineLevel="0" collapsed="false">
      <c r="A226" s="254"/>
      <c r="B226" s="255"/>
      <c r="C226" s="256" t="n">
        <f aca="false">B226*(B226/1000)</f>
        <v>0</v>
      </c>
      <c r="D226" s="257" t="n">
        <f aca="false">ROUNDUP(B226-C226,0)</f>
        <v>0</v>
      </c>
      <c r="E226" s="258"/>
      <c r="F226" s="258"/>
    </row>
    <row r="227" customFormat="false" ht="15.75" hidden="false" customHeight="true" outlineLevel="0" collapsed="false">
      <c r="A227" s="259"/>
      <c r="B227" s="255"/>
      <c r="C227" s="260" t="n">
        <f aca="false">B227*(B227/1000)</f>
        <v>0</v>
      </c>
      <c r="D227" s="261" t="n">
        <f aca="false">ROUNDUP(B227-C227,0)</f>
        <v>0</v>
      </c>
      <c r="E227" s="262"/>
      <c r="F227" s="262"/>
    </row>
    <row r="228" customFormat="false" ht="15.75" hidden="false" customHeight="true" outlineLevel="0" collapsed="false">
      <c r="A228" s="254"/>
      <c r="B228" s="255"/>
      <c r="C228" s="256" t="n">
        <f aca="false">B228*(B228/1000)</f>
        <v>0</v>
      </c>
      <c r="D228" s="257" t="n">
        <f aca="false">ROUNDUP(B228-C228,0)</f>
        <v>0</v>
      </c>
      <c r="E228" s="258"/>
      <c r="F228" s="258"/>
    </row>
    <row r="229" customFormat="false" ht="15.75" hidden="false" customHeight="true" outlineLevel="0" collapsed="false">
      <c r="A229" s="259"/>
      <c r="B229" s="255"/>
      <c r="C229" s="260" t="n">
        <f aca="false">B229*(B229/1000)</f>
        <v>0</v>
      </c>
      <c r="D229" s="261" t="n">
        <f aca="false">ROUNDUP(B229-C229,0)</f>
        <v>0</v>
      </c>
      <c r="E229" s="262"/>
      <c r="F229" s="262"/>
    </row>
    <row r="230" customFormat="false" ht="15.75" hidden="false" customHeight="true" outlineLevel="0" collapsed="false">
      <c r="A230" s="254"/>
      <c r="B230" s="255"/>
      <c r="C230" s="256" t="n">
        <f aca="false">B230*(B230/1000)</f>
        <v>0</v>
      </c>
      <c r="D230" s="257" t="n">
        <f aca="false">ROUNDUP(B230-C230,0)</f>
        <v>0</v>
      </c>
      <c r="E230" s="258"/>
      <c r="F230" s="258"/>
    </row>
    <row r="231" customFormat="false" ht="15.75" hidden="false" customHeight="true" outlineLevel="0" collapsed="false">
      <c r="A231" s="259"/>
      <c r="B231" s="255"/>
      <c r="C231" s="260" t="n">
        <f aca="false">B231*(B231/1000)</f>
        <v>0</v>
      </c>
      <c r="D231" s="261" t="n">
        <f aca="false">ROUNDUP(B231-C231,0)</f>
        <v>0</v>
      </c>
      <c r="E231" s="262"/>
      <c r="F231" s="262"/>
    </row>
    <row r="232" customFormat="false" ht="15.75" hidden="false" customHeight="true" outlineLevel="0" collapsed="false">
      <c r="A232" s="254"/>
      <c r="B232" s="255"/>
      <c r="C232" s="256" t="n">
        <f aca="false">B232*(B232/1000)</f>
        <v>0</v>
      </c>
      <c r="D232" s="257" t="n">
        <f aca="false">ROUNDUP(B232-C232,0)</f>
        <v>0</v>
      </c>
      <c r="E232" s="258"/>
      <c r="F232" s="258"/>
    </row>
    <row r="233" customFormat="false" ht="15.75" hidden="false" customHeight="true" outlineLevel="0" collapsed="false">
      <c r="A233" s="259"/>
      <c r="B233" s="255"/>
      <c r="C233" s="260" t="n">
        <f aca="false">B233*(B233/1000)</f>
        <v>0</v>
      </c>
      <c r="D233" s="261" t="n">
        <f aca="false">ROUNDUP(B233-C233,0)</f>
        <v>0</v>
      </c>
      <c r="E233" s="262"/>
      <c r="F233" s="262"/>
    </row>
    <row r="234" customFormat="false" ht="15.75" hidden="false" customHeight="true" outlineLevel="0" collapsed="false">
      <c r="A234" s="254"/>
      <c r="B234" s="255"/>
      <c r="C234" s="256" t="n">
        <f aca="false">B234*(B234/1000)</f>
        <v>0</v>
      </c>
      <c r="D234" s="257" t="n">
        <f aca="false">ROUNDUP(B234-C234,0)</f>
        <v>0</v>
      </c>
      <c r="E234" s="258"/>
      <c r="F234" s="258"/>
    </row>
    <row r="235" customFormat="false" ht="15.75" hidden="false" customHeight="true" outlineLevel="0" collapsed="false">
      <c r="A235" s="259"/>
      <c r="B235" s="255"/>
      <c r="C235" s="260" t="n">
        <f aca="false">B235*(B235/1000)</f>
        <v>0</v>
      </c>
      <c r="D235" s="261" t="n">
        <f aca="false">ROUNDUP(B235-C235,0)</f>
        <v>0</v>
      </c>
      <c r="E235" s="262"/>
      <c r="F235" s="262"/>
    </row>
    <row r="236" customFormat="false" ht="15.75" hidden="false" customHeight="true" outlineLevel="0" collapsed="false">
      <c r="A236" s="254"/>
      <c r="B236" s="255"/>
      <c r="C236" s="256" t="n">
        <f aca="false">B236*(B236/1000)</f>
        <v>0</v>
      </c>
      <c r="D236" s="257" t="n">
        <f aca="false">ROUNDUP(B236-C236,0)</f>
        <v>0</v>
      </c>
      <c r="E236" s="258"/>
      <c r="F236" s="258"/>
    </row>
    <row r="237" customFormat="false" ht="15.75" hidden="false" customHeight="true" outlineLevel="0" collapsed="false">
      <c r="A237" s="259"/>
      <c r="B237" s="255"/>
      <c r="C237" s="260" t="n">
        <f aca="false">B237*(B237/1000)</f>
        <v>0</v>
      </c>
      <c r="D237" s="261" t="n">
        <f aca="false">ROUNDUP(B237-C237,0)</f>
        <v>0</v>
      </c>
      <c r="E237" s="262"/>
      <c r="F237" s="262"/>
    </row>
    <row r="238" customFormat="false" ht="15.75" hidden="false" customHeight="true" outlineLevel="0" collapsed="false">
      <c r="A238" s="254"/>
      <c r="B238" s="255"/>
      <c r="C238" s="256" t="n">
        <f aca="false">B238*(B238/1000)</f>
        <v>0</v>
      </c>
      <c r="D238" s="257" t="n">
        <f aca="false">ROUNDUP(B238-C238,0)</f>
        <v>0</v>
      </c>
      <c r="E238" s="258"/>
      <c r="F238" s="258"/>
    </row>
    <row r="239" customFormat="false" ht="15.75" hidden="false" customHeight="true" outlineLevel="0" collapsed="false">
      <c r="A239" s="259"/>
      <c r="B239" s="255"/>
      <c r="C239" s="260" t="n">
        <f aca="false">B239*(B239/1000)</f>
        <v>0</v>
      </c>
      <c r="D239" s="261" t="n">
        <f aca="false">ROUNDUP(B239-C239,0)</f>
        <v>0</v>
      </c>
      <c r="E239" s="262"/>
      <c r="F239" s="262"/>
    </row>
    <row r="240" customFormat="false" ht="15.75" hidden="false" customHeight="true" outlineLevel="0" collapsed="false">
      <c r="A240" s="254"/>
      <c r="B240" s="255"/>
      <c r="C240" s="256" t="n">
        <f aca="false">B240*(B240/1000)</f>
        <v>0</v>
      </c>
      <c r="D240" s="257" t="n">
        <f aca="false">ROUNDUP(B240-C240,0)</f>
        <v>0</v>
      </c>
      <c r="E240" s="258"/>
      <c r="F240" s="258"/>
    </row>
    <row r="241" customFormat="false" ht="15.75" hidden="false" customHeight="true" outlineLevel="0" collapsed="false">
      <c r="A241" s="259"/>
      <c r="B241" s="255"/>
      <c r="C241" s="260" t="n">
        <f aca="false">B241*(B241/1000)</f>
        <v>0</v>
      </c>
      <c r="D241" s="261" t="n">
        <f aca="false">ROUNDUP(B241-C241,0)</f>
        <v>0</v>
      </c>
      <c r="E241" s="262"/>
      <c r="F241" s="262"/>
    </row>
    <row r="242" customFormat="false" ht="15.75" hidden="false" customHeight="true" outlineLevel="0" collapsed="false">
      <c r="A242" s="254"/>
      <c r="B242" s="255"/>
      <c r="C242" s="256" t="n">
        <f aca="false">B242*(B242/1000)</f>
        <v>0</v>
      </c>
      <c r="D242" s="257" t="n">
        <f aca="false">ROUNDUP(B242-C242,0)</f>
        <v>0</v>
      </c>
      <c r="E242" s="258"/>
      <c r="F242" s="258"/>
    </row>
    <row r="243" customFormat="false" ht="15.75" hidden="false" customHeight="true" outlineLevel="0" collapsed="false">
      <c r="A243" s="259"/>
      <c r="B243" s="255"/>
      <c r="C243" s="260" t="n">
        <f aca="false">B243*(B243/1000)</f>
        <v>0</v>
      </c>
      <c r="D243" s="261" t="n">
        <f aca="false">ROUNDUP(B243-C243,0)</f>
        <v>0</v>
      </c>
      <c r="E243" s="262"/>
      <c r="F243" s="262"/>
    </row>
    <row r="244" customFormat="false" ht="15.75" hidden="false" customHeight="true" outlineLevel="0" collapsed="false">
      <c r="A244" s="254"/>
      <c r="B244" s="255"/>
      <c r="C244" s="256" t="n">
        <f aca="false">B244*(B244/1000)</f>
        <v>0</v>
      </c>
      <c r="D244" s="257" t="n">
        <f aca="false">ROUNDUP(B244-C244,0)</f>
        <v>0</v>
      </c>
      <c r="E244" s="258"/>
      <c r="F244" s="258"/>
    </row>
    <row r="245" customFormat="false" ht="15.75" hidden="false" customHeight="true" outlineLevel="0" collapsed="false">
      <c r="A245" s="259"/>
      <c r="B245" s="255"/>
      <c r="C245" s="260" t="n">
        <f aca="false">B245*(B245/1000)</f>
        <v>0</v>
      </c>
      <c r="D245" s="261" t="n">
        <f aca="false">ROUNDUP(B245-C245,0)</f>
        <v>0</v>
      </c>
      <c r="E245" s="262"/>
      <c r="F245" s="262"/>
    </row>
    <row r="246" customFormat="false" ht="15.75" hidden="false" customHeight="true" outlineLevel="0" collapsed="false">
      <c r="A246" s="254"/>
      <c r="B246" s="255"/>
      <c r="C246" s="256" t="n">
        <f aca="false">B246*(B246/1000)</f>
        <v>0</v>
      </c>
      <c r="D246" s="257" t="n">
        <f aca="false">ROUNDUP(B246-C246,0)</f>
        <v>0</v>
      </c>
      <c r="E246" s="258"/>
      <c r="F246" s="258"/>
    </row>
    <row r="247" customFormat="false" ht="15.75" hidden="false" customHeight="true" outlineLevel="0" collapsed="false">
      <c r="A247" s="259"/>
      <c r="B247" s="255"/>
      <c r="C247" s="260" t="n">
        <f aca="false">B247*(B247/1000)</f>
        <v>0</v>
      </c>
      <c r="D247" s="261" t="n">
        <f aca="false">ROUNDUP(B247-C247,0)</f>
        <v>0</v>
      </c>
      <c r="E247" s="262"/>
      <c r="F247" s="262"/>
    </row>
    <row r="248" customFormat="false" ht="15.75" hidden="false" customHeight="true" outlineLevel="0" collapsed="false">
      <c r="A248" s="254"/>
      <c r="B248" s="255"/>
      <c r="C248" s="256" t="n">
        <f aca="false">B248*(B248/1000)</f>
        <v>0</v>
      </c>
      <c r="D248" s="257" t="n">
        <f aca="false">ROUNDUP(B248-C248,0)</f>
        <v>0</v>
      </c>
      <c r="E248" s="258"/>
      <c r="F248" s="258"/>
    </row>
    <row r="249" customFormat="false" ht="15.75" hidden="false" customHeight="true" outlineLevel="0" collapsed="false">
      <c r="A249" s="259"/>
      <c r="B249" s="255"/>
      <c r="C249" s="260" t="n">
        <f aca="false">B249*(B249/1000)</f>
        <v>0</v>
      </c>
      <c r="D249" s="261" t="n">
        <f aca="false">ROUNDUP(B249-C249,0)</f>
        <v>0</v>
      </c>
      <c r="E249" s="262"/>
      <c r="F249" s="262"/>
    </row>
    <row r="250" customFormat="false" ht="15.75" hidden="false" customHeight="true" outlineLevel="0" collapsed="false">
      <c r="A250" s="254"/>
      <c r="B250" s="255"/>
      <c r="C250" s="256" t="n">
        <f aca="false">B250*(B250/1000)</f>
        <v>0</v>
      </c>
      <c r="D250" s="257" t="n">
        <f aca="false">ROUNDUP(B250-C250,0)</f>
        <v>0</v>
      </c>
      <c r="E250" s="258"/>
      <c r="F250" s="258"/>
    </row>
    <row r="251" customFormat="false" ht="15.75" hidden="false" customHeight="true" outlineLevel="0" collapsed="false">
      <c r="A251" s="259"/>
      <c r="B251" s="255"/>
      <c r="C251" s="260" t="n">
        <f aca="false">B251*(B251/1000)</f>
        <v>0</v>
      </c>
      <c r="D251" s="261" t="n">
        <f aca="false">ROUNDUP(B251-C251,0)</f>
        <v>0</v>
      </c>
      <c r="E251" s="262"/>
      <c r="F251" s="262"/>
    </row>
    <row r="252" customFormat="false" ht="15.75" hidden="false" customHeight="true" outlineLevel="0" collapsed="false">
      <c r="A252" s="254"/>
      <c r="B252" s="255"/>
      <c r="C252" s="256" t="n">
        <f aca="false">B252*(B252/1000)</f>
        <v>0</v>
      </c>
      <c r="D252" s="257" t="n">
        <f aca="false">ROUNDUP(B252-C252,0)</f>
        <v>0</v>
      </c>
      <c r="E252" s="258"/>
      <c r="F252" s="258"/>
    </row>
    <row r="253" customFormat="false" ht="15.75" hidden="false" customHeight="true" outlineLevel="0" collapsed="false">
      <c r="A253" s="259"/>
      <c r="B253" s="255"/>
      <c r="C253" s="260" t="n">
        <f aca="false">B253*(B253/1000)</f>
        <v>0</v>
      </c>
      <c r="D253" s="261" t="n">
        <f aca="false">ROUNDUP(B253-C253,0)</f>
        <v>0</v>
      </c>
      <c r="E253" s="262"/>
      <c r="F253" s="262"/>
    </row>
    <row r="254" customFormat="false" ht="15.75" hidden="false" customHeight="true" outlineLevel="0" collapsed="false">
      <c r="A254" s="254"/>
      <c r="B254" s="255"/>
      <c r="C254" s="256" t="n">
        <f aca="false">B254*(B254/1000)</f>
        <v>0</v>
      </c>
      <c r="D254" s="257" t="n">
        <f aca="false">ROUNDUP(B254-C254,0)</f>
        <v>0</v>
      </c>
      <c r="E254" s="258"/>
      <c r="F254" s="258"/>
    </row>
    <row r="255" customFormat="false" ht="15.75" hidden="false" customHeight="true" outlineLevel="0" collapsed="false">
      <c r="A255" s="259"/>
      <c r="B255" s="255"/>
      <c r="C255" s="260" t="n">
        <f aca="false">B255*(B255/1000)</f>
        <v>0</v>
      </c>
      <c r="D255" s="261" t="n">
        <f aca="false">ROUNDUP(B255-C255,0)</f>
        <v>0</v>
      </c>
      <c r="E255" s="262"/>
      <c r="F255" s="262"/>
    </row>
    <row r="256" customFormat="false" ht="15.75" hidden="false" customHeight="true" outlineLevel="0" collapsed="false">
      <c r="A256" s="254"/>
      <c r="B256" s="255"/>
      <c r="C256" s="256" t="n">
        <f aca="false">B256*(B256/1000)</f>
        <v>0</v>
      </c>
      <c r="D256" s="257" t="n">
        <f aca="false">ROUNDUP(B256-C256,0)</f>
        <v>0</v>
      </c>
      <c r="E256" s="258"/>
      <c r="F256" s="258"/>
    </row>
    <row r="257" customFormat="false" ht="15.75" hidden="false" customHeight="true" outlineLevel="0" collapsed="false">
      <c r="A257" s="259"/>
      <c r="B257" s="255"/>
      <c r="C257" s="260" t="n">
        <f aca="false">B257*(B257/1000)</f>
        <v>0</v>
      </c>
      <c r="D257" s="261" t="n">
        <f aca="false">ROUNDUP(B257-C257,0)</f>
        <v>0</v>
      </c>
      <c r="E257" s="262"/>
      <c r="F257" s="262"/>
    </row>
    <row r="258" customFormat="false" ht="15.75" hidden="false" customHeight="true" outlineLevel="0" collapsed="false">
      <c r="A258" s="254"/>
      <c r="B258" s="255"/>
      <c r="C258" s="256" t="n">
        <f aca="false">B258*(B258/1000)</f>
        <v>0</v>
      </c>
      <c r="D258" s="257" t="n">
        <f aca="false">ROUNDUP(B258-C258,0)</f>
        <v>0</v>
      </c>
      <c r="E258" s="258"/>
      <c r="F258" s="258"/>
    </row>
    <row r="259" customFormat="false" ht="15.75" hidden="false" customHeight="true" outlineLevel="0" collapsed="false">
      <c r="A259" s="259"/>
      <c r="B259" s="255"/>
      <c r="C259" s="260" t="n">
        <f aca="false">B259*(B259/1000)</f>
        <v>0</v>
      </c>
      <c r="D259" s="261" t="n">
        <f aca="false">ROUNDUP(B259-C259,0)</f>
        <v>0</v>
      </c>
      <c r="E259" s="262"/>
      <c r="F259" s="262"/>
    </row>
    <row r="260" customFormat="false" ht="15.75" hidden="false" customHeight="true" outlineLevel="0" collapsed="false">
      <c r="A260" s="254"/>
      <c r="B260" s="255"/>
      <c r="C260" s="256" t="n">
        <f aca="false">B260*(B260/1000)</f>
        <v>0</v>
      </c>
      <c r="D260" s="257" t="n">
        <f aca="false">ROUNDUP(B260-C260,0)</f>
        <v>0</v>
      </c>
      <c r="E260" s="258"/>
      <c r="F260" s="258"/>
    </row>
    <row r="261" customFormat="false" ht="15.75" hidden="false" customHeight="true" outlineLevel="0" collapsed="false">
      <c r="A261" s="259"/>
      <c r="B261" s="255"/>
      <c r="C261" s="260" t="n">
        <f aca="false">B261*(B261/1000)</f>
        <v>0</v>
      </c>
      <c r="D261" s="261" t="n">
        <f aca="false">ROUNDUP(B261-C261,0)</f>
        <v>0</v>
      </c>
      <c r="E261" s="262"/>
      <c r="F261" s="262"/>
    </row>
    <row r="262" customFormat="false" ht="15.75" hidden="false" customHeight="true" outlineLevel="0" collapsed="false">
      <c r="A262" s="254"/>
      <c r="B262" s="255"/>
      <c r="C262" s="256" t="n">
        <f aca="false">B262*(B262/1000)</f>
        <v>0</v>
      </c>
      <c r="D262" s="257" t="n">
        <f aca="false">ROUNDUP(B262-C262,0)</f>
        <v>0</v>
      </c>
      <c r="E262" s="258"/>
      <c r="F262" s="258"/>
    </row>
    <row r="263" customFormat="false" ht="15.75" hidden="false" customHeight="true" outlineLevel="0" collapsed="false">
      <c r="A263" s="259"/>
      <c r="B263" s="255"/>
      <c r="C263" s="260" t="n">
        <f aca="false">B263*(B263/1000)</f>
        <v>0</v>
      </c>
      <c r="D263" s="261" t="n">
        <f aca="false">ROUNDUP(B263-C263,0)</f>
        <v>0</v>
      </c>
      <c r="E263" s="262"/>
      <c r="F263" s="262"/>
    </row>
    <row r="264" customFormat="false" ht="15.75" hidden="false" customHeight="true" outlineLevel="0" collapsed="false">
      <c r="A264" s="254"/>
      <c r="B264" s="255"/>
      <c r="C264" s="256" t="n">
        <f aca="false">B264*(B264/1000)</f>
        <v>0</v>
      </c>
      <c r="D264" s="257" t="n">
        <f aca="false">ROUNDUP(B264-C264,0)</f>
        <v>0</v>
      </c>
      <c r="E264" s="258"/>
      <c r="F264" s="258"/>
    </row>
    <row r="265" customFormat="false" ht="15.75" hidden="false" customHeight="true" outlineLevel="0" collapsed="false">
      <c r="A265" s="259"/>
      <c r="B265" s="255"/>
      <c r="C265" s="260" t="n">
        <f aca="false">B265*(B265/1000)</f>
        <v>0</v>
      </c>
      <c r="D265" s="261" t="n">
        <f aca="false">ROUNDUP(B265-C265,0)</f>
        <v>0</v>
      </c>
      <c r="E265" s="262"/>
      <c r="F265" s="262"/>
    </row>
    <row r="266" customFormat="false" ht="15.75" hidden="false" customHeight="true" outlineLevel="0" collapsed="false">
      <c r="A266" s="254"/>
      <c r="B266" s="255"/>
      <c r="C266" s="256" t="n">
        <f aca="false">B266*(B266/1000)</f>
        <v>0</v>
      </c>
      <c r="D266" s="257" t="n">
        <f aca="false">ROUNDUP(B266-C266,0)</f>
        <v>0</v>
      </c>
      <c r="E266" s="258"/>
      <c r="F266" s="258"/>
    </row>
    <row r="267" customFormat="false" ht="15.75" hidden="false" customHeight="true" outlineLevel="0" collapsed="false">
      <c r="A267" s="259"/>
      <c r="B267" s="255"/>
      <c r="C267" s="260" t="n">
        <f aca="false">B267*(B267/1000)</f>
        <v>0</v>
      </c>
      <c r="D267" s="261" t="n">
        <f aca="false">ROUNDUP(B267-C267,0)</f>
        <v>0</v>
      </c>
      <c r="E267" s="262"/>
      <c r="F267" s="262"/>
    </row>
    <row r="268" customFormat="false" ht="15.75" hidden="false" customHeight="true" outlineLevel="0" collapsed="false">
      <c r="A268" s="254"/>
      <c r="B268" s="255"/>
      <c r="C268" s="256" t="n">
        <f aca="false">B268*(B268/1000)</f>
        <v>0</v>
      </c>
      <c r="D268" s="257" t="n">
        <f aca="false">ROUNDUP(B268-C268,0)</f>
        <v>0</v>
      </c>
      <c r="E268" s="258"/>
      <c r="F268" s="258"/>
    </row>
    <row r="269" customFormat="false" ht="15.75" hidden="false" customHeight="true" outlineLevel="0" collapsed="false">
      <c r="A269" s="259"/>
      <c r="B269" s="255"/>
      <c r="C269" s="260" t="n">
        <f aca="false">B269*(B269/1000)</f>
        <v>0</v>
      </c>
      <c r="D269" s="261" t="n">
        <f aca="false">ROUNDUP(B269-C269,0)</f>
        <v>0</v>
      </c>
      <c r="E269" s="262"/>
      <c r="F269" s="262"/>
    </row>
    <row r="270" customFormat="false" ht="15.75" hidden="false" customHeight="true" outlineLevel="0" collapsed="false">
      <c r="A270" s="254"/>
      <c r="B270" s="255"/>
      <c r="C270" s="256" t="n">
        <f aca="false">B270*(B270/1000)</f>
        <v>0</v>
      </c>
      <c r="D270" s="257" t="n">
        <f aca="false">ROUNDUP(B270-C270,0)</f>
        <v>0</v>
      </c>
      <c r="E270" s="258"/>
      <c r="F270" s="258"/>
    </row>
    <row r="271" customFormat="false" ht="15.75" hidden="false" customHeight="true" outlineLevel="0" collapsed="false">
      <c r="A271" s="259"/>
      <c r="B271" s="255"/>
      <c r="C271" s="260" t="n">
        <f aca="false">B271*(B271/1000)</f>
        <v>0</v>
      </c>
      <c r="D271" s="261" t="n">
        <f aca="false">ROUNDUP(B271-C271,0)</f>
        <v>0</v>
      </c>
      <c r="E271" s="262"/>
      <c r="F271" s="262"/>
    </row>
    <row r="272" customFormat="false" ht="15.75" hidden="false" customHeight="true" outlineLevel="0" collapsed="false">
      <c r="A272" s="254"/>
      <c r="B272" s="255"/>
      <c r="C272" s="256" t="n">
        <f aca="false">B272*(B272/1000)</f>
        <v>0</v>
      </c>
      <c r="D272" s="257" t="n">
        <f aca="false">ROUNDUP(B272-C272,0)</f>
        <v>0</v>
      </c>
      <c r="E272" s="258"/>
      <c r="F272" s="258"/>
    </row>
    <row r="273" customFormat="false" ht="15.75" hidden="false" customHeight="true" outlineLevel="0" collapsed="false">
      <c r="A273" s="259"/>
      <c r="B273" s="255"/>
      <c r="C273" s="260" t="n">
        <f aca="false">B273*(B273/1000)</f>
        <v>0</v>
      </c>
      <c r="D273" s="261" t="n">
        <f aca="false">ROUNDUP(B273-C273,0)</f>
        <v>0</v>
      </c>
      <c r="E273" s="262"/>
      <c r="F273" s="262"/>
    </row>
    <row r="274" customFormat="false" ht="15.75" hidden="false" customHeight="true" outlineLevel="0" collapsed="false">
      <c r="A274" s="254"/>
      <c r="B274" s="255"/>
      <c r="C274" s="256" t="n">
        <f aca="false">B274*(B274/1000)</f>
        <v>0</v>
      </c>
      <c r="D274" s="257" t="n">
        <f aca="false">ROUNDUP(B274-C274,0)</f>
        <v>0</v>
      </c>
      <c r="E274" s="258"/>
      <c r="F274" s="258"/>
    </row>
    <row r="275" customFormat="false" ht="15.75" hidden="false" customHeight="true" outlineLevel="0" collapsed="false">
      <c r="A275" s="259"/>
      <c r="B275" s="255"/>
      <c r="C275" s="260" t="n">
        <f aca="false">B275*(B275/1000)</f>
        <v>0</v>
      </c>
      <c r="D275" s="261" t="n">
        <f aca="false">ROUNDUP(B275-C275,0)</f>
        <v>0</v>
      </c>
      <c r="E275" s="262"/>
      <c r="F275" s="262"/>
    </row>
    <row r="276" customFormat="false" ht="15.75" hidden="false" customHeight="true" outlineLevel="0" collapsed="false">
      <c r="A276" s="254"/>
      <c r="B276" s="255"/>
      <c r="C276" s="256" t="n">
        <f aca="false">B276*(B276/1000)</f>
        <v>0</v>
      </c>
      <c r="D276" s="257" t="n">
        <f aca="false">ROUNDUP(B276-C276,0)</f>
        <v>0</v>
      </c>
      <c r="E276" s="258"/>
      <c r="F276" s="258"/>
    </row>
    <row r="277" customFormat="false" ht="15.75" hidden="false" customHeight="true" outlineLevel="0" collapsed="false">
      <c r="A277" s="259"/>
      <c r="B277" s="255"/>
      <c r="C277" s="260" t="n">
        <f aca="false">B277*(B277/1000)</f>
        <v>0</v>
      </c>
      <c r="D277" s="261" t="n">
        <f aca="false">ROUNDUP(B277-C277,0)</f>
        <v>0</v>
      </c>
      <c r="E277" s="262"/>
      <c r="F277" s="262"/>
    </row>
    <row r="278" customFormat="false" ht="15.75" hidden="false" customHeight="true" outlineLevel="0" collapsed="false">
      <c r="A278" s="254"/>
      <c r="B278" s="255"/>
      <c r="C278" s="256" t="n">
        <f aca="false">B278*(B278/1000)</f>
        <v>0</v>
      </c>
      <c r="D278" s="257" t="n">
        <f aca="false">ROUNDUP(B278-C278,0)</f>
        <v>0</v>
      </c>
      <c r="E278" s="258"/>
      <c r="F278" s="258"/>
    </row>
    <row r="279" customFormat="false" ht="15.75" hidden="false" customHeight="true" outlineLevel="0" collapsed="false">
      <c r="A279" s="259"/>
      <c r="B279" s="255"/>
      <c r="C279" s="260" t="n">
        <f aca="false">B279*(B279/1000)</f>
        <v>0</v>
      </c>
      <c r="D279" s="261" t="n">
        <f aca="false">ROUNDUP(B279-C279,0)</f>
        <v>0</v>
      </c>
      <c r="E279" s="262"/>
      <c r="F279" s="262"/>
    </row>
    <row r="280" customFormat="false" ht="15.75" hidden="false" customHeight="true" outlineLevel="0" collapsed="false">
      <c r="A280" s="254"/>
      <c r="B280" s="255"/>
      <c r="C280" s="256" t="n">
        <f aca="false">B280*(B280/1000)</f>
        <v>0</v>
      </c>
      <c r="D280" s="257" t="n">
        <f aca="false">ROUNDUP(B280-C280,0)</f>
        <v>0</v>
      </c>
      <c r="E280" s="258"/>
      <c r="F280" s="258"/>
    </row>
    <row r="281" customFormat="false" ht="15.75" hidden="false" customHeight="true" outlineLevel="0" collapsed="false">
      <c r="A281" s="259"/>
      <c r="B281" s="255"/>
      <c r="C281" s="260" t="n">
        <f aca="false">B281*(B281/1000)</f>
        <v>0</v>
      </c>
      <c r="D281" s="261" t="n">
        <f aca="false">ROUNDUP(B281-C281,0)</f>
        <v>0</v>
      </c>
      <c r="E281" s="262"/>
      <c r="F281" s="262"/>
    </row>
    <row r="282" customFormat="false" ht="15.75" hidden="false" customHeight="true" outlineLevel="0" collapsed="false">
      <c r="A282" s="254"/>
      <c r="B282" s="255"/>
      <c r="C282" s="256" t="n">
        <f aca="false">B282*(B282/1000)</f>
        <v>0</v>
      </c>
      <c r="D282" s="257" t="n">
        <f aca="false">ROUNDUP(B282-C282,0)</f>
        <v>0</v>
      </c>
      <c r="E282" s="258"/>
      <c r="F282" s="258"/>
    </row>
    <row r="283" customFormat="false" ht="15.75" hidden="false" customHeight="true" outlineLevel="0" collapsed="false">
      <c r="A283" s="259"/>
      <c r="B283" s="255"/>
      <c r="C283" s="260" t="n">
        <f aca="false">B283*(B283/1000)</f>
        <v>0</v>
      </c>
      <c r="D283" s="261" t="n">
        <f aca="false">ROUNDUP(B283-C283,0)</f>
        <v>0</v>
      </c>
      <c r="E283" s="262"/>
      <c r="F283" s="262"/>
    </row>
    <row r="284" customFormat="false" ht="15.75" hidden="false" customHeight="true" outlineLevel="0" collapsed="false">
      <c r="A284" s="254"/>
      <c r="B284" s="255"/>
      <c r="C284" s="256" t="n">
        <f aca="false">B284*(B284/1000)</f>
        <v>0</v>
      </c>
      <c r="D284" s="257" t="n">
        <f aca="false">ROUNDUP(B284-C284,0)</f>
        <v>0</v>
      </c>
      <c r="E284" s="258"/>
      <c r="F284" s="258"/>
    </row>
    <row r="285" customFormat="false" ht="15.75" hidden="false" customHeight="true" outlineLevel="0" collapsed="false">
      <c r="A285" s="259"/>
      <c r="B285" s="255"/>
      <c r="C285" s="260" t="n">
        <f aca="false">B285*(B285/1000)</f>
        <v>0</v>
      </c>
      <c r="D285" s="261" t="n">
        <f aca="false">ROUNDUP(B285-C285,0)</f>
        <v>0</v>
      </c>
      <c r="E285" s="262"/>
      <c r="F285" s="262"/>
    </row>
    <row r="286" customFormat="false" ht="15.75" hidden="false" customHeight="true" outlineLevel="0" collapsed="false">
      <c r="A286" s="254"/>
      <c r="B286" s="255"/>
      <c r="C286" s="256" t="n">
        <f aca="false">B286*(B286/1000)</f>
        <v>0</v>
      </c>
      <c r="D286" s="257" t="n">
        <f aca="false">ROUNDUP(B286-C286,0)</f>
        <v>0</v>
      </c>
      <c r="E286" s="258"/>
      <c r="F286" s="258"/>
    </row>
    <row r="287" customFormat="false" ht="15.75" hidden="false" customHeight="true" outlineLevel="0" collapsed="false">
      <c r="A287" s="259"/>
      <c r="B287" s="255"/>
      <c r="C287" s="260" t="n">
        <f aca="false">B287*(B287/1000)</f>
        <v>0</v>
      </c>
      <c r="D287" s="261" t="n">
        <f aca="false">ROUNDUP(B287-C287,0)</f>
        <v>0</v>
      </c>
      <c r="E287" s="262"/>
      <c r="F287" s="262"/>
    </row>
    <row r="288" customFormat="false" ht="15.75" hidden="false" customHeight="true" outlineLevel="0" collapsed="false">
      <c r="A288" s="254"/>
      <c r="B288" s="255"/>
      <c r="C288" s="256" t="n">
        <f aca="false">B288*(B288/1000)</f>
        <v>0</v>
      </c>
      <c r="D288" s="257" t="n">
        <f aca="false">ROUNDUP(B288-C288,0)</f>
        <v>0</v>
      </c>
      <c r="E288" s="258"/>
      <c r="F288" s="258"/>
    </row>
    <row r="289" customFormat="false" ht="15.75" hidden="false" customHeight="true" outlineLevel="0" collapsed="false">
      <c r="A289" s="259"/>
      <c r="B289" s="255"/>
      <c r="C289" s="260" t="n">
        <f aca="false">B289*(B289/1000)</f>
        <v>0</v>
      </c>
      <c r="D289" s="261" t="n">
        <f aca="false">ROUNDUP(B289-C289,0)</f>
        <v>0</v>
      </c>
      <c r="E289" s="262"/>
      <c r="F289" s="262"/>
    </row>
    <row r="290" customFormat="false" ht="15.75" hidden="false" customHeight="true" outlineLevel="0" collapsed="false">
      <c r="A290" s="254"/>
      <c r="B290" s="255"/>
      <c r="C290" s="256" t="n">
        <f aca="false">B290*(B290/1000)</f>
        <v>0</v>
      </c>
      <c r="D290" s="257" t="n">
        <f aca="false">ROUNDUP(B290-C290,0)</f>
        <v>0</v>
      </c>
      <c r="E290" s="258"/>
      <c r="F290" s="258"/>
    </row>
    <row r="291" customFormat="false" ht="15.75" hidden="false" customHeight="true" outlineLevel="0" collapsed="false">
      <c r="A291" s="259"/>
      <c r="B291" s="255"/>
      <c r="C291" s="260" t="n">
        <f aca="false">B291*(B291/1000)</f>
        <v>0</v>
      </c>
      <c r="D291" s="261" t="n">
        <f aca="false">ROUNDUP(B291-C291,0)</f>
        <v>0</v>
      </c>
      <c r="E291" s="262"/>
      <c r="F291" s="262"/>
    </row>
    <row r="292" customFormat="false" ht="15.75" hidden="false" customHeight="true" outlineLevel="0" collapsed="false">
      <c r="A292" s="254"/>
      <c r="B292" s="255"/>
      <c r="C292" s="256" t="n">
        <f aca="false">B292*(B292/1000)</f>
        <v>0</v>
      </c>
      <c r="D292" s="257" t="n">
        <f aca="false">ROUNDUP(B292-C292,0)</f>
        <v>0</v>
      </c>
      <c r="E292" s="258"/>
      <c r="F292" s="258"/>
    </row>
    <row r="293" customFormat="false" ht="15.75" hidden="false" customHeight="true" outlineLevel="0" collapsed="false">
      <c r="A293" s="259"/>
      <c r="B293" s="255"/>
      <c r="C293" s="260" t="n">
        <f aca="false">B293*(B293/1000)</f>
        <v>0</v>
      </c>
      <c r="D293" s="261" t="n">
        <f aca="false">ROUNDUP(B293-C293,0)</f>
        <v>0</v>
      </c>
      <c r="E293" s="262"/>
      <c r="F293" s="262"/>
    </row>
    <row r="294" customFormat="false" ht="15.75" hidden="false" customHeight="true" outlineLevel="0" collapsed="false">
      <c r="A294" s="254"/>
      <c r="B294" s="255"/>
      <c r="C294" s="256" t="n">
        <f aca="false">B294*(B294/1000)</f>
        <v>0</v>
      </c>
      <c r="D294" s="257" t="n">
        <f aca="false">ROUNDUP(B294-C294,0)</f>
        <v>0</v>
      </c>
      <c r="E294" s="258"/>
      <c r="F294" s="258"/>
    </row>
    <row r="295" customFormat="false" ht="15.75" hidden="false" customHeight="true" outlineLevel="0" collapsed="false">
      <c r="A295" s="259"/>
      <c r="B295" s="255"/>
      <c r="C295" s="260" t="n">
        <f aca="false">B295*(B295/1000)</f>
        <v>0</v>
      </c>
      <c r="D295" s="261" t="n">
        <f aca="false">ROUNDUP(B295-C295,0)</f>
        <v>0</v>
      </c>
      <c r="E295" s="262"/>
      <c r="F295" s="262"/>
    </row>
    <row r="296" customFormat="false" ht="15.75" hidden="false" customHeight="true" outlineLevel="0" collapsed="false">
      <c r="A296" s="254"/>
      <c r="B296" s="255"/>
      <c r="C296" s="256" t="n">
        <f aca="false">B296*(B296/1000)</f>
        <v>0</v>
      </c>
      <c r="D296" s="257" t="n">
        <f aca="false">ROUNDUP(B296-C296,0)</f>
        <v>0</v>
      </c>
      <c r="E296" s="258"/>
      <c r="F296" s="258"/>
    </row>
    <row r="297" customFormat="false" ht="15.75" hidden="false" customHeight="true" outlineLevel="0" collapsed="false">
      <c r="A297" s="259"/>
      <c r="B297" s="255"/>
      <c r="C297" s="260" t="n">
        <f aca="false">B297*(B297/1000)</f>
        <v>0</v>
      </c>
      <c r="D297" s="261" t="n">
        <f aca="false">ROUNDUP(B297-C297,0)</f>
        <v>0</v>
      </c>
      <c r="E297" s="262"/>
      <c r="F297" s="262"/>
    </row>
    <row r="298" customFormat="false" ht="15.75" hidden="false" customHeight="true" outlineLevel="0" collapsed="false">
      <c r="A298" s="254"/>
      <c r="B298" s="255"/>
      <c r="C298" s="256" t="n">
        <f aca="false">B298*(B298/1000)</f>
        <v>0</v>
      </c>
      <c r="D298" s="257" t="n">
        <f aca="false">ROUNDUP(B298-C298,0)</f>
        <v>0</v>
      </c>
      <c r="E298" s="258"/>
      <c r="F298" s="258"/>
    </row>
    <row r="299" customFormat="false" ht="15.75" hidden="false" customHeight="true" outlineLevel="0" collapsed="false">
      <c r="A299" s="259"/>
      <c r="B299" s="255"/>
      <c r="C299" s="260" t="n">
        <f aca="false">B299*(B299/1000)</f>
        <v>0</v>
      </c>
      <c r="D299" s="261" t="n">
        <f aca="false">ROUNDUP(B299-C299,0)</f>
        <v>0</v>
      </c>
      <c r="E299" s="262"/>
      <c r="F299" s="262"/>
    </row>
    <row r="300" customFormat="false" ht="15.75" hidden="false" customHeight="true" outlineLevel="0" collapsed="false">
      <c r="A300" s="254"/>
      <c r="B300" s="255"/>
      <c r="C300" s="256" t="n">
        <f aca="false">B300*(B300/1000)</f>
        <v>0</v>
      </c>
      <c r="D300" s="257" t="n">
        <f aca="false">ROUNDUP(B300-C300,0)</f>
        <v>0</v>
      </c>
      <c r="E300" s="258"/>
      <c r="F300" s="258"/>
    </row>
    <row r="301" customFormat="false" ht="15.75" hidden="false" customHeight="true" outlineLevel="0" collapsed="false">
      <c r="A301" s="259"/>
      <c r="B301" s="255"/>
      <c r="C301" s="260" t="n">
        <f aca="false">B301*(B301/1000)</f>
        <v>0</v>
      </c>
      <c r="D301" s="261" t="n">
        <f aca="false">ROUNDUP(B301-C301,0)</f>
        <v>0</v>
      </c>
      <c r="E301" s="262"/>
      <c r="F301" s="262"/>
    </row>
    <row r="302" customFormat="false" ht="15.75" hidden="false" customHeight="true" outlineLevel="0" collapsed="false">
      <c r="A302" s="254"/>
      <c r="B302" s="255"/>
      <c r="C302" s="256" t="n">
        <f aca="false">B302*(B302/1000)</f>
        <v>0</v>
      </c>
      <c r="D302" s="257" t="n">
        <f aca="false">ROUNDUP(B302-C302,0)</f>
        <v>0</v>
      </c>
      <c r="E302" s="258"/>
      <c r="F302" s="258"/>
    </row>
    <row r="303" customFormat="false" ht="15.75" hidden="false" customHeight="true" outlineLevel="0" collapsed="false">
      <c r="A303" s="259"/>
      <c r="B303" s="255"/>
      <c r="C303" s="260" t="n">
        <f aca="false">B303*(B303/1000)</f>
        <v>0</v>
      </c>
      <c r="D303" s="261" t="n">
        <f aca="false">ROUNDUP(B303-C303,0)</f>
        <v>0</v>
      </c>
      <c r="E303" s="262"/>
      <c r="F303" s="262"/>
    </row>
    <row r="304" customFormat="false" ht="15.75" hidden="false" customHeight="true" outlineLevel="0" collapsed="false">
      <c r="A304" s="254"/>
      <c r="B304" s="255"/>
      <c r="C304" s="256" t="n">
        <f aca="false">B304*(B304/1000)</f>
        <v>0</v>
      </c>
      <c r="D304" s="257" t="n">
        <f aca="false">ROUNDUP(B304-C304,0)</f>
        <v>0</v>
      </c>
      <c r="E304" s="258"/>
      <c r="F304" s="258"/>
    </row>
    <row r="305" customFormat="false" ht="15.75" hidden="false" customHeight="true" outlineLevel="0" collapsed="false">
      <c r="A305" s="259"/>
      <c r="B305" s="255"/>
      <c r="C305" s="260" t="n">
        <f aca="false">B305*(B305/1000)</f>
        <v>0</v>
      </c>
      <c r="D305" s="261" t="n">
        <f aca="false">ROUNDUP(B305-C305,0)</f>
        <v>0</v>
      </c>
      <c r="E305" s="262"/>
      <c r="F305" s="262"/>
    </row>
    <row r="306" customFormat="false" ht="15.75" hidden="false" customHeight="true" outlineLevel="0" collapsed="false">
      <c r="A306" s="254"/>
      <c r="B306" s="255"/>
      <c r="C306" s="256" t="n">
        <f aca="false">B306*(B306/1000)</f>
        <v>0</v>
      </c>
      <c r="D306" s="257" t="n">
        <f aca="false">ROUNDUP(B306-C306,0)</f>
        <v>0</v>
      </c>
      <c r="E306" s="258"/>
      <c r="F306" s="258"/>
    </row>
    <row r="307" customFormat="false" ht="15.75" hidden="false" customHeight="true" outlineLevel="0" collapsed="false">
      <c r="A307" s="259"/>
      <c r="B307" s="255"/>
      <c r="C307" s="260" t="n">
        <f aca="false">B307*(B307/1000)</f>
        <v>0</v>
      </c>
      <c r="D307" s="261" t="n">
        <f aca="false">ROUNDUP(B307-C307,0)</f>
        <v>0</v>
      </c>
      <c r="E307" s="262"/>
      <c r="F307" s="262"/>
    </row>
    <row r="308" customFormat="false" ht="15.75" hidden="false" customHeight="true" outlineLevel="0" collapsed="false">
      <c r="A308" s="254"/>
      <c r="B308" s="255"/>
      <c r="C308" s="256" t="n">
        <f aca="false">B308*(B308/1000)</f>
        <v>0</v>
      </c>
      <c r="D308" s="257" t="n">
        <f aca="false">ROUNDUP(B308-C308,0)</f>
        <v>0</v>
      </c>
      <c r="E308" s="258"/>
      <c r="F308" s="258"/>
    </row>
    <row r="309" customFormat="false" ht="15.75" hidden="false" customHeight="true" outlineLevel="0" collapsed="false">
      <c r="A309" s="259"/>
      <c r="B309" s="255"/>
      <c r="C309" s="260" t="n">
        <f aca="false">B309*(B309/1000)</f>
        <v>0</v>
      </c>
      <c r="D309" s="261" t="n">
        <f aca="false">ROUNDUP(B309-C309,0)</f>
        <v>0</v>
      </c>
      <c r="E309" s="262"/>
      <c r="F309" s="262"/>
    </row>
    <row r="310" customFormat="false" ht="15.75" hidden="false" customHeight="true" outlineLevel="0" collapsed="false">
      <c r="A310" s="254"/>
      <c r="B310" s="255"/>
      <c r="C310" s="256" t="n">
        <f aca="false">B310*(B310/1000)</f>
        <v>0</v>
      </c>
      <c r="D310" s="257" t="n">
        <f aca="false">ROUNDUP(B310-C310,0)</f>
        <v>0</v>
      </c>
      <c r="E310" s="258"/>
      <c r="F310" s="258"/>
    </row>
    <row r="311" customFormat="false" ht="15.75" hidden="false" customHeight="true" outlineLevel="0" collapsed="false">
      <c r="A311" s="259"/>
      <c r="B311" s="255"/>
      <c r="C311" s="260" t="n">
        <f aca="false">B311*(B311/1000)</f>
        <v>0</v>
      </c>
      <c r="D311" s="261" t="n">
        <f aca="false">ROUNDUP(B311-C311,0)</f>
        <v>0</v>
      </c>
      <c r="E311" s="262"/>
      <c r="F311" s="262"/>
    </row>
    <row r="312" customFormat="false" ht="15.75" hidden="false" customHeight="true" outlineLevel="0" collapsed="false">
      <c r="A312" s="254"/>
      <c r="B312" s="255"/>
      <c r="C312" s="256" t="n">
        <f aca="false">B312*(B312/1000)</f>
        <v>0</v>
      </c>
      <c r="D312" s="257" t="n">
        <f aca="false">ROUNDUP(B312-C312,0)</f>
        <v>0</v>
      </c>
      <c r="E312" s="258"/>
      <c r="F312" s="258"/>
    </row>
    <row r="313" customFormat="false" ht="15.75" hidden="false" customHeight="true" outlineLevel="0" collapsed="false">
      <c r="A313" s="259"/>
      <c r="B313" s="255"/>
      <c r="C313" s="260" t="n">
        <f aca="false">B313*(B313/1000)</f>
        <v>0</v>
      </c>
      <c r="D313" s="261" t="n">
        <f aca="false">ROUNDUP(B313-C313,0)</f>
        <v>0</v>
      </c>
      <c r="E313" s="262"/>
      <c r="F313" s="262"/>
    </row>
    <row r="314" customFormat="false" ht="15.75" hidden="false" customHeight="true" outlineLevel="0" collapsed="false">
      <c r="A314" s="254"/>
      <c r="B314" s="255"/>
      <c r="C314" s="256" t="n">
        <f aca="false">B314*(B314/1000)</f>
        <v>0</v>
      </c>
      <c r="D314" s="257" t="n">
        <f aca="false">ROUNDUP(B314-C314,0)</f>
        <v>0</v>
      </c>
      <c r="E314" s="258"/>
      <c r="F314" s="258"/>
    </row>
    <row r="315" customFormat="false" ht="15.75" hidden="false" customHeight="true" outlineLevel="0" collapsed="false">
      <c r="A315" s="259"/>
      <c r="B315" s="255"/>
      <c r="C315" s="260" t="n">
        <f aca="false">B315*(B315/1000)</f>
        <v>0</v>
      </c>
      <c r="D315" s="261" t="n">
        <f aca="false">ROUNDUP(B315-C315,0)</f>
        <v>0</v>
      </c>
      <c r="E315" s="262"/>
      <c r="F315" s="262"/>
    </row>
    <row r="316" customFormat="false" ht="15.75" hidden="false" customHeight="true" outlineLevel="0" collapsed="false">
      <c r="A316" s="254"/>
      <c r="B316" s="255"/>
      <c r="C316" s="256" t="n">
        <f aca="false">B316*(B316/1000)</f>
        <v>0</v>
      </c>
      <c r="D316" s="257" t="n">
        <f aca="false">ROUNDUP(B316-C316,0)</f>
        <v>0</v>
      </c>
      <c r="E316" s="258"/>
      <c r="F316" s="258"/>
    </row>
    <row r="317" customFormat="false" ht="15.75" hidden="false" customHeight="true" outlineLevel="0" collapsed="false">
      <c r="A317" s="259"/>
      <c r="B317" s="255"/>
      <c r="C317" s="260" t="n">
        <f aca="false">B317*(B317/1000)</f>
        <v>0</v>
      </c>
      <c r="D317" s="261" t="n">
        <f aca="false">ROUNDUP(B317-C317,0)</f>
        <v>0</v>
      </c>
      <c r="E317" s="262"/>
      <c r="F317" s="262"/>
    </row>
    <row r="318" customFormat="false" ht="15.75" hidden="false" customHeight="true" outlineLevel="0" collapsed="false">
      <c r="A318" s="254"/>
      <c r="B318" s="255"/>
      <c r="C318" s="256" t="n">
        <f aca="false">B318*(B318/1000)</f>
        <v>0</v>
      </c>
      <c r="D318" s="257" t="n">
        <f aca="false">ROUNDUP(B318-C318,0)</f>
        <v>0</v>
      </c>
      <c r="E318" s="258"/>
      <c r="F318" s="258"/>
    </row>
    <row r="319" customFormat="false" ht="15.75" hidden="false" customHeight="true" outlineLevel="0" collapsed="false">
      <c r="A319" s="259"/>
      <c r="B319" s="255"/>
      <c r="C319" s="260" t="n">
        <f aca="false">B319*(B319/1000)</f>
        <v>0</v>
      </c>
      <c r="D319" s="261" t="n">
        <f aca="false">ROUNDUP(B319-C319,0)</f>
        <v>0</v>
      </c>
      <c r="E319" s="262"/>
      <c r="F319" s="262"/>
    </row>
    <row r="320" customFormat="false" ht="15.75" hidden="false" customHeight="true" outlineLevel="0" collapsed="false">
      <c r="A320" s="254"/>
      <c r="B320" s="255"/>
      <c r="C320" s="256" t="n">
        <f aca="false">B320*(B320/1000)</f>
        <v>0</v>
      </c>
      <c r="D320" s="257" t="n">
        <f aca="false">ROUNDUP(B320-C320,0)</f>
        <v>0</v>
      </c>
      <c r="E320" s="258"/>
      <c r="F320" s="258"/>
    </row>
    <row r="321" customFormat="false" ht="15.75" hidden="false" customHeight="true" outlineLevel="0" collapsed="false">
      <c r="A321" s="259"/>
      <c r="B321" s="255"/>
      <c r="C321" s="260" t="n">
        <f aca="false">B321*(B321/1000)</f>
        <v>0</v>
      </c>
      <c r="D321" s="261" t="n">
        <f aca="false">ROUNDUP(B321-C321,0)</f>
        <v>0</v>
      </c>
      <c r="E321" s="262"/>
      <c r="F321" s="262"/>
    </row>
    <row r="322" customFormat="false" ht="15.75" hidden="false" customHeight="true" outlineLevel="0" collapsed="false">
      <c r="A322" s="254"/>
      <c r="B322" s="255"/>
      <c r="C322" s="256" t="n">
        <f aca="false">B322*(B322/1000)</f>
        <v>0</v>
      </c>
      <c r="D322" s="257" t="n">
        <f aca="false">ROUNDUP(B322-C322,0)</f>
        <v>0</v>
      </c>
      <c r="E322" s="258"/>
      <c r="F322" s="258"/>
    </row>
    <row r="323" customFormat="false" ht="15.75" hidden="false" customHeight="true" outlineLevel="0" collapsed="false">
      <c r="A323" s="259"/>
      <c r="B323" s="255"/>
      <c r="C323" s="260" t="n">
        <f aca="false">B323*(B323/1000)</f>
        <v>0</v>
      </c>
      <c r="D323" s="261" t="n">
        <f aca="false">ROUNDUP(B323-C323,0)</f>
        <v>0</v>
      </c>
      <c r="E323" s="262"/>
      <c r="F323" s="262"/>
    </row>
    <row r="324" customFormat="false" ht="15.75" hidden="false" customHeight="true" outlineLevel="0" collapsed="false">
      <c r="A324" s="254"/>
      <c r="B324" s="255"/>
      <c r="C324" s="256" t="n">
        <f aca="false">B324*(B324/1000)</f>
        <v>0</v>
      </c>
      <c r="D324" s="257" t="n">
        <f aca="false">ROUNDUP(B324-C324,0)</f>
        <v>0</v>
      </c>
      <c r="E324" s="258"/>
      <c r="F324" s="258"/>
    </row>
    <row r="325" customFormat="false" ht="15.75" hidden="false" customHeight="true" outlineLevel="0" collapsed="false">
      <c r="A325" s="259"/>
      <c r="B325" s="255"/>
      <c r="C325" s="260" t="n">
        <f aca="false">B325*(B325/1000)</f>
        <v>0</v>
      </c>
      <c r="D325" s="261" t="n">
        <f aca="false">ROUNDUP(B325-C325,0)</f>
        <v>0</v>
      </c>
      <c r="E325" s="262"/>
      <c r="F325" s="262"/>
    </row>
    <row r="326" customFormat="false" ht="15.75" hidden="false" customHeight="true" outlineLevel="0" collapsed="false">
      <c r="A326" s="254"/>
      <c r="B326" s="255"/>
      <c r="C326" s="256" t="n">
        <f aca="false">B326*(B326/1000)</f>
        <v>0</v>
      </c>
      <c r="D326" s="257" t="n">
        <f aca="false">ROUNDUP(B326-C326,0)</f>
        <v>0</v>
      </c>
      <c r="E326" s="258"/>
      <c r="F326" s="258"/>
    </row>
    <row r="327" customFormat="false" ht="15.75" hidden="false" customHeight="true" outlineLevel="0" collapsed="false">
      <c r="A327" s="259"/>
      <c r="B327" s="255"/>
      <c r="C327" s="260" t="n">
        <f aca="false">B327*(B327/1000)</f>
        <v>0</v>
      </c>
      <c r="D327" s="261" t="n">
        <f aca="false">ROUNDUP(B327-C327,0)</f>
        <v>0</v>
      </c>
      <c r="E327" s="262"/>
      <c r="F327" s="262"/>
    </row>
    <row r="328" customFormat="false" ht="15.75" hidden="false" customHeight="true" outlineLevel="0" collapsed="false">
      <c r="A328" s="254"/>
      <c r="B328" s="255"/>
      <c r="C328" s="256" t="n">
        <f aca="false">B328*(B328/1000)</f>
        <v>0</v>
      </c>
      <c r="D328" s="257" t="n">
        <f aca="false">ROUNDUP(B328-C328,0)</f>
        <v>0</v>
      </c>
      <c r="E328" s="258"/>
      <c r="F328" s="258"/>
    </row>
    <row r="329" customFormat="false" ht="15.75" hidden="false" customHeight="true" outlineLevel="0" collapsed="false">
      <c r="A329" s="259"/>
      <c r="B329" s="255"/>
      <c r="C329" s="264"/>
      <c r="D329" s="261"/>
      <c r="E329" s="262"/>
      <c r="F329" s="262"/>
    </row>
    <row r="330" customFormat="false" ht="15.75" hidden="false" customHeight="true" outlineLevel="0" collapsed="false">
      <c r="A330" s="254"/>
      <c r="B330" s="255"/>
      <c r="C330" s="263"/>
      <c r="D330" s="257"/>
      <c r="E330" s="258"/>
      <c r="F330" s="258"/>
    </row>
    <row r="331" customFormat="false" ht="15.75" hidden="false" customHeight="true" outlineLevel="0" collapsed="false">
      <c r="A331" s="259"/>
      <c r="B331" s="255"/>
      <c r="C331" s="264"/>
      <c r="D331" s="261"/>
      <c r="E331" s="262"/>
      <c r="F331" s="262"/>
    </row>
    <row r="332" customFormat="false" ht="15.75" hidden="false" customHeight="true" outlineLevel="0" collapsed="false">
      <c r="A332" s="254"/>
      <c r="B332" s="255"/>
      <c r="C332" s="263"/>
      <c r="D332" s="257"/>
      <c r="E332" s="258"/>
      <c r="F332" s="258"/>
    </row>
    <row r="333" customFormat="false" ht="15.75" hidden="false" customHeight="true" outlineLevel="0" collapsed="false">
      <c r="A333" s="259"/>
      <c r="B333" s="255"/>
      <c r="C333" s="264"/>
      <c r="D333" s="261"/>
      <c r="E333" s="262"/>
      <c r="F333" s="262"/>
    </row>
    <row r="334" customFormat="false" ht="15.75" hidden="false" customHeight="true" outlineLevel="0" collapsed="false">
      <c r="A334" s="254"/>
      <c r="B334" s="255"/>
      <c r="C334" s="263"/>
      <c r="D334" s="257"/>
      <c r="E334" s="258"/>
      <c r="F334" s="258"/>
    </row>
    <row r="335" customFormat="false" ht="15.75" hidden="false" customHeight="true" outlineLevel="0" collapsed="false">
      <c r="A335" s="259"/>
      <c r="B335" s="255"/>
      <c r="C335" s="264"/>
      <c r="D335" s="261"/>
      <c r="E335" s="262"/>
      <c r="F335" s="262"/>
    </row>
    <row r="336" customFormat="false" ht="15.75" hidden="false" customHeight="true" outlineLevel="0" collapsed="false">
      <c r="A336" s="254"/>
      <c r="B336" s="255"/>
      <c r="C336" s="263"/>
      <c r="D336" s="257"/>
      <c r="E336" s="258"/>
      <c r="F336" s="258"/>
    </row>
    <row r="337" customFormat="false" ht="15.75" hidden="false" customHeight="true" outlineLevel="0" collapsed="false">
      <c r="A337" s="259"/>
      <c r="B337" s="255"/>
      <c r="C337" s="264"/>
      <c r="D337" s="261"/>
      <c r="E337" s="262"/>
      <c r="F337" s="262"/>
    </row>
    <row r="338" customFormat="false" ht="15.75" hidden="false" customHeight="true" outlineLevel="0" collapsed="false">
      <c r="A338" s="254"/>
      <c r="B338" s="255"/>
      <c r="C338" s="263"/>
      <c r="D338" s="257"/>
      <c r="E338" s="258"/>
      <c r="F338" s="258"/>
    </row>
    <row r="339" customFormat="false" ht="15.75" hidden="false" customHeight="true" outlineLevel="0" collapsed="false">
      <c r="A339" s="259"/>
      <c r="B339" s="255"/>
      <c r="C339" s="264"/>
      <c r="D339" s="261"/>
      <c r="E339" s="262"/>
      <c r="F339" s="262"/>
    </row>
    <row r="340" customFormat="false" ht="15.75" hidden="false" customHeight="true" outlineLevel="0" collapsed="false">
      <c r="A340" s="254"/>
      <c r="B340" s="255"/>
      <c r="C340" s="263"/>
      <c r="D340" s="257"/>
      <c r="E340" s="258"/>
      <c r="F340" s="258"/>
    </row>
    <row r="341" customFormat="false" ht="15.75" hidden="false" customHeight="true" outlineLevel="0" collapsed="false">
      <c r="A341" s="259"/>
      <c r="B341" s="255"/>
      <c r="C341" s="264"/>
      <c r="D341" s="261"/>
      <c r="E341" s="262"/>
      <c r="F341" s="262"/>
    </row>
    <row r="342" customFormat="false" ht="15.75" hidden="false" customHeight="true" outlineLevel="0" collapsed="false">
      <c r="A342" s="254"/>
      <c r="B342" s="255"/>
      <c r="C342" s="263"/>
      <c r="D342" s="257"/>
      <c r="E342" s="258"/>
      <c r="F342" s="258"/>
    </row>
    <row r="343" customFormat="false" ht="15.75" hidden="false" customHeight="true" outlineLevel="0" collapsed="false">
      <c r="A343" s="259"/>
      <c r="B343" s="255"/>
      <c r="C343" s="264"/>
      <c r="D343" s="261"/>
      <c r="E343" s="262"/>
      <c r="F343" s="262"/>
    </row>
    <row r="344" customFormat="false" ht="15.75" hidden="false" customHeight="true" outlineLevel="0" collapsed="false">
      <c r="A344" s="254"/>
      <c r="B344" s="255"/>
      <c r="C344" s="263"/>
      <c r="D344" s="257"/>
      <c r="E344" s="258"/>
      <c r="F344" s="258"/>
    </row>
    <row r="345" customFormat="false" ht="15.75" hidden="false" customHeight="true" outlineLevel="0" collapsed="false">
      <c r="A345" s="259"/>
      <c r="B345" s="255"/>
      <c r="C345" s="264"/>
      <c r="D345" s="261"/>
      <c r="E345" s="262"/>
      <c r="F345" s="262"/>
    </row>
    <row r="346" customFormat="false" ht="15.75" hidden="false" customHeight="true" outlineLevel="0" collapsed="false">
      <c r="A346" s="254"/>
      <c r="B346" s="255"/>
      <c r="C346" s="263"/>
      <c r="D346" s="257"/>
      <c r="E346" s="258"/>
      <c r="F346" s="258"/>
    </row>
    <row r="347" customFormat="false" ht="15.75" hidden="false" customHeight="true" outlineLevel="0" collapsed="false">
      <c r="A347" s="259"/>
      <c r="B347" s="255"/>
      <c r="C347" s="264"/>
      <c r="D347" s="261"/>
      <c r="E347" s="262"/>
      <c r="F347" s="262"/>
    </row>
    <row r="348" customFormat="false" ht="15.75" hidden="false" customHeight="true" outlineLevel="0" collapsed="false">
      <c r="A348" s="254"/>
      <c r="B348" s="255"/>
      <c r="C348" s="263"/>
      <c r="D348" s="257"/>
      <c r="E348" s="258"/>
      <c r="F348" s="258"/>
    </row>
    <row r="349" customFormat="false" ht="15.75" hidden="false" customHeight="true" outlineLevel="0" collapsed="false">
      <c r="A349" s="259"/>
      <c r="B349" s="255"/>
      <c r="C349" s="264"/>
      <c r="D349" s="261"/>
      <c r="E349" s="262"/>
      <c r="F349" s="262"/>
    </row>
    <row r="350" customFormat="false" ht="15.75" hidden="false" customHeight="true" outlineLevel="0" collapsed="false">
      <c r="A350" s="254"/>
      <c r="B350" s="255"/>
      <c r="C350" s="263"/>
      <c r="D350" s="257"/>
      <c r="E350" s="258"/>
      <c r="F350" s="258"/>
    </row>
    <row r="351" customFormat="false" ht="15.75" hidden="false" customHeight="true" outlineLevel="0" collapsed="false">
      <c r="A351" s="259"/>
      <c r="B351" s="255"/>
      <c r="C351" s="264"/>
      <c r="D351" s="261"/>
      <c r="E351" s="262"/>
      <c r="F351" s="262"/>
    </row>
    <row r="352" customFormat="false" ht="15.75" hidden="false" customHeight="true" outlineLevel="0" collapsed="false">
      <c r="A352" s="254"/>
      <c r="B352" s="255"/>
      <c r="C352" s="263"/>
      <c r="D352" s="257"/>
      <c r="E352" s="258"/>
      <c r="F352" s="258"/>
    </row>
    <row r="353" customFormat="false" ht="15.75" hidden="false" customHeight="true" outlineLevel="0" collapsed="false">
      <c r="A353" s="259"/>
      <c r="B353" s="255"/>
      <c r="C353" s="264"/>
      <c r="D353" s="261"/>
      <c r="E353" s="262"/>
      <c r="F353" s="262"/>
    </row>
    <row r="354" customFormat="false" ht="15.75" hidden="false" customHeight="true" outlineLevel="0" collapsed="false">
      <c r="A354" s="254"/>
      <c r="B354" s="255"/>
      <c r="C354" s="263"/>
      <c r="D354" s="257"/>
      <c r="E354" s="258"/>
      <c r="F354" s="258"/>
    </row>
    <row r="355" customFormat="false" ht="15.75" hidden="false" customHeight="true" outlineLevel="0" collapsed="false">
      <c r="A355" s="259"/>
      <c r="B355" s="255"/>
      <c r="C355" s="264"/>
      <c r="D355" s="261"/>
      <c r="E355" s="262"/>
      <c r="F355" s="262"/>
    </row>
    <row r="356" customFormat="false" ht="15.75" hidden="false" customHeight="true" outlineLevel="0" collapsed="false">
      <c r="A356" s="254"/>
      <c r="B356" s="255"/>
      <c r="C356" s="263"/>
      <c r="D356" s="257"/>
      <c r="E356" s="258"/>
      <c r="F356" s="258"/>
    </row>
    <row r="357" customFormat="false" ht="15.75" hidden="false" customHeight="true" outlineLevel="0" collapsed="false">
      <c r="A357" s="259"/>
      <c r="B357" s="255"/>
      <c r="C357" s="264"/>
      <c r="D357" s="261"/>
      <c r="E357" s="262"/>
      <c r="F357" s="262"/>
    </row>
    <row r="358" customFormat="false" ht="15.75" hidden="false" customHeight="true" outlineLevel="0" collapsed="false">
      <c r="A358" s="254"/>
      <c r="B358" s="255"/>
      <c r="C358" s="263"/>
      <c r="D358" s="257"/>
      <c r="E358" s="258"/>
      <c r="F358" s="258"/>
    </row>
    <row r="359" customFormat="false" ht="15.75" hidden="false" customHeight="true" outlineLevel="0" collapsed="false">
      <c r="A359" s="259"/>
      <c r="B359" s="255"/>
      <c r="C359" s="264"/>
      <c r="D359" s="261"/>
      <c r="E359" s="262"/>
      <c r="F359" s="262"/>
    </row>
    <row r="360" customFormat="false" ht="15.75" hidden="false" customHeight="true" outlineLevel="0" collapsed="false">
      <c r="A360" s="254"/>
      <c r="B360" s="255"/>
      <c r="C360" s="263"/>
      <c r="D360" s="257"/>
      <c r="E360" s="258"/>
      <c r="F360" s="258"/>
    </row>
    <row r="361" customFormat="false" ht="15.75" hidden="false" customHeight="true" outlineLevel="0" collapsed="false">
      <c r="A361" s="259"/>
      <c r="B361" s="255"/>
      <c r="C361" s="264"/>
      <c r="D361" s="261"/>
      <c r="E361" s="262"/>
      <c r="F361" s="262"/>
    </row>
    <row r="362" customFormat="false" ht="15.75" hidden="false" customHeight="true" outlineLevel="0" collapsed="false">
      <c r="A362" s="254"/>
      <c r="B362" s="255"/>
      <c r="C362" s="263"/>
      <c r="D362" s="257"/>
      <c r="E362" s="258"/>
      <c r="F362" s="258"/>
    </row>
    <row r="363" customFormat="false" ht="15.75" hidden="false" customHeight="true" outlineLevel="0" collapsed="false">
      <c r="A363" s="259"/>
      <c r="B363" s="255"/>
      <c r="C363" s="264"/>
      <c r="D363" s="261"/>
      <c r="E363" s="262"/>
      <c r="F363" s="262"/>
    </row>
    <row r="364" customFormat="false" ht="15.75" hidden="false" customHeight="true" outlineLevel="0" collapsed="false">
      <c r="A364" s="254"/>
      <c r="B364" s="255"/>
      <c r="C364" s="263"/>
      <c r="D364" s="257"/>
      <c r="E364" s="258"/>
      <c r="F364" s="258"/>
    </row>
    <row r="365" customFormat="false" ht="15.75" hidden="false" customHeight="true" outlineLevel="0" collapsed="false">
      <c r="A365" s="259"/>
      <c r="B365" s="255"/>
      <c r="C365" s="264"/>
      <c r="D365" s="261"/>
      <c r="E365" s="262"/>
      <c r="F365" s="262"/>
    </row>
    <row r="366" customFormat="false" ht="15.75" hidden="false" customHeight="true" outlineLevel="0" collapsed="false">
      <c r="A366" s="254"/>
      <c r="B366" s="255"/>
      <c r="C366" s="263"/>
      <c r="D366" s="257"/>
      <c r="E366" s="258"/>
      <c r="F366" s="258"/>
    </row>
    <row r="367" customFormat="false" ht="15.75" hidden="false" customHeight="true" outlineLevel="0" collapsed="false">
      <c r="A367" s="259"/>
      <c r="B367" s="255"/>
      <c r="C367" s="264"/>
      <c r="D367" s="261"/>
      <c r="E367" s="262"/>
      <c r="F367" s="262"/>
    </row>
    <row r="368" customFormat="false" ht="15.75" hidden="false" customHeight="true" outlineLevel="0" collapsed="false">
      <c r="A368" s="254"/>
      <c r="B368" s="255"/>
      <c r="C368" s="263"/>
      <c r="D368" s="257"/>
      <c r="E368" s="258"/>
      <c r="F368" s="258"/>
    </row>
    <row r="369" customFormat="false" ht="15.75" hidden="false" customHeight="true" outlineLevel="0" collapsed="false">
      <c r="A369" s="259"/>
      <c r="B369" s="255"/>
      <c r="C369" s="264"/>
      <c r="D369" s="261"/>
      <c r="E369" s="262"/>
      <c r="F369" s="262"/>
    </row>
    <row r="370" customFormat="false" ht="15.75" hidden="false" customHeight="true" outlineLevel="0" collapsed="false">
      <c r="A370" s="254"/>
      <c r="B370" s="255"/>
      <c r="C370" s="263"/>
      <c r="D370" s="257"/>
      <c r="E370" s="258"/>
      <c r="F370" s="258"/>
    </row>
    <row r="371" customFormat="false" ht="15.75" hidden="false" customHeight="true" outlineLevel="0" collapsed="false">
      <c r="A371" s="259"/>
      <c r="B371" s="255"/>
      <c r="C371" s="264"/>
      <c r="D371" s="261"/>
      <c r="E371" s="262"/>
      <c r="F371" s="262"/>
    </row>
    <row r="372" customFormat="false" ht="15.75" hidden="false" customHeight="true" outlineLevel="0" collapsed="false">
      <c r="A372" s="254"/>
      <c r="B372" s="255"/>
      <c r="C372" s="263"/>
      <c r="D372" s="257"/>
      <c r="E372" s="258"/>
      <c r="F372" s="258"/>
    </row>
    <row r="373" customFormat="false" ht="15.75" hidden="false" customHeight="true" outlineLevel="0" collapsed="false">
      <c r="A373" s="259"/>
      <c r="B373" s="255"/>
      <c r="C373" s="264"/>
      <c r="D373" s="261"/>
      <c r="E373" s="262"/>
      <c r="F373" s="262"/>
    </row>
    <row r="374" customFormat="false" ht="15.75" hidden="false" customHeight="true" outlineLevel="0" collapsed="false">
      <c r="A374" s="254"/>
      <c r="B374" s="255"/>
      <c r="C374" s="263"/>
      <c r="D374" s="257"/>
      <c r="E374" s="258"/>
      <c r="F374" s="258"/>
    </row>
    <row r="375" customFormat="false" ht="15.75" hidden="false" customHeight="true" outlineLevel="0" collapsed="false">
      <c r="A375" s="259"/>
      <c r="B375" s="255"/>
      <c r="C375" s="264"/>
      <c r="D375" s="261"/>
      <c r="E375" s="262"/>
      <c r="F375" s="262"/>
    </row>
    <row r="376" customFormat="false" ht="15.75" hidden="false" customHeight="true" outlineLevel="0" collapsed="false">
      <c r="A376" s="254"/>
      <c r="B376" s="255"/>
      <c r="C376" s="263"/>
      <c r="D376" s="257"/>
      <c r="E376" s="258"/>
      <c r="F376" s="258"/>
    </row>
    <row r="377" customFormat="false" ht="15.75" hidden="false" customHeight="true" outlineLevel="0" collapsed="false">
      <c r="A377" s="259"/>
      <c r="B377" s="255"/>
      <c r="C377" s="264"/>
      <c r="D377" s="261"/>
      <c r="E377" s="262"/>
      <c r="F377" s="262"/>
    </row>
    <row r="378" customFormat="false" ht="15.75" hidden="false" customHeight="true" outlineLevel="0" collapsed="false">
      <c r="A378" s="254"/>
      <c r="B378" s="255"/>
      <c r="C378" s="263"/>
      <c r="D378" s="257"/>
      <c r="E378" s="258"/>
      <c r="F378" s="258"/>
    </row>
    <row r="379" customFormat="false" ht="15.75" hidden="false" customHeight="true" outlineLevel="0" collapsed="false">
      <c r="A379" s="259"/>
      <c r="B379" s="255"/>
      <c r="C379" s="264"/>
      <c r="D379" s="261"/>
      <c r="E379" s="262"/>
      <c r="F379" s="262"/>
    </row>
    <row r="380" customFormat="false" ht="15.75" hidden="false" customHeight="true" outlineLevel="0" collapsed="false">
      <c r="A380" s="254"/>
      <c r="B380" s="255"/>
      <c r="C380" s="263"/>
      <c r="D380" s="257"/>
      <c r="E380" s="258"/>
      <c r="F380" s="258"/>
    </row>
    <row r="381" customFormat="false" ht="15.75" hidden="false" customHeight="true" outlineLevel="0" collapsed="false">
      <c r="A381" s="259"/>
      <c r="B381" s="255"/>
      <c r="C381" s="264"/>
      <c r="D381" s="261"/>
      <c r="E381" s="262"/>
      <c r="F381" s="262"/>
    </row>
    <row r="382" customFormat="false" ht="15.75" hidden="false" customHeight="true" outlineLevel="0" collapsed="false">
      <c r="A382" s="254"/>
      <c r="B382" s="255"/>
      <c r="C382" s="263"/>
      <c r="D382" s="257"/>
      <c r="E382" s="258"/>
      <c r="F382" s="258"/>
    </row>
    <row r="383" customFormat="false" ht="15.75" hidden="false" customHeight="true" outlineLevel="0" collapsed="false">
      <c r="A383" s="259"/>
      <c r="B383" s="255"/>
      <c r="C383" s="264"/>
      <c r="D383" s="261"/>
      <c r="E383" s="262"/>
      <c r="F383" s="262"/>
    </row>
    <row r="384" customFormat="false" ht="15.75" hidden="false" customHeight="true" outlineLevel="0" collapsed="false">
      <c r="A384" s="254"/>
      <c r="B384" s="255"/>
      <c r="C384" s="263"/>
      <c r="D384" s="257"/>
      <c r="E384" s="258"/>
      <c r="F384" s="258"/>
    </row>
    <row r="385" customFormat="false" ht="15.75" hidden="false" customHeight="true" outlineLevel="0" collapsed="false">
      <c r="A385" s="259"/>
      <c r="B385" s="255"/>
      <c r="C385" s="264"/>
      <c r="D385" s="261"/>
      <c r="E385" s="262"/>
      <c r="F385" s="262"/>
    </row>
    <row r="386" customFormat="false" ht="15.75" hidden="false" customHeight="true" outlineLevel="0" collapsed="false">
      <c r="A386" s="254"/>
      <c r="B386" s="255"/>
      <c r="C386" s="263"/>
      <c r="D386" s="257"/>
      <c r="E386" s="258"/>
      <c r="F386" s="258"/>
    </row>
    <row r="387" customFormat="false" ht="15.75" hidden="false" customHeight="true" outlineLevel="0" collapsed="false">
      <c r="A387" s="259"/>
      <c r="B387" s="255"/>
      <c r="C387" s="264"/>
      <c r="D387" s="261"/>
      <c r="E387" s="262"/>
      <c r="F387" s="262"/>
    </row>
    <row r="388" customFormat="false" ht="15.75" hidden="false" customHeight="true" outlineLevel="0" collapsed="false">
      <c r="A388" s="254"/>
      <c r="B388" s="255"/>
      <c r="C388" s="263"/>
      <c r="D388" s="257"/>
      <c r="E388" s="258"/>
      <c r="F388" s="258"/>
    </row>
    <row r="389" customFormat="false" ht="15.75" hidden="false" customHeight="true" outlineLevel="0" collapsed="false">
      <c r="A389" s="259"/>
      <c r="B389" s="255"/>
      <c r="C389" s="264"/>
      <c r="D389" s="261"/>
      <c r="E389" s="262"/>
      <c r="F389" s="262"/>
    </row>
    <row r="390" customFormat="false" ht="15.75" hidden="false" customHeight="true" outlineLevel="0" collapsed="false">
      <c r="A390" s="254"/>
      <c r="B390" s="255"/>
      <c r="C390" s="263"/>
      <c r="D390" s="257"/>
      <c r="E390" s="258"/>
      <c r="F390" s="258"/>
    </row>
    <row r="391" customFormat="false" ht="15.75" hidden="false" customHeight="true" outlineLevel="0" collapsed="false">
      <c r="A391" s="259"/>
      <c r="B391" s="255"/>
      <c r="C391" s="264"/>
      <c r="D391" s="261"/>
      <c r="E391" s="262"/>
      <c r="F391" s="262"/>
    </row>
    <row r="392" customFormat="false" ht="15.75" hidden="false" customHeight="true" outlineLevel="0" collapsed="false">
      <c r="A392" s="254"/>
      <c r="B392" s="255"/>
      <c r="C392" s="263"/>
      <c r="D392" s="257"/>
      <c r="E392" s="258"/>
      <c r="F392" s="258"/>
    </row>
    <row r="393" customFormat="false" ht="15.75" hidden="false" customHeight="true" outlineLevel="0" collapsed="false">
      <c r="A393" s="259"/>
      <c r="B393" s="255"/>
      <c r="C393" s="264"/>
      <c r="D393" s="261"/>
      <c r="E393" s="262"/>
      <c r="F393" s="262"/>
    </row>
    <row r="394" customFormat="false" ht="15.75" hidden="false" customHeight="true" outlineLevel="0" collapsed="false">
      <c r="A394" s="254"/>
      <c r="B394" s="255"/>
      <c r="C394" s="263"/>
      <c r="D394" s="257"/>
      <c r="E394" s="258"/>
      <c r="F394" s="258"/>
    </row>
    <row r="395" customFormat="false" ht="15.75" hidden="false" customHeight="true" outlineLevel="0" collapsed="false">
      <c r="A395" s="259"/>
      <c r="B395" s="255"/>
      <c r="C395" s="264"/>
      <c r="D395" s="261"/>
      <c r="E395" s="262"/>
      <c r="F395" s="262"/>
    </row>
    <row r="396" customFormat="false" ht="15.75" hidden="false" customHeight="true" outlineLevel="0" collapsed="false">
      <c r="A396" s="254"/>
      <c r="B396" s="255"/>
      <c r="C396" s="263"/>
      <c r="D396" s="257"/>
      <c r="E396" s="258"/>
      <c r="F396" s="258"/>
    </row>
    <row r="397" customFormat="false" ht="15.75" hidden="false" customHeight="true" outlineLevel="0" collapsed="false">
      <c r="A397" s="259"/>
      <c r="B397" s="255"/>
      <c r="C397" s="264"/>
      <c r="D397" s="261"/>
      <c r="E397" s="262"/>
      <c r="F397" s="262"/>
    </row>
    <row r="398" customFormat="false" ht="15.75" hidden="false" customHeight="true" outlineLevel="0" collapsed="false">
      <c r="A398" s="254"/>
      <c r="B398" s="255"/>
      <c r="C398" s="263"/>
      <c r="D398" s="257"/>
      <c r="E398" s="258"/>
      <c r="F398" s="258"/>
    </row>
    <row r="399" customFormat="false" ht="15.75" hidden="false" customHeight="true" outlineLevel="0" collapsed="false">
      <c r="A399" s="259"/>
      <c r="B399" s="255"/>
      <c r="C399" s="264"/>
      <c r="D399" s="261"/>
      <c r="E399" s="262"/>
      <c r="F399" s="262"/>
    </row>
    <row r="400" customFormat="false" ht="15.75" hidden="false" customHeight="true" outlineLevel="0" collapsed="false">
      <c r="A400" s="254"/>
      <c r="B400" s="255"/>
      <c r="C400" s="263"/>
      <c r="D400" s="257"/>
      <c r="E400" s="258"/>
      <c r="F400" s="258"/>
    </row>
    <row r="401" customFormat="false" ht="15.75" hidden="false" customHeight="true" outlineLevel="0" collapsed="false">
      <c r="A401" s="259"/>
      <c r="B401" s="255"/>
      <c r="C401" s="264"/>
      <c r="D401" s="261"/>
      <c r="E401" s="262"/>
      <c r="F401" s="262"/>
    </row>
    <row r="402" customFormat="false" ht="15.75" hidden="false" customHeight="true" outlineLevel="0" collapsed="false">
      <c r="A402" s="254"/>
      <c r="B402" s="255"/>
      <c r="C402" s="263"/>
      <c r="D402" s="257"/>
      <c r="E402" s="258"/>
      <c r="F402" s="258"/>
    </row>
    <row r="403" customFormat="false" ht="15.75" hidden="false" customHeight="true" outlineLevel="0" collapsed="false">
      <c r="A403" s="259"/>
      <c r="B403" s="255"/>
      <c r="C403" s="264"/>
      <c r="D403" s="261"/>
      <c r="E403" s="262"/>
      <c r="F403" s="262"/>
    </row>
    <row r="404" customFormat="false" ht="15.75" hidden="false" customHeight="true" outlineLevel="0" collapsed="false">
      <c r="A404" s="254"/>
      <c r="B404" s="255"/>
      <c r="C404" s="263"/>
      <c r="D404" s="257"/>
      <c r="E404" s="258"/>
      <c r="F404" s="258"/>
    </row>
    <row r="405" customFormat="false" ht="15.75" hidden="false" customHeight="true" outlineLevel="0" collapsed="false">
      <c r="A405" s="259"/>
      <c r="B405" s="255"/>
      <c r="C405" s="264"/>
      <c r="D405" s="261"/>
      <c r="E405" s="262"/>
      <c r="F405" s="262"/>
    </row>
    <row r="406" customFormat="false" ht="15.75" hidden="false" customHeight="true" outlineLevel="0" collapsed="false">
      <c r="A406" s="254"/>
      <c r="B406" s="255"/>
      <c r="C406" s="263"/>
      <c r="D406" s="257"/>
      <c r="E406" s="258"/>
      <c r="F406" s="258"/>
    </row>
    <row r="407" customFormat="false" ht="15.75" hidden="false" customHeight="true" outlineLevel="0" collapsed="false">
      <c r="A407" s="259"/>
      <c r="B407" s="255"/>
      <c r="C407" s="264"/>
      <c r="D407" s="261"/>
      <c r="E407" s="262"/>
      <c r="F407" s="262"/>
    </row>
    <row r="408" customFormat="false" ht="15.75" hidden="false" customHeight="true" outlineLevel="0" collapsed="false">
      <c r="A408" s="254"/>
      <c r="B408" s="255"/>
      <c r="C408" s="263"/>
      <c r="D408" s="257"/>
      <c r="E408" s="258"/>
      <c r="F408" s="258"/>
    </row>
    <row r="409" customFormat="false" ht="15.75" hidden="false" customHeight="true" outlineLevel="0" collapsed="false">
      <c r="A409" s="259"/>
      <c r="B409" s="255"/>
      <c r="C409" s="264"/>
      <c r="D409" s="261"/>
      <c r="E409" s="262"/>
      <c r="F409" s="262"/>
    </row>
    <row r="410" customFormat="false" ht="15.75" hidden="false" customHeight="true" outlineLevel="0" collapsed="false">
      <c r="A410" s="254"/>
      <c r="B410" s="255"/>
      <c r="C410" s="263"/>
      <c r="D410" s="257"/>
      <c r="E410" s="258"/>
      <c r="F410" s="258"/>
    </row>
    <row r="411" customFormat="false" ht="15.75" hidden="false" customHeight="true" outlineLevel="0" collapsed="false">
      <c r="A411" s="259"/>
      <c r="B411" s="255"/>
      <c r="C411" s="264"/>
      <c r="D411" s="261"/>
      <c r="E411" s="262"/>
      <c r="F411" s="262"/>
    </row>
    <row r="412" customFormat="false" ht="15.75" hidden="false" customHeight="true" outlineLevel="0" collapsed="false">
      <c r="A412" s="254"/>
      <c r="B412" s="255"/>
      <c r="C412" s="263"/>
      <c r="D412" s="257"/>
      <c r="E412" s="258"/>
      <c r="F412" s="258"/>
    </row>
    <row r="413" customFormat="false" ht="15.75" hidden="false" customHeight="true" outlineLevel="0" collapsed="false">
      <c r="A413" s="259"/>
      <c r="B413" s="255"/>
      <c r="C413" s="264"/>
      <c r="D413" s="261"/>
      <c r="E413" s="262"/>
      <c r="F413" s="262"/>
    </row>
    <row r="414" customFormat="false" ht="15.75" hidden="false" customHeight="true" outlineLevel="0" collapsed="false">
      <c r="A414" s="254"/>
      <c r="B414" s="255"/>
      <c r="C414" s="263"/>
      <c r="D414" s="257"/>
      <c r="E414" s="258"/>
      <c r="F414" s="258"/>
    </row>
    <row r="415" customFormat="false" ht="15.75" hidden="false" customHeight="true" outlineLevel="0" collapsed="false">
      <c r="A415" s="259"/>
      <c r="B415" s="255"/>
      <c r="C415" s="264"/>
      <c r="D415" s="261"/>
      <c r="E415" s="262"/>
      <c r="F415" s="262"/>
    </row>
    <row r="416" customFormat="false" ht="15.75" hidden="false" customHeight="true" outlineLevel="0" collapsed="false">
      <c r="A416" s="254"/>
      <c r="B416" s="255"/>
      <c r="C416" s="263"/>
      <c r="D416" s="257"/>
      <c r="E416" s="258"/>
      <c r="F416" s="258"/>
    </row>
    <row r="417" customFormat="false" ht="15.75" hidden="false" customHeight="true" outlineLevel="0" collapsed="false">
      <c r="A417" s="259"/>
      <c r="B417" s="255"/>
      <c r="C417" s="264"/>
      <c r="D417" s="261"/>
      <c r="E417" s="262"/>
      <c r="F417" s="262"/>
    </row>
    <row r="418" customFormat="false" ht="15.75" hidden="false" customHeight="true" outlineLevel="0" collapsed="false">
      <c r="A418" s="254"/>
      <c r="B418" s="255"/>
      <c r="C418" s="263"/>
      <c r="D418" s="257"/>
      <c r="E418" s="258"/>
      <c r="F418" s="258"/>
    </row>
    <row r="419" customFormat="false" ht="15.75" hidden="false" customHeight="true" outlineLevel="0" collapsed="false">
      <c r="A419" s="259"/>
      <c r="B419" s="255"/>
      <c r="C419" s="264"/>
      <c r="D419" s="261"/>
      <c r="E419" s="262"/>
      <c r="F419" s="262"/>
    </row>
    <row r="420" customFormat="false" ht="15.75" hidden="false" customHeight="true" outlineLevel="0" collapsed="false">
      <c r="A420" s="254"/>
      <c r="B420" s="255"/>
      <c r="C420" s="263"/>
      <c r="D420" s="257"/>
      <c r="E420" s="258"/>
      <c r="F420" s="258"/>
    </row>
    <row r="421" customFormat="false" ht="15.75" hidden="false" customHeight="true" outlineLevel="0" collapsed="false">
      <c r="A421" s="259"/>
      <c r="B421" s="255"/>
      <c r="C421" s="264"/>
      <c r="D421" s="261"/>
      <c r="E421" s="262"/>
      <c r="F421" s="262"/>
    </row>
    <row r="422" customFormat="false" ht="15.75" hidden="false" customHeight="true" outlineLevel="0" collapsed="false">
      <c r="A422" s="254"/>
      <c r="B422" s="255"/>
      <c r="C422" s="263"/>
      <c r="D422" s="257"/>
      <c r="E422" s="258"/>
      <c r="F422" s="258"/>
    </row>
    <row r="423" customFormat="false" ht="15.75" hidden="false" customHeight="true" outlineLevel="0" collapsed="false">
      <c r="A423" s="259"/>
      <c r="B423" s="255"/>
      <c r="C423" s="264"/>
      <c r="D423" s="261"/>
      <c r="E423" s="262"/>
      <c r="F423" s="262"/>
    </row>
    <row r="424" customFormat="false" ht="15.75" hidden="false" customHeight="true" outlineLevel="0" collapsed="false">
      <c r="A424" s="254"/>
      <c r="B424" s="255"/>
      <c r="C424" s="263"/>
      <c r="D424" s="257"/>
      <c r="E424" s="258"/>
      <c r="F424" s="258"/>
    </row>
    <row r="425" customFormat="false" ht="15.75" hidden="false" customHeight="true" outlineLevel="0" collapsed="false">
      <c r="A425" s="259"/>
      <c r="B425" s="255"/>
      <c r="C425" s="264"/>
      <c r="D425" s="261"/>
      <c r="E425" s="262"/>
      <c r="F425" s="262"/>
    </row>
    <row r="426" customFormat="false" ht="15.75" hidden="false" customHeight="true" outlineLevel="0" collapsed="false">
      <c r="A426" s="254"/>
      <c r="B426" s="255"/>
      <c r="C426" s="263"/>
      <c r="D426" s="257"/>
      <c r="E426" s="258"/>
      <c r="F426" s="258"/>
    </row>
    <row r="427" customFormat="false" ht="15.75" hidden="false" customHeight="true" outlineLevel="0" collapsed="false">
      <c r="A427" s="259"/>
      <c r="B427" s="255"/>
      <c r="C427" s="264"/>
      <c r="D427" s="261"/>
      <c r="E427" s="262"/>
      <c r="F427" s="262"/>
    </row>
    <row r="428" customFormat="false" ht="15.75" hidden="false" customHeight="true" outlineLevel="0" collapsed="false">
      <c r="A428" s="254"/>
      <c r="B428" s="255"/>
      <c r="C428" s="263"/>
      <c r="D428" s="257"/>
      <c r="E428" s="258"/>
      <c r="F428" s="258"/>
    </row>
    <row r="429" customFormat="false" ht="15.75" hidden="false" customHeight="true" outlineLevel="0" collapsed="false">
      <c r="A429" s="259"/>
      <c r="B429" s="255"/>
      <c r="C429" s="264"/>
      <c r="D429" s="261"/>
      <c r="E429" s="262"/>
      <c r="F429" s="262"/>
    </row>
    <row r="430" customFormat="false" ht="15.75" hidden="false" customHeight="true" outlineLevel="0" collapsed="false">
      <c r="A430" s="254"/>
      <c r="B430" s="255"/>
      <c r="C430" s="263"/>
      <c r="D430" s="257"/>
      <c r="E430" s="258"/>
      <c r="F430" s="258"/>
    </row>
    <row r="431" customFormat="false" ht="15.75" hidden="false" customHeight="true" outlineLevel="0" collapsed="false">
      <c r="A431" s="259"/>
      <c r="B431" s="255"/>
      <c r="C431" s="264"/>
      <c r="D431" s="261"/>
      <c r="E431" s="262"/>
      <c r="F431" s="262"/>
    </row>
    <row r="432" customFormat="false" ht="15.75" hidden="false" customHeight="true" outlineLevel="0" collapsed="false">
      <c r="A432" s="254"/>
      <c r="B432" s="255"/>
      <c r="C432" s="263"/>
      <c r="D432" s="257"/>
      <c r="E432" s="258"/>
      <c r="F432" s="258"/>
    </row>
    <row r="433" customFormat="false" ht="15.75" hidden="false" customHeight="true" outlineLevel="0" collapsed="false">
      <c r="A433" s="259"/>
      <c r="B433" s="255"/>
      <c r="C433" s="264"/>
      <c r="D433" s="261"/>
      <c r="E433" s="262"/>
      <c r="F433" s="262"/>
    </row>
    <row r="434" customFormat="false" ht="15.75" hidden="false" customHeight="true" outlineLevel="0" collapsed="false">
      <c r="A434" s="254"/>
      <c r="B434" s="255"/>
      <c r="C434" s="263"/>
      <c r="D434" s="257"/>
      <c r="E434" s="258"/>
      <c r="F434" s="258"/>
    </row>
    <row r="435" customFormat="false" ht="15.75" hidden="false" customHeight="true" outlineLevel="0" collapsed="false">
      <c r="A435" s="259"/>
      <c r="B435" s="255"/>
      <c r="C435" s="264"/>
      <c r="D435" s="261"/>
      <c r="E435" s="262"/>
      <c r="F435" s="262"/>
    </row>
    <row r="436" customFormat="false" ht="15.75" hidden="false" customHeight="true" outlineLevel="0" collapsed="false">
      <c r="A436" s="254"/>
      <c r="B436" s="255"/>
      <c r="C436" s="263"/>
      <c r="D436" s="257"/>
      <c r="E436" s="258"/>
      <c r="F436" s="258"/>
    </row>
    <row r="437" customFormat="false" ht="15.75" hidden="false" customHeight="true" outlineLevel="0" collapsed="false">
      <c r="A437" s="259"/>
      <c r="B437" s="255"/>
      <c r="C437" s="264"/>
      <c r="D437" s="261"/>
      <c r="E437" s="262"/>
      <c r="F437" s="262"/>
    </row>
    <row r="438" customFormat="false" ht="15.75" hidden="false" customHeight="true" outlineLevel="0" collapsed="false">
      <c r="A438" s="254"/>
      <c r="B438" s="255"/>
      <c r="C438" s="263"/>
      <c r="D438" s="257"/>
      <c r="E438" s="258"/>
      <c r="F438" s="258"/>
    </row>
    <row r="439" customFormat="false" ht="15.75" hidden="false" customHeight="true" outlineLevel="0" collapsed="false">
      <c r="A439" s="259"/>
      <c r="B439" s="255"/>
      <c r="C439" s="264"/>
      <c r="D439" s="261"/>
      <c r="E439" s="262"/>
      <c r="F439" s="262"/>
    </row>
    <row r="440" customFormat="false" ht="15.75" hidden="false" customHeight="true" outlineLevel="0" collapsed="false">
      <c r="A440" s="254"/>
      <c r="B440" s="255"/>
      <c r="C440" s="263"/>
      <c r="D440" s="257"/>
      <c r="E440" s="258"/>
      <c r="F440" s="258"/>
    </row>
    <row r="441" customFormat="false" ht="15.75" hidden="false" customHeight="true" outlineLevel="0" collapsed="false">
      <c r="A441" s="259"/>
      <c r="B441" s="255"/>
      <c r="C441" s="264"/>
      <c r="D441" s="261"/>
      <c r="E441" s="262"/>
      <c r="F441" s="262"/>
    </row>
    <row r="442" customFormat="false" ht="15.75" hidden="false" customHeight="true" outlineLevel="0" collapsed="false">
      <c r="A442" s="254"/>
      <c r="B442" s="255"/>
      <c r="C442" s="263"/>
      <c r="D442" s="257"/>
      <c r="E442" s="258"/>
      <c r="F442" s="258"/>
    </row>
    <row r="443" customFormat="false" ht="15.75" hidden="false" customHeight="true" outlineLevel="0" collapsed="false">
      <c r="A443" s="259"/>
      <c r="B443" s="255"/>
      <c r="C443" s="264"/>
      <c r="D443" s="261"/>
      <c r="E443" s="262"/>
      <c r="F443" s="262"/>
    </row>
    <row r="444" customFormat="false" ht="15.75" hidden="false" customHeight="true" outlineLevel="0" collapsed="false">
      <c r="A444" s="254"/>
      <c r="B444" s="255"/>
      <c r="C444" s="263"/>
      <c r="D444" s="257"/>
      <c r="E444" s="258"/>
      <c r="F444" s="258"/>
    </row>
    <row r="445" customFormat="false" ht="15.75" hidden="false" customHeight="true" outlineLevel="0" collapsed="false">
      <c r="A445" s="259"/>
      <c r="B445" s="255"/>
      <c r="C445" s="264"/>
      <c r="D445" s="261"/>
      <c r="E445" s="262"/>
      <c r="F445" s="262"/>
    </row>
    <row r="446" customFormat="false" ht="15.75" hidden="false" customHeight="true" outlineLevel="0" collapsed="false">
      <c r="A446" s="254"/>
      <c r="B446" s="255"/>
      <c r="C446" s="263"/>
      <c r="D446" s="257"/>
      <c r="E446" s="258"/>
      <c r="F446" s="258"/>
    </row>
    <row r="447" customFormat="false" ht="15.75" hidden="false" customHeight="true" outlineLevel="0" collapsed="false">
      <c r="A447" s="259"/>
      <c r="B447" s="255"/>
      <c r="C447" s="264"/>
      <c r="D447" s="261"/>
      <c r="E447" s="262"/>
      <c r="F447" s="262"/>
    </row>
    <row r="448" customFormat="false" ht="15.75" hidden="false" customHeight="true" outlineLevel="0" collapsed="false">
      <c r="A448" s="254"/>
      <c r="B448" s="255"/>
      <c r="C448" s="263"/>
      <c r="D448" s="257"/>
      <c r="E448" s="258"/>
      <c r="F448" s="258"/>
    </row>
    <row r="449" customFormat="false" ht="15.75" hidden="false" customHeight="true" outlineLevel="0" collapsed="false">
      <c r="A449" s="259"/>
      <c r="B449" s="255"/>
      <c r="C449" s="264"/>
      <c r="D449" s="261"/>
      <c r="E449" s="262"/>
      <c r="F449" s="262"/>
    </row>
    <row r="450" customFormat="false" ht="15.75" hidden="false" customHeight="true" outlineLevel="0" collapsed="false">
      <c r="A450" s="254"/>
      <c r="B450" s="255"/>
      <c r="C450" s="263"/>
      <c r="D450" s="257"/>
      <c r="E450" s="258"/>
      <c r="F450" s="258"/>
    </row>
    <row r="451" customFormat="false" ht="15.75" hidden="false" customHeight="true" outlineLevel="0" collapsed="false">
      <c r="A451" s="259"/>
      <c r="B451" s="255"/>
      <c r="C451" s="264"/>
      <c r="D451" s="261"/>
      <c r="E451" s="262"/>
      <c r="F451" s="262"/>
    </row>
    <row r="452" customFormat="false" ht="15.75" hidden="false" customHeight="true" outlineLevel="0" collapsed="false">
      <c r="A452" s="254"/>
      <c r="B452" s="255"/>
      <c r="C452" s="263"/>
      <c r="D452" s="257"/>
      <c r="E452" s="258"/>
      <c r="F452" s="258"/>
    </row>
    <row r="453" customFormat="false" ht="15.75" hidden="false" customHeight="true" outlineLevel="0" collapsed="false">
      <c r="A453" s="259"/>
      <c r="B453" s="255"/>
      <c r="C453" s="264"/>
      <c r="D453" s="261"/>
      <c r="E453" s="262"/>
      <c r="F453" s="262"/>
    </row>
    <row r="454" customFormat="false" ht="15.75" hidden="false" customHeight="true" outlineLevel="0" collapsed="false">
      <c r="A454" s="254"/>
      <c r="B454" s="255"/>
      <c r="C454" s="263"/>
      <c r="D454" s="257"/>
      <c r="E454" s="258"/>
      <c r="F454" s="258"/>
    </row>
    <row r="455" customFormat="false" ht="15.75" hidden="false" customHeight="true" outlineLevel="0" collapsed="false">
      <c r="A455" s="259"/>
      <c r="B455" s="255"/>
      <c r="C455" s="264"/>
      <c r="D455" s="261"/>
      <c r="E455" s="262"/>
      <c r="F455" s="262"/>
    </row>
    <row r="456" customFormat="false" ht="15.75" hidden="false" customHeight="true" outlineLevel="0" collapsed="false">
      <c r="A456" s="254"/>
      <c r="B456" s="255"/>
      <c r="C456" s="263"/>
      <c r="D456" s="257"/>
      <c r="E456" s="258"/>
      <c r="F456" s="258"/>
    </row>
    <row r="457" customFormat="false" ht="15.75" hidden="false" customHeight="true" outlineLevel="0" collapsed="false">
      <c r="A457" s="259"/>
      <c r="B457" s="255"/>
      <c r="C457" s="264"/>
      <c r="D457" s="261"/>
      <c r="E457" s="262"/>
      <c r="F457" s="262"/>
    </row>
    <row r="458" customFormat="false" ht="15.75" hidden="false" customHeight="true" outlineLevel="0" collapsed="false">
      <c r="A458" s="254"/>
      <c r="B458" s="255"/>
      <c r="C458" s="263"/>
      <c r="D458" s="257"/>
      <c r="E458" s="258"/>
      <c r="F458" s="258"/>
    </row>
    <row r="459" customFormat="false" ht="15.75" hidden="false" customHeight="true" outlineLevel="0" collapsed="false">
      <c r="A459" s="259"/>
      <c r="B459" s="255"/>
      <c r="C459" s="264"/>
      <c r="D459" s="261"/>
      <c r="E459" s="262"/>
      <c r="F459" s="262"/>
    </row>
    <row r="460" customFormat="false" ht="15.75" hidden="false" customHeight="true" outlineLevel="0" collapsed="false">
      <c r="A460" s="254"/>
      <c r="B460" s="255"/>
      <c r="C460" s="263"/>
      <c r="D460" s="257"/>
      <c r="E460" s="258"/>
      <c r="F460" s="258"/>
    </row>
    <row r="461" customFormat="false" ht="15.75" hidden="false" customHeight="true" outlineLevel="0" collapsed="false">
      <c r="A461" s="259"/>
      <c r="B461" s="255"/>
      <c r="C461" s="264"/>
      <c r="D461" s="261"/>
      <c r="E461" s="262"/>
      <c r="F461" s="262"/>
    </row>
    <row r="462" customFormat="false" ht="15.75" hidden="false" customHeight="true" outlineLevel="0" collapsed="false">
      <c r="A462" s="254"/>
      <c r="B462" s="255"/>
      <c r="C462" s="263"/>
      <c r="D462" s="257"/>
      <c r="E462" s="258"/>
      <c r="F462" s="258"/>
    </row>
    <row r="463" customFormat="false" ht="15.75" hidden="false" customHeight="true" outlineLevel="0" collapsed="false">
      <c r="A463" s="259"/>
      <c r="B463" s="255"/>
      <c r="C463" s="264"/>
      <c r="D463" s="261"/>
      <c r="E463" s="262"/>
      <c r="F463" s="262"/>
    </row>
    <row r="464" customFormat="false" ht="15.75" hidden="false" customHeight="true" outlineLevel="0" collapsed="false">
      <c r="A464" s="254"/>
      <c r="B464" s="255"/>
      <c r="C464" s="263"/>
      <c r="D464" s="257"/>
      <c r="E464" s="258"/>
      <c r="F464" s="258"/>
    </row>
    <row r="465" customFormat="false" ht="15.75" hidden="false" customHeight="true" outlineLevel="0" collapsed="false">
      <c r="A465" s="259"/>
      <c r="B465" s="255"/>
      <c r="C465" s="264"/>
      <c r="D465" s="261"/>
      <c r="E465" s="262"/>
      <c r="F465" s="262"/>
    </row>
    <row r="466" customFormat="false" ht="15.75" hidden="false" customHeight="true" outlineLevel="0" collapsed="false">
      <c r="A466" s="254"/>
      <c r="B466" s="255"/>
      <c r="C466" s="263"/>
      <c r="D466" s="257"/>
      <c r="E466" s="258"/>
      <c r="F466" s="258"/>
    </row>
    <row r="467" customFormat="false" ht="15.75" hidden="false" customHeight="true" outlineLevel="0" collapsed="false">
      <c r="A467" s="259"/>
      <c r="B467" s="255"/>
      <c r="C467" s="264"/>
      <c r="D467" s="261"/>
      <c r="E467" s="262"/>
      <c r="F467" s="262"/>
    </row>
    <row r="468" customFormat="false" ht="15.75" hidden="false" customHeight="true" outlineLevel="0" collapsed="false">
      <c r="A468" s="254"/>
      <c r="B468" s="255"/>
      <c r="C468" s="263"/>
      <c r="D468" s="257"/>
      <c r="E468" s="258"/>
      <c r="F468" s="258"/>
    </row>
    <row r="469" customFormat="false" ht="15.75" hidden="false" customHeight="true" outlineLevel="0" collapsed="false">
      <c r="A469" s="259"/>
      <c r="B469" s="255"/>
      <c r="C469" s="264"/>
      <c r="D469" s="261"/>
      <c r="E469" s="262"/>
      <c r="F469" s="262"/>
    </row>
    <row r="470" customFormat="false" ht="15.75" hidden="false" customHeight="true" outlineLevel="0" collapsed="false">
      <c r="A470" s="254"/>
      <c r="B470" s="255"/>
      <c r="C470" s="263"/>
      <c r="D470" s="257"/>
      <c r="E470" s="258"/>
      <c r="F470" s="258"/>
    </row>
    <row r="471" customFormat="false" ht="15.75" hidden="false" customHeight="true" outlineLevel="0" collapsed="false">
      <c r="A471" s="259"/>
      <c r="B471" s="255"/>
      <c r="C471" s="264"/>
      <c r="D471" s="261"/>
      <c r="E471" s="262"/>
      <c r="F471" s="262"/>
    </row>
    <row r="472" customFormat="false" ht="15.75" hidden="false" customHeight="true" outlineLevel="0" collapsed="false">
      <c r="A472" s="254"/>
      <c r="B472" s="255"/>
      <c r="C472" s="263"/>
      <c r="D472" s="257"/>
      <c r="E472" s="258"/>
      <c r="F472" s="258"/>
    </row>
    <row r="473" customFormat="false" ht="15.75" hidden="false" customHeight="true" outlineLevel="0" collapsed="false">
      <c r="A473" s="259"/>
      <c r="B473" s="255"/>
      <c r="C473" s="264"/>
      <c r="D473" s="261"/>
      <c r="E473" s="262"/>
      <c r="F473" s="262"/>
    </row>
    <row r="474" customFormat="false" ht="15.75" hidden="false" customHeight="true" outlineLevel="0" collapsed="false">
      <c r="A474" s="254"/>
      <c r="B474" s="255"/>
      <c r="C474" s="263"/>
      <c r="D474" s="257"/>
      <c r="E474" s="258"/>
      <c r="F474" s="258"/>
    </row>
    <row r="475" customFormat="false" ht="15.75" hidden="false" customHeight="true" outlineLevel="0" collapsed="false">
      <c r="A475" s="259"/>
      <c r="B475" s="255"/>
      <c r="C475" s="264"/>
      <c r="D475" s="261"/>
      <c r="E475" s="262"/>
      <c r="F475" s="262"/>
    </row>
    <row r="476" customFormat="false" ht="15.75" hidden="false" customHeight="true" outlineLevel="0" collapsed="false">
      <c r="A476" s="254"/>
      <c r="B476" s="255"/>
      <c r="C476" s="263"/>
      <c r="D476" s="257"/>
      <c r="E476" s="258"/>
      <c r="F476" s="258"/>
    </row>
    <row r="477" customFormat="false" ht="15.75" hidden="false" customHeight="true" outlineLevel="0" collapsed="false">
      <c r="A477" s="259"/>
      <c r="B477" s="255"/>
      <c r="C477" s="264"/>
      <c r="D477" s="261"/>
      <c r="E477" s="262"/>
      <c r="F477" s="262"/>
    </row>
    <row r="478" customFormat="false" ht="15.75" hidden="false" customHeight="true" outlineLevel="0" collapsed="false">
      <c r="A478" s="254"/>
      <c r="B478" s="255"/>
      <c r="C478" s="263"/>
      <c r="D478" s="257"/>
      <c r="E478" s="258"/>
      <c r="F478" s="258"/>
    </row>
    <row r="479" customFormat="false" ht="15.75" hidden="false" customHeight="true" outlineLevel="0" collapsed="false">
      <c r="A479" s="259"/>
      <c r="B479" s="255"/>
      <c r="C479" s="264"/>
      <c r="D479" s="261"/>
      <c r="E479" s="262"/>
      <c r="F479" s="262"/>
    </row>
    <row r="480" customFormat="false" ht="15.75" hidden="false" customHeight="true" outlineLevel="0" collapsed="false">
      <c r="A480" s="254"/>
      <c r="B480" s="255"/>
      <c r="C480" s="263"/>
      <c r="D480" s="257"/>
      <c r="E480" s="258"/>
      <c r="F480" s="258"/>
    </row>
    <row r="481" customFormat="false" ht="15.75" hidden="false" customHeight="true" outlineLevel="0" collapsed="false">
      <c r="A481" s="259"/>
      <c r="B481" s="255"/>
      <c r="C481" s="264"/>
      <c r="D481" s="261"/>
      <c r="E481" s="262"/>
      <c r="F481" s="262"/>
    </row>
    <row r="482" customFormat="false" ht="15.75" hidden="false" customHeight="true" outlineLevel="0" collapsed="false">
      <c r="A482" s="254"/>
      <c r="B482" s="255"/>
      <c r="C482" s="263"/>
      <c r="D482" s="257"/>
      <c r="E482" s="258"/>
      <c r="F482" s="258"/>
    </row>
    <row r="483" customFormat="false" ht="15.75" hidden="false" customHeight="true" outlineLevel="0" collapsed="false">
      <c r="A483" s="259"/>
      <c r="B483" s="255"/>
      <c r="C483" s="264"/>
      <c r="D483" s="261"/>
      <c r="E483" s="262"/>
      <c r="F483" s="262"/>
    </row>
    <row r="484" customFormat="false" ht="15.75" hidden="false" customHeight="true" outlineLevel="0" collapsed="false">
      <c r="A484" s="254"/>
      <c r="B484" s="255"/>
      <c r="C484" s="263"/>
      <c r="D484" s="257"/>
      <c r="E484" s="258"/>
      <c r="F484" s="258"/>
    </row>
    <row r="485" customFormat="false" ht="15.75" hidden="false" customHeight="true" outlineLevel="0" collapsed="false">
      <c r="A485" s="259"/>
      <c r="B485" s="255"/>
      <c r="C485" s="264"/>
      <c r="D485" s="261"/>
      <c r="E485" s="262"/>
      <c r="F485" s="262"/>
    </row>
    <row r="486" customFormat="false" ht="15.75" hidden="false" customHeight="true" outlineLevel="0" collapsed="false">
      <c r="A486" s="254"/>
      <c r="B486" s="255"/>
      <c r="C486" s="263"/>
      <c r="D486" s="257"/>
      <c r="E486" s="258"/>
      <c r="F486" s="258"/>
    </row>
    <row r="487" customFormat="false" ht="15.75" hidden="false" customHeight="true" outlineLevel="0" collapsed="false">
      <c r="A487" s="259"/>
      <c r="B487" s="255"/>
      <c r="C487" s="264"/>
      <c r="D487" s="261"/>
      <c r="E487" s="262"/>
      <c r="F487" s="262"/>
    </row>
    <row r="488" customFormat="false" ht="15.75" hidden="false" customHeight="true" outlineLevel="0" collapsed="false">
      <c r="A488" s="254"/>
      <c r="B488" s="255"/>
      <c r="C488" s="263"/>
      <c r="D488" s="257"/>
      <c r="E488" s="258"/>
      <c r="F488" s="258"/>
    </row>
    <row r="489" customFormat="false" ht="15.75" hidden="false" customHeight="true" outlineLevel="0" collapsed="false">
      <c r="A489" s="259"/>
      <c r="B489" s="255"/>
      <c r="C489" s="264"/>
      <c r="D489" s="261"/>
      <c r="E489" s="262"/>
      <c r="F489" s="262"/>
    </row>
    <row r="490" customFormat="false" ht="15.75" hidden="false" customHeight="true" outlineLevel="0" collapsed="false">
      <c r="A490" s="254"/>
      <c r="B490" s="255"/>
      <c r="C490" s="263"/>
      <c r="D490" s="257"/>
      <c r="E490" s="258"/>
      <c r="F490" s="258"/>
    </row>
    <row r="491" customFormat="false" ht="15.75" hidden="false" customHeight="true" outlineLevel="0" collapsed="false">
      <c r="A491" s="259"/>
      <c r="B491" s="255"/>
      <c r="C491" s="264"/>
      <c r="D491" s="261"/>
      <c r="E491" s="262"/>
      <c r="F491" s="262"/>
    </row>
    <row r="492" customFormat="false" ht="15.75" hidden="false" customHeight="true" outlineLevel="0" collapsed="false">
      <c r="A492" s="254"/>
      <c r="B492" s="255"/>
      <c r="C492" s="263"/>
      <c r="D492" s="257"/>
      <c r="E492" s="258"/>
      <c r="F492" s="258"/>
    </row>
    <row r="493" customFormat="false" ht="15.75" hidden="false" customHeight="true" outlineLevel="0" collapsed="false">
      <c r="A493" s="259"/>
      <c r="B493" s="255"/>
      <c r="C493" s="264"/>
      <c r="D493" s="261"/>
      <c r="E493" s="262"/>
      <c r="F493" s="262"/>
    </row>
    <row r="494" customFormat="false" ht="15.75" hidden="false" customHeight="true" outlineLevel="0" collapsed="false">
      <c r="A494" s="254"/>
      <c r="B494" s="255"/>
      <c r="C494" s="263"/>
      <c r="D494" s="257"/>
      <c r="E494" s="258"/>
      <c r="F494" s="258"/>
    </row>
    <row r="495" customFormat="false" ht="15.75" hidden="false" customHeight="true" outlineLevel="0" collapsed="false">
      <c r="A495" s="259"/>
      <c r="B495" s="255"/>
      <c r="C495" s="264"/>
      <c r="D495" s="261"/>
      <c r="E495" s="262"/>
      <c r="F495" s="262"/>
    </row>
    <row r="496" customFormat="false" ht="15.75" hidden="false" customHeight="true" outlineLevel="0" collapsed="false">
      <c r="A496" s="254"/>
      <c r="B496" s="255"/>
      <c r="C496" s="263"/>
      <c r="D496" s="257"/>
      <c r="E496" s="258"/>
      <c r="F496" s="258"/>
    </row>
    <row r="497" customFormat="false" ht="15.75" hidden="false" customHeight="true" outlineLevel="0" collapsed="false">
      <c r="A497" s="259"/>
      <c r="B497" s="255"/>
      <c r="C497" s="264"/>
      <c r="D497" s="261"/>
      <c r="E497" s="262"/>
      <c r="F497" s="262"/>
    </row>
    <row r="498" customFormat="false" ht="15.75" hidden="false" customHeight="true" outlineLevel="0" collapsed="false">
      <c r="A498" s="254"/>
      <c r="B498" s="255"/>
      <c r="C498" s="263"/>
      <c r="D498" s="257"/>
      <c r="E498" s="258"/>
      <c r="F498" s="258"/>
    </row>
    <row r="499" customFormat="false" ht="15.75" hidden="false" customHeight="true" outlineLevel="0" collapsed="false">
      <c r="A499" s="259"/>
      <c r="B499" s="255"/>
      <c r="C499" s="264"/>
      <c r="D499" s="261"/>
      <c r="E499" s="262"/>
      <c r="F499" s="262"/>
    </row>
    <row r="500" customFormat="false" ht="15.75" hidden="false" customHeight="true" outlineLevel="0" collapsed="false">
      <c r="A500" s="254"/>
      <c r="B500" s="255"/>
      <c r="C500" s="263"/>
      <c r="D500" s="257"/>
      <c r="E500" s="258"/>
      <c r="F500" s="258"/>
    </row>
    <row r="501" customFormat="false" ht="15.75" hidden="false" customHeight="true" outlineLevel="0" collapsed="false">
      <c r="A501" s="259"/>
      <c r="B501" s="255"/>
      <c r="C501" s="264"/>
      <c r="D501" s="261"/>
      <c r="E501" s="262"/>
      <c r="F501" s="262"/>
    </row>
    <row r="502" customFormat="false" ht="15.75" hidden="false" customHeight="true" outlineLevel="0" collapsed="false">
      <c r="A502" s="254"/>
      <c r="B502" s="255"/>
      <c r="C502" s="263"/>
      <c r="D502" s="257"/>
      <c r="E502" s="258"/>
      <c r="F502" s="258"/>
    </row>
    <row r="503" customFormat="false" ht="15.75" hidden="false" customHeight="true" outlineLevel="0" collapsed="false">
      <c r="A503" s="259"/>
      <c r="B503" s="255"/>
      <c r="C503" s="264"/>
      <c r="D503" s="261"/>
      <c r="E503" s="262"/>
      <c r="F503" s="262"/>
    </row>
    <row r="504" customFormat="false" ht="15.75" hidden="false" customHeight="true" outlineLevel="0" collapsed="false">
      <c r="A504" s="254"/>
      <c r="B504" s="255"/>
      <c r="C504" s="263"/>
      <c r="D504" s="257"/>
      <c r="E504" s="258"/>
      <c r="F504" s="258"/>
    </row>
    <row r="505" customFormat="false" ht="15.75" hidden="false" customHeight="true" outlineLevel="0" collapsed="false">
      <c r="A505" s="259"/>
      <c r="B505" s="255"/>
      <c r="C505" s="264"/>
      <c r="D505" s="261"/>
      <c r="E505" s="262"/>
      <c r="F505" s="262"/>
    </row>
    <row r="506" customFormat="false" ht="15.75" hidden="false" customHeight="true" outlineLevel="0" collapsed="false">
      <c r="A506" s="254"/>
      <c r="B506" s="255"/>
      <c r="C506" s="263"/>
      <c r="D506" s="257"/>
      <c r="E506" s="258"/>
      <c r="F506" s="258"/>
    </row>
    <row r="507" customFormat="false" ht="15.75" hidden="false" customHeight="true" outlineLevel="0" collapsed="false">
      <c r="A507" s="259"/>
      <c r="B507" s="255"/>
      <c r="C507" s="264"/>
      <c r="D507" s="261"/>
      <c r="E507" s="262"/>
      <c r="F507" s="262"/>
    </row>
    <row r="508" customFormat="false" ht="15.75" hidden="false" customHeight="true" outlineLevel="0" collapsed="false">
      <c r="A508" s="254"/>
      <c r="B508" s="255"/>
      <c r="C508" s="263"/>
      <c r="D508" s="257"/>
      <c r="E508" s="258"/>
      <c r="F508" s="258"/>
    </row>
    <row r="509" customFormat="false" ht="15.75" hidden="false" customHeight="true" outlineLevel="0" collapsed="false">
      <c r="A509" s="259"/>
      <c r="B509" s="255"/>
      <c r="C509" s="264"/>
      <c r="D509" s="261"/>
      <c r="E509" s="262"/>
      <c r="F509" s="262"/>
    </row>
    <row r="510" customFormat="false" ht="15.75" hidden="false" customHeight="true" outlineLevel="0" collapsed="false">
      <c r="A510" s="254"/>
      <c r="B510" s="255"/>
      <c r="C510" s="263"/>
      <c r="D510" s="257"/>
      <c r="E510" s="258"/>
      <c r="F510" s="258"/>
    </row>
    <row r="511" customFormat="false" ht="15.75" hidden="false" customHeight="true" outlineLevel="0" collapsed="false">
      <c r="A511" s="259"/>
      <c r="B511" s="255"/>
      <c r="C511" s="264"/>
      <c r="D511" s="261"/>
      <c r="E511" s="262"/>
      <c r="F511" s="262"/>
    </row>
    <row r="512" customFormat="false" ht="15.75" hidden="false" customHeight="true" outlineLevel="0" collapsed="false">
      <c r="A512" s="254"/>
      <c r="B512" s="255"/>
      <c r="C512" s="263"/>
      <c r="D512" s="257"/>
      <c r="E512" s="258"/>
      <c r="F512" s="258"/>
    </row>
    <row r="513" customFormat="false" ht="15.75" hidden="false" customHeight="true" outlineLevel="0" collapsed="false">
      <c r="A513" s="259"/>
      <c r="B513" s="255"/>
      <c r="C513" s="264"/>
      <c r="D513" s="261"/>
      <c r="E513" s="262"/>
      <c r="F513" s="262"/>
    </row>
    <row r="514" customFormat="false" ht="15.75" hidden="false" customHeight="true" outlineLevel="0" collapsed="false">
      <c r="A514" s="254"/>
      <c r="B514" s="255"/>
      <c r="C514" s="263"/>
      <c r="D514" s="257"/>
      <c r="E514" s="258"/>
      <c r="F514" s="258"/>
    </row>
    <row r="515" customFormat="false" ht="15.75" hidden="false" customHeight="true" outlineLevel="0" collapsed="false">
      <c r="A515" s="259"/>
      <c r="B515" s="255"/>
      <c r="C515" s="264"/>
      <c r="D515" s="261"/>
      <c r="E515" s="262"/>
      <c r="F515" s="262"/>
    </row>
    <row r="516" customFormat="false" ht="15.75" hidden="false" customHeight="true" outlineLevel="0" collapsed="false">
      <c r="A516" s="254"/>
      <c r="B516" s="255"/>
      <c r="C516" s="263"/>
      <c r="D516" s="257"/>
      <c r="E516" s="258"/>
      <c r="F516" s="258"/>
    </row>
    <row r="517" customFormat="false" ht="15.75" hidden="false" customHeight="true" outlineLevel="0" collapsed="false">
      <c r="A517" s="259"/>
      <c r="B517" s="255"/>
      <c r="C517" s="264"/>
      <c r="D517" s="261"/>
      <c r="E517" s="262"/>
      <c r="F517" s="262"/>
    </row>
    <row r="518" customFormat="false" ht="15.75" hidden="false" customHeight="true" outlineLevel="0" collapsed="false">
      <c r="A518" s="254"/>
      <c r="B518" s="255"/>
      <c r="C518" s="263"/>
      <c r="D518" s="257"/>
      <c r="E518" s="258"/>
      <c r="F518" s="258"/>
    </row>
    <row r="519" customFormat="false" ht="15.75" hidden="false" customHeight="true" outlineLevel="0" collapsed="false">
      <c r="A519" s="259"/>
      <c r="B519" s="255"/>
      <c r="C519" s="264"/>
      <c r="D519" s="261"/>
      <c r="E519" s="262"/>
      <c r="F519" s="262"/>
    </row>
    <row r="520" customFormat="false" ht="15.75" hidden="false" customHeight="true" outlineLevel="0" collapsed="false">
      <c r="A520" s="254"/>
      <c r="B520" s="255"/>
      <c r="C520" s="263"/>
      <c r="D520" s="257"/>
      <c r="E520" s="258"/>
      <c r="F520" s="258"/>
    </row>
    <row r="521" customFormat="false" ht="15.75" hidden="false" customHeight="true" outlineLevel="0" collapsed="false">
      <c r="A521" s="259"/>
      <c r="B521" s="255"/>
      <c r="C521" s="264"/>
      <c r="D521" s="261"/>
      <c r="E521" s="262"/>
      <c r="F521" s="262"/>
    </row>
    <row r="522" customFormat="false" ht="15.75" hidden="false" customHeight="true" outlineLevel="0" collapsed="false">
      <c r="A522" s="254"/>
      <c r="B522" s="255"/>
      <c r="C522" s="263"/>
      <c r="D522" s="257"/>
      <c r="E522" s="258"/>
      <c r="F522" s="258"/>
    </row>
    <row r="523" customFormat="false" ht="15.75" hidden="false" customHeight="true" outlineLevel="0" collapsed="false">
      <c r="A523" s="259"/>
      <c r="B523" s="255"/>
      <c r="C523" s="264"/>
      <c r="D523" s="261"/>
      <c r="E523" s="262"/>
      <c r="F523" s="262"/>
    </row>
    <row r="524" customFormat="false" ht="15.75" hidden="false" customHeight="true" outlineLevel="0" collapsed="false">
      <c r="A524" s="254"/>
      <c r="B524" s="255"/>
      <c r="C524" s="263"/>
      <c r="D524" s="257"/>
      <c r="E524" s="258"/>
      <c r="F524" s="258"/>
    </row>
    <row r="525" customFormat="false" ht="15.75" hidden="false" customHeight="true" outlineLevel="0" collapsed="false">
      <c r="A525" s="259"/>
      <c r="B525" s="255"/>
      <c r="C525" s="264"/>
      <c r="D525" s="261"/>
      <c r="E525" s="262"/>
      <c r="F525" s="262"/>
    </row>
    <row r="526" customFormat="false" ht="15.75" hidden="false" customHeight="true" outlineLevel="0" collapsed="false">
      <c r="A526" s="254"/>
      <c r="B526" s="255"/>
      <c r="C526" s="263"/>
      <c r="D526" s="257"/>
      <c r="E526" s="258"/>
      <c r="F526" s="258"/>
    </row>
    <row r="527" customFormat="false" ht="15.75" hidden="false" customHeight="true" outlineLevel="0" collapsed="false">
      <c r="A527" s="259"/>
      <c r="B527" s="255"/>
      <c r="C527" s="264"/>
      <c r="D527" s="261"/>
      <c r="E527" s="262"/>
      <c r="F527" s="262"/>
    </row>
    <row r="528" customFormat="false" ht="15.75" hidden="false" customHeight="true" outlineLevel="0" collapsed="false">
      <c r="A528" s="254"/>
      <c r="B528" s="255"/>
      <c r="C528" s="263"/>
      <c r="D528" s="257"/>
      <c r="E528" s="258"/>
      <c r="F528" s="258"/>
    </row>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autoFilter ref="A1:D328"/>
  <dataValidations count="1">
    <dataValidation allowBlank="true" errorStyle="stop" operator="equal" showDropDown="false" showErrorMessage="true" showInputMessage="false" sqref="F2" type="list">
      <formula1>"DKP Jan '25,DKP Feb '25,DKP Mar '25,DKP Apr '25,DKP May '25,DKP Jun '25,DKP Jul '25,DKP Aug '25,DKP Sep '25,DKP Oct '25,DKP Nov '25,DKP Dec '25"</formula1>
      <formula2>0</formula2>
    </dataValidation>
  </dataValidation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0" width="36.67"/>
    <col collapsed="false" customWidth="true" hidden="false" outlineLevel="0" max="2" min="2" style="0" width="12.26"/>
    <col collapsed="false" customWidth="true" hidden="false" outlineLevel="0" max="4" min="3" style="0" width="18.52"/>
    <col collapsed="false" customWidth="true" hidden="false" outlineLevel="0" max="6" min="5" style="0" width="12.64"/>
    <col collapsed="false" customWidth="true" hidden="false" outlineLevel="0" max="26" min="7" style="0" width="8.64"/>
    <col collapsed="false" customWidth="true" hidden="false" outlineLevel="0" max="1024" min="27" style="0" width="12.64"/>
  </cols>
  <sheetData>
    <row r="1" customFormat="false" ht="15.75" hidden="false" customHeight="true" outlineLevel="0" collapsed="false">
      <c r="A1" s="249" t="s">
        <v>290</v>
      </c>
      <c r="B1" s="250" t="s">
        <v>295</v>
      </c>
      <c r="C1" s="251" t="s">
        <v>274</v>
      </c>
      <c r="D1" s="252" t="s">
        <v>1062</v>
      </c>
    </row>
    <row r="2" customFormat="false" ht="15.75" hidden="false" customHeight="true" outlineLevel="0" collapsed="false">
      <c r="A2" s="265" t="s">
        <v>304</v>
      </c>
      <c r="B2" s="266" t="e">
        <f aca="false">'dkp jun 25' G22</f>
        <v>#VALUE!</v>
      </c>
      <c r="C2" s="256" t="e">
        <f aca="false">B2*(B2/1000)</f>
        <v>#VALUE!</v>
      </c>
      <c r="D2" s="257" t="e">
        <f aca="false">B2-C2</f>
        <v>#VALUE!</v>
      </c>
    </row>
    <row r="3" customFormat="false" ht="15.75" hidden="false" customHeight="true" outlineLevel="0" collapsed="false">
      <c r="A3" s="259" t="s">
        <v>138</v>
      </c>
      <c r="B3" s="266" t="e">
        <f aca="false">'dkp jun 25' G57</f>
        <v>#VALUE!</v>
      </c>
      <c r="C3" s="260" t="e">
        <f aca="false">B3*(B3/1000)</f>
        <v>#VALUE!</v>
      </c>
      <c r="D3" s="261" t="e">
        <f aca="false">B3-C3</f>
        <v>#VALUE!</v>
      </c>
    </row>
    <row r="4" customFormat="false" ht="15.75" hidden="false" customHeight="true" outlineLevel="0" collapsed="false">
      <c r="A4" s="254" t="s">
        <v>185</v>
      </c>
      <c r="B4" s="266" t="e">
        <f aca="false">'dkp jun 25' G72</f>
        <v>#VALUE!</v>
      </c>
      <c r="C4" s="256" t="e">
        <f aca="false">B4*(B4/1000)</f>
        <v>#VALUE!</v>
      </c>
      <c r="D4" s="257" t="e">
        <f aca="false">B4-C4</f>
        <v>#VALUE!</v>
      </c>
    </row>
    <row r="5" customFormat="false" ht="15.75" hidden="false" customHeight="true" outlineLevel="0" collapsed="false">
      <c r="A5" s="267" t="s">
        <v>303</v>
      </c>
      <c r="B5" s="266" t="e">
        <f aca="false">'dkp jun 25' G45</f>
        <v>#VALUE!</v>
      </c>
      <c r="C5" s="260" t="e">
        <f aca="false">B5*(B5/1000)</f>
        <v>#VALUE!</v>
      </c>
      <c r="D5" s="261" t="e">
        <f aca="false">B5-C5</f>
        <v>#VALUE!</v>
      </c>
    </row>
    <row r="6" customFormat="false" ht="15.75" hidden="false" customHeight="true" outlineLevel="0" collapsed="false">
      <c r="A6" s="254" t="s">
        <v>306</v>
      </c>
      <c r="B6" s="266" t="e">
        <f aca="false">'dkp jun 25' G61</f>
        <v>#VALUE!</v>
      </c>
      <c r="C6" s="256" t="e">
        <f aca="false">B6*(B6/1000)</f>
        <v>#VALUE!</v>
      </c>
      <c r="D6" s="257" t="e">
        <f aca="false">B6-C6</f>
        <v>#VALUE!</v>
      </c>
    </row>
    <row r="7" customFormat="false" ht="15.75" hidden="false" customHeight="true" outlineLevel="0" collapsed="false">
      <c r="A7" s="259" t="s">
        <v>307</v>
      </c>
      <c r="B7" s="266" t="e">
        <f aca="false">'dkp jun 25' G44</f>
        <v>#VALUE!</v>
      </c>
      <c r="C7" s="260" t="e">
        <f aca="false">B7*(B7/1000)</f>
        <v>#VALUE!</v>
      </c>
      <c r="D7" s="261" t="e">
        <f aca="false">B7-C7</f>
        <v>#VALUE!</v>
      </c>
    </row>
    <row r="8" customFormat="false" ht="15.75" hidden="false" customHeight="true" outlineLevel="0" collapsed="false">
      <c r="A8" s="254" t="s">
        <v>85</v>
      </c>
      <c r="B8" s="266" t="e">
        <f aca="false">'dkp jun 25' G36</f>
        <v>#VALUE!</v>
      </c>
      <c r="C8" s="256" t="e">
        <f aca="false">B8*(B8/1000)</f>
        <v>#VALUE!</v>
      </c>
      <c r="D8" s="257" t="e">
        <f aca="false">B8-C8</f>
        <v>#VALUE!</v>
      </c>
    </row>
    <row r="9" customFormat="false" ht="15.75" hidden="false" customHeight="true" outlineLevel="0" collapsed="false">
      <c r="A9" s="268" t="s">
        <v>305</v>
      </c>
      <c r="B9" s="266" t="e">
        <f aca="false">'dkp jun 25' G6</f>
        <v>#VALUE!</v>
      </c>
      <c r="C9" s="260" t="e">
        <f aca="false">B9*(B9/1000)</f>
        <v>#VALUE!</v>
      </c>
      <c r="D9" s="261" t="e">
        <f aca="false">B9-C9</f>
        <v>#VALUE!</v>
      </c>
    </row>
    <row r="10" customFormat="false" ht="15.75" hidden="false" customHeight="true" outlineLevel="0" collapsed="false">
      <c r="A10" s="265" t="s">
        <v>308</v>
      </c>
      <c r="B10" s="266" t="e">
        <f aca="false">'dkp jun 25' G35</f>
        <v>#VALUE!</v>
      </c>
      <c r="C10" s="256" t="e">
        <f aca="false">B10*(B10/1000)</f>
        <v>#VALUE!</v>
      </c>
      <c r="D10" s="257" t="e">
        <f aca="false">B10-C10</f>
        <v>#VALUE!</v>
      </c>
    </row>
    <row r="11" customFormat="false" ht="15.75" hidden="false" customHeight="true" outlineLevel="0" collapsed="false">
      <c r="A11" s="261" t="s">
        <v>116</v>
      </c>
      <c r="B11" s="266" t="e">
        <f aca="false">'dkp jun 25' G49</f>
        <v>#VALUE!</v>
      </c>
      <c r="C11" s="260" t="e">
        <f aca="false">B11*(B11/1000)</f>
        <v>#VALUE!</v>
      </c>
      <c r="D11" s="261" t="e">
        <f aca="false">B11-C11</f>
        <v>#VALUE!</v>
      </c>
    </row>
    <row r="12" customFormat="false" ht="15.75" hidden="false" customHeight="true" outlineLevel="0" collapsed="false">
      <c r="A12" s="265" t="s">
        <v>310</v>
      </c>
      <c r="B12" s="266" t="e">
        <f aca="false">'dkp jun 25' G54</f>
        <v>#VALUE!</v>
      </c>
      <c r="C12" s="256" t="e">
        <f aca="false">B12*(B12/1000)</f>
        <v>#VALUE!</v>
      </c>
      <c r="D12" s="257" t="e">
        <f aca="false">B12-C12</f>
        <v>#VALUE!</v>
      </c>
    </row>
    <row r="13" customFormat="false" ht="15.75" hidden="false" customHeight="true" outlineLevel="0" collapsed="false">
      <c r="A13" s="267" t="s">
        <v>309</v>
      </c>
      <c r="B13" s="266" t="e">
        <f aca="false">'dkp jun 25' G10</f>
        <v>#VALUE!</v>
      </c>
      <c r="C13" s="260" t="e">
        <f aca="false">B13*(B13/1000)</f>
        <v>#VALUE!</v>
      </c>
      <c r="D13" s="261" t="e">
        <f aca="false">B13-C13</f>
        <v>#VALUE!</v>
      </c>
    </row>
    <row r="14" customFormat="false" ht="15.75" hidden="false" customHeight="true" outlineLevel="0" collapsed="false">
      <c r="A14" s="265" t="s">
        <v>302</v>
      </c>
      <c r="B14" s="266" t="e">
        <f aca="false">'dkp jun 25' G59</f>
        <v>#VALUE!</v>
      </c>
      <c r="C14" s="256" t="e">
        <f aca="false">B14*(B14/1000)</f>
        <v>#VALUE!</v>
      </c>
      <c r="D14" s="257" t="e">
        <f aca="false">B14-C14</f>
        <v>#VALUE!</v>
      </c>
    </row>
    <row r="15" customFormat="false" ht="15.75" hidden="false" customHeight="true" outlineLevel="0" collapsed="false">
      <c r="A15" s="267" t="s">
        <v>1065</v>
      </c>
      <c r="B15" s="266" t="e">
        <f aca="false">'dkp jun 25' G50</f>
        <v>#VALUE!</v>
      </c>
      <c r="C15" s="260" t="e">
        <f aca="false">B15*(B15/1000)</f>
        <v>#VALUE!</v>
      </c>
      <c r="D15" s="261" t="e">
        <f aca="false">B15-C15</f>
        <v>#VALUE!</v>
      </c>
    </row>
    <row r="16" customFormat="false" ht="15.75" hidden="false" customHeight="true" outlineLevel="0" collapsed="false">
      <c r="A16" s="265" t="s">
        <v>312</v>
      </c>
      <c r="B16" s="266" t="e">
        <f aca="false">'dkp jun 25' G17</f>
        <v>#VALUE!</v>
      </c>
      <c r="C16" s="256" t="e">
        <f aca="false">B16*(B16/1000)</f>
        <v>#VALUE!</v>
      </c>
      <c r="D16" s="257" t="e">
        <f aca="false">B16-C16</f>
        <v>#VALUE!</v>
      </c>
    </row>
    <row r="17" customFormat="false" ht="15.75" hidden="false" customHeight="true" outlineLevel="0" collapsed="false">
      <c r="A17" s="259" t="s">
        <v>426</v>
      </c>
      <c r="B17" s="266" t="e">
        <f aca="false">'dkp jun 25' G53</f>
        <v>#VALUE!</v>
      </c>
      <c r="C17" s="260" t="e">
        <f aca="false">B17*(B17/1000)</f>
        <v>#VALUE!</v>
      </c>
      <c r="D17" s="261" t="e">
        <f aca="false">B17-C17</f>
        <v>#VALUE!</v>
      </c>
    </row>
    <row r="18" customFormat="false" ht="15.75" hidden="false" customHeight="true" outlineLevel="0" collapsed="false">
      <c r="A18" s="254" t="s">
        <v>315</v>
      </c>
      <c r="B18" s="266" t="e">
        <f aca="false">'dkp jun 25' G88</f>
        <v>#VALUE!</v>
      </c>
      <c r="C18" s="256" t="e">
        <f aca="false">B18*(B18/1000)</f>
        <v>#VALUE!</v>
      </c>
      <c r="D18" s="257" t="e">
        <f aca="false">B18-C18</f>
        <v>#VALUE!</v>
      </c>
    </row>
    <row r="19" customFormat="false" ht="15.75" hidden="false" customHeight="true" outlineLevel="0" collapsed="false">
      <c r="A19" s="259" t="s">
        <v>324</v>
      </c>
      <c r="B19" s="266" t="e">
        <f aca="false">'dkp jun 25' G13</f>
        <v>#VALUE!</v>
      </c>
      <c r="C19" s="260" t="e">
        <f aca="false">B19*(B19/1000)</f>
        <v>#VALUE!</v>
      </c>
      <c r="D19" s="261" t="e">
        <f aca="false">B19-C19</f>
        <v>#VALUE!</v>
      </c>
    </row>
    <row r="20" customFormat="false" ht="15.75" hidden="false" customHeight="true" outlineLevel="0" collapsed="false">
      <c r="A20" s="254" t="s">
        <v>1066</v>
      </c>
      <c r="B20" s="266" t="e">
        <f aca="false">'dkp jun 25' G11</f>
        <v>#VALUE!</v>
      </c>
      <c r="C20" s="256" t="e">
        <f aca="false">B20*(B20/1000)</f>
        <v>#VALUE!</v>
      </c>
      <c r="D20" s="257" t="e">
        <f aca="false">B20-C20</f>
        <v>#VALUE!</v>
      </c>
    </row>
    <row r="21" customFormat="false" ht="15.75" hidden="false" customHeight="true" outlineLevel="0" collapsed="false">
      <c r="A21" s="259" t="s">
        <v>322</v>
      </c>
      <c r="B21" s="266" t="e">
        <f aca="false">'dkp jun 25' G67</f>
        <v>#VALUE!</v>
      </c>
      <c r="C21" s="260" t="e">
        <f aca="false">B21*(B21/1000)</f>
        <v>#VALUE!</v>
      </c>
      <c r="D21" s="261" t="e">
        <f aca="false">B21-C21</f>
        <v>#VALUE!</v>
      </c>
    </row>
    <row r="22" customFormat="false" ht="15.75" hidden="false" customHeight="true" outlineLevel="0" collapsed="false">
      <c r="A22" s="254" t="s">
        <v>199</v>
      </c>
      <c r="B22" s="266" t="e">
        <f aca="false">'dkp jun 25' G79</f>
        <v>#VALUE!</v>
      </c>
      <c r="C22" s="256" t="e">
        <f aca="false">B22*(B22/1000)</f>
        <v>#VALUE!</v>
      </c>
      <c r="D22" s="257" t="e">
        <f aca="false">B22-C22</f>
        <v>#VALUE!</v>
      </c>
    </row>
    <row r="23" customFormat="false" ht="15.75" hidden="false" customHeight="true" outlineLevel="0" collapsed="false">
      <c r="A23" s="259" t="s">
        <v>318</v>
      </c>
      <c r="B23" s="266" t="e">
        <f aca="false">'dkp jun 25' G101</f>
        <v>#VALUE!</v>
      </c>
      <c r="C23" s="260" t="e">
        <f aca="false">B23*(B23/1000)</f>
        <v>#VALUE!</v>
      </c>
      <c r="D23" s="261" t="e">
        <f aca="false">B23-C23</f>
        <v>#VALUE!</v>
      </c>
    </row>
    <row r="24" customFormat="false" ht="15.75" hidden="false" customHeight="true" outlineLevel="0" collapsed="false">
      <c r="A24" s="265" t="s">
        <v>317</v>
      </c>
      <c r="B24" s="266" t="e">
        <f aca="false">'dkp jun 25' G78</f>
        <v>#VALUE!</v>
      </c>
      <c r="C24" s="256" t="e">
        <f aca="false">B24*(B24/1000)</f>
        <v>#VALUE!</v>
      </c>
      <c r="D24" s="257" t="e">
        <f aca="false">B24-C24</f>
        <v>#VALUE!</v>
      </c>
    </row>
    <row r="25" customFormat="false" ht="15.75" hidden="false" customHeight="true" outlineLevel="0" collapsed="false">
      <c r="A25" s="267" t="s">
        <v>327</v>
      </c>
      <c r="B25" s="266" t="e">
        <f aca="false">'dkp jun 25' G5</f>
        <v>#VALUE!</v>
      </c>
      <c r="C25" s="260" t="e">
        <f aca="false">B25*(B25/1000)</f>
        <v>#VALUE!</v>
      </c>
      <c r="D25" s="261" t="e">
        <f aca="false">B25-C25</f>
        <v>#VALUE!</v>
      </c>
    </row>
    <row r="26" customFormat="false" ht="15.75" hidden="false" customHeight="true" outlineLevel="0" collapsed="false">
      <c r="A26" s="265" t="s">
        <v>313</v>
      </c>
      <c r="B26" s="266" t="e">
        <f aca="false">'dkp jun 25' G25</f>
        <v>#VALUE!</v>
      </c>
      <c r="C26" s="256" t="e">
        <f aca="false">B26*(B26/1000)</f>
        <v>#VALUE!</v>
      </c>
      <c r="D26" s="257" t="e">
        <f aca="false">B26-C26</f>
        <v>#VALUE!</v>
      </c>
    </row>
    <row r="27" customFormat="false" ht="15.75" hidden="false" customHeight="true" outlineLevel="0" collapsed="false">
      <c r="A27" s="259" t="s">
        <v>438</v>
      </c>
      <c r="B27" s="266" t="e">
        <f aca="false">'dkp jun 25' G23</f>
        <v>#VALUE!</v>
      </c>
      <c r="C27" s="260" t="e">
        <f aca="false">B27*(B27/1000)</f>
        <v>#VALUE!</v>
      </c>
      <c r="D27" s="261" t="e">
        <f aca="false">B27-C27</f>
        <v>#VALUE!</v>
      </c>
    </row>
    <row r="28" customFormat="false" ht="15.75" hidden="false" customHeight="true" outlineLevel="0" collapsed="false">
      <c r="A28" s="254" t="s">
        <v>336</v>
      </c>
      <c r="B28" s="266" t="e">
        <f aca="false">'dkp jun 25' G12</f>
        <v>#VALUE!</v>
      </c>
      <c r="C28" s="256" t="e">
        <f aca="false">B28*(B28/1000)</f>
        <v>#VALUE!</v>
      </c>
      <c r="D28" s="257" t="e">
        <f aca="false">B28-C28</f>
        <v>#VALUE!</v>
      </c>
    </row>
    <row r="29" customFormat="false" ht="15.75" hidden="false" customHeight="true" outlineLevel="0" collapsed="false">
      <c r="A29" s="259" t="s">
        <v>319</v>
      </c>
      <c r="B29" s="266" t="e">
        <f aca="false">'dkp jun 25' G39</f>
        <v>#VALUE!</v>
      </c>
      <c r="C29" s="260" t="e">
        <f aca="false">B29*(B29/1000)</f>
        <v>#VALUE!</v>
      </c>
      <c r="D29" s="261" t="e">
        <f aca="false">B29-C29</f>
        <v>#VALUE!</v>
      </c>
    </row>
    <row r="30" customFormat="false" ht="15.75" hidden="false" customHeight="true" outlineLevel="0" collapsed="false">
      <c r="A30" s="254" t="s">
        <v>141</v>
      </c>
      <c r="B30" s="266" t="e">
        <f aca="false">'dkp jun 25' G58</f>
        <v>#VALUE!</v>
      </c>
      <c r="C30" s="256" t="e">
        <f aca="false">B30*(B30/1000)</f>
        <v>#VALUE!</v>
      </c>
      <c r="D30" s="257" t="e">
        <f aca="false">B30-C30</f>
        <v>#VALUE!</v>
      </c>
    </row>
    <row r="31" customFormat="false" ht="15.75" hidden="false" customHeight="true" outlineLevel="0" collapsed="false">
      <c r="A31" s="259" t="s">
        <v>207</v>
      </c>
      <c r="B31" s="266" t="e">
        <f aca="false">'dkp jun 25' G81</f>
        <v>#VALUE!</v>
      </c>
      <c r="C31" s="260" t="e">
        <f aca="false">B31*(B31/1000)</f>
        <v>#VALUE!</v>
      </c>
      <c r="D31" s="261" t="e">
        <f aca="false">B31-C31</f>
        <v>#VALUE!</v>
      </c>
    </row>
    <row r="32" customFormat="false" ht="15.75" hidden="false" customHeight="true" outlineLevel="0" collapsed="false">
      <c r="A32" s="254" t="s">
        <v>342</v>
      </c>
      <c r="B32" s="266" t="e">
        <f aca="false">'dkp jun 25' G65</f>
        <v>#VALUE!</v>
      </c>
      <c r="C32" s="256" t="e">
        <f aca="false">B32*(B32/1000)</f>
        <v>#VALUE!</v>
      </c>
      <c r="D32" s="257" t="e">
        <f aca="false">B32-C32</f>
        <v>#VALUE!</v>
      </c>
    </row>
    <row r="33" customFormat="false" ht="15.75" hidden="false" customHeight="true" outlineLevel="0" collapsed="false">
      <c r="A33" s="259" t="s">
        <v>323</v>
      </c>
      <c r="B33" s="266" t="e">
        <f aca="false">'dkp jun 25' G80</f>
        <v>#VALUE!</v>
      </c>
      <c r="C33" s="260" t="e">
        <f aca="false">B33*(B33/1000)</f>
        <v>#VALUE!</v>
      </c>
      <c r="D33" s="261" t="e">
        <f aca="false">B33-C33</f>
        <v>#VALUE!</v>
      </c>
    </row>
    <row r="34" customFormat="false" ht="15.75" hidden="false" customHeight="true" outlineLevel="0" collapsed="false">
      <c r="A34" s="254" t="s">
        <v>433</v>
      </c>
      <c r="B34" s="266" t="e">
        <f aca="false">'dkp jun 25' G98</f>
        <v>#VALUE!</v>
      </c>
      <c r="C34" s="256" t="e">
        <f aca="false">B34*(B34/1000)</f>
        <v>#VALUE!</v>
      </c>
      <c r="D34" s="257" t="e">
        <f aca="false">B34-C34</f>
        <v>#VALUE!</v>
      </c>
    </row>
    <row r="35" customFormat="false" ht="15.75" hidden="false" customHeight="true" outlineLevel="0" collapsed="false">
      <c r="A35" s="259" t="s">
        <v>333</v>
      </c>
      <c r="B35" s="266" t="e">
        <f aca="false">'dkp jun 25' G86</f>
        <v>#VALUE!</v>
      </c>
      <c r="C35" s="260" t="e">
        <f aca="false">B35*(B35/1000)</f>
        <v>#VALUE!</v>
      </c>
      <c r="D35" s="261" t="e">
        <f aca="false">B35-C35</f>
        <v>#VALUE!</v>
      </c>
    </row>
    <row r="36" customFormat="false" ht="15.75" hidden="false" customHeight="true" outlineLevel="0" collapsed="false">
      <c r="A36" s="265" t="s">
        <v>328</v>
      </c>
      <c r="B36" s="266" t="e">
        <f aca="false">'dkp jun 25' G37</f>
        <v>#VALUE!</v>
      </c>
      <c r="C36" s="256" t="e">
        <f aca="false">B36*(B36/1000)</f>
        <v>#VALUE!</v>
      </c>
      <c r="D36" s="257" t="e">
        <f aca="false">B36-C36</f>
        <v>#VALUE!</v>
      </c>
    </row>
    <row r="37" customFormat="false" ht="15.75" hidden="false" customHeight="true" outlineLevel="0" collapsed="false">
      <c r="A37" s="259" t="s">
        <v>359</v>
      </c>
      <c r="B37" s="266" t="e">
        <f aca="false">'dkp jun 25' G68</f>
        <v>#VALUE!</v>
      </c>
      <c r="C37" s="260" t="e">
        <f aca="false">B37*(B37/1000)</f>
        <v>#VALUE!</v>
      </c>
      <c r="D37" s="261" t="e">
        <f aca="false">B37-C37</f>
        <v>#VALUE!</v>
      </c>
    </row>
    <row r="38" customFormat="false" ht="15.75" hidden="false" customHeight="true" outlineLevel="0" collapsed="false">
      <c r="A38" s="254" t="s">
        <v>332</v>
      </c>
      <c r="B38" s="266" t="e">
        <f aca="false">'dkp jun 25' G43</f>
        <v>#VALUE!</v>
      </c>
      <c r="C38" s="256" t="e">
        <f aca="false">B38*(B38/1000)</f>
        <v>#VALUE!</v>
      </c>
      <c r="D38" s="257" t="e">
        <f aca="false">B38-C38</f>
        <v>#VALUE!</v>
      </c>
    </row>
    <row r="39" customFormat="false" ht="15.75" hidden="false" customHeight="true" outlineLevel="0" collapsed="false">
      <c r="A39" s="259" t="s">
        <v>335</v>
      </c>
      <c r="B39" s="266" t="e">
        <f aca="false">'dkp jun 25' G63</f>
        <v>#VALUE!</v>
      </c>
      <c r="C39" s="260" t="e">
        <f aca="false">B39*(B39/1000)</f>
        <v>#VALUE!</v>
      </c>
      <c r="D39" s="261" t="e">
        <f aca="false">B39-C39</f>
        <v>#VALUE!</v>
      </c>
    </row>
    <row r="40" customFormat="false" ht="15.75" hidden="false" customHeight="true" outlineLevel="0" collapsed="false">
      <c r="A40" s="254" t="s">
        <v>46</v>
      </c>
      <c r="B40" s="266" t="e">
        <f aca="false">'dkp jun 25' G19</f>
        <v>#VALUE!</v>
      </c>
      <c r="C40" s="256" t="e">
        <f aca="false">B40*(B40/1000)</f>
        <v>#VALUE!</v>
      </c>
      <c r="D40" s="257" t="e">
        <f aca="false">B40-C40</f>
        <v>#VALUE!</v>
      </c>
    </row>
    <row r="41" customFormat="false" ht="15.75" hidden="false" customHeight="true" outlineLevel="0" collapsed="false">
      <c r="A41" s="267" t="s">
        <v>338</v>
      </c>
      <c r="B41" s="266" t="e">
        <f aca="false">'dkp jun 25' G60</f>
        <v>#VALUE!</v>
      </c>
      <c r="C41" s="260" t="e">
        <f aca="false">B41*(B41/1000)</f>
        <v>#VALUE!</v>
      </c>
      <c r="D41" s="261" t="e">
        <f aca="false">B41-C41</f>
        <v>#VALUE!</v>
      </c>
    </row>
    <row r="42" customFormat="false" ht="15.75" hidden="false" customHeight="true" outlineLevel="0" collapsed="false">
      <c r="A42" s="265" t="s">
        <v>331</v>
      </c>
      <c r="B42" s="266" t="e">
        <f aca="false">'dkp jun 25' G85</f>
        <v>#VALUE!</v>
      </c>
      <c r="C42" s="256" t="e">
        <f aca="false">B42*(B42/1000)</f>
        <v>#VALUE!</v>
      </c>
      <c r="D42" s="257" t="e">
        <f aca="false">B42-C42</f>
        <v>#VALUE!</v>
      </c>
    </row>
    <row r="43" customFormat="false" ht="15.75" hidden="false" customHeight="true" outlineLevel="0" collapsed="false">
      <c r="A43" s="267" t="s">
        <v>221</v>
      </c>
      <c r="B43" s="266" t="e">
        <f aca="false">'dkp jun 25' G84</f>
        <v>#VALUE!</v>
      </c>
      <c r="C43" s="260" t="e">
        <f aca="false">B43*(B43/1000)</f>
        <v>#VALUE!</v>
      </c>
      <c r="D43" s="261" t="e">
        <f aca="false">B43-C43</f>
        <v>#VALUE!</v>
      </c>
    </row>
    <row r="44" customFormat="false" ht="15.75" hidden="false" customHeight="true" outlineLevel="0" collapsed="false">
      <c r="A44" s="254" t="s">
        <v>347</v>
      </c>
      <c r="B44" s="266" t="e">
        <f aca="false">'dkp jun 25' G92</f>
        <v>#VALUE!</v>
      </c>
      <c r="C44" s="256" t="e">
        <f aca="false">B44*(B44/1000)</f>
        <v>#VALUE!</v>
      </c>
      <c r="D44" s="257" t="e">
        <f aca="false">B44-C44</f>
        <v>#VALUE!</v>
      </c>
    </row>
    <row r="45" customFormat="false" ht="15.75" hidden="false" customHeight="true" outlineLevel="0" collapsed="false">
      <c r="A45" s="261" t="s">
        <v>341</v>
      </c>
      <c r="B45" s="266" t="e">
        <f aca="false">'dkp jun 25' G4</f>
        <v>#VALUE!</v>
      </c>
      <c r="C45" s="260" t="e">
        <f aca="false">B45*(B45/1000)</f>
        <v>#VALUE!</v>
      </c>
      <c r="D45" s="261" t="e">
        <f aca="false">B45-C45</f>
        <v>#VALUE!</v>
      </c>
    </row>
    <row r="46" customFormat="false" ht="15.75" hidden="false" customHeight="true" outlineLevel="0" collapsed="false">
      <c r="A46" s="265" t="s">
        <v>339</v>
      </c>
      <c r="B46" s="266" t="e">
        <f aca="false">'dkp jun 25' G27</f>
        <v>#VALUE!</v>
      </c>
      <c r="C46" s="256" t="e">
        <f aca="false">B46*(B46/1000)</f>
        <v>#VALUE!</v>
      </c>
      <c r="D46" s="257" t="e">
        <f aca="false">B46-C46</f>
        <v>#VALUE!</v>
      </c>
    </row>
    <row r="47" customFormat="false" ht="15.75" hidden="false" customHeight="true" outlineLevel="0" collapsed="false">
      <c r="A47" s="267" t="s">
        <v>357</v>
      </c>
      <c r="B47" s="266" t="e">
        <f aca="false">'dkp jun 25' G83</f>
        <v>#VALUE!</v>
      </c>
      <c r="C47" s="260" t="e">
        <f aca="false">B47*(B47/1000)</f>
        <v>#VALUE!</v>
      </c>
      <c r="D47" s="261" t="e">
        <f aca="false">B47-C47</f>
        <v>#VALUE!</v>
      </c>
    </row>
    <row r="48" customFormat="false" ht="15.75" hidden="false" customHeight="true" outlineLevel="0" collapsed="false">
      <c r="A48" s="265" t="s">
        <v>351</v>
      </c>
      <c r="B48" s="266" t="e">
        <f aca="false">'dkp jun 25' G26</f>
        <v>#VALUE!</v>
      </c>
      <c r="C48" s="256" t="e">
        <f aca="false">B48*(B48/1000)</f>
        <v>#VALUE!</v>
      </c>
      <c r="D48" s="257" t="e">
        <f aca="false">B48-C48</f>
        <v>#VALUE!</v>
      </c>
    </row>
    <row r="49" customFormat="false" ht="15.75" hidden="false" customHeight="true" outlineLevel="0" collapsed="false">
      <c r="A49" s="267" t="s">
        <v>348</v>
      </c>
      <c r="B49" s="266" t="e">
        <f aca="false">'dkp jun 25' G74</f>
        <v>#VALUE!</v>
      </c>
      <c r="C49" s="260" t="e">
        <f aca="false">B49*(B49/1000)</f>
        <v>#VALUE!</v>
      </c>
      <c r="D49" s="261" t="e">
        <f aca="false">B49-C49</f>
        <v>#VALUE!</v>
      </c>
    </row>
    <row r="50" customFormat="false" ht="15.75" hidden="false" customHeight="true" outlineLevel="0" collapsed="false">
      <c r="A50" s="254" t="s">
        <v>440</v>
      </c>
      <c r="B50" s="266" t="e">
        <f aca="false">'dkp jun 25' G93</f>
        <v>#VALUE!</v>
      </c>
      <c r="C50" s="256" t="e">
        <f aca="false">B50*(B50/1000)</f>
        <v>#VALUE!</v>
      </c>
      <c r="D50" s="257" t="e">
        <f aca="false">B50-C50</f>
        <v>#VALUE!</v>
      </c>
    </row>
    <row r="51" customFormat="false" ht="15.75" hidden="false" customHeight="true" outlineLevel="0" collapsed="false">
      <c r="A51" s="267" t="s">
        <v>343</v>
      </c>
      <c r="B51" s="266" t="e">
        <f aca="false">'dkp jun 25' G51</f>
        <v>#VALUE!</v>
      </c>
      <c r="C51" s="260" t="e">
        <f aca="false">B51*(B51/1000)</f>
        <v>#VALUE!</v>
      </c>
      <c r="D51" s="261" t="e">
        <f aca="false">B51-C51</f>
        <v>#VALUE!</v>
      </c>
    </row>
    <row r="52" customFormat="false" ht="15.75" hidden="false" customHeight="true" outlineLevel="0" collapsed="false">
      <c r="A52" s="254" t="s">
        <v>321</v>
      </c>
      <c r="B52" s="266" t="e">
        <f aca="false">'dkp jun 25' G64</f>
        <v>#VALUE!</v>
      </c>
      <c r="C52" s="256" t="e">
        <f aca="false">B52*(B52/1000)</f>
        <v>#VALUE!</v>
      </c>
      <c r="D52" s="257" t="e">
        <f aca="false">B52-C52</f>
        <v>#VALUE!</v>
      </c>
    </row>
    <row r="53" customFormat="false" ht="15.75" hidden="false" customHeight="true" outlineLevel="0" collapsed="false">
      <c r="A53" s="261" t="s">
        <v>349</v>
      </c>
      <c r="B53" s="266" t="e">
        <f aca="false">'dkp jun 25' G95</f>
        <v>#VALUE!</v>
      </c>
      <c r="C53" s="260" t="e">
        <f aca="false">B53*(B53/1000)</f>
        <v>#VALUE!</v>
      </c>
      <c r="D53" s="261" t="e">
        <f aca="false">B53-C53</f>
        <v>#VALUE!</v>
      </c>
    </row>
    <row r="54" customFormat="false" ht="15.75" hidden="false" customHeight="true" outlineLevel="0" collapsed="false">
      <c r="A54" s="254" t="s">
        <v>387</v>
      </c>
      <c r="B54" s="266" t="e">
        <f aca="false">'dkp jun 25' G99</f>
        <v>#VALUE!</v>
      </c>
      <c r="C54" s="256" t="e">
        <f aca="false">B54*(B54/1000)</f>
        <v>#VALUE!</v>
      </c>
      <c r="D54" s="257" t="e">
        <f aca="false">B54-C54</f>
        <v>#VALUE!</v>
      </c>
    </row>
    <row r="55" customFormat="false" ht="15.75" hidden="false" customHeight="true" outlineLevel="0" collapsed="false">
      <c r="A55" s="267" t="s">
        <v>358</v>
      </c>
      <c r="B55" s="266" t="e">
        <f aca="false">'dkp jun 25' G15</f>
        <v>#VALUE!</v>
      </c>
      <c r="C55" s="260" t="e">
        <f aca="false">B55*(B55/1000)</f>
        <v>#VALUE!</v>
      </c>
      <c r="D55" s="261" t="e">
        <f aca="false">B55-C55</f>
        <v>#VALUE!</v>
      </c>
    </row>
    <row r="56" customFormat="false" ht="15.75" hidden="false" customHeight="true" outlineLevel="0" collapsed="false">
      <c r="A56" s="254" t="s">
        <v>1067</v>
      </c>
      <c r="B56" s="266" t="e">
        <f aca="false">'dkp jun 25' G24</f>
        <v>#VALUE!</v>
      </c>
      <c r="C56" s="256" t="e">
        <f aca="false">B56*(B56/1000)</f>
        <v>#VALUE!</v>
      </c>
      <c r="D56" s="257" t="e">
        <f aca="false">B56-C56</f>
        <v>#VALUE!</v>
      </c>
    </row>
    <row r="57" customFormat="false" ht="15.75" hidden="false" customHeight="true" outlineLevel="0" collapsed="false">
      <c r="A57" s="268" t="s">
        <v>350</v>
      </c>
      <c r="B57" s="266" t="e">
        <f aca="false">'dkp jun 25' G32</f>
        <v>#VALUE!</v>
      </c>
      <c r="C57" s="260" t="e">
        <f aca="false">B57*(B57/1000)</f>
        <v>#VALUE!</v>
      </c>
      <c r="D57" s="261" t="e">
        <f aca="false">B57-C57</f>
        <v>#VALUE!</v>
      </c>
    </row>
    <row r="58" customFormat="false" ht="15.75" hidden="false" customHeight="true" outlineLevel="0" collapsed="false">
      <c r="A58" s="254" t="s">
        <v>353</v>
      </c>
      <c r="B58" s="266" t="e">
        <f aca="false">'dkp jun 25' G48</f>
        <v>#VALUE!</v>
      </c>
      <c r="C58" s="256" t="e">
        <f aca="false">B58*(B58/1000)</f>
        <v>#VALUE!</v>
      </c>
      <c r="D58" s="257" t="e">
        <f aca="false">B58-C58</f>
        <v>#VALUE!</v>
      </c>
    </row>
    <row r="59" customFormat="false" ht="15.75" hidden="false" customHeight="true" outlineLevel="0" collapsed="false">
      <c r="A59" s="267" t="s">
        <v>344</v>
      </c>
      <c r="B59" s="266" t="e">
        <f aca="false">'dkp jun 25' G31</f>
        <v>#VALUE!</v>
      </c>
      <c r="C59" s="260" t="e">
        <f aca="false">B59*(B59/1000)</f>
        <v>#VALUE!</v>
      </c>
      <c r="D59" s="261" t="e">
        <f aca="false">B59-C59</f>
        <v>#VALUE!</v>
      </c>
    </row>
    <row r="60" customFormat="false" ht="15.75" hidden="false" customHeight="true" outlineLevel="0" collapsed="false">
      <c r="A60" s="265" t="s">
        <v>367</v>
      </c>
      <c r="B60" s="266" t="e">
        <f aca="false">'dkp jun 25' G70</f>
        <v>#VALUE!</v>
      </c>
      <c r="C60" s="256" t="e">
        <f aca="false">B60*(B60/1000)</f>
        <v>#VALUE!</v>
      </c>
      <c r="D60" s="257" t="e">
        <f aca="false">B60-C60</f>
        <v>#VALUE!</v>
      </c>
    </row>
    <row r="61" customFormat="false" ht="15.75" hidden="false" customHeight="true" outlineLevel="0" collapsed="false">
      <c r="A61" s="267" t="s">
        <v>356</v>
      </c>
      <c r="B61" s="266" t="e">
        <f aca="false">'dkp jun 25' G62</f>
        <v>#VALUE!</v>
      </c>
      <c r="C61" s="260" t="e">
        <f aca="false">B61*(B61/1000)</f>
        <v>#VALUE!</v>
      </c>
      <c r="D61" s="261" t="e">
        <f aca="false">B61-C61</f>
        <v>#VALUE!</v>
      </c>
    </row>
    <row r="62" customFormat="false" ht="15.75" hidden="false" customHeight="true" outlineLevel="0" collapsed="false">
      <c r="A62" s="269" t="s">
        <v>360</v>
      </c>
      <c r="B62" s="266" t="e">
        <f aca="false">'dkp jun 25' G100</f>
        <v>#VALUE!</v>
      </c>
      <c r="C62" s="256" t="e">
        <f aca="false">B62*(B62/1000)</f>
        <v>#VALUE!</v>
      </c>
      <c r="D62" s="257" t="e">
        <f aca="false">B62-C62</f>
        <v>#VALUE!</v>
      </c>
    </row>
    <row r="63" customFormat="false" ht="15.75" hidden="false" customHeight="true" outlineLevel="0" collapsed="false">
      <c r="A63" s="259" t="s">
        <v>429</v>
      </c>
      <c r="B63" s="266" t="e">
        <f aca="false">'dkp jun 25' G91</f>
        <v>#VALUE!</v>
      </c>
      <c r="C63" s="260" t="e">
        <f aca="false">B63*(B63/1000)</f>
        <v>#VALUE!</v>
      </c>
      <c r="D63" s="261" t="e">
        <f aca="false">B63-C63</f>
        <v>#VALUE!</v>
      </c>
    </row>
    <row r="64" customFormat="false" ht="15.75" hidden="false" customHeight="true" outlineLevel="0" collapsed="false">
      <c r="A64" s="254" t="s">
        <v>363</v>
      </c>
      <c r="B64" s="266" t="e">
        <f aca="false">'dkp jun 25' G29</f>
        <v>#VALUE!</v>
      </c>
      <c r="C64" s="256" t="e">
        <f aca="false">B64*(B64/1000)</f>
        <v>#VALUE!</v>
      </c>
      <c r="D64" s="257" t="e">
        <f aca="false">B64-C64</f>
        <v>#VALUE!</v>
      </c>
    </row>
    <row r="65" customFormat="false" ht="15.75" hidden="false" customHeight="true" outlineLevel="0" collapsed="false">
      <c r="A65" s="259" t="s">
        <v>1068</v>
      </c>
      <c r="B65" s="266" t="e">
        <f aca="false">'dkp jun 25' G33</f>
        <v>#VALUE!</v>
      </c>
      <c r="C65" s="260" t="e">
        <f aca="false">B65*(B65/1000)</f>
        <v>#VALUE!</v>
      </c>
      <c r="D65" s="261" t="e">
        <f aca="false">B65-C65</f>
        <v>#VALUE!</v>
      </c>
    </row>
    <row r="66" customFormat="false" ht="15.75" hidden="false" customHeight="true" outlineLevel="0" collapsed="false">
      <c r="A66" s="254" t="s">
        <v>216</v>
      </c>
      <c r="B66" s="266" t="e">
        <f aca="false">'dkp jun 25' G82</f>
        <v>#VALUE!</v>
      </c>
      <c r="C66" s="256" t="e">
        <f aca="false">B66*(B66/1000)</f>
        <v>#VALUE!</v>
      </c>
      <c r="D66" s="257" t="e">
        <f aca="false">B66-C66</f>
        <v>#VALUE!</v>
      </c>
    </row>
    <row r="67" customFormat="false" ht="15.75" hidden="false" customHeight="true" outlineLevel="0" collapsed="false">
      <c r="A67" s="259" t="s">
        <v>355</v>
      </c>
      <c r="B67" s="266" t="e">
        <f aca="false">'dkp jun 25' G3</f>
        <v>#VALUE!</v>
      </c>
      <c r="C67" s="260" t="e">
        <f aca="false">B67*(B67/1000)</f>
        <v>#VALUE!</v>
      </c>
      <c r="D67" s="261" t="e">
        <f aca="false">B67-C67</f>
        <v>#VALUE!</v>
      </c>
    </row>
    <row r="68" customFormat="false" ht="15.75" hidden="false" customHeight="true" outlineLevel="0" collapsed="false">
      <c r="A68" s="254" t="s">
        <v>362</v>
      </c>
      <c r="B68" s="266" t="e">
        <f aca="false">'dkp jun 25' G69</f>
        <v>#VALUE!</v>
      </c>
      <c r="C68" s="256" t="e">
        <f aca="false">B68*(B68/1000)</f>
        <v>#VALUE!</v>
      </c>
      <c r="D68" s="257" t="e">
        <f aca="false">B68-C68</f>
        <v>#VALUE!</v>
      </c>
    </row>
    <row r="69" customFormat="false" ht="15.75" hidden="false" customHeight="true" outlineLevel="0" collapsed="false">
      <c r="A69" s="261" t="s">
        <v>364</v>
      </c>
      <c r="B69" s="266" t="e">
        <f aca="false">'dkp jun 25' G77</f>
        <v>#VALUE!</v>
      </c>
      <c r="C69" s="260" t="e">
        <f aca="false">B69*(B69/1000)</f>
        <v>#VALUE!</v>
      </c>
      <c r="D69" s="261" t="e">
        <f aca="false">B69-C69</f>
        <v>#VALUE!</v>
      </c>
    </row>
    <row r="70" customFormat="false" ht="15.75" hidden="false" customHeight="true" outlineLevel="0" collapsed="false">
      <c r="A70" s="254" t="s">
        <v>187</v>
      </c>
      <c r="B70" s="266" t="e">
        <f aca="false">'dkp jun 25' G73</f>
        <v>#VALUE!</v>
      </c>
      <c r="C70" s="256" t="e">
        <f aca="false">B70*(B70/1000)</f>
        <v>#VALUE!</v>
      </c>
      <c r="D70" s="257" t="e">
        <f aca="false">B70-C70</f>
        <v>#VALUE!</v>
      </c>
    </row>
    <row r="71" customFormat="false" ht="15.75" hidden="false" customHeight="true" outlineLevel="0" collapsed="false">
      <c r="A71" s="267" t="s">
        <v>382</v>
      </c>
      <c r="B71" s="266" t="e">
        <f aca="false">'dkp jun 25' G97</f>
        <v>#VALUE!</v>
      </c>
      <c r="C71" s="260" t="e">
        <f aca="false">B71*(B71/1000)</f>
        <v>#VALUE!</v>
      </c>
      <c r="D71" s="261" t="e">
        <f aca="false">B71-C71</f>
        <v>#VALUE!</v>
      </c>
    </row>
    <row r="72" customFormat="false" ht="15.75" hidden="false" customHeight="true" outlineLevel="0" collapsed="false">
      <c r="A72" s="257" t="s">
        <v>371</v>
      </c>
      <c r="B72" s="266" t="e">
        <f aca="false">'dkp jun 25' G76</f>
        <v>#VALUE!</v>
      </c>
      <c r="C72" s="256" t="e">
        <f aca="false">B72*(B72/1000)</f>
        <v>#VALUE!</v>
      </c>
      <c r="D72" s="257" t="e">
        <f aca="false">B72-C72</f>
        <v>#VALUE!</v>
      </c>
    </row>
    <row r="73" customFormat="false" ht="15.75" hidden="false" customHeight="true" outlineLevel="0" collapsed="false">
      <c r="A73" s="267" t="s">
        <v>311</v>
      </c>
      <c r="B73" s="266" t="e">
        <f aca="false">'dkp jun 25' G66</f>
        <v>#VALUE!</v>
      </c>
      <c r="C73" s="260" t="e">
        <f aca="false">B73*(B73/1000)</f>
        <v>#VALUE!</v>
      </c>
      <c r="D73" s="261" t="e">
        <f aca="false">B73-C73</f>
        <v>#VALUE!</v>
      </c>
    </row>
    <row r="74" customFormat="false" ht="15.75" hidden="false" customHeight="true" outlineLevel="0" collapsed="false">
      <c r="A74" s="257" t="s">
        <v>376</v>
      </c>
      <c r="B74" s="266" t="e">
        <f aca="false">'dkp jun 25' G42</f>
        <v>#VALUE!</v>
      </c>
      <c r="C74" s="256" t="e">
        <f aca="false">B74*(B74/1000)</f>
        <v>#VALUE!</v>
      </c>
      <c r="D74" s="257" t="e">
        <f aca="false">B74-C74</f>
        <v>#VALUE!</v>
      </c>
    </row>
    <row r="75" customFormat="false" ht="15.75" hidden="false" customHeight="true" outlineLevel="0" collapsed="false">
      <c r="A75" s="259" t="s">
        <v>432</v>
      </c>
      <c r="B75" s="266" t="e">
        <f aca="false">'dkp jun 25' G96</f>
        <v>#VALUE!</v>
      </c>
      <c r="C75" s="260" t="e">
        <f aca="false">B75*(B75/1000)</f>
        <v>#VALUE!</v>
      </c>
      <c r="D75" s="261" t="e">
        <f aca="false">B75-C75</f>
        <v>#VALUE!</v>
      </c>
    </row>
    <row r="76" customFormat="false" ht="15.75" hidden="false" customHeight="true" outlineLevel="0" collapsed="false">
      <c r="A76" s="254" t="s">
        <v>29</v>
      </c>
      <c r="B76" s="266" t="e">
        <f aca="false">'dkp jun 25' G9</f>
        <v>#VALUE!</v>
      </c>
      <c r="C76" s="256" t="e">
        <f aca="false">B76*(B76/1000)</f>
        <v>#VALUE!</v>
      </c>
      <c r="D76" s="257" t="e">
        <f aca="false">B76-C76</f>
        <v>#VALUE!</v>
      </c>
    </row>
    <row r="77" customFormat="false" ht="15.75" hidden="false" customHeight="true" outlineLevel="0" collapsed="false">
      <c r="A77" s="261" t="s">
        <v>383</v>
      </c>
      <c r="B77" s="266" t="e">
        <f aca="false">'dkp jun 25' G14</f>
        <v>#VALUE!</v>
      </c>
      <c r="C77" s="260" t="e">
        <f aca="false">B77*(B77/1000)</f>
        <v>#VALUE!</v>
      </c>
      <c r="D77" s="261" t="e">
        <f aca="false">B77-C77</f>
        <v>#VALUE!</v>
      </c>
    </row>
    <row r="78" customFormat="false" ht="15.75" hidden="false" customHeight="true" outlineLevel="0" collapsed="false">
      <c r="A78" s="254" t="s">
        <v>389</v>
      </c>
      <c r="B78" s="266" t="e">
        <f aca="false">'dkp jun 25' G28</f>
        <v>#VALUE!</v>
      </c>
      <c r="C78" s="256" t="e">
        <f aca="false">B78*(B78/1000)</f>
        <v>#VALUE!</v>
      </c>
      <c r="D78" s="257" t="e">
        <f aca="false">B78-C78</f>
        <v>#VALUE!</v>
      </c>
    </row>
    <row r="79" customFormat="false" ht="15.75" hidden="false" customHeight="true" outlineLevel="0" collapsed="false">
      <c r="A79" s="259" t="s">
        <v>369</v>
      </c>
      <c r="B79" s="266" t="e">
        <f aca="false">'dkp jun 25' G16</f>
        <v>#VALUE!</v>
      </c>
      <c r="C79" s="260" t="e">
        <f aca="false">B79*(B79/1000)</f>
        <v>#VALUE!</v>
      </c>
      <c r="D79" s="261" t="e">
        <f aca="false">B79-C79</f>
        <v>#VALUE!</v>
      </c>
    </row>
    <row r="80" customFormat="false" ht="15.75" hidden="false" customHeight="true" outlineLevel="0" collapsed="false">
      <c r="A80" s="254" t="s">
        <v>469</v>
      </c>
      <c r="B80" s="266" t="e">
        <f aca="false">'dkp jun 25' G52</f>
        <v>#VALUE!</v>
      </c>
      <c r="C80" s="256" t="e">
        <f aca="false">B80*(B80/1000)</f>
        <v>#VALUE!</v>
      </c>
      <c r="D80" s="257" t="e">
        <f aca="false">B80-C80</f>
        <v>#VALUE!</v>
      </c>
    </row>
    <row r="81" customFormat="false" ht="15.75" hidden="false" customHeight="true" outlineLevel="0" collapsed="false">
      <c r="A81" s="259" t="s">
        <v>372</v>
      </c>
      <c r="B81" s="266" t="e">
        <f aca="false">'dkp jun 25' G71</f>
        <v>#VALUE!</v>
      </c>
      <c r="C81" s="260" t="e">
        <f aca="false">B81*(B81/1000)</f>
        <v>#VALUE!</v>
      </c>
      <c r="D81" s="261" t="e">
        <f aca="false">B81-C81</f>
        <v>#VALUE!</v>
      </c>
    </row>
    <row r="82" customFormat="false" ht="15.75" hidden="false" customHeight="true" outlineLevel="0" collapsed="false">
      <c r="A82" s="254" t="s">
        <v>388</v>
      </c>
      <c r="B82" s="266" t="e">
        <f aca="false">'dkp jun 25' G90</f>
        <v>#VALUE!</v>
      </c>
      <c r="C82" s="256" t="e">
        <f aca="false">B82*(B82/1000)</f>
        <v>#VALUE!</v>
      </c>
      <c r="D82" s="257" t="e">
        <f aca="false">B82-C82</f>
        <v>#VALUE!</v>
      </c>
    </row>
    <row r="83" customFormat="false" ht="15.75" hidden="false" customHeight="true" outlineLevel="0" collapsed="false">
      <c r="A83" s="259" t="s">
        <v>677</v>
      </c>
      <c r="B83" s="266" t="e">
        <f aca="false">'dkp jun 25' G20</f>
        <v>#VALUE!</v>
      </c>
      <c r="C83" s="260" t="e">
        <f aca="false">B83*(B83/1000)</f>
        <v>#VALUE!</v>
      </c>
      <c r="D83" s="261" t="e">
        <f aca="false">B83-C83</f>
        <v>#VALUE!</v>
      </c>
    </row>
    <row r="84" customFormat="false" ht="15.75" hidden="false" customHeight="true" outlineLevel="0" collapsed="false">
      <c r="A84" s="254" t="s">
        <v>464</v>
      </c>
      <c r="B84" s="266" t="e">
        <f aca="false">'dkp jun 25' G94</f>
        <v>#VALUE!</v>
      </c>
      <c r="C84" s="256" t="e">
        <f aca="false">B84*(B84/1000)</f>
        <v>#VALUE!</v>
      </c>
      <c r="D84" s="257" t="e">
        <f aca="false">B84-C84</f>
        <v>#VALUE!</v>
      </c>
    </row>
    <row r="85" customFormat="false" ht="15.75" hidden="false" customHeight="true" outlineLevel="0" collapsed="false">
      <c r="A85" s="259" t="s">
        <v>602</v>
      </c>
      <c r="B85" s="266" t="e">
        <f aca="false">'dkp jun 25' G8</f>
        <v>#VALUE!</v>
      </c>
      <c r="C85" s="260" t="e">
        <f aca="false">B85*(B85/1000)</f>
        <v>#VALUE!</v>
      </c>
      <c r="D85" s="261" t="e">
        <f aca="false">B85-C85</f>
        <v>#VALUE!</v>
      </c>
    </row>
    <row r="86" customFormat="false" ht="15.75" hidden="false" customHeight="true" outlineLevel="0" collapsed="false">
      <c r="A86" s="254" t="s">
        <v>396</v>
      </c>
      <c r="B86" s="266" t="e">
        <f aca="false">'dkp jun 25' G21</f>
        <v>#VALUE!</v>
      </c>
      <c r="C86" s="256" t="e">
        <f aca="false">B86*(B86/1000)</f>
        <v>#VALUE!</v>
      </c>
      <c r="D86" s="257" t="e">
        <f aca="false">B86-C86</f>
        <v>#VALUE!</v>
      </c>
    </row>
    <row r="87" customFormat="false" ht="15.75" hidden="false" customHeight="true" outlineLevel="0" collapsed="false">
      <c r="A87" s="259" t="s">
        <v>1054</v>
      </c>
      <c r="B87" s="266" t="e">
        <f aca="false">'dkp jun 25' G34</f>
        <v>#VALUE!</v>
      </c>
      <c r="C87" s="260" t="e">
        <f aca="false">B87*(B87/1000)</f>
        <v>#VALUE!</v>
      </c>
      <c r="D87" s="261" t="e">
        <f aca="false">B87-C87</f>
        <v>#VALUE!</v>
      </c>
    </row>
    <row r="88" customFormat="false" ht="15.75" hidden="false" customHeight="true" outlineLevel="0" collapsed="false">
      <c r="A88" s="257" t="s">
        <v>390</v>
      </c>
      <c r="B88" s="266" t="e">
        <f aca="false">'dkp jun 25' G46</f>
        <v>#VALUE!</v>
      </c>
      <c r="C88" s="256" t="e">
        <f aca="false">B88*(B88/1000)</f>
        <v>#VALUE!</v>
      </c>
      <c r="D88" s="257" t="e">
        <f aca="false">B88-C88</f>
        <v>#VALUE!</v>
      </c>
    </row>
    <row r="89" customFormat="false" ht="15.75" hidden="false" customHeight="true" outlineLevel="0" collapsed="false">
      <c r="A89" s="259" t="s">
        <v>392</v>
      </c>
      <c r="B89" s="266" t="e">
        <f aca="false">'dkp jun 25' G2</f>
        <v>#VALUE!</v>
      </c>
      <c r="C89" s="260" t="e">
        <f aca="false">B89*(B89/1000)</f>
        <v>#VALUE!</v>
      </c>
      <c r="D89" s="261" t="e">
        <f aca="false">B89-C89</f>
        <v>#VALUE!</v>
      </c>
    </row>
    <row r="90" customFormat="false" ht="15.75" hidden="false" customHeight="true" outlineLevel="0" collapsed="false">
      <c r="A90" s="254" t="s">
        <v>330</v>
      </c>
      <c r="B90" s="266" t="e">
        <f aca="false">'dkp jun 25' G18</f>
        <v>#VALUE!</v>
      </c>
      <c r="C90" s="256" t="e">
        <f aca="false">B90*(B90/1000)</f>
        <v>#VALUE!</v>
      </c>
      <c r="D90" s="257" t="e">
        <f aca="false">B90-C90</f>
        <v>#VALUE!</v>
      </c>
    </row>
    <row r="91" customFormat="false" ht="15.75" hidden="false" customHeight="true" outlineLevel="0" collapsed="false">
      <c r="A91" s="259" t="s">
        <v>365</v>
      </c>
      <c r="B91" s="266" t="e">
        <f aca="false">'dkp jun 25' G30</f>
        <v>#VALUE!</v>
      </c>
      <c r="C91" s="260" t="e">
        <f aca="false">B91*(B91/1000)</f>
        <v>#VALUE!</v>
      </c>
      <c r="D91" s="261" t="e">
        <f aca="false">B91-C91</f>
        <v>#VALUE!</v>
      </c>
    </row>
    <row r="92" customFormat="false" ht="15.75" hidden="false" customHeight="true" outlineLevel="0" collapsed="false">
      <c r="A92" s="257" t="s">
        <v>393</v>
      </c>
      <c r="B92" s="266" t="e">
        <f aca="false">'dkp jun 25' G40</f>
        <v>#VALUE!</v>
      </c>
      <c r="C92" s="256" t="e">
        <f aca="false">B92*(B92/1000)</f>
        <v>#VALUE!</v>
      </c>
      <c r="D92" s="257" t="e">
        <f aca="false">B92-C92</f>
        <v>#VALUE!</v>
      </c>
    </row>
    <row r="93" customFormat="false" ht="15.75" hidden="false" customHeight="true" outlineLevel="0" collapsed="false">
      <c r="A93" s="261" t="s">
        <v>397</v>
      </c>
      <c r="B93" s="266" t="e">
        <f aca="false">'dkp jun 25' G38</f>
        <v>#VALUE!</v>
      </c>
      <c r="C93" s="260" t="e">
        <f aca="false">B93*(B93/1000)</f>
        <v>#VALUE!</v>
      </c>
      <c r="D93" s="261" t="e">
        <f aca="false">B93-C93</f>
        <v>#VALUE!</v>
      </c>
    </row>
    <row r="94" customFormat="false" ht="15.75" hidden="false" customHeight="true" outlineLevel="0" collapsed="false">
      <c r="A94" s="257" t="s">
        <v>398</v>
      </c>
      <c r="B94" s="266" t="e">
        <f aca="false">'dkp jun 25' G87</f>
        <v>#VALUE!</v>
      </c>
      <c r="C94" s="256" t="e">
        <f aca="false">B94*(B94/1000)</f>
        <v>#VALUE!</v>
      </c>
      <c r="D94" s="257" t="e">
        <f aca="false">B94-C94</f>
        <v>#VALUE!</v>
      </c>
    </row>
    <row r="95" customFormat="false" ht="15.75" hidden="false" customHeight="true" outlineLevel="0" collapsed="false">
      <c r="A95" s="261" t="s">
        <v>399</v>
      </c>
      <c r="B95" s="266" t="e">
        <f aca="false">'dkp jun 25' G41</f>
        <v>#VALUE!</v>
      </c>
      <c r="C95" s="260" t="e">
        <f aca="false">B95*(B95/1000)</f>
        <v>#VALUE!</v>
      </c>
      <c r="D95" s="261" t="e">
        <f aca="false">B95-C95</f>
        <v>#VALUE!</v>
      </c>
    </row>
    <row r="96" customFormat="false" ht="15.75" hidden="false" customHeight="true" outlineLevel="0" collapsed="false">
      <c r="A96" s="254" t="s">
        <v>1059</v>
      </c>
      <c r="B96" s="266" t="e">
        <f aca="false">'dkp jun 25' G7</f>
        <v>#VALUE!</v>
      </c>
      <c r="C96" s="256" t="e">
        <f aca="false">B96*(B96/1000)</f>
        <v>#VALUE!</v>
      </c>
      <c r="D96" s="257" t="e">
        <f aca="false">B96-C96</f>
        <v>#VALUE!</v>
      </c>
    </row>
    <row r="97" customFormat="false" ht="15.75" hidden="false" customHeight="true" outlineLevel="0" collapsed="false">
      <c r="A97" s="261" t="s">
        <v>402</v>
      </c>
      <c r="B97" s="266" t="e">
        <f aca="false">'dkp jun 25' G47</f>
        <v>#VALUE!</v>
      </c>
      <c r="C97" s="260" t="e">
        <f aca="false">B97*(B97/1000)</f>
        <v>#VALUE!</v>
      </c>
      <c r="D97" s="261" t="e">
        <f aca="false">B97-C97</f>
        <v>#VALUE!</v>
      </c>
    </row>
    <row r="98" customFormat="false" ht="15.75" hidden="false" customHeight="true" outlineLevel="0" collapsed="false">
      <c r="A98" s="257" t="s">
        <v>403</v>
      </c>
      <c r="B98" s="266" t="e">
        <f aca="false">'dkp jun 25' G56</f>
        <v>#VALUE!</v>
      </c>
      <c r="C98" s="256" t="e">
        <f aca="false">B98*(B98/1000)</f>
        <v>#VALUE!</v>
      </c>
      <c r="D98" s="257" t="e">
        <f aca="false">B98-C98</f>
        <v>#VALUE!</v>
      </c>
    </row>
    <row r="99" customFormat="false" ht="15.75" hidden="false" customHeight="true" outlineLevel="0" collapsed="false">
      <c r="A99" s="261" t="s">
        <v>401</v>
      </c>
      <c r="B99" s="266" t="e">
        <f aca="false">'dkp jun 25' G75</f>
        <v>#VALUE!</v>
      </c>
      <c r="C99" s="260" t="e">
        <f aca="false">B99*(B99/1000)</f>
        <v>#VALUE!</v>
      </c>
      <c r="D99" s="261" t="e">
        <f aca="false">B99-C99</f>
        <v>#VALUE!</v>
      </c>
    </row>
    <row r="100" customFormat="false" ht="15.75" hidden="false" customHeight="true" outlineLevel="0" collapsed="false">
      <c r="A100" s="257" t="s">
        <v>400</v>
      </c>
      <c r="B100" s="266" t="e">
        <f aca="false">'dkp jun 25' G89</f>
        <v>#VALUE!</v>
      </c>
      <c r="C100" s="256" t="e">
        <f aca="false">B100*(B100/1000)</f>
        <v>#VALUE!</v>
      </c>
      <c r="D100" s="257" t="e">
        <f aca="false">B100-C100</f>
        <v>#VALUE!</v>
      </c>
    </row>
    <row r="101" customFormat="false" ht="15.75" hidden="false" customHeight="true" outlineLevel="0" collapsed="false">
      <c r="A101" s="261" t="s">
        <v>405</v>
      </c>
      <c r="B101" s="266" t="e">
        <f aca="false">'dkp jun 25' G55</f>
        <v>#VALUE!</v>
      </c>
      <c r="C101" s="260" t="e">
        <f aca="false">B101*(B101/1000)</f>
        <v>#VALUE!</v>
      </c>
      <c r="D101" s="261" t="e">
        <f aca="false">B101-C101</f>
        <v>#VALUE!</v>
      </c>
    </row>
    <row r="102" customFormat="false" ht="15.75" hidden="false" customHeight="true" outlineLevel="0" collapsed="false">
      <c r="A102" s="254"/>
      <c r="B102" s="266" t="n">
        <v>0</v>
      </c>
      <c r="C102" s="256" t="n">
        <f aca="false">B102*(B102/1000)</f>
        <v>0</v>
      </c>
      <c r="D102" s="257" t="n">
        <f aca="false">B102-C102</f>
        <v>0</v>
      </c>
    </row>
    <row r="103" customFormat="false" ht="15.75" hidden="false" customHeight="true" outlineLevel="0" collapsed="false">
      <c r="A103" s="259"/>
      <c r="B103" s="266" t="n">
        <v>0</v>
      </c>
      <c r="C103" s="260" t="n">
        <f aca="false">B103*(B103/1000)</f>
        <v>0</v>
      </c>
      <c r="D103" s="261" t="n">
        <f aca="false">B103-C103</f>
        <v>0</v>
      </c>
    </row>
    <row r="104" customFormat="false" ht="15.75" hidden="false" customHeight="true" outlineLevel="0" collapsed="false">
      <c r="A104" s="254"/>
      <c r="B104" s="266" t="n">
        <v>0</v>
      </c>
      <c r="C104" s="256" t="n">
        <f aca="false">B104*(B104/1000)</f>
        <v>0</v>
      </c>
      <c r="D104" s="257" t="n">
        <f aca="false">B104-C104</f>
        <v>0</v>
      </c>
    </row>
    <row r="105" customFormat="false" ht="15.75" hidden="false" customHeight="true" outlineLevel="0" collapsed="false">
      <c r="A105" s="259"/>
      <c r="B105" s="266" t="n">
        <v>0</v>
      </c>
      <c r="C105" s="260" t="n">
        <f aca="false">B105*(B105/1000)</f>
        <v>0</v>
      </c>
      <c r="D105" s="261" t="n">
        <f aca="false">B105-C105</f>
        <v>0</v>
      </c>
    </row>
    <row r="106" customFormat="false" ht="15.75" hidden="false" customHeight="true" outlineLevel="0" collapsed="false">
      <c r="A106" s="254"/>
      <c r="B106" s="266" t="n">
        <v>0</v>
      </c>
      <c r="C106" s="256" t="n">
        <f aca="false">B106*(B106/1000)</f>
        <v>0</v>
      </c>
      <c r="D106" s="257" t="n">
        <f aca="false">B106-C106</f>
        <v>0</v>
      </c>
    </row>
    <row r="107" customFormat="false" ht="15.75" hidden="false" customHeight="true" outlineLevel="0" collapsed="false">
      <c r="A107" s="259"/>
      <c r="B107" s="266" t="n">
        <v>0</v>
      </c>
      <c r="C107" s="260" t="n">
        <f aca="false">B107*(B107/1000)</f>
        <v>0</v>
      </c>
      <c r="D107" s="261" t="n">
        <f aca="false">B107-C107</f>
        <v>0</v>
      </c>
    </row>
    <row r="108" customFormat="false" ht="15.75" hidden="false" customHeight="true" outlineLevel="0" collapsed="false">
      <c r="A108" s="254"/>
      <c r="B108" s="266" t="n">
        <v>0</v>
      </c>
      <c r="C108" s="256" t="n">
        <f aca="false">B108*(B108/1000)</f>
        <v>0</v>
      </c>
      <c r="D108" s="257" t="n">
        <f aca="false">B108-C108</f>
        <v>0</v>
      </c>
    </row>
    <row r="109" customFormat="false" ht="15.75" hidden="false" customHeight="true" outlineLevel="0" collapsed="false">
      <c r="A109" s="259"/>
      <c r="B109" s="266" t="n">
        <v>0</v>
      </c>
      <c r="C109" s="260" t="n">
        <f aca="false">B109*(B109/1000)</f>
        <v>0</v>
      </c>
      <c r="D109" s="261" t="n">
        <f aca="false">B109-C109</f>
        <v>0</v>
      </c>
    </row>
    <row r="110" customFormat="false" ht="15.75" hidden="false" customHeight="true" outlineLevel="0" collapsed="false">
      <c r="A110" s="254"/>
      <c r="B110" s="266" t="n">
        <v>0</v>
      </c>
      <c r="C110" s="256" t="n">
        <f aca="false">B110*(B110/1000)</f>
        <v>0</v>
      </c>
      <c r="D110" s="257" t="n">
        <f aca="false">B110-C110</f>
        <v>0</v>
      </c>
    </row>
    <row r="111" customFormat="false" ht="15.75" hidden="false" customHeight="true" outlineLevel="0" collapsed="false">
      <c r="A111" s="259"/>
      <c r="B111" s="266" t="n">
        <v>0</v>
      </c>
      <c r="C111" s="260" t="n">
        <f aca="false">B111*(B111/1000)</f>
        <v>0</v>
      </c>
      <c r="D111" s="261" t="n">
        <f aca="false">B111-C111</f>
        <v>0</v>
      </c>
    </row>
    <row r="112" customFormat="false" ht="15.75" hidden="false" customHeight="true" outlineLevel="0" collapsed="false">
      <c r="A112" s="254"/>
      <c r="B112" s="266" t="n">
        <v>0</v>
      </c>
      <c r="C112" s="256" t="n">
        <f aca="false">B112*(B112/1000)</f>
        <v>0</v>
      </c>
      <c r="D112" s="257" t="n">
        <f aca="false">B112-C112</f>
        <v>0</v>
      </c>
    </row>
    <row r="113" customFormat="false" ht="15.75" hidden="false" customHeight="true" outlineLevel="0" collapsed="false">
      <c r="A113" s="259"/>
      <c r="B113" s="266" t="n">
        <v>0</v>
      </c>
      <c r="C113" s="260" t="n">
        <f aca="false">B113*(B113/1000)</f>
        <v>0</v>
      </c>
      <c r="D113" s="261" t="n">
        <f aca="false">B113-C113</f>
        <v>0</v>
      </c>
    </row>
    <row r="114" customFormat="false" ht="15.75" hidden="false" customHeight="true" outlineLevel="0" collapsed="false">
      <c r="A114" s="254"/>
      <c r="B114" s="266" t="n">
        <v>0</v>
      </c>
      <c r="C114" s="256" t="n">
        <f aca="false">B114*(B114/1000)</f>
        <v>0</v>
      </c>
      <c r="D114" s="257" t="n">
        <f aca="false">B114-C114</f>
        <v>0</v>
      </c>
    </row>
    <row r="115" customFormat="false" ht="15.75" hidden="false" customHeight="true" outlineLevel="0" collapsed="false">
      <c r="A115" s="259"/>
      <c r="B115" s="266" t="n">
        <v>0</v>
      </c>
      <c r="C115" s="260" t="n">
        <f aca="false">B115*(B115/1000)</f>
        <v>0</v>
      </c>
      <c r="D115" s="261" t="n">
        <f aca="false">B115-C115</f>
        <v>0</v>
      </c>
    </row>
    <row r="116" customFormat="false" ht="15.75" hidden="false" customHeight="true" outlineLevel="0" collapsed="false">
      <c r="A116" s="254"/>
      <c r="B116" s="266" t="n">
        <v>0</v>
      </c>
      <c r="C116" s="256" t="n">
        <f aca="false">B116*(B116/1000)</f>
        <v>0</v>
      </c>
      <c r="D116" s="257" t="n">
        <f aca="false">B116-C116</f>
        <v>0</v>
      </c>
    </row>
    <row r="117" customFormat="false" ht="15.75" hidden="false" customHeight="true" outlineLevel="0" collapsed="false">
      <c r="A117" s="259"/>
      <c r="B117" s="266" t="n">
        <v>0</v>
      </c>
      <c r="C117" s="260" t="n">
        <f aca="false">B117*(B117/1000)</f>
        <v>0</v>
      </c>
      <c r="D117" s="261" t="n">
        <f aca="false">B117-C117</f>
        <v>0</v>
      </c>
    </row>
    <row r="118" customFormat="false" ht="15.75" hidden="false" customHeight="true" outlineLevel="0" collapsed="false">
      <c r="A118" s="254"/>
      <c r="B118" s="266" t="n">
        <v>0</v>
      </c>
      <c r="C118" s="256" t="n">
        <f aca="false">B118*(B118/1000)</f>
        <v>0</v>
      </c>
      <c r="D118" s="257" t="n">
        <f aca="false">B118-C118</f>
        <v>0</v>
      </c>
    </row>
    <row r="119" customFormat="false" ht="15.75" hidden="false" customHeight="true" outlineLevel="0" collapsed="false">
      <c r="A119" s="259"/>
      <c r="B119" s="266" t="n">
        <v>0</v>
      </c>
      <c r="C119" s="260" t="n">
        <f aca="false">B119*(B119/1000)</f>
        <v>0</v>
      </c>
      <c r="D119" s="261" t="n">
        <f aca="false">B119-C119</f>
        <v>0</v>
      </c>
    </row>
    <row r="120" customFormat="false" ht="15.75" hidden="false" customHeight="true" outlineLevel="0" collapsed="false">
      <c r="A120" s="254"/>
      <c r="B120" s="266" t="n">
        <v>0</v>
      </c>
      <c r="C120" s="256" t="n">
        <f aca="false">B120*(B120/1000)</f>
        <v>0</v>
      </c>
      <c r="D120" s="257" t="n">
        <f aca="false">B120-C120</f>
        <v>0</v>
      </c>
    </row>
    <row r="121" customFormat="false" ht="15.75" hidden="false" customHeight="true" outlineLevel="0" collapsed="false">
      <c r="A121" s="259"/>
      <c r="B121" s="266" t="n">
        <v>0</v>
      </c>
      <c r="C121" s="260" t="n">
        <f aca="false">B121*(B121/1000)</f>
        <v>0</v>
      </c>
      <c r="D121" s="261" t="n">
        <f aca="false">B121-C121</f>
        <v>0</v>
      </c>
    </row>
    <row r="122" customFormat="false" ht="15.75" hidden="false" customHeight="true" outlineLevel="0" collapsed="false">
      <c r="A122" s="254"/>
      <c r="B122" s="266" t="n">
        <v>0</v>
      </c>
      <c r="C122" s="256" t="n">
        <f aca="false">B122*(B122/1000)</f>
        <v>0</v>
      </c>
      <c r="D122" s="257" t="n">
        <f aca="false">B122-C122</f>
        <v>0</v>
      </c>
    </row>
    <row r="123" customFormat="false" ht="15.75" hidden="false" customHeight="true" outlineLevel="0" collapsed="false">
      <c r="A123" s="259"/>
      <c r="B123" s="266" t="n">
        <v>0</v>
      </c>
      <c r="C123" s="260" t="n">
        <f aca="false">B123*(B123/1000)</f>
        <v>0</v>
      </c>
      <c r="D123" s="261" t="n">
        <f aca="false">B123-C123</f>
        <v>0</v>
      </c>
    </row>
    <row r="124" customFormat="false" ht="15.75" hidden="false" customHeight="true" outlineLevel="0" collapsed="false">
      <c r="A124" s="254"/>
      <c r="B124" s="266" t="n">
        <v>0</v>
      </c>
      <c r="C124" s="256" t="n">
        <f aca="false">B124*(B124/1000)</f>
        <v>0</v>
      </c>
      <c r="D124" s="257" t="n">
        <f aca="false">B124-C124</f>
        <v>0</v>
      </c>
    </row>
    <row r="125" customFormat="false" ht="15.75" hidden="false" customHeight="true" outlineLevel="0" collapsed="false">
      <c r="A125" s="259"/>
      <c r="B125" s="266" t="n">
        <v>0</v>
      </c>
      <c r="C125" s="260" t="n">
        <f aca="false">B125*(B125/1000)</f>
        <v>0</v>
      </c>
      <c r="D125" s="261" t="n">
        <f aca="false">B125-C125</f>
        <v>0</v>
      </c>
    </row>
    <row r="126" customFormat="false" ht="15.75" hidden="false" customHeight="true" outlineLevel="0" collapsed="false">
      <c r="A126" s="254"/>
      <c r="B126" s="266" t="n">
        <v>0</v>
      </c>
      <c r="C126" s="256" t="n">
        <f aca="false">B126*(B126/1000)</f>
        <v>0</v>
      </c>
      <c r="D126" s="257" t="n">
        <f aca="false">B126-C126</f>
        <v>0</v>
      </c>
    </row>
    <row r="127" customFormat="false" ht="15.75" hidden="false" customHeight="true" outlineLevel="0" collapsed="false">
      <c r="A127" s="259"/>
      <c r="B127" s="255"/>
      <c r="C127" s="260" t="n">
        <f aca="false">B127*(B127/1000)</f>
        <v>0</v>
      </c>
      <c r="D127" s="261" t="n">
        <f aca="false">B127-C127</f>
        <v>0</v>
      </c>
    </row>
    <row r="128" customFormat="false" ht="15.75" hidden="false" customHeight="true" outlineLevel="0" collapsed="false">
      <c r="A128" s="254"/>
      <c r="B128" s="255"/>
      <c r="C128" s="256" t="n">
        <f aca="false">B128*(B128/1000)</f>
        <v>0</v>
      </c>
      <c r="D128" s="257" t="n">
        <f aca="false">B128-C128</f>
        <v>0</v>
      </c>
    </row>
    <row r="129" customFormat="false" ht="15.75" hidden="false" customHeight="true" outlineLevel="0" collapsed="false">
      <c r="A129" s="259"/>
      <c r="B129" s="255"/>
      <c r="C129" s="260" t="n">
        <f aca="false">B129*(B129/1000)</f>
        <v>0</v>
      </c>
      <c r="D129" s="261" t="n">
        <f aca="false">B129-C129</f>
        <v>0</v>
      </c>
    </row>
    <row r="130" customFormat="false" ht="15.75" hidden="false" customHeight="true" outlineLevel="0" collapsed="false">
      <c r="A130" s="254"/>
      <c r="B130" s="255"/>
      <c r="C130" s="256" t="n">
        <f aca="false">B130*(B130/1000)</f>
        <v>0</v>
      </c>
      <c r="D130" s="257" t="n">
        <f aca="false">B130-C130</f>
        <v>0</v>
      </c>
    </row>
    <row r="131" customFormat="false" ht="15.75" hidden="false" customHeight="true" outlineLevel="0" collapsed="false">
      <c r="A131" s="259"/>
      <c r="B131" s="255"/>
      <c r="C131" s="260" t="n">
        <f aca="false">B131*(B131/1000)</f>
        <v>0</v>
      </c>
      <c r="D131" s="261" t="n">
        <f aca="false">B131-C131</f>
        <v>0</v>
      </c>
    </row>
    <row r="132" customFormat="false" ht="15.75" hidden="false" customHeight="true" outlineLevel="0" collapsed="false">
      <c r="A132" s="254"/>
      <c r="B132" s="255"/>
      <c r="C132" s="256" t="n">
        <f aca="false">B132*(B132/1000)</f>
        <v>0</v>
      </c>
      <c r="D132" s="257" t="n">
        <f aca="false">B132-C132</f>
        <v>0</v>
      </c>
    </row>
    <row r="133" customFormat="false" ht="15.75" hidden="false" customHeight="true" outlineLevel="0" collapsed="false">
      <c r="A133" s="259"/>
      <c r="B133" s="255"/>
      <c r="C133" s="260" t="n">
        <f aca="false">B133*(B133/1000)</f>
        <v>0</v>
      </c>
      <c r="D133" s="261" t="n">
        <f aca="false">B133-C133</f>
        <v>0</v>
      </c>
    </row>
    <row r="134" customFormat="false" ht="15.75" hidden="false" customHeight="true" outlineLevel="0" collapsed="false">
      <c r="A134" s="254"/>
      <c r="B134" s="255"/>
      <c r="C134" s="256" t="n">
        <f aca="false">B134*(B134/1000)</f>
        <v>0</v>
      </c>
      <c r="D134" s="257" t="n">
        <f aca="false">B134-C134</f>
        <v>0</v>
      </c>
    </row>
    <row r="135" customFormat="false" ht="15.75" hidden="false" customHeight="true" outlineLevel="0" collapsed="false">
      <c r="A135" s="259"/>
      <c r="B135" s="255"/>
      <c r="C135" s="260" t="n">
        <f aca="false">B135*(B135/1000)</f>
        <v>0</v>
      </c>
      <c r="D135" s="261" t="n">
        <f aca="false">B135-C135</f>
        <v>0</v>
      </c>
    </row>
    <row r="136" customFormat="false" ht="15.75" hidden="false" customHeight="true" outlineLevel="0" collapsed="false">
      <c r="A136" s="254"/>
      <c r="B136" s="255"/>
      <c r="C136" s="256" t="n">
        <f aca="false">B136*(B136/1000)</f>
        <v>0</v>
      </c>
      <c r="D136" s="257" t="n">
        <f aca="false">B136-C136</f>
        <v>0</v>
      </c>
    </row>
    <row r="137" customFormat="false" ht="15.75" hidden="false" customHeight="true" outlineLevel="0" collapsed="false">
      <c r="A137" s="259"/>
      <c r="B137" s="255"/>
      <c r="C137" s="260" t="n">
        <f aca="false">B137*(B137/1000)</f>
        <v>0</v>
      </c>
      <c r="D137" s="261" t="n">
        <f aca="false">B137-C137</f>
        <v>0</v>
      </c>
    </row>
    <row r="138" customFormat="false" ht="15.75" hidden="false" customHeight="true" outlineLevel="0" collapsed="false">
      <c r="A138" s="254"/>
      <c r="B138" s="255"/>
      <c r="C138" s="256" t="n">
        <f aca="false">B138*(B138/1000)</f>
        <v>0</v>
      </c>
      <c r="D138" s="257" t="n">
        <f aca="false">B138-C138</f>
        <v>0</v>
      </c>
    </row>
    <row r="139" customFormat="false" ht="15.75" hidden="false" customHeight="true" outlineLevel="0" collapsed="false">
      <c r="A139" s="259"/>
      <c r="B139" s="255"/>
      <c r="C139" s="260" t="n">
        <f aca="false">B139*(B139/1000)</f>
        <v>0</v>
      </c>
      <c r="D139" s="261" t="n">
        <f aca="false">B139-C139</f>
        <v>0</v>
      </c>
    </row>
    <row r="140" customFormat="false" ht="15.75" hidden="false" customHeight="true" outlineLevel="0" collapsed="false">
      <c r="A140" s="254"/>
      <c r="B140" s="255"/>
      <c r="C140" s="256" t="n">
        <f aca="false">B140*(B140/1000)</f>
        <v>0</v>
      </c>
      <c r="D140" s="257" t="n">
        <f aca="false">B140-C140</f>
        <v>0</v>
      </c>
    </row>
    <row r="141" customFormat="false" ht="15.75" hidden="false" customHeight="true" outlineLevel="0" collapsed="false">
      <c r="A141" s="259"/>
      <c r="B141" s="255"/>
      <c r="C141" s="260" t="n">
        <f aca="false">B141*(B141/1000)</f>
        <v>0</v>
      </c>
      <c r="D141" s="261" t="n">
        <f aca="false">B141-C141</f>
        <v>0</v>
      </c>
    </row>
    <row r="142" customFormat="false" ht="15.75" hidden="false" customHeight="true" outlineLevel="0" collapsed="false">
      <c r="A142" s="254"/>
      <c r="B142" s="255"/>
      <c r="C142" s="256" t="n">
        <f aca="false">B142*(B142/1000)</f>
        <v>0</v>
      </c>
      <c r="D142" s="257" t="n">
        <f aca="false">B142-C142</f>
        <v>0</v>
      </c>
    </row>
    <row r="143" customFormat="false" ht="15.75" hidden="false" customHeight="true" outlineLevel="0" collapsed="false">
      <c r="A143" s="259"/>
      <c r="B143" s="255"/>
      <c r="C143" s="260" t="n">
        <f aca="false">B143*(B143/1000)</f>
        <v>0</v>
      </c>
      <c r="D143" s="261" t="n">
        <f aca="false">B143-C143</f>
        <v>0</v>
      </c>
    </row>
    <row r="144" customFormat="false" ht="15.75" hidden="false" customHeight="true" outlineLevel="0" collapsed="false">
      <c r="A144" s="254"/>
      <c r="B144" s="255"/>
      <c r="C144" s="256" t="n">
        <f aca="false">B144*(B144/1000)</f>
        <v>0</v>
      </c>
      <c r="D144" s="257" t="n">
        <f aca="false">B144-C144</f>
        <v>0</v>
      </c>
    </row>
    <row r="145" customFormat="false" ht="15.75" hidden="false" customHeight="true" outlineLevel="0" collapsed="false">
      <c r="A145" s="259"/>
      <c r="B145" s="255"/>
      <c r="C145" s="260" t="n">
        <f aca="false">B145*(B145/1000)</f>
        <v>0</v>
      </c>
      <c r="D145" s="261" t="n">
        <f aca="false">B145-C145</f>
        <v>0</v>
      </c>
    </row>
    <row r="146" customFormat="false" ht="15.75" hidden="false" customHeight="true" outlineLevel="0" collapsed="false">
      <c r="A146" s="254"/>
      <c r="B146" s="266"/>
      <c r="C146" s="256" t="n">
        <f aca="false">B146*(B146/1000)</f>
        <v>0</v>
      </c>
      <c r="D146" s="257" t="n">
        <f aca="false">B146-C146</f>
        <v>0</v>
      </c>
    </row>
    <row r="147" customFormat="false" ht="15.75" hidden="false" customHeight="true" outlineLevel="0" collapsed="false">
      <c r="A147" s="259"/>
      <c r="B147" s="266"/>
      <c r="C147" s="260" t="n">
        <f aca="false">B147*(B147/1000)</f>
        <v>0</v>
      </c>
      <c r="D147" s="261" t="n">
        <f aca="false">B147-C147</f>
        <v>0</v>
      </c>
    </row>
    <row r="148" customFormat="false" ht="15.75" hidden="false" customHeight="true" outlineLevel="0" collapsed="false">
      <c r="A148" s="254"/>
      <c r="B148" s="266"/>
      <c r="C148" s="256" t="n">
        <f aca="false">B148*(B148/1000)</f>
        <v>0</v>
      </c>
      <c r="D148" s="257" t="n">
        <f aca="false">B148-C148</f>
        <v>0</v>
      </c>
    </row>
    <row r="149" customFormat="false" ht="15.75" hidden="false" customHeight="true" outlineLevel="0" collapsed="false">
      <c r="A149" s="259"/>
      <c r="B149" s="266"/>
      <c r="C149" s="260" t="n">
        <f aca="false">B149*(B149/1000)</f>
        <v>0</v>
      </c>
      <c r="D149" s="261" t="n">
        <f aca="false">B149-C149</f>
        <v>0</v>
      </c>
    </row>
    <row r="150" customFormat="false" ht="15.75" hidden="false" customHeight="true" outlineLevel="0" collapsed="false">
      <c r="A150" s="254"/>
      <c r="B150" s="266"/>
      <c r="C150" s="256" t="n">
        <f aca="false">B150*(B150/1000)</f>
        <v>0</v>
      </c>
      <c r="D150" s="257" t="n">
        <f aca="false">B150-C150</f>
        <v>0</v>
      </c>
    </row>
    <row r="151" customFormat="false" ht="15.75" hidden="false" customHeight="true" outlineLevel="0" collapsed="false">
      <c r="A151" s="259"/>
      <c r="B151" s="266"/>
      <c r="C151" s="260" t="n">
        <f aca="false">B151*(B151/1000)</f>
        <v>0</v>
      </c>
      <c r="D151" s="261" t="n">
        <f aca="false">B151-C151</f>
        <v>0</v>
      </c>
    </row>
    <row r="152" customFormat="false" ht="15.75" hidden="false" customHeight="true" outlineLevel="0" collapsed="false">
      <c r="A152" s="254"/>
      <c r="B152" s="266"/>
      <c r="C152" s="256" t="n">
        <f aca="false">B152*(B152/1000)</f>
        <v>0</v>
      </c>
      <c r="D152" s="257" t="n">
        <f aca="false">B152-C152</f>
        <v>0</v>
      </c>
    </row>
    <row r="153" customFormat="false" ht="15.75" hidden="false" customHeight="true" outlineLevel="0" collapsed="false">
      <c r="A153" s="259"/>
      <c r="B153" s="266"/>
      <c r="C153" s="260" t="n">
        <f aca="false">B153*(B153/1000)</f>
        <v>0</v>
      </c>
      <c r="D153" s="261" t="n">
        <f aca="false">B153-C153</f>
        <v>0</v>
      </c>
    </row>
    <row r="154" customFormat="false" ht="15.75" hidden="false" customHeight="true" outlineLevel="0" collapsed="false">
      <c r="A154" s="254"/>
      <c r="B154" s="266"/>
      <c r="C154" s="256" t="n">
        <f aca="false">B154*(B154/1000)</f>
        <v>0</v>
      </c>
      <c r="D154" s="257" t="n">
        <f aca="false">B154-C154</f>
        <v>0</v>
      </c>
    </row>
    <row r="155" customFormat="false" ht="15.75" hidden="false" customHeight="true" outlineLevel="0" collapsed="false">
      <c r="A155" s="259"/>
      <c r="B155" s="266"/>
      <c r="C155" s="260" t="n">
        <f aca="false">B155*(B155/1000)</f>
        <v>0</v>
      </c>
      <c r="D155" s="261" t="n">
        <f aca="false">B155-C155</f>
        <v>0</v>
      </c>
    </row>
    <row r="156" customFormat="false" ht="15.75" hidden="false" customHeight="true" outlineLevel="0" collapsed="false">
      <c r="A156" s="254"/>
      <c r="B156" s="266"/>
      <c r="C156" s="256" t="n">
        <f aca="false">B156*(B156/1000)</f>
        <v>0</v>
      </c>
      <c r="D156" s="257" t="n">
        <f aca="false">B156-C156</f>
        <v>0</v>
      </c>
    </row>
    <row r="157" customFormat="false" ht="15.75" hidden="false" customHeight="true" outlineLevel="0" collapsed="false">
      <c r="A157" s="259"/>
      <c r="B157" s="266"/>
      <c r="C157" s="260" t="n">
        <f aca="false">B157*(B157/1000)</f>
        <v>0</v>
      </c>
      <c r="D157" s="261" t="n">
        <f aca="false">B157-C157</f>
        <v>0</v>
      </c>
    </row>
    <row r="158" customFormat="false" ht="15.75" hidden="false" customHeight="true" outlineLevel="0" collapsed="false">
      <c r="A158" s="254"/>
      <c r="B158" s="266"/>
      <c r="C158" s="256" t="n">
        <f aca="false">B158*(B158/1000)</f>
        <v>0</v>
      </c>
      <c r="D158" s="257" t="n">
        <f aca="false">B158-C158</f>
        <v>0</v>
      </c>
    </row>
    <row r="159" customFormat="false" ht="15.75" hidden="false" customHeight="true" outlineLevel="0" collapsed="false">
      <c r="A159" s="259"/>
      <c r="B159" s="266"/>
      <c r="C159" s="260" t="n">
        <f aca="false">B159*(B159/1000)</f>
        <v>0</v>
      </c>
      <c r="D159" s="261" t="n">
        <f aca="false">B159-C159</f>
        <v>0</v>
      </c>
    </row>
    <row r="160" customFormat="false" ht="15.75" hidden="false" customHeight="true" outlineLevel="0" collapsed="false">
      <c r="A160" s="254"/>
      <c r="B160" s="266"/>
      <c r="C160" s="256" t="n">
        <f aca="false">B160*(B160/1000)</f>
        <v>0</v>
      </c>
      <c r="D160" s="257" t="n">
        <f aca="false">B160-C160</f>
        <v>0</v>
      </c>
    </row>
    <row r="161" customFormat="false" ht="15.75" hidden="false" customHeight="true" outlineLevel="0" collapsed="false">
      <c r="A161" s="259"/>
      <c r="B161" s="266"/>
      <c r="C161" s="260" t="n">
        <f aca="false">B161*(B161/1000)</f>
        <v>0</v>
      </c>
      <c r="D161" s="261" t="n">
        <f aca="false">B161-C161</f>
        <v>0</v>
      </c>
    </row>
    <row r="162" customFormat="false" ht="15.75" hidden="false" customHeight="true" outlineLevel="0" collapsed="false">
      <c r="A162" s="254"/>
      <c r="B162" s="266"/>
      <c r="C162" s="256" t="n">
        <f aca="false">B162*(B162/1000)</f>
        <v>0</v>
      </c>
      <c r="D162" s="257" t="n">
        <f aca="false">B162-C162</f>
        <v>0</v>
      </c>
    </row>
    <row r="163" customFormat="false" ht="15.75" hidden="false" customHeight="true" outlineLevel="0" collapsed="false">
      <c r="A163" s="259"/>
      <c r="B163" s="266"/>
      <c r="C163" s="260" t="n">
        <f aca="false">B163*(B163/1000)</f>
        <v>0</v>
      </c>
      <c r="D163" s="261" t="n">
        <f aca="false">B163-C163</f>
        <v>0</v>
      </c>
    </row>
    <row r="164" customFormat="false" ht="15.75" hidden="false" customHeight="true" outlineLevel="0" collapsed="false">
      <c r="A164" s="254"/>
      <c r="B164" s="266"/>
      <c r="C164" s="256" t="n">
        <f aca="false">B164*(B164/1000)</f>
        <v>0</v>
      </c>
      <c r="D164" s="257" t="n">
        <f aca="false">B164-C164</f>
        <v>0</v>
      </c>
    </row>
    <row r="165" customFormat="false" ht="15.75" hidden="false" customHeight="true" outlineLevel="0" collapsed="false">
      <c r="A165" s="259"/>
      <c r="B165" s="266"/>
      <c r="C165" s="260" t="n">
        <f aca="false">B165*(B165/1000)</f>
        <v>0</v>
      </c>
      <c r="D165" s="261" t="n">
        <f aca="false">B165-C165</f>
        <v>0</v>
      </c>
    </row>
    <row r="166" customFormat="false" ht="15.75" hidden="false" customHeight="true" outlineLevel="0" collapsed="false">
      <c r="A166" s="254"/>
      <c r="B166" s="266"/>
      <c r="C166" s="263" t="n">
        <f aca="false">B166*(B166/1000)</f>
        <v>0</v>
      </c>
      <c r="D166" s="270" t="n">
        <f aca="false">B166-C166</f>
        <v>0</v>
      </c>
    </row>
    <row r="167" customFormat="false" ht="15.75" hidden="false" customHeight="true" outlineLevel="0" collapsed="false">
      <c r="A167" s="259"/>
      <c r="B167" s="266"/>
      <c r="C167" s="260" t="n">
        <f aca="false">B167*(B167/1000)</f>
        <v>0</v>
      </c>
      <c r="D167" s="261" t="n">
        <f aca="false">B167-C167</f>
        <v>0</v>
      </c>
    </row>
    <row r="168" customFormat="false" ht="15.75" hidden="false" customHeight="true" outlineLevel="0" collapsed="false">
      <c r="A168" s="254"/>
      <c r="B168" s="266"/>
      <c r="C168" s="256" t="n">
        <f aca="false">B168*(B168/1000)</f>
        <v>0</v>
      </c>
      <c r="D168" s="257" t="n">
        <f aca="false">B168-C168</f>
        <v>0</v>
      </c>
    </row>
    <row r="169" customFormat="false" ht="15.75" hidden="false" customHeight="true" outlineLevel="0" collapsed="false">
      <c r="A169" s="259"/>
      <c r="B169" s="266"/>
      <c r="C169" s="260" t="n">
        <f aca="false">B169*(B169/1000)</f>
        <v>0</v>
      </c>
      <c r="D169" s="261" t="n">
        <f aca="false">B169-C169</f>
        <v>0</v>
      </c>
    </row>
    <row r="170" customFormat="false" ht="15.75" hidden="false" customHeight="true" outlineLevel="0" collapsed="false">
      <c r="A170" s="254"/>
      <c r="B170" s="266"/>
      <c r="C170" s="256" t="n">
        <f aca="false">B170*(B170/1000)</f>
        <v>0</v>
      </c>
      <c r="D170" s="257" t="n">
        <f aca="false">B170-C170</f>
        <v>0</v>
      </c>
    </row>
    <row r="171" customFormat="false" ht="15.75" hidden="false" customHeight="true" outlineLevel="0" collapsed="false">
      <c r="A171" s="259"/>
      <c r="B171" s="255"/>
      <c r="C171" s="260" t="n">
        <f aca="false">B171*(B171/1000)</f>
        <v>0</v>
      </c>
      <c r="D171" s="261" t="n">
        <f aca="false">B171-C171</f>
        <v>0</v>
      </c>
    </row>
    <row r="172" customFormat="false" ht="15.75" hidden="false" customHeight="true" outlineLevel="0" collapsed="false">
      <c r="A172" s="254"/>
      <c r="B172" s="255"/>
      <c r="C172" s="256" t="n">
        <f aca="false">B172*(B172/1000)</f>
        <v>0</v>
      </c>
      <c r="D172" s="257" t="n">
        <f aca="false">B172-C172</f>
        <v>0</v>
      </c>
    </row>
    <row r="173" customFormat="false" ht="15.75" hidden="false" customHeight="true" outlineLevel="0" collapsed="false">
      <c r="A173" s="259"/>
      <c r="B173" s="255"/>
      <c r="C173" s="260" t="n">
        <f aca="false">B173*(B173/1000)</f>
        <v>0</v>
      </c>
      <c r="D173" s="261" t="n">
        <f aca="false">B173-C173</f>
        <v>0</v>
      </c>
    </row>
    <row r="174" customFormat="false" ht="15.75" hidden="false" customHeight="true" outlineLevel="0" collapsed="false">
      <c r="A174" s="254"/>
      <c r="B174" s="255"/>
      <c r="C174" s="256" t="n">
        <f aca="false">B174*(B174/1000)</f>
        <v>0</v>
      </c>
      <c r="D174" s="257" t="n">
        <f aca="false">B174-C174</f>
        <v>0</v>
      </c>
    </row>
    <row r="175" customFormat="false" ht="15.75" hidden="false" customHeight="true" outlineLevel="0" collapsed="false">
      <c r="A175" s="259"/>
      <c r="B175" s="255"/>
      <c r="C175" s="260" t="n">
        <f aca="false">B175*(B175/1000)</f>
        <v>0</v>
      </c>
      <c r="D175" s="261" t="n">
        <f aca="false">B175-C175</f>
        <v>0</v>
      </c>
    </row>
    <row r="176" customFormat="false" ht="15.75" hidden="false" customHeight="true" outlineLevel="0" collapsed="false">
      <c r="A176" s="254"/>
      <c r="B176" s="255"/>
      <c r="C176" s="256" t="n">
        <f aca="false">B176*(B176/1000)</f>
        <v>0</v>
      </c>
      <c r="D176" s="257" t="n">
        <f aca="false">B176-C176</f>
        <v>0</v>
      </c>
    </row>
    <row r="177" customFormat="false" ht="15.75" hidden="false" customHeight="true" outlineLevel="0" collapsed="false">
      <c r="A177" s="259"/>
      <c r="B177" s="255"/>
      <c r="C177" s="260" t="n">
        <f aca="false">B177*(B177/1000)</f>
        <v>0</v>
      </c>
      <c r="D177" s="261" t="n">
        <f aca="false">B177-C177</f>
        <v>0</v>
      </c>
    </row>
    <row r="178" customFormat="false" ht="15.75" hidden="false" customHeight="true" outlineLevel="0" collapsed="false">
      <c r="A178" s="254"/>
      <c r="B178" s="255"/>
      <c r="C178" s="256" t="n">
        <f aca="false">B178*(B178/1000)</f>
        <v>0</v>
      </c>
      <c r="D178" s="257" t="n">
        <f aca="false">B178-C178</f>
        <v>0</v>
      </c>
    </row>
    <row r="179" customFormat="false" ht="15.75" hidden="false" customHeight="true" outlineLevel="0" collapsed="false">
      <c r="A179" s="259"/>
      <c r="B179" s="255"/>
      <c r="C179" s="260" t="n">
        <f aca="false">B179*(B179/1000)</f>
        <v>0</v>
      </c>
      <c r="D179" s="261" t="n">
        <f aca="false">B179-C179</f>
        <v>0</v>
      </c>
    </row>
    <row r="180" customFormat="false" ht="15.75" hidden="false" customHeight="true" outlineLevel="0" collapsed="false">
      <c r="A180" s="254"/>
      <c r="B180" s="255"/>
      <c r="C180" s="256" t="n">
        <f aca="false">B180*(B180/1000)</f>
        <v>0</v>
      </c>
      <c r="D180" s="257" t="n">
        <f aca="false">B180-C180</f>
        <v>0</v>
      </c>
    </row>
    <row r="181" customFormat="false" ht="15.75" hidden="false" customHeight="true" outlineLevel="0" collapsed="false">
      <c r="A181" s="259"/>
      <c r="B181" s="255"/>
      <c r="C181" s="260" t="n">
        <f aca="false">B181*(B181/1000)</f>
        <v>0</v>
      </c>
      <c r="D181" s="261" t="n">
        <f aca="false">B181-C181</f>
        <v>0</v>
      </c>
    </row>
    <row r="182" customFormat="false" ht="15.75" hidden="false" customHeight="true" outlineLevel="0" collapsed="false">
      <c r="A182" s="254"/>
      <c r="B182" s="255"/>
      <c r="C182" s="256" t="n">
        <f aca="false">B182*(B182/1000)</f>
        <v>0</v>
      </c>
      <c r="D182" s="257" t="n">
        <f aca="false">B182-C182</f>
        <v>0</v>
      </c>
    </row>
    <row r="183" customFormat="false" ht="15.75" hidden="false" customHeight="true" outlineLevel="0" collapsed="false">
      <c r="A183" s="259"/>
      <c r="B183" s="255"/>
      <c r="C183" s="260" t="n">
        <f aca="false">B183*(B183/1000)</f>
        <v>0</v>
      </c>
      <c r="D183" s="261" t="n">
        <f aca="false">B183-C183</f>
        <v>0</v>
      </c>
    </row>
    <row r="184" customFormat="false" ht="15.75" hidden="false" customHeight="true" outlineLevel="0" collapsed="false">
      <c r="A184" s="254"/>
      <c r="B184" s="255"/>
      <c r="C184" s="256" t="n">
        <f aca="false">B184*(B184/1000)</f>
        <v>0</v>
      </c>
      <c r="D184" s="257" t="n">
        <f aca="false">B184-C184</f>
        <v>0</v>
      </c>
    </row>
    <row r="185" customFormat="false" ht="15.75" hidden="false" customHeight="true" outlineLevel="0" collapsed="false">
      <c r="A185" s="259"/>
      <c r="B185" s="255"/>
      <c r="C185" s="260" t="n">
        <f aca="false">B185*(B185/1000)</f>
        <v>0</v>
      </c>
      <c r="D185" s="261" t="n">
        <f aca="false">B185-C185</f>
        <v>0</v>
      </c>
    </row>
    <row r="186" customFormat="false" ht="15.75" hidden="false" customHeight="true" outlineLevel="0" collapsed="false">
      <c r="A186" s="254"/>
      <c r="B186" s="255"/>
      <c r="C186" s="256" t="n">
        <f aca="false">B186*(B186/1000)</f>
        <v>0</v>
      </c>
      <c r="D186" s="257" t="n">
        <f aca="false">B186-C186</f>
        <v>0</v>
      </c>
    </row>
    <row r="187" customFormat="false" ht="15.75" hidden="false" customHeight="true" outlineLevel="0" collapsed="false">
      <c r="A187" s="259"/>
      <c r="B187" s="255"/>
      <c r="C187" s="260" t="n">
        <f aca="false">B187*(B187/1000)</f>
        <v>0</v>
      </c>
      <c r="D187" s="261" t="n">
        <f aca="false">B187-C187</f>
        <v>0</v>
      </c>
    </row>
    <row r="188" customFormat="false" ht="15.75" hidden="false" customHeight="true" outlineLevel="0" collapsed="false">
      <c r="A188" s="254"/>
      <c r="B188" s="255"/>
      <c r="C188" s="256" t="n">
        <f aca="false">B188*(B188/1000)</f>
        <v>0</v>
      </c>
      <c r="D188" s="257" t="n">
        <f aca="false">B188-C188</f>
        <v>0</v>
      </c>
    </row>
    <row r="189" customFormat="false" ht="15.75" hidden="false" customHeight="true" outlineLevel="0" collapsed="false">
      <c r="A189" s="259"/>
      <c r="B189" s="255"/>
      <c r="C189" s="260" t="n">
        <f aca="false">B189*(B189/1000)</f>
        <v>0</v>
      </c>
      <c r="D189" s="261" t="n">
        <f aca="false">B189-C189</f>
        <v>0</v>
      </c>
    </row>
    <row r="190" customFormat="false" ht="15.75" hidden="false" customHeight="true" outlineLevel="0" collapsed="false">
      <c r="A190" s="254"/>
      <c r="B190" s="255"/>
      <c r="C190" s="256" t="n">
        <f aca="false">B190*(B190/1000)</f>
        <v>0</v>
      </c>
      <c r="D190" s="257" t="n">
        <f aca="false">B190-C190</f>
        <v>0</v>
      </c>
    </row>
    <row r="191" customFormat="false" ht="15.75" hidden="false" customHeight="true" outlineLevel="0" collapsed="false">
      <c r="A191" s="259"/>
      <c r="B191" s="255"/>
      <c r="C191" s="260" t="n">
        <f aca="false">B191*(B191/1000)</f>
        <v>0</v>
      </c>
      <c r="D191" s="261" t="n">
        <f aca="false">B191-C191</f>
        <v>0</v>
      </c>
    </row>
    <row r="192" customFormat="false" ht="15.75" hidden="false" customHeight="true" outlineLevel="0" collapsed="false">
      <c r="A192" s="254"/>
      <c r="B192" s="255"/>
      <c r="C192" s="256" t="n">
        <f aca="false">B192*(B192/1000)</f>
        <v>0</v>
      </c>
      <c r="D192" s="257" t="n">
        <f aca="false">B192-C192</f>
        <v>0</v>
      </c>
    </row>
    <row r="193" customFormat="false" ht="15.75" hidden="false" customHeight="true" outlineLevel="0" collapsed="false">
      <c r="A193" s="259"/>
      <c r="B193" s="255"/>
      <c r="C193" s="260" t="n">
        <f aca="false">B193*(B193/1000)</f>
        <v>0</v>
      </c>
      <c r="D193" s="261" t="n">
        <f aca="false">B193-C193</f>
        <v>0</v>
      </c>
    </row>
    <row r="194" customFormat="false" ht="15.75" hidden="false" customHeight="true" outlineLevel="0" collapsed="false">
      <c r="A194" s="254"/>
      <c r="B194" s="255"/>
      <c r="C194" s="256" t="n">
        <f aca="false">B194*(B194/1000)</f>
        <v>0</v>
      </c>
      <c r="D194" s="257" t="n">
        <f aca="false">B194-C194</f>
        <v>0</v>
      </c>
    </row>
    <row r="195" customFormat="false" ht="15.75" hidden="false" customHeight="true" outlineLevel="0" collapsed="false">
      <c r="A195" s="259"/>
      <c r="B195" s="255"/>
      <c r="C195" s="260" t="n">
        <f aca="false">B195*(B195/1000)</f>
        <v>0</v>
      </c>
      <c r="D195" s="261" t="n">
        <f aca="false">B195-C195</f>
        <v>0</v>
      </c>
    </row>
    <row r="196" customFormat="false" ht="15.75" hidden="false" customHeight="true" outlineLevel="0" collapsed="false">
      <c r="A196" s="254"/>
      <c r="B196" s="255"/>
      <c r="C196" s="256" t="n">
        <f aca="false">B196*(B196/1000)</f>
        <v>0</v>
      </c>
      <c r="D196" s="257" t="n">
        <f aca="false">B196-C196</f>
        <v>0</v>
      </c>
    </row>
    <row r="197" customFormat="false" ht="15.75" hidden="false" customHeight="true" outlineLevel="0" collapsed="false">
      <c r="A197" s="259"/>
      <c r="B197" s="255"/>
      <c r="C197" s="260" t="n">
        <f aca="false">B197*(B197/1000)</f>
        <v>0</v>
      </c>
      <c r="D197" s="261" t="n">
        <f aca="false">B197-C197</f>
        <v>0</v>
      </c>
    </row>
    <row r="198" customFormat="false" ht="15.75" hidden="false" customHeight="true" outlineLevel="0" collapsed="false">
      <c r="A198" s="254"/>
      <c r="B198" s="255"/>
      <c r="C198" s="256" t="n">
        <f aca="false">B198*(B198/1000)</f>
        <v>0</v>
      </c>
      <c r="D198" s="257" t="n">
        <f aca="false">B198-C198</f>
        <v>0</v>
      </c>
    </row>
    <row r="199" customFormat="false" ht="15.75" hidden="false" customHeight="true" outlineLevel="0" collapsed="false">
      <c r="A199" s="259"/>
      <c r="B199" s="255"/>
      <c r="C199" s="260" t="n">
        <f aca="false">B199*(B199/1000)</f>
        <v>0</v>
      </c>
      <c r="D199" s="261" t="n">
        <f aca="false">B199-C199</f>
        <v>0</v>
      </c>
    </row>
    <row r="200" customFormat="false" ht="15.75" hidden="false" customHeight="true" outlineLevel="0" collapsed="false">
      <c r="A200" s="254"/>
      <c r="B200" s="255"/>
      <c r="C200" s="256" t="n">
        <f aca="false">B200*(B200/1000)</f>
        <v>0</v>
      </c>
      <c r="D200" s="257" t="n">
        <f aca="false">B200-C200</f>
        <v>0</v>
      </c>
    </row>
    <row r="201" customFormat="false" ht="15.75" hidden="false" customHeight="true" outlineLevel="0" collapsed="false">
      <c r="A201" s="259"/>
      <c r="B201" s="255"/>
      <c r="C201" s="260" t="n">
        <f aca="false">B201*(B201/1000)</f>
        <v>0</v>
      </c>
      <c r="D201" s="261" t="n">
        <f aca="false">B201-C201</f>
        <v>0</v>
      </c>
    </row>
    <row r="202" customFormat="false" ht="15.75" hidden="false" customHeight="true" outlineLevel="0" collapsed="false">
      <c r="A202" s="254"/>
      <c r="B202" s="255"/>
      <c r="C202" s="256" t="n">
        <f aca="false">B202*(B202/1000)</f>
        <v>0</v>
      </c>
      <c r="D202" s="257" t="n">
        <f aca="false">B202-C202</f>
        <v>0</v>
      </c>
    </row>
    <row r="203" customFormat="false" ht="15.75" hidden="false" customHeight="true" outlineLevel="0" collapsed="false">
      <c r="A203" s="259"/>
      <c r="B203" s="255"/>
      <c r="C203" s="260" t="n">
        <f aca="false">B203*(B203/1000)</f>
        <v>0</v>
      </c>
      <c r="D203" s="261" t="n">
        <f aca="false">B203-C203</f>
        <v>0</v>
      </c>
    </row>
    <row r="204" customFormat="false" ht="15.75" hidden="false" customHeight="true" outlineLevel="0" collapsed="false">
      <c r="A204" s="254"/>
      <c r="B204" s="255"/>
      <c r="C204" s="256" t="n">
        <f aca="false">B204*(B204/1000)</f>
        <v>0</v>
      </c>
      <c r="D204" s="257" t="n">
        <f aca="false">B204-C204</f>
        <v>0</v>
      </c>
    </row>
    <row r="205" customFormat="false" ht="15.75" hidden="false" customHeight="true" outlineLevel="0" collapsed="false">
      <c r="A205" s="259"/>
      <c r="B205" s="255"/>
      <c r="C205" s="260" t="n">
        <f aca="false">B205*(B205/1000)</f>
        <v>0</v>
      </c>
      <c r="D205" s="261" t="n">
        <f aca="false">B205-C205</f>
        <v>0</v>
      </c>
    </row>
    <row r="206" customFormat="false" ht="15.75" hidden="false" customHeight="true" outlineLevel="0" collapsed="false">
      <c r="A206" s="254"/>
      <c r="B206" s="255"/>
      <c r="C206" s="256" t="n">
        <f aca="false">B206*(B206/1000)</f>
        <v>0</v>
      </c>
      <c r="D206" s="257" t="n">
        <f aca="false">B206-C206</f>
        <v>0</v>
      </c>
    </row>
    <row r="207" customFormat="false" ht="15.75" hidden="false" customHeight="true" outlineLevel="0" collapsed="false">
      <c r="A207" s="259"/>
      <c r="B207" s="255"/>
      <c r="C207" s="260" t="n">
        <f aca="false">B207*(B207/1000)</f>
        <v>0</v>
      </c>
      <c r="D207" s="261" t="n">
        <f aca="false">B207-C207</f>
        <v>0</v>
      </c>
    </row>
    <row r="208" customFormat="false" ht="15.75" hidden="false" customHeight="true" outlineLevel="0" collapsed="false">
      <c r="A208" s="254"/>
      <c r="B208" s="255"/>
      <c r="C208" s="256" t="n">
        <f aca="false">B208*(B208/1000)</f>
        <v>0</v>
      </c>
      <c r="D208" s="257" t="n">
        <f aca="false">B208-C208</f>
        <v>0</v>
      </c>
    </row>
    <row r="209" customFormat="false" ht="15.75" hidden="false" customHeight="true" outlineLevel="0" collapsed="false">
      <c r="A209" s="259"/>
      <c r="B209" s="255"/>
      <c r="C209" s="260" t="n">
        <f aca="false">B209*(B209/1000)</f>
        <v>0</v>
      </c>
      <c r="D209" s="261" t="n">
        <f aca="false">B209-C209</f>
        <v>0</v>
      </c>
    </row>
    <row r="210" customFormat="false" ht="15.75" hidden="false" customHeight="true" outlineLevel="0" collapsed="false">
      <c r="A210" s="254"/>
      <c r="B210" s="255"/>
      <c r="C210" s="256" t="n">
        <f aca="false">B210*(B210/1000)</f>
        <v>0</v>
      </c>
      <c r="D210" s="257" t="n">
        <f aca="false">B210-C210</f>
        <v>0</v>
      </c>
    </row>
    <row r="211" customFormat="false" ht="15.75" hidden="false" customHeight="true" outlineLevel="0" collapsed="false">
      <c r="A211" s="259"/>
      <c r="B211" s="255"/>
      <c r="C211" s="260" t="n">
        <f aca="false">B211*(B211/1000)</f>
        <v>0</v>
      </c>
      <c r="D211" s="261" t="n">
        <f aca="false">B211-C211</f>
        <v>0</v>
      </c>
    </row>
    <row r="212" customFormat="false" ht="15.75" hidden="false" customHeight="true" outlineLevel="0" collapsed="false">
      <c r="A212" s="254"/>
      <c r="B212" s="255"/>
      <c r="C212" s="256" t="n">
        <f aca="false">B212*(B212/1000)</f>
        <v>0</v>
      </c>
      <c r="D212" s="257" t="n">
        <f aca="false">B212-C212</f>
        <v>0</v>
      </c>
    </row>
    <row r="213" customFormat="false" ht="15.75" hidden="false" customHeight="true" outlineLevel="0" collapsed="false">
      <c r="A213" s="259"/>
      <c r="B213" s="255"/>
      <c r="C213" s="260" t="n">
        <f aca="false">B213*(B213/1000)</f>
        <v>0</v>
      </c>
      <c r="D213" s="261" t="n">
        <f aca="false">B213-C213</f>
        <v>0</v>
      </c>
    </row>
    <row r="214" customFormat="false" ht="15.75" hidden="false" customHeight="true" outlineLevel="0" collapsed="false">
      <c r="A214" s="254"/>
      <c r="B214" s="255"/>
      <c r="C214" s="256" t="n">
        <f aca="false">B214*(B214/1000)</f>
        <v>0</v>
      </c>
      <c r="D214" s="257" t="n">
        <f aca="false">B214-C214</f>
        <v>0</v>
      </c>
    </row>
    <row r="215" customFormat="false" ht="15.75" hidden="false" customHeight="true" outlineLevel="0" collapsed="false">
      <c r="A215" s="259"/>
      <c r="B215" s="255"/>
      <c r="C215" s="260" t="n">
        <f aca="false">B215*(B215/1000)</f>
        <v>0</v>
      </c>
      <c r="D215" s="261" t="n">
        <f aca="false">B215-C215</f>
        <v>0</v>
      </c>
    </row>
    <row r="216" customFormat="false" ht="15.75" hidden="false" customHeight="true" outlineLevel="0" collapsed="false">
      <c r="A216" s="254"/>
      <c r="B216" s="255"/>
      <c r="C216" s="256" t="n">
        <f aca="false">B216*(B216/1000)</f>
        <v>0</v>
      </c>
      <c r="D216" s="257" t="n">
        <f aca="false">B216-C216</f>
        <v>0</v>
      </c>
    </row>
    <row r="217" customFormat="false" ht="15.75" hidden="false" customHeight="true" outlineLevel="0" collapsed="false">
      <c r="A217" s="259"/>
      <c r="B217" s="255"/>
      <c r="C217" s="260" t="n">
        <f aca="false">B217*(B217/1000)</f>
        <v>0</v>
      </c>
      <c r="D217" s="261" t="n">
        <f aca="false">B217-C217</f>
        <v>0</v>
      </c>
    </row>
    <row r="218" customFormat="false" ht="15.75" hidden="false" customHeight="true" outlineLevel="0" collapsed="false">
      <c r="A218" s="254"/>
      <c r="B218" s="255"/>
      <c r="C218" s="256" t="n">
        <f aca="false">B218*(B218/1000)</f>
        <v>0</v>
      </c>
      <c r="D218" s="257" t="n">
        <f aca="false">B218-C218</f>
        <v>0</v>
      </c>
    </row>
    <row r="219" customFormat="false" ht="15.75" hidden="false" customHeight="true" outlineLevel="0" collapsed="false">
      <c r="A219" s="259"/>
      <c r="B219" s="255"/>
      <c r="C219" s="260" t="n">
        <f aca="false">B219*(B219/1000)</f>
        <v>0</v>
      </c>
      <c r="D219" s="261" t="n">
        <f aca="false">B219-C219</f>
        <v>0</v>
      </c>
    </row>
    <row r="220" customFormat="false" ht="15.75" hidden="false" customHeight="true" outlineLevel="0" collapsed="false">
      <c r="A220" s="254"/>
      <c r="B220" s="255"/>
      <c r="C220" s="256" t="n">
        <f aca="false">B220*(B220/1000)</f>
        <v>0</v>
      </c>
      <c r="D220" s="257" t="n">
        <f aca="false">B220-C220</f>
        <v>0</v>
      </c>
    </row>
    <row r="221" customFormat="false" ht="15.75" hidden="false" customHeight="true" outlineLevel="0" collapsed="false">
      <c r="A221" s="259"/>
      <c r="B221" s="255"/>
      <c r="C221" s="260" t="n">
        <f aca="false">B221*(B221/1000)</f>
        <v>0</v>
      </c>
      <c r="D221" s="261" t="n">
        <f aca="false">B221-C221</f>
        <v>0</v>
      </c>
    </row>
    <row r="222" customFormat="false" ht="15.75" hidden="false" customHeight="true" outlineLevel="0" collapsed="false">
      <c r="A222" s="254"/>
      <c r="B222" s="255"/>
      <c r="C222" s="256" t="n">
        <f aca="false">B222*(B222/1000)</f>
        <v>0</v>
      </c>
      <c r="D222" s="257" t="n">
        <f aca="false">B222-C222</f>
        <v>0</v>
      </c>
    </row>
    <row r="223" customFormat="false" ht="15.75" hidden="false" customHeight="true" outlineLevel="0" collapsed="false">
      <c r="A223" s="259"/>
      <c r="B223" s="255"/>
      <c r="C223" s="260" t="n">
        <f aca="false">B223*(B223/1000)</f>
        <v>0</v>
      </c>
      <c r="D223" s="261" t="n">
        <f aca="false">B223-C223</f>
        <v>0</v>
      </c>
    </row>
    <row r="224" customFormat="false" ht="15.75" hidden="false" customHeight="true" outlineLevel="0" collapsed="false">
      <c r="A224" s="254"/>
      <c r="B224" s="255"/>
      <c r="C224" s="256" t="n">
        <f aca="false">B224*(B224/1000)</f>
        <v>0</v>
      </c>
      <c r="D224" s="257" t="n">
        <f aca="false">B224-C224</f>
        <v>0</v>
      </c>
    </row>
    <row r="225" customFormat="false" ht="15.75" hidden="false" customHeight="true" outlineLevel="0" collapsed="false">
      <c r="A225" s="259"/>
      <c r="B225" s="255"/>
      <c r="C225" s="260" t="n">
        <f aca="false">B225*(B225/1000)</f>
        <v>0</v>
      </c>
      <c r="D225" s="261" t="n">
        <f aca="false">B225-C225</f>
        <v>0</v>
      </c>
    </row>
    <row r="226" customFormat="false" ht="15.75" hidden="false" customHeight="true" outlineLevel="0" collapsed="false">
      <c r="A226" s="254"/>
      <c r="B226" s="255"/>
      <c r="C226" s="256" t="n">
        <f aca="false">B226*(B226/1000)</f>
        <v>0</v>
      </c>
      <c r="D226" s="257" t="n">
        <f aca="false">B226-C226</f>
        <v>0</v>
      </c>
    </row>
    <row r="227" customFormat="false" ht="15.75" hidden="false" customHeight="true" outlineLevel="0" collapsed="false">
      <c r="A227" s="259"/>
      <c r="B227" s="255"/>
      <c r="C227" s="260" t="n">
        <f aca="false">B227*(B227/1000)</f>
        <v>0</v>
      </c>
      <c r="D227" s="261" t="n">
        <f aca="false">B227-C227</f>
        <v>0</v>
      </c>
    </row>
    <row r="228" customFormat="false" ht="15.75" hidden="false" customHeight="true" outlineLevel="0" collapsed="false">
      <c r="A228" s="254"/>
      <c r="B228" s="255"/>
      <c r="C228" s="256" t="n">
        <f aca="false">B228*(B228/1000)</f>
        <v>0</v>
      </c>
      <c r="D228" s="257" t="n">
        <f aca="false">B228-C228</f>
        <v>0</v>
      </c>
    </row>
    <row r="229" customFormat="false" ht="15.75" hidden="false" customHeight="true" outlineLevel="0" collapsed="false">
      <c r="A229" s="259"/>
      <c r="B229" s="255"/>
      <c r="C229" s="260" t="n">
        <f aca="false">B229*(B229/1000)</f>
        <v>0</v>
      </c>
      <c r="D229" s="261" t="n">
        <f aca="false">B229-C229</f>
        <v>0</v>
      </c>
    </row>
    <row r="230" customFormat="false" ht="15.75" hidden="false" customHeight="true" outlineLevel="0" collapsed="false">
      <c r="A230" s="254"/>
      <c r="B230" s="255"/>
      <c r="C230" s="256" t="n">
        <f aca="false">B230*(B230/1000)</f>
        <v>0</v>
      </c>
      <c r="D230" s="257" t="n">
        <f aca="false">B230-C230</f>
        <v>0</v>
      </c>
    </row>
    <row r="231" customFormat="false" ht="15.75" hidden="false" customHeight="true" outlineLevel="0" collapsed="false">
      <c r="A231" s="259"/>
      <c r="B231" s="255"/>
      <c r="C231" s="260" t="n">
        <f aca="false">B231*(B231/1000)</f>
        <v>0</v>
      </c>
      <c r="D231" s="261" t="n">
        <f aca="false">B231-C231</f>
        <v>0</v>
      </c>
    </row>
    <row r="232" customFormat="false" ht="15.75" hidden="false" customHeight="true" outlineLevel="0" collapsed="false">
      <c r="A232" s="254"/>
      <c r="B232" s="255"/>
      <c r="C232" s="256" t="n">
        <f aca="false">B232*(B232/1000)</f>
        <v>0</v>
      </c>
      <c r="D232" s="257" t="n">
        <f aca="false">B232-C232</f>
        <v>0</v>
      </c>
    </row>
    <row r="233" customFormat="false" ht="15.75" hidden="false" customHeight="true" outlineLevel="0" collapsed="false">
      <c r="A233" s="259"/>
      <c r="B233" s="255"/>
      <c r="C233" s="260" t="n">
        <f aca="false">B233*(B233/1000)</f>
        <v>0</v>
      </c>
      <c r="D233" s="261" t="n">
        <f aca="false">B233-C233</f>
        <v>0</v>
      </c>
    </row>
    <row r="234" customFormat="false" ht="15.75" hidden="false" customHeight="true" outlineLevel="0" collapsed="false">
      <c r="A234" s="254"/>
      <c r="B234" s="255"/>
      <c r="C234" s="256" t="n">
        <f aca="false">B234*(B234/1000)</f>
        <v>0</v>
      </c>
      <c r="D234" s="257" t="n">
        <f aca="false">B234-C234</f>
        <v>0</v>
      </c>
    </row>
    <row r="235" customFormat="false" ht="15.75" hidden="false" customHeight="true" outlineLevel="0" collapsed="false">
      <c r="A235" s="259"/>
      <c r="B235" s="255"/>
      <c r="C235" s="260" t="n">
        <f aca="false">B235*(B235/1000)</f>
        <v>0</v>
      </c>
      <c r="D235" s="261" t="n">
        <f aca="false">B235-C235</f>
        <v>0</v>
      </c>
    </row>
    <row r="236" customFormat="false" ht="15.75" hidden="false" customHeight="true" outlineLevel="0" collapsed="false">
      <c r="A236" s="254"/>
      <c r="B236" s="255"/>
      <c r="C236" s="256" t="n">
        <f aca="false">B236*(B236/1000)</f>
        <v>0</v>
      </c>
      <c r="D236" s="257" t="n">
        <f aca="false">B236-C236</f>
        <v>0</v>
      </c>
    </row>
    <row r="237" customFormat="false" ht="15.75" hidden="false" customHeight="true" outlineLevel="0" collapsed="false">
      <c r="A237" s="259"/>
      <c r="B237" s="255"/>
      <c r="C237" s="260" t="n">
        <f aca="false">B237*(B237/1000)</f>
        <v>0</v>
      </c>
      <c r="D237" s="261" t="n">
        <f aca="false">B237-C237</f>
        <v>0</v>
      </c>
    </row>
    <row r="238" customFormat="false" ht="15.75" hidden="false" customHeight="true" outlineLevel="0" collapsed="false">
      <c r="A238" s="254"/>
      <c r="B238" s="255"/>
      <c r="C238" s="256" t="n">
        <f aca="false">B238*(B238/1000)</f>
        <v>0</v>
      </c>
      <c r="D238" s="257" t="n">
        <f aca="false">B238-C238</f>
        <v>0</v>
      </c>
    </row>
    <row r="239" customFormat="false" ht="15.75" hidden="false" customHeight="true" outlineLevel="0" collapsed="false">
      <c r="A239" s="259"/>
      <c r="B239" s="255"/>
      <c r="C239" s="260" t="n">
        <f aca="false">B239*(B239/1000)</f>
        <v>0</v>
      </c>
      <c r="D239" s="261" t="n">
        <f aca="false">B239-C239</f>
        <v>0</v>
      </c>
    </row>
    <row r="240" customFormat="false" ht="15.75" hidden="false" customHeight="true" outlineLevel="0" collapsed="false">
      <c r="A240" s="254"/>
      <c r="B240" s="255"/>
      <c r="C240" s="256" t="n">
        <f aca="false">B240*(B240/1000)</f>
        <v>0</v>
      </c>
      <c r="D240" s="257" t="n">
        <f aca="false">B240-C240</f>
        <v>0</v>
      </c>
    </row>
    <row r="241" customFormat="false" ht="15.75" hidden="false" customHeight="true" outlineLevel="0" collapsed="false">
      <c r="A241" s="259"/>
      <c r="B241" s="255"/>
      <c r="C241" s="260" t="n">
        <f aca="false">B241*(B241/1000)</f>
        <v>0</v>
      </c>
      <c r="D241" s="261" t="n">
        <f aca="false">B241-C241</f>
        <v>0</v>
      </c>
    </row>
    <row r="242" customFormat="false" ht="15.75" hidden="false" customHeight="true" outlineLevel="0" collapsed="false">
      <c r="A242" s="254"/>
      <c r="B242" s="255"/>
      <c r="C242" s="256" t="n">
        <f aca="false">B242*(B242/1000)</f>
        <v>0</v>
      </c>
      <c r="D242" s="257" t="n">
        <f aca="false">B242-C242</f>
        <v>0</v>
      </c>
    </row>
    <row r="243" customFormat="false" ht="15.75" hidden="false" customHeight="true" outlineLevel="0" collapsed="false">
      <c r="A243" s="259"/>
      <c r="B243" s="255"/>
      <c r="C243" s="260" t="n">
        <f aca="false">B243*(B243/1000)</f>
        <v>0</v>
      </c>
      <c r="D243" s="261" t="n">
        <f aca="false">B243-C243</f>
        <v>0</v>
      </c>
    </row>
    <row r="244" customFormat="false" ht="15.75" hidden="false" customHeight="true" outlineLevel="0" collapsed="false">
      <c r="A244" s="254"/>
      <c r="B244" s="255"/>
      <c r="C244" s="256" t="n">
        <f aca="false">B244*(B244/1000)</f>
        <v>0</v>
      </c>
      <c r="D244" s="257" t="n">
        <f aca="false">B244-C244</f>
        <v>0</v>
      </c>
    </row>
    <row r="245" customFormat="false" ht="15.75" hidden="false" customHeight="true" outlineLevel="0" collapsed="false">
      <c r="A245" s="259"/>
      <c r="B245" s="255"/>
      <c r="C245" s="260" t="n">
        <f aca="false">B245*(B245/1000)</f>
        <v>0</v>
      </c>
      <c r="D245" s="261" t="n">
        <f aca="false">B245-C245</f>
        <v>0</v>
      </c>
    </row>
    <row r="246" customFormat="false" ht="15.75" hidden="false" customHeight="true" outlineLevel="0" collapsed="false">
      <c r="A246" s="254"/>
      <c r="B246" s="255"/>
      <c r="C246" s="256" t="n">
        <f aca="false">B246*(B246/1000)</f>
        <v>0</v>
      </c>
      <c r="D246" s="257" t="n">
        <f aca="false">B246-C246</f>
        <v>0</v>
      </c>
    </row>
    <row r="247" customFormat="false" ht="15.75" hidden="false" customHeight="true" outlineLevel="0" collapsed="false">
      <c r="A247" s="259"/>
      <c r="B247" s="255"/>
      <c r="C247" s="260" t="n">
        <f aca="false">B247*(B247/1000)</f>
        <v>0</v>
      </c>
      <c r="D247" s="261" t="n">
        <f aca="false">B247-C247</f>
        <v>0</v>
      </c>
    </row>
    <row r="248" customFormat="false" ht="15.75" hidden="false" customHeight="true" outlineLevel="0" collapsed="false">
      <c r="A248" s="254"/>
      <c r="B248" s="255"/>
      <c r="C248" s="256" t="n">
        <f aca="false">B248*(B248/1000)</f>
        <v>0</v>
      </c>
      <c r="D248" s="257" t="n">
        <f aca="false">B248-C248</f>
        <v>0</v>
      </c>
    </row>
    <row r="249" customFormat="false" ht="15.75" hidden="false" customHeight="true" outlineLevel="0" collapsed="false">
      <c r="A249" s="259"/>
      <c r="B249" s="255"/>
      <c r="C249" s="260" t="n">
        <f aca="false">B249*(B249/1000)</f>
        <v>0</v>
      </c>
      <c r="D249" s="261" t="n">
        <f aca="false">B249-C249</f>
        <v>0</v>
      </c>
    </row>
    <row r="250" customFormat="false" ht="15.75" hidden="false" customHeight="true" outlineLevel="0" collapsed="false">
      <c r="A250" s="254"/>
      <c r="B250" s="255"/>
      <c r="C250" s="256" t="n">
        <f aca="false">B250*(B250/1000)</f>
        <v>0</v>
      </c>
      <c r="D250" s="257" t="n">
        <f aca="false">B250-C250</f>
        <v>0</v>
      </c>
    </row>
    <row r="251" customFormat="false" ht="15.75" hidden="false" customHeight="true" outlineLevel="0" collapsed="false">
      <c r="A251" s="259"/>
      <c r="B251" s="255"/>
      <c r="C251" s="260" t="n">
        <f aca="false">B251*(B251/1000)</f>
        <v>0</v>
      </c>
      <c r="D251" s="261" t="n">
        <f aca="false">B251-C251</f>
        <v>0</v>
      </c>
    </row>
    <row r="252" customFormat="false" ht="15.75" hidden="false" customHeight="true" outlineLevel="0" collapsed="false">
      <c r="A252" s="254"/>
      <c r="B252" s="255"/>
      <c r="C252" s="256" t="n">
        <f aca="false">B252*(B252/1000)</f>
        <v>0</v>
      </c>
      <c r="D252" s="257" t="n">
        <f aca="false">B252-C252</f>
        <v>0</v>
      </c>
    </row>
    <row r="253" customFormat="false" ht="15.75" hidden="false" customHeight="true" outlineLevel="0" collapsed="false">
      <c r="A253" s="259"/>
      <c r="B253" s="255"/>
      <c r="C253" s="260" t="n">
        <f aca="false">B253*(B253/1000)</f>
        <v>0</v>
      </c>
      <c r="D253" s="261" t="n">
        <f aca="false">B253-C253</f>
        <v>0</v>
      </c>
    </row>
    <row r="254" customFormat="false" ht="15.75" hidden="false" customHeight="true" outlineLevel="0" collapsed="false">
      <c r="A254" s="254"/>
      <c r="B254" s="255"/>
      <c r="C254" s="256" t="n">
        <f aca="false">B254*(B254/1000)</f>
        <v>0</v>
      </c>
      <c r="D254" s="257" t="n">
        <f aca="false">B254-C254</f>
        <v>0</v>
      </c>
    </row>
    <row r="255" customFormat="false" ht="15.75" hidden="false" customHeight="true" outlineLevel="0" collapsed="false">
      <c r="A255" s="259"/>
      <c r="B255" s="255"/>
      <c r="C255" s="260" t="n">
        <f aca="false">B255*(B255/1000)</f>
        <v>0</v>
      </c>
      <c r="D255" s="261" t="n">
        <f aca="false">B255-C255</f>
        <v>0</v>
      </c>
    </row>
    <row r="256" customFormat="false" ht="15.75" hidden="false" customHeight="true" outlineLevel="0" collapsed="false">
      <c r="A256" s="254"/>
      <c r="B256" s="255"/>
      <c r="C256" s="256" t="n">
        <f aca="false">B256*(B256/1000)</f>
        <v>0</v>
      </c>
      <c r="D256" s="257" t="n">
        <f aca="false">B256-C256</f>
        <v>0</v>
      </c>
    </row>
    <row r="257" customFormat="false" ht="15.75" hidden="false" customHeight="true" outlineLevel="0" collapsed="false">
      <c r="A257" s="259"/>
      <c r="B257" s="255"/>
      <c r="C257" s="260" t="n">
        <f aca="false">B257*(B257/1000)</f>
        <v>0</v>
      </c>
      <c r="D257" s="261" t="n">
        <f aca="false">B257-C257</f>
        <v>0</v>
      </c>
    </row>
    <row r="258" customFormat="false" ht="15.75" hidden="false" customHeight="true" outlineLevel="0" collapsed="false">
      <c r="A258" s="254"/>
      <c r="B258" s="255"/>
      <c r="C258" s="256" t="n">
        <f aca="false">B258*(B258/1000)</f>
        <v>0</v>
      </c>
      <c r="D258" s="257" t="n">
        <f aca="false">B258-C258</f>
        <v>0</v>
      </c>
    </row>
    <row r="259" customFormat="false" ht="15.75" hidden="false" customHeight="true" outlineLevel="0" collapsed="false">
      <c r="A259" s="259"/>
      <c r="B259" s="255"/>
      <c r="C259" s="260" t="n">
        <f aca="false">B259*(B259/1000)</f>
        <v>0</v>
      </c>
      <c r="D259" s="261" t="n">
        <f aca="false">B259-C259</f>
        <v>0</v>
      </c>
    </row>
    <row r="260" customFormat="false" ht="15.75" hidden="false" customHeight="true" outlineLevel="0" collapsed="false">
      <c r="A260" s="254"/>
      <c r="B260" s="255"/>
      <c r="C260" s="256" t="n">
        <f aca="false">B260*(B260/1000)</f>
        <v>0</v>
      </c>
      <c r="D260" s="257" t="n">
        <f aca="false">B260-C260</f>
        <v>0</v>
      </c>
    </row>
    <row r="261" customFormat="false" ht="15.75" hidden="false" customHeight="true" outlineLevel="0" collapsed="false">
      <c r="A261" s="259"/>
      <c r="B261" s="255"/>
      <c r="C261" s="260" t="n">
        <f aca="false">B261*(B261/1000)</f>
        <v>0</v>
      </c>
      <c r="D261" s="261" t="n">
        <f aca="false">B261-C261</f>
        <v>0</v>
      </c>
    </row>
    <row r="262" customFormat="false" ht="15.75" hidden="false" customHeight="true" outlineLevel="0" collapsed="false">
      <c r="A262" s="254"/>
      <c r="B262" s="255"/>
      <c r="C262" s="256" t="n">
        <f aca="false">B262*(B262/1000)</f>
        <v>0</v>
      </c>
      <c r="D262" s="257" t="n">
        <f aca="false">B262-C262</f>
        <v>0</v>
      </c>
    </row>
    <row r="263" customFormat="false" ht="15.75" hidden="false" customHeight="true" outlineLevel="0" collapsed="false">
      <c r="A263" s="259"/>
      <c r="B263" s="255"/>
      <c r="C263" s="260" t="n">
        <f aca="false">B263*(B263/1000)</f>
        <v>0</v>
      </c>
      <c r="D263" s="261" t="n">
        <f aca="false">B263-C263</f>
        <v>0</v>
      </c>
    </row>
    <row r="264" customFormat="false" ht="15.75" hidden="false" customHeight="true" outlineLevel="0" collapsed="false">
      <c r="A264" s="254"/>
      <c r="B264" s="255"/>
      <c r="C264" s="256" t="n">
        <f aca="false">B264*(B264/1000)</f>
        <v>0</v>
      </c>
      <c r="D264" s="257" t="n">
        <f aca="false">B264-C264</f>
        <v>0</v>
      </c>
    </row>
    <row r="265" customFormat="false" ht="15.75" hidden="false" customHeight="true" outlineLevel="0" collapsed="false">
      <c r="A265" s="259"/>
      <c r="B265" s="255"/>
      <c r="C265" s="260" t="n">
        <f aca="false">B265*(B265/1000)</f>
        <v>0</v>
      </c>
      <c r="D265" s="261" t="n">
        <f aca="false">B265-C265</f>
        <v>0</v>
      </c>
    </row>
    <row r="266" customFormat="false" ht="15.75" hidden="false" customHeight="true" outlineLevel="0" collapsed="false">
      <c r="A266" s="254"/>
      <c r="B266" s="255"/>
      <c r="C266" s="256" t="n">
        <f aca="false">B266*(B266/1000)</f>
        <v>0</v>
      </c>
      <c r="D266" s="257" t="n">
        <f aca="false">B266-C266</f>
        <v>0</v>
      </c>
    </row>
    <row r="267" customFormat="false" ht="15.75" hidden="false" customHeight="true" outlineLevel="0" collapsed="false">
      <c r="A267" s="259"/>
      <c r="B267" s="255"/>
      <c r="C267" s="260" t="n">
        <f aca="false">B267*(B267/1000)</f>
        <v>0</v>
      </c>
      <c r="D267" s="261" t="n">
        <f aca="false">B267-C267</f>
        <v>0</v>
      </c>
    </row>
    <row r="268" customFormat="false" ht="15.75" hidden="false" customHeight="true" outlineLevel="0" collapsed="false">
      <c r="A268" s="254"/>
      <c r="B268" s="255"/>
      <c r="C268" s="256" t="n">
        <f aca="false">B268*(B268/1000)</f>
        <v>0</v>
      </c>
      <c r="D268" s="257" t="n">
        <f aca="false">B268-C268</f>
        <v>0</v>
      </c>
    </row>
    <row r="269" customFormat="false" ht="15.75" hidden="false" customHeight="true" outlineLevel="0" collapsed="false">
      <c r="A269" s="259"/>
      <c r="B269" s="255"/>
      <c r="C269" s="260" t="n">
        <f aca="false">B269*(B269/1000)</f>
        <v>0</v>
      </c>
      <c r="D269" s="261" t="n">
        <f aca="false">B269-C269</f>
        <v>0</v>
      </c>
    </row>
    <row r="270" customFormat="false" ht="15.75" hidden="false" customHeight="true" outlineLevel="0" collapsed="false">
      <c r="A270" s="254"/>
      <c r="B270" s="255"/>
      <c r="C270" s="256" t="n">
        <f aca="false">B270*(B270/1000)</f>
        <v>0</v>
      </c>
      <c r="D270" s="257" t="n">
        <f aca="false">B270-C270</f>
        <v>0</v>
      </c>
    </row>
    <row r="271" customFormat="false" ht="15.75" hidden="false" customHeight="true" outlineLevel="0" collapsed="false">
      <c r="A271" s="259"/>
      <c r="B271" s="255"/>
      <c r="C271" s="260" t="n">
        <f aca="false">B271*(B271/1000)</f>
        <v>0</v>
      </c>
      <c r="D271" s="261" t="n">
        <f aca="false">B271-C271</f>
        <v>0</v>
      </c>
    </row>
    <row r="272" customFormat="false" ht="15.75" hidden="false" customHeight="true" outlineLevel="0" collapsed="false">
      <c r="A272" s="254"/>
      <c r="B272" s="255"/>
      <c r="C272" s="256" t="n">
        <f aca="false">B272*(B272/1000)</f>
        <v>0</v>
      </c>
      <c r="D272" s="257" t="n">
        <f aca="false">B272-C272</f>
        <v>0</v>
      </c>
    </row>
    <row r="273" customFormat="false" ht="15.75" hidden="false" customHeight="true" outlineLevel="0" collapsed="false">
      <c r="A273" s="259"/>
      <c r="B273" s="255"/>
      <c r="C273" s="260" t="n">
        <f aca="false">B273*(B273/1000)</f>
        <v>0</v>
      </c>
      <c r="D273" s="261" t="n">
        <f aca="false">B273-C273</f>
        <v>0</v>
      </c>
    </row>
    <row r="274" customFormat="false" ht="15.75" hidden="false" customHeight="true" outlineLevel="0" collapsed="false">
      <c r="A274" s="254"/>
      <c r="B274" s="255"/>
      <c r="C274" s="256" t="n">
        <f aca="false">B274*(B274/1000)</f>
        <v>0</v>
      </c>
      <c r="D274" s="257" t="n">
        <f aca="false">B274-C274</f>
        <v>0</v>
      </c>
    </row>
    <row r="275" customFormat="false" ht="15.75" hidden="false" customHeight="true" outlineLevel="0" collapsed="false">
      <c r="A275" s="259"/>
      <c r="B275" s="255"/>
      <c r="C275" s="260" t="n">
        <f aca="false">B275*(B275/1000)</f>
        <v>0</v>
      </c>
      <c r="D275" s="261" t="n">
        <f aca="false">B275-C275</f>
        <v>0</v>
      </c>
    </row>
    <row r="276" customFormat="false" ht="15.75" hidden="false" customHeight="true" outlineLevel="0" collapsed="false">
      <c r="A276" s="254"/>
      <c r="B276" s="255"/>
      <c r="C276" s="256" t="n">
        <f aca="false">B276*(B276/1000)</f>
        <v>0</v>
      </c>
      <c r="D276" s="257" t="n">
        <f aca="false">B276-C276</f>
        <v>0</v>
      </c>
    </row>
    <row r="277" customFormat="false" ht="15.75" hidden="false" customHeight="true" outlineLevel="0" collapsed="false">
      <c r="A277" s="259"/>
      <c r="B277" s="255"/>
      <c r="C277" s="260" t="n">
        <f aca="false">B277*(B277/1000)</f>
        <v>0</v>
      </c>
      <c r="D277" s="261" t="n">
        <f aca="false">B277-C277</f>
        <v>0</v>
      </c>
    </row>
    <row r="278" customFormat="false" ht="15.75" hidden="false" customHeight="true" outlineLevel="0" collapsed="false">
      <c r="A278" s="254"/>
      <c r="B278" s="255"/>
      <c r="C278" s="256" t="n">
        <f aca="false">B278*(B278/1000)</f>
        <v>0</v>
      </c>
      <c r="D278" s="257" t="n">
        <f aca="false">B278-C278</f>
        <v>0</v>
      </c>
    </row>
    <row r="279" customFormat="false" ht="15.75" hidden="false" customHeight="true" outlineLevel="0" collapsed="false">
      <c r="A279" s="259"/>
      <c r="B279" s="255"/>
      <c r="C279" s="260" t="n">
        <f aca="false">B279*(B279/1000)</f>
        <v>0</v>
      </c>
      <c r="D279" s="261" t="n">
        <f aca="false">B279-C279</f>
        <v>0</v>
      </c>
    </row>
    <row r="280" customFormat="false" ht="15.75" hidden="false" customHeight="true" outlineLevel="0" collapsed="false">
      <c r="A280" s="254"/>
      <c r="B280" s="255"/>
      <c r="C280" s="256" t="n">
        <f aca="false">B280*(B280/1000)</f>
        <v>0</v>
      </c>
      <c r="D280" s="257" t="n">
        <f aca="false">B280-C280</f>
        <v>0</v>
      </c>
    </row>
    <row r="281" customFormat="false" ht="15.75" hidden="false" customHeight="true" outlineLevel="0" collapsed="false">
      <c r="A281" s="259"/>
      <c r="B281" s="255"/>
      <c r="C281" s="260" t="n">
        <f aca="false">B281*(B281/1000)</f>
        <v>0</v>
      </c>
      <c r="D281" s="261" t="n">
        <f aca="false">B281-C281</f>
        <v>0</v>
      </c>
    </row>
    <row r="282" customFormat="false" ht="15.75" hidden="false" customHeight="true" outlineLevel="0" collapsed="false">
      <c r="A282" s="254"/>
      <c r="B282" s="255"/>
      <c r="C282" s="256" t="n">
        <f aca="false">B282*(B282/1000)</f>
        <v>0</v>
      </c>
      <c r="D282" s="257" t="n">
        <f aca="false">B282-C282</f>
        <v>0</v>
      </c>
    </row>
    <row r="283" customFormat="false" ht="15.75" hidden="false" customHeight="true" outlineLevel="0" collapsed="false">
      <c r="A283" s="259"/>
      <c r="B283" s="255"/>
      <c r="C283" s="260" t="n">
        <f aca="false">B283*(B283/1000)</f>
        <v>0</v>
      </c>
      <c r="D283" s="261" t="n">
        <f aca="false">B283-C283</f>
        <v>0</v>
      </c>
    </row>
    <row r="284" customFormat="false" ht="15.75" hidden="false" customHeight="true" outlineLevel="0" collapsed="false">
      <c r="A284" s="254"/>
      <c r="B284" s="255"/>
      <c r="C284" s="256" t="n">
        <f aca="false">B284*(B284/1000)</f>
        <v>0</v>
      </c>
      <c r="D284" s="257" t="n">
        <f aca="false">B284-C284</f>
        <v>0</v>
      </c>
    </row>
    <row r="285" customFormat="false" ht="15.75" hidden="false" customHeight="true" outlineLevel="0" collapsed="false">
      <c r="A285" s="259"/>
      <c r="B285" s="255"/>
      <c r="C285" s="260" t="n">
        <f aca="false">B285*(B285/1000)</f>
        <v>0</v>
      </c>
      <c r="D285" s="261" t="n">
        <f aca="false">B285-C285</f>
        <v>0</v>
      </c>
    </row>
    <row r="286" customFormat="false" ht="15.75" hidden="false" customHeight="true" outlineLevel="0" collapsed="false">
      <c r="A286" s="254"/>
      <c r="B286" s="255"/>
      <c r="C286" s="256" t="n">
        <f aca="false">B286*(B286/1000)</f>
        <v>0</v>
      </c>
      <c r="D286" s="257" t="n">
        <f aca="false">B286-C286</f>
        <v>0</v>
      </c>
    </row>
    <row r="287" customFormat="false" ht="15.75" hidden="false" customHeight="true" outlineLevel="0" collapsed="false">
      <c r="A287" s="259"/>
      <c r="B287" s="255"/>
      <c r="C287" s="260" t="n">
        <f aca="false">B287*(B287/1000)</f>
        <v>0</v>
      </c>
      <c r="D287" s="261" t="n">
        <f aca="false">B287-C287</f>
        <v>0</v>
      </c>
    </row>
    <row r="288" customFormat="false" ht="15.75" hidden="false" customHeight="true" outlineLevel="0" collapsed="false">
      <c r="A288" s="254"/>
      <c r="B288" s="255"/>
      <c r="C288" s="256" t="n">
        <f aca="false">B288*(B288/1000)</f>
        <v>0</v>
      </c>
      <c r="D288" s="257" t="n">
        <f aca="false">B288-C288</f>
        <v>0</v>
      </c>
    </row>
    <row r="289" customFormat="false" ht="15.75" hidden="false" customHeight="true" outlineLevel="0" collapsed="false">
      <c r="A289" s="259"/>
      <c r="B289" s="255"/>
      <c r="C289" s="260" t="n">
        <f aca="false">B289*(B289/1000)</f>
        <v>0</v>
      </c>
      <c r="D289" s="261" t="n">
        <f aca="false">B289-C289</f>
        <v>0</v>
      </c>
    </row>
    <row r="290" customFormat="false" ht="15.75" hidden="false" customHeight="true" outlineLevel="0" collapsed="false">
      <c r="A290" s="254"/>
      <c r="B290" s="255"/>
      <c r="C290" s="256" t="n">
        <f aca="false">B290*(B290/1000)</f>
        <v>0</v>
      </c>
      <c r="D290" s="257" t="n">
        <f aca="false">B290-C290</f>
        <v>0</v>
      </c>
    </row>
    <row r="291" customFormat="false" ht="15.75" hidden="false" customHeight="true" outlineLevel="0" collapsed="false">
      <c r="A291" s="259"/>
      <c r="B291" s="255"/>
      <c r="C291" s="260" t="n">
        <f aca="false">B291*(B291/1000)</f>
        <v>0</v>
      </c>
      <c r="D291" s="261" t="n">
        <f aca="false">B291-C291</f>
        <v>0</v>
      </c>
    </row>
    <row r="292" customFormat="false" ht="15.75" hidden="false" customHeight="true" outlineLevel="0" collapsed="false">
      <c r="A292" s="254"/>
      <c r="B292" s="255"/>
      <c r="C292" s="256" t="n">
        <f aca="false">B292*(B292/1000)</f>
        <v>0</v>
      </c>
      <c r="D292" s="257" t="n">
        <f aca="false">B292-C292</f>
        <v>0</v>
      </c>
    </row>
    <row r="293" customFormat="false" ht="15.75" hidden="false" customHeight="true" outlineLevel="0" collapsed="false">
      <c r="A293" s="259"/>
      <c r="B293" s="255"/>
      <c r="C293" s="260" t="n">
        <f aca="false">B293*(B293/1000)</f>
        <v>0</v>
      </c>
      <c r="D293" s="261" t="n">
        <f aca="false">B293-C293</f>
        <v>0</v>
      </c>
    </row>
    <row r="294" customFormat="false" ht="15.75" hidden="false" customHeight="true" outlineLevel="0" collapsed="false">
      <c r="A294" s="254"/>
      <c r="B294" s="255"/>
      <c r="C294" s="256" t="n">
        <f aca="false">B294*(B294/1000)</f>
        <v>0</v>
      </c>
      <c r="D294" s="257" t="n">
        <f aca="false">B294-C294</f>
        <v>0</v>
      </c>
    </row>
    <row r="295" customFormat="false" ht="15.75" hidden="false" customHeight="true" outlineLevel="0" collapsed="false">
      <c r="A295" s="259"/>
      <c r="B295" s="255"/>
      <c r="C295" s="260" t="n">
        <f aca="false">B295*(B295/1000)</f>
        <v>0</v>
      </c>
      <c r="D295" s="261" t="n">
        <f aca="false">B295-C295</f>
        <v>0</v>
      </c>
    </row>
    <row r="296" customFormat="false" ht="15.75" hidden="false" customHeight="true" outlineLevel="0" collapsed="false">
      <c r="A296" s="254"/>
      <c r="B296" s="255"/>
      <c r="C296" s="256" t="n">
        <f aca="false">B296*(B296/1000)</f>
        <v>0</v>
      </c>
      <c r="D296" s="257" t="n">
        <f aca="false">B296-C296</f>
        <v>0</v>
      </c>
    </row>
    <row r="297" customFormat="false" ht="15.75" hidden="false" customHeight="true" outlineLevel="0" collapsed="false">
      <c r="A297" s="259"/>
      <c r="B297" s="255"/>
      <c r="C297" s="260" t="n">
        <f aca="false">B297*(B297/1000)</f>
        <v>0</v>
      </c>
      <c r="D297" s="261" t="n">
        <f aca="false">B297-C297</f>
        <v>0</v>
      </c>
    </row>
    <row r="298" customFormat="false" ht="15.75" hidden="false" customHeight="true" outlineLevel="0" collapsed="false">
      <c r="A298" s="254"/>
      <c r="B298" s="255"/>
      <c r="C298" s="256" t="n">
        <f aca="false">B298*(B298/1000)</f>
        <v>0</v>
      </c>
      <c r="D298" s="257" t="n">
        <f aca="false">B298-C298</f>
        <v>0</v>
      </c>
    </row>
    <row r="299" customFormat="false" ht="15.75" hidden="false" customHeight="true" outlineLevel="0" collapsed="false">
      <c r="A299" s="259"/>
      <c r="B299" s="255"/>
      <c r="C299" s="260" t="n">
        <f aca="false">B299*(B299/1000)</f>
        <v>0</v>
      </c>
      <c r="D299" s="261" t="n">
        <f aca="false">B299-C299</f>
        <v>0</v>
      </c>
    </row>
    <row r="300" customFormat="false" ht="15.75" hidden="false" customHeight="true" outlineLevel="0" collapsed="false">
      <c r="A300" s="254"/>
      <c r="B300" s="255"/>
      <c r="C300" s="256" t="n">
        <f aca="false">B300*(B300/1000)</f>
        <v>0</v>
      </c>
      <c r="D300" s="257" t="n">
        <f aca="false">B300-C300</f>
        <v>0</v>
      </c>
    </row>
    <row r="301" customFormat="false" ht="15.75" hidden="false" customHeight="true" outlineLevel="0" collapsed="false">
      <c r="A301" s="259"/>
      <c r="B301" s="255"/>
      <c r="C301" s="260" t="n">
        <f aca="false">B301*(B301/1000)</f>
        <v>0</v>
      </c>
      <c r="D301" s="261" t="n">
        <f aca="false">B301-C301</f>
        <v>0</v>
      </c>
    </row>
    <row r="302" customFormat="false" ht="15.75" hidden="false" customHeight="true" outlineLevel="0" collapsed="false">
      <c r="A302" s="254"/>
      <c r="B302" s="255"/>
      <c r="C302" s="256" t="n">
        <f aca="false">B302*(B302/1000)</f>
        <v>0</v>
      </c>
      <c r="D302" s="257" t="n">
        <f aca="false">B302-C302</f>
        <v>0</v>
      </c>
    </row>
    <row r="303" customFormat="false" ht="15.75" hidden="false" customHeight="true" outlineLevel="0" collapsed="false">
      <c r="A303" s="259"/>
      <c r="B303" s="255"/>
      <c r="C303" s="260" t="n">
        <f aca="false">B303*(B303/1000)</f>
        <v>0</v>
      </c>
      <c r="D303" s="261" t="n">
        <f aca="false">B303-C303</f>
        <v>0</v>
      </c>
    </row>
    <row r="304" customFormat="false" ht="15.75" hidden="false" customHeight="true" outlineLevel="0" collapsed="false">
      <c r="A304" s="254"/>
      <c r="B304" s="255"/>
      <c r="C304" s="256" t="n">
        <f aca="false">B304*(B304/1000)</f>
        <v>0</v>
      </c>
      <c r="D304" s="257" t="n">
        <f aca="false">B304-C304</f>
        <v>0</v>
      </c>
    </row>
    <row r="305" customFormat="false" ht="15.75" hidden="false" customHeight="true" outlineLevel="0" collapsed="false">
      <c r="A305" s="259"/>
      <c r="B305" s="255"/>
      <c r="C305" s="260" t="n">
        <f aca="false">B305*(B305/1000)</f>
        <v>0</v>
      </c>
      <c r="D305" s="261" t="n">
        <f aca="false">B305-C305</f>
        <v>0</v>
      </c>
    </row>
    <row r="306" customFormat="false" ht="15.75" hidden="false" customHeight="true" outlineLevel="0" collapsed="false">
      <c r="A306" s="254"/>
      <c r="B306" s="255"/>
      <c r="C306" s="256" t="n">
        <f aca="false">B306*(B306/1000)</f>
        <v>0</v>
      </c>
      <c r="D306" s="257" t="n">
        <f aca="false">B306-C306</f>
        <v>0</v>
      </c>
    </row>
    <row r="307" customFormat="false" ht="15.75" hidden="false" customHeight="true" outlineLevel="0" collapsed="false">
      <c r="A307" s="259"/>
      <c r="B307" s="255"/>
      <c r="C307" s="260" t="n">
        <f aca="false">B307*(B307/1000)</f>
        <v>0</v>
      </c>
      <c r="D307" s="261" t="n">
        <f aca="false">B307-C307</f>
        <v>0</v>
      </c>
    </row>
    <row r="308" customFormat="false" ht="15.75" hidden="false" customHeight="true" outlineLevel="0" collapsed="false">
      <c r="A308" s="254"/>
      <c r="B308" s="255"/>
      <c r="C308" s="256" t="n">
        <f aca="false">B308*(B308/1000)</f>
        <v>0</v>
      </c>
      <c r="D308" s="257" t="n">
        <f aca="false">B308-C308</f>
        <v>0</v>
      </c>
    </row>
    <row r="309" customFormat="false" ht="15.75" hidden="false" customHeight="true" outlineLevel="0" collapsed="false">
      <c r="A309" s="259"/>
      <c r="B309" s="255"/>
      <c r="C309" s="260" t="n">
        <f aca="false">B309*(B309/1000)</f>
        <v>0</v>
      </c>
      <c r="D309" s="261" t="n">
        <f aca="false">B309-C309</f>
        <v>0</v>
      </c>
    </row>
    <row r="310" customFormat="false" ht="15.75" hidden="false" customHeight="true" outlineLevel="0" collapsed="false">
      <c r="A310" s="254"/>
      <c r="B310" s="255"/>
      <c r="C310" s="256" t="n">
        <f aca="false">B310*(B310/1000)</f>
        <v>0</v>
      </c>
      <c r="D310" s="257" t="n">
        <f aca="false">B310-C310</f>
        <v>0</v>
      </c>
    </row>
    <row r="311" customFormat="false" ht="15.75" hidden="false" customHeight="true" outlineLevel="0" collapsed="false">
      <c r="A311" s="259"/>
      <c r="B311" s="255"/>
      <c r="C311" s="260" t="n">
        <f aca="false">B311*(B311/1000)</f>
        <v>0</v>
      </c>
      <c r="D311" s="261" t="n">
        <f aca="false">B311-C311</f>
        <v>0</v>
      </c>
    </row>
    <row r="312" customFormat="false" ht="15.75" hidden="false" customHeight="true" outlineLevel="0" collapsed="false">
      <c r="A312" s="254"/>
      <c r="B312" s="255"/>
      <c r="C312" s="256" t="n">
        <f aca="false">B312*(B312/1000)</f>
        <v>0</v>
      </c>
      <c r="D312" s="257" t="n">
        <f aca="false">B312-C312</f>
        <v>0</v>
      </c>
    </row>
    <row r="313" customFormat="false" ht="15.75" hidden="false" customHeight="true" outlineLevel="0" collapsed="false">
      <c r="A313" s="259"/>
      <c r="B313" s="255"/>
      <c r="C313" s="260" t="n">
        <f aca="false">B313*(B313/1000)</f>
        <v>0</v>
      </c>
      <c r="D313" s="261" t="n">
        <f aca="false">B313-C313</f>
        <v>0</v>
      </c>
    </row>
    <row r="314" customFormat="false" ht="15.75" hidden="false" customHeight="true" outlineLevel="0" collapsed="false">
      <c r="A314" s="254"/>
      <c r="B314" s="255"/>
      <c r="C314" s="256" t="n">
        <f aca="false">B314*(B314/1000)</f>
        <v>0</v>
      </c>
      <c r="D314" s="257" t="n">
        <f aca="false">B314-C314</f>
        <v>0</v>
      </c>
    </row>
    <row r="315" customFormat="false" ht="15.75" hidden="false" customHeight="true" outlineLevel="0" collapsed="false">
      <c r="A315" s="259"/>
      <c r="B315" s="255"/>
      <c r="C315" s="260" t="n">
        <f aca="false">B315*(B315/1000)</f>
        <v>0</v>
      </c>
      <c r="D315" s="261" t="n">
        <f aca="false">B315-C315</f>
        <v>0</v>
      </c>
    </row>
    <row r="316" customFormat="false" ht="15.75" hidden="false" customHeight="true" outlineLevel="0" collapsed="false">
      <c r="A316" s="254"/>
      <c r="B316" s="255"/>
      <c r="C316" s="256" t="n">
        <f aca="false">B316*(B316/1000)</f>
        <v>0</v>
      </c>
      <c r="D316" s="257" t="n">
        <f aca="false">B316-C316</f>
        <v>0</v>
      </c>
    </row>
    <row r="317" customFormat="false" ht="15.75" hidden="false" customHeight="true" outlineLevel="0" collapsed="false">
      <c r="A317" s="259"/>
      <c r="B317" s="255"/>
      <c r="C317" s="260" t="n">
        <f aca="false">B317*(B317/1000)</f>
        <v>0</v>
      </c>
      <c r="D317" s="261" t="n">
        <f aca="false">B317-C317</f>
        <v>0</v>
      </c>
    </row>
    <row r="318" customFormat="false" ht="15.75" hidden="false" customHeight="true" outlineLevel="0" collapsed="false">
      <c r="A318" s="254"/>
      <c r="B318" s="255"/>
      <c r="C318" s="256" t="n">
        <f aca="false">B318*(B318/1000)</f>
        <v>0</v>
      </c>
      <c r="D318" s="257" t="n">
        <f aca="false">B318-C318</f>
        <v>0</v>
      </c>
    </row>
    <row r="319" customFormat="false" ht="15.75" hidden="false" customHeight="true" outlineLevel="0" collapsed="false">
      <c r="A319" s="259"/>
      <c r="B319" s="255"/>
      <c r="C319" s="260" t="n">
        <f aca="false">B319*(B319/1000)</f>
        <v>0</v>
      </c>
      <c r="D319" s="261" t="n">
        <f aca="false">B319-C319</f>
        <v>0</v>
      </c>
    </row>
    <row r="320" customFormat="false" ht="15.75" hidden="false" customHeight="true" outlineLevel="0" collapsed="false">
      <c r="A320" s="254"/>
      <c r="B320" s="255"/>
      <c r="C320" s="256" t="n">
        <f aca="false">B320*(B320/1000)</f>
        <v>0</v>
      </c>
      <c r="D320" s="257" t="n">
        <f aca="false">B320-C320</f>
        <v>0</v>
      </c>
    </row>
    <row r="321" customFormat="false" ht="15.75" hidden="false" customHeight="true" outlineLevel="0" collapsed="false">
      <c r="A321" s="259"/>
      <c r="B321" s="255"/>
      <c r="C321" s="260" t="n">
        <f aca="false">B321*(B321/1000)</f>
        <v>0</v>
      </c>
      <c r="D321" s="261" t="n">
        <f aca="false">B321-C321</f>
        <v>0</v>
      </c>
    </row>
    <row r="322" customFormat="false" ht="15.75" hidden="false" customHeight="true" outlineLevel="0" collapsed="false">
      <c r="A322" s="254"/>
      <c r="B322" s="255"/>
      <c r="C322" s="256" t="n">
        <f aca="false">B322*(B322/1000)</f>
        <v>0</v>
      </c>
      <c r="D322" s="257" t="n">
        <f aca="false">B322-C322</f>
        <v>0</v>
      </c>
    </row>
    <row r="323" customFormat="false" ht="15.75" hidden="false" customHeight="true" outlineLevel="0" collapsed="false">
      <c r="A323" s="259"/>
      <c r="B323" s="255"/>
      <c r="C323" s="260" t="n">
        <f aca="false">B323*(B323/1000)</f>
        <v>0</v>
      </c>
      <c r="D323" s="261" t="n">
        <f aca="false">B323-C323</f>
        <v>0</v>
      </c>
    </row>
    <row r="324" customFormat="false" ht="15.75" hidden="false" customHeight="true" outlineLevel="0" collapsed="false">
      <c r="A324" s="254"/>
      <c r="B324" s="255"/>
      <c r="C324" s="256" t="n">
        <f aca="false">B324*(B324/1000)</f>
        <v>0</v>
      </c>
      <c r="D324" s="257" t="n">
        <f aca="false">B324-C324</f>
        <v>0</v>
      </c>
    </row>
    <row r="325" customFormat="false" ht="15.75" hidden="false" customHeight="true" outlineLevel="0" collapsed="false">
      <c r="A325" s="259"/>
      <c r="B325" s="255"/>
      <c r="C325" s="260" t="n">
        <f aca="false">B325*(B325/1000)</f>
        <v>0</v>
      </c>
      <c r="D325" s="261" t="n">
        <f aca="false">B325-C325</f>
        <v>0</v>
      </c>
    </row>
    <row r="326" customFormat="false" ht="15.75" hidden="false" customHeight="true" outlineLevel="0" collapsed="false">
      <c r="A326" s="254"/>
      <c r="B326" s="255"/>
      <c r="C326" s="256" t="n">
        <f aca="false">B326*(B326/1000)</f>
        <v>0</v>
      </c>
      <c r="D326" s="257" t="n">
        <f aca="false">B326-C326</f>
        <v>0</v>
      </c>
    </row>
    <row r="327" customFormat="false" ht="15.75" hidden="false" customHeight="true" outlineLevel="0" collapsed="false">
      <c r="A327" s="259"/>
      <c r="B327" s="255"/>
      <c r="C327" s="260" t="n">
        <f aca="false">B327*(B327/1000)</f>
        <v>0</v>
      </c>
      <c r="D327" s="261" t="n">
        <f aca="false">B327-C327</f>
        <v>0</v>
      </c>
    </row>
    <row r="328" customFormat="false" ht="15.75" hidden="false" customHeight="true" outlineLevel="0" collapsed="false">
      <c r="A328" s="254"/>
      <c r="B328" s="255"/>
      <c r="C328" s="256" t="n">
        <f aca="false">B328*(B328/1000)</f>
        <v>0</v>
      </c>
      <c r="D328" s="257" t="n">
        <f aca="false">B328-C328</f>
        <v>0</v>
      </c>
    </row>
    <row r="329" customFormat="false" ht="15.75" hidden="false" customHeight="true" outlineLevel="0" collapsed="false">
      <c r="A329" s="259"/>
      <c r="B329" s="255"/>
      <c r="C329" s="264"/>
      <c r="D329" s="261"/>
    </row>
    <row r="330" customFormat="false" ht="15.75" hidden="false" customHeight="true" outlineLevel="0" collapsed="false">
      <c r="A330" s="254"/>
      <c r="B330" s="255"/>
      <c r="C330" s="263"/>
      <c r="D330" s="257"/>
    </row>
    <row r="331" customFormat="false" ht="15.75" hidden="false" customHeight="true" outlineLevel="0" collapsed="false">
      <c r="A331" s="259"/>
      <c r="B331" s="255"/>
      <c r="C331" s="264"/>
      <c r="D331" s="261"/>
    </row>
    <row r="332" customFormat="false" ht="15.75" hidden="false" customHeight="true" outlineLevel="0" collapsed="false">
      <c r="A332" s="254"/>
      <c r="B332" s="255"/>
      <c r="C332" s="263"/>
      <c r="D332" s="257"/>
    </row>
    <row r="333" customFormat="false" ht="15.75" hidden="false" customHeight="true" outlineLevel="0" collapsed="false">
      <c r="A333" s="259"/>
      <c r="B333" s="255"/>
      <c r="C333" s="264"/>
      <c r="D333" s="261"/>
    </row>
    <row r="334" customFormat="false" ht="15.75" hidden="false" customHeight="true" outlineLevel="0" collapsed="false">
      <c r="A334" s="254"/>
      <c r="B334" s="255"/>
      <c r="C334" s="263"/>
      <c r="D334" s="257"/>
    </row>
    <row r="335" customFormat="false" ht="15.75" hidden="false" customHeight="true" outlineLevel="0" collapsed="false">
      <c r="A335" s="259"/>
      <c r="B335" s="255"/>
      <c r="C335" s="264"/>
      <c r="D335" s="261"/>
    </row>
    <row r="336" customFormat="false" ht="15.75" hidden="false" customHeight="true" outlineLevel="0" collapsed="false">
      <c r="A336" s="254"/>
      <c r="B336" s="255"/>
      <c r="C336" s="263"/>
      <c r="D336" s="257"/>
    </row>
    <row r="337" customFormat="false" ht="15.75" hidden="false" customHeight="true" outlineLevel="0" collapsed="false">
      <c r="A337" s="259"/>
      <c r="B337" s="255"/>
      <c r="C337" s="264"/>
      <c r="D337" s="261"/>
    </row>
    <row r="338" customFormat="false" ht="15.75" hidden="false" customHeight="true" outlineLevel="0" collapsed="false">
      <c r="A338" s="254"/>
      <c r="B338" s="255"/>
      <c r="C338" s="263"/>
      <c r="D338" s="257"/>
    </row>
    <row r="339" customFormat="false" ht="15.75" hidden="false" customHeight="true" outlineLevel="0" collapsed="false">
      <c r="A339" s="259"/>
      <c r="B339" s="255"/>
      <c r="C339" s="264"/>
      <c r="D339" s="261"/>
    </row>
    <row r="340" customFormat="false" ht="15.75" hidden="false" customHeight="true" outlineLevel="0" collapsed="false">
      <c r="A340" s="254"/>
      <c r="B340" s="255"/>
      <c r="C340" s="263"/>
      <c r="D340" s="257"/>
    </row>
    <row r="341" customFormat="false" ht="15.75" hidden="false" customHeight="true" outlineLevel="0" collapsed="false">
      <c r="A341" s="259"/>
      <c r="B341" s="255"/>
      <c r="C341" s="264"/>
      <c r="D341" s="261"/>
    </row>
    <row r="342" customFormat="false" ht="15.75" hidden="false" customHeight="true" outlineLevel="0" collapsed="false">
      <c r="A342" s="254"/>
      <c r="B342" s="255"/>
      <c r="C342" s="263"/>
      <c r="D342" s="257"/>
    </row>
    <row r="343" customFormat="false" ht="15.75" hidden="false" customHeight="true" outlineLevel="0" collapsed="false">
      <c r="A343" s="259"/>
      <c r="B343" s="255"/>
      <c r="C343" s="264"/>
      <c r="D343" s="261"/>
    </row>
    <row r="344" customFormat="false" ht="15.75" hidden="false" customHeight="true" outlineLevel="0" collapsed="false">
      <c r="A344" s="254"/>
      <c r="B344" s="255"/>
      <c r="C344" s="263"/>
      <c r="D344" s="257"/>
    </row>
    <row r="345" customFormat="false" ht="15.75" hidden="false" customHeight="true" outlineLevel="0" collapsed="false">
      <c r="A345" s="259"/>
      <c r="B345" s="255"/>
      <c r="C345" s="264"/>
      <c r="D345" s="261"/>
    </row>
    <row r="346" customFormat="false" ht="15.75" hidden="false" customHeight="true" outlineLevel="0" collapsed="false">
      <c r="A346" s="254"/>
      <c r="B346" s="255"/>
      <c r="C346" s="263"/>
      <c r="D346" s="257"/>
    </row>
    <row r="347" customFormat="false" ht="15.75" hidden="false" customHeight="true" outlineLevel="0" collapsed="false">
      <c r="A347" s="259"/>
      <c r="B347" s="255"/>
      <c r="C347" s="264"/>
      <c r="D347" s="261"/>
    </row>
    <row r="348" customFormat="false" ht="15.75" hidden="false" customHeight="true" outlineLevel="0" collapsed="false">
      <c r="A348" s="254"/>
      <c r="B348" s="255"/>
      <c r="C348" s="263"/>
      <c r="D348" s="257"/>
    </row>
    <row r="349" customFormat="false" ht="15.75" hidden="false" customHeight="true" outlineLevel="0" collapsed="false">
      <c r="A349" s="259"/>
      <c r="B349" s="255"/>
      <c r="C349" s="264"/>
      <c r="D349" s="261"/>
    </row>
    <row r="350" customFormat="false" ht="15.75" hidden="false" customHeight="true" outlineLevel="0" collapsed="false">
      <c r="A350" s="254"/>
      <c r="B350" s="255"/>
      <c r="C350" s="263"/>
      <c r="D350" s="257"/>
    </row>
    <row r="351" customFormat="false" ht="15.75" hidden="false" customHeight="true" outlineLevel="0" collapsed="false">
      <c r="A351" s="259"/>
      <c r="B351" s="255"/>
      <c r="C351" s="264"/>
      <c r="D351" s="261"/>
    </row>
    <row r="352" customFormat="false" ht="15.75" hidden="false" customHeight="true" outlineLevel="0" collapsed="false">
      <c r="A352" s="254"/>
      <c r="B352" s="255"/>
      <c r="C352" s="263"/>
      <c r="D352" s="257"/>
    </row>
    <row r="353" customFormat="false" ht="15.75" hidden="false" customHeight="true" outlineLevel="0" collapsed="false">
      <c r="A353" s="259"/>
      <c r="B353" s="255"/>
      <c r="C353" s="264"/>
      <c r="D353" s="261"/>
    </row>
    <row r="354" customFormat="false" ht="15.75" hidden="false" customHeight="true" outlineLevel="0" collapsed="false">
      <c r="A354" s="254"/>
      <c r="B354" s="255"/>
      <c r="C354" s="263"/>
      <c r="D354" s="257"/>
    </row>
    <row r="355" customFormat="false" ht="15.75" hidden="false" customHeight="true" outlineLevel="0" collapsed="false">
      <c r="A355" s="259"/>
      <c r="B355" s="255"/>
      <c r="C355" s="264"/>
      <c r="D355" s="261"/>
    </row>
    <row r="356" customFormat="false" ht="15.75" hidden="false" customHeight="true" outlineLevel="0" collapsed="false">
      <c r="A356" s="254"/>
      <c r="B356" s="255"/>
      <c r="C356" s="263"/>
      <c r="D356" s="257"/>
    </row>
    <row r="357" customFormat="false" ht="15.75" hidden="false" customHeight="true" outlineLevel="0" collapsed="false">
      <c r="A357" s="259"/>
      <c r="B357" s="255"/>
      <c r="C357" s="264"/>
      <c r="D357" s="261"/>
    </row>
    <row r="358" customFormat="false" ht="15.75" hidden="false" customHeight="true" outlineLevel="0" collapsed="false">
      <c r="A358" s="254"/>
      <c r="B358" s="255"/>
      <c r="C358" s="263"/>
      <c r="D358" s="257"/>
    </row>
    <row r="359" customFormat="false" ht="15.75" hidden="false" customHeight="true" outlineLevel="0" collapsed="false">
      <c r="A359" s="259"/>
      <c r="B359" s="255"/>
      <c r="C359" s="264"/>
      <c r="D359" s="261"/>
    </row>
    <row r="360" customFormat="false" ht="15.75" hidden="false" customHeight="true" outlineLevel="0" collapsed="false">
      <c r="A360" s="254"/>
      <c r="B360" s="255"/>
      <c r="C360" s="263"/>
      <c r="D360" s="257"/>
    </row>
    <row r="361" customFormat="false" ht="15.75" hidden="false" customHeight="true" outlineLevel="0" collapsed="false">
      <c r="A361" s="259"/>
      <c r="B361" s="255"/>
      <c r="C361" s="264"/>
      <c r="D361" s="261"/>
    </row>
    <row r="362" customFormat="false" ht="15.75" hidden="false" customHeight="true" outlineLevel="0" collapsed="false">
      <c r="A362" s="254"/>
      <c r="B362" s="255"/>
      <c r="C362" s="263"/>
      <c r="D362" s="257"/>
    </row>
    <row r="363" customFormat="false" ht="15.75" hidden="false" customHeight="true" outlineLevel="0" collapsed="false">
      <c r="A363" s="259"/>
      <c r="B363" s="255"/>
      <c r="C363" s="264"/>
      <c r="D363" s="261"/>
    </row>
    <row r="364" customFormat="false" ht="15.75" hidden="false" customHeight="true" outlineLevel="0" collapsed="false">
      <c r="A364" s="254"/>
      <c r="B364" s="255"/>
      <c r="C364" s="263"/>
      <c r="D364" s="257"/>
    </row>
    <row r="365" customFormat="false" ht="15.75" hidden="false" customHeight="true" outlineLevel="0" collapsed="false">
      <c r="A365" s="259"/>
      <c r="B365" s="255"/>
      <c r="C365" s="264"/>
      <c r="D365" s="261"/>
    </row>
    <row r="366" customFormat="false" ht="15.75" hidden="false" customHeight="true" outlineLevel="0" collapsed="false">
      <c r="A366" s="254"/>
      <c r="B366" s="255"/>
      <c r="C366" s="263"/>
      <c r="D366" s="257"/>
    </row>
    <row r="367" customFormat="false" ht="15.75" hidden="false" customHeight="true" outlineLevel="0" collapsed="false">
      <c r="A367" s="259"/>
      <c r="B367" s="255"/>
      <c r="C367" s="264"/>
      <c r="D367" s="261"/>
    </row>
    <row r="368" customFormat="false" ht="15.75" hidden="false" customHeight="true" outlineLevel="0" collapsed="false">
      <c r="A368" s="254"/>
      <c r="B368" s="255"/>
      <c r="C368" s="263"/>
      <c r="D368" s="257"/>
    </row>
    <row r="369" customFormat="false" ht="15.75" hidden="false" customHeight="true" outlineLevel="0" collapsed="false">
      <c r="A369" s="259"/>
      <c r="B369" s="255"/>
      <c r="C369" s="264"/>
      <c r="D369" s="261"/>
    </row>
    <row r="370" customFormat="false" ht="15.75" hidden="false" customHeight="true" outlineLevel="0" collapsed="false">
      <c r="A370" s="254"/>
      <c r="B370" s="255"/>
      <c r="C370" s="263"/>
      <c r="D370" s="257"/>
    </row>
    <row r="371" customFormat="false" ht="15.75" hidden="false" customHeight="true" outlineLevel="0" collapsed="false">
      <c r="A371" s="259"/>
      <c r="B371" s="255"/>
      <c r="C371" s="264"/>
      <c r="D371" s="261"/>
    </row>
    <row r="372" customFormat="false" ht="15.75" hidden="false" customHeight="true" outlineLevel="0" collapsed="false">
      <c r="A372" s="254"/>
      <c r="B372" s="255"/>
      <c r="C372" s="263"/>
      <c r="D372" s="257"/>
    </row>
    <row r="373" customFormat="false" ht="15.75" hidden="false" customHeight="true" outlineLevel="0" collapsed="false">
      <c r="A373" s="259"/>
      <c r="B373" s="255"/>
      <c r="C373" s="264"/>
      <c r="D373" s="261"/>
    </row>
    <row r="374" customFormat="false" ht="15.75" hidden="false" customHeight="true" outlineLevel="0" collapsed="false">
      <c r="A374" s="254"/>
      <c r="B374" s="255"/>
      <c r="C374" s="263"/>
      <c r="D374" s="257"/>
    </row>
    <row r="375" customFormat="false" ht="15.75" hidden="false" customHeight="true" outlineLevel="0" collapsed="false">
      <c r="A375" s="259"/>
      <c r="B375" s="255"/>
      <c r="C375" s="264"/>
      <c r="D375" s="261"/>
    </row>
    <row r="376" customFormat="false" ht="15.75" hidden="false" customHeight="true" outlineLevel="0" collapsed="false">
      <c r="A376" s="254"/>
      <c r="B376" s="255"/>
      <c r="C376" s="263"/>
      <c r="D376" s="257"/>
    </row>
    <row r="377" customFormat="false" ht="15.75" hidden="false" customHeight="true" outlineLevel="0" collapsed="false">
      <c r="A377" s="259"/>
      <c r="B377" s="255"/>
      <c r="C377" s="264"/>
      <c r="D377" s="261"/>
    </row>
    <row r="378" customFormat="false" ht="15.75" hidden="false" customHeight="true" outlineLevel="0" collapsed="false">
      <c r="A378" s="254"/>
      <c r="B378" s="255"/>
      <c r="C378" s="263"/>
      <c r="D378" s="257"/>
    </row>
    <row r="379" customFormat="false" ht="15.75" hidden="false" customHeight="true" outlineLevel="0" collapsed="false">
      <c r="A379" s="259"/>
      <c r="B379" s="255"/>
      <c r="C379" s="264"/>
      <c r="D379" s="261"/>
    </row>
    <row r="380" customFormat="false" ht="15.75" hidden="false" customHeight="true" outlineLevel="0" collapsed="false">
      <c r="A380" s="254"/>
      <c r="B380" s="255"/>
      <c r="C380" s="263"/>
      <c r="D380" s="257"/>
    </row>
    <row r="381" customFormat="false" ht="15.75" hidden="false" customHeight="true" outlineLevel="0" collapsed="false">
      <c r="A381" s="259"/>
      <c r="B381" s="255"/>
      <c r="C381" s="264"/>
      <c r="D381" s="261"/>
    </row>
    <row r="382" customFormat="false" ht="15.75" hidden="false" customHeight="true" outlineLevel="0" collapsed="false">
      <c r="A382" s="254"/>
      <c r="B382" s="255"/>
      <c r="C382" s="263"/>
      <c r="D382" s="257"/>
    </row>
    <row r="383" customFormat="false" ht="15.75" hidden="false" customHeight="true" outlineLevel="0" collapsed="false">
      <c r="A383" s="259"/>
      <c r="B383" s="255"/>
      <c r="C383" s="264"/>
      <c r="D383" s="261"/>
    </row>
    <row r="384" customFormat="false" ht="15.75" hidden="false" customHeight="true" outlineLevel="0" collapsed="false">
      <c r="A384" s="254"/>
      <c r="B384" s="255"/>
      <c r="C384" s="263"/>
      <c r="D384" s="257"/>
    </row>
    <row r="385" customFormat="false" ht="15.75" hidden="false" customHeight="true" outlineLevel="0" collapsed="false">
      <c r="A385" s="259"/>
      <c r="B385" s="255"/>
      <c r="C385" s="264"/>
      <c r="D385" s="261"/>
    </row>
    <row r="386" customFormat="false" ht="15.75" hidden="false" customHeight="true" outlineLevel="0" collapsed="false">
      <c r="A386" s="254"/>
      <c r="B386" s="255"/>
      <c r="C386" s="263"/>
      <c r="D386" s="257"/>
    </row>
    <row r="387" customFormat="false" ht="15.75" hidden="false" customHeight="true" outlineLevel="0" collapsed="false">
      <c r="A387" s="259"/>
      <c r="B387" s="255"/>
      <c r="C387" s="264"/>
      <c r="D387" s="261"/>
    </row>
    <row r="388" customFormat="false" ht="15.75" hidden="false" customHeight="true" outlineLevel="0" collapsed="false">
      <c r="A388" s="254"/>
      <c r="B388" s="255"/>
      <c r="C388" s="263"/>
      <c r="D388" s="257"/>
    </row>
    <row r="389" customFormat="false" ht="15.75" hidden="false" customHeight="true" outlineLevel="0" collapsed="false">
      <c r="A389" s="259"/>
      <c r="B389" s="255"/>
      <c r="C389" s="264"/>
      <c r="D389" s="261"/>
    </row>
    <row r="390" customFormat="false" ht="15.75" hidden="false" customHeight="true" outlineLevel="0" collapsed="false">
      <c r="A390" s="254"/>
      <c r="B390" s="255"/>
      <c r="C390" s="263"/>
      <c r="D390" s="257"/>
    </row>
    <row r="391" customFormat="false" ht="15.75" hidden="false" customHeight="true" outlineLevel="0" collapsed="false">
      <c r="A391" s="259"/>
      <c r="B391" s="255"/>
      <c r="C391" s="264"/>
      <c r="D391" s="261"/>
    </row>
    <row r="392" customFormat="false" ht="15.75" hidden="false" customHeight="true" outlineLevel="0" collapsed="false">
      <c r="A392" s="254"/>
      <c r="B392" s="255"/>
      <c r="C392" s="263"/>
      <c r="D392" s="257"/>
    </row>
    <row r="393" customFormat="false" ht="15.75" hidden="false" customHeight="true" outlineLevel="0" collapsed="false">
      <c r="A393" s="259"/>
      <c r="B393" s="255"/>
      <c r="C393" s="264"/>
      <c r="D393" s="261"/>
    </row>
    <row r="394" customFormat="false" ht="15.75" hidden="false" customHeight="true" outlineLevel="0" collapsed="false">
      <c r="A394" s="254"/>
      <c r="B394" s="255"/>
      <c r="C394" s="263"/>
      <c r="D394" s="257"/>
    </row>
    <row r="395" customFormat="false" ht="15.75" hidden="false" customHeight="true" outlineLevel="0" collapsed="false">
      <c r="A395" s="259"/>
      <c r="B395" s="255"/>
      <c r="C395" s="264"/>
      <c r="D395" s="261"/>
    </row>
    <row r="396" customFormat="false" ht="15.75" hidden="false" customHeight="true" outlineLevel="0" collapsed="false">
      <c r="A396" s="254"/>
      <c r="B396" s="255"/>
      <c r="C396" s="263"/>
      <c r="D396" s="257"/>
    </row>
    <row r="397" customFormat="false" ht="15.75" hidden="false" customHeight="true" outlineLevel="0" collapsed="false">
      <c r="A397" s="259"/>
      <c r="B397" s="255"/>
      <c r="C397" s="264"/>
      <c r="D397" s="261"/>
    </row>
    <row r="398" customFormat="false" ht="15.75" hidden="false" customHeight="true" outlineLevel="0" collapsed="false">
      <c r="A398" s="254"/>
      <c r="B398" s="255"/>
      <c r="C398" s="263"/>
      <c r="D398" s="257"/>
    </row>
    <row r="399" customFormat="false" ht="15.75" hidden="false" customHeight="true" outlineLevel="0" collapsed="false">
      <c r="A399" s="259"/>
      <c r="B399" s="255"/>
      <c r="C399" s="264"/>
      <c r="D399" s="261"/>
    </row>
    <row r="400" customFormat="false" ht="15.75" hidden="false" customHeight="true" outlineLevel="0" collapsed="false">
      <c r="A400" s="254"/>
      <c r="B400" s="255"/>
      <c r="C400" s="263"/>
      <c r="D400" s="257"/>
    </row>
    <row r="401" customFormat="false" ht="15.75" hidden="false" customHeight="true" outlineLevel="0" collapsed="false">
      <c r="A401" s="259"/>
      <c r="B401" s="255"/>
      <c r="C401" s="264"/>
      <c r="D401" s="261"/>
    </row>
    <row r="402" customFormat="false" ht="15.75" hidden="false" customHeight="true" outlineLevel="0" collapsed="false">
      <c r="A402" s="254"/>
      <c r="B402" s="255"/>
      <c r="C402" s="263"/>
      <c r="D402" s="257"/>
    </row>
    <row r="403" customFormat="false" ht="15.75" hidden="false" customHeight="true" outlineLevel="0" collapsed="false">
      <c r="A403" s="259"/>
      <c r="B403" s="255"/>
      <c r="C403" s="264"/>
      <c r="D403" s="261"/>
    </row>
    <row r="404" customFormat="false" ht="15.75" hidden="false" customHeight="true" outlineLevel="0" collapsed="false">
      <c r="A404" s="254"/>
      <c r="B404" s="255"/>
      <c r="C404" s="263"/>
      <c r="D404" s="257"/>
    </row>
    <row r="405" customFormat="false" ht="15.75" hidden="false" customHeight="true" outlineLevel="0" collapsed="false">
      <c r="A405" s="259"/>
      <c r="B405" s="255"/>
      <c r="C405" s="264"/>
      <c r="D405" s="261"/>
    </row>
    <row r="406" customFormat="false" ht="15.75" hidden="false" customHeight="true" outlineLevel="0" collapsed="false">
      <c r="A406" s="254"/>
      <c r="B406" s="255"/>
      <c r="C406" s="263"/>
      <c r="D406" s="257"/>
    </row>
    <row r="407" customFormat="false" ht="15.75" hidden="false" customHeight="true" outlineLevel="0" collapsed="false">
      <c r="A407" s="259"/>
      <c r="B407" s="255"/>
      <c r="C407" s="264"/>
      <c r="D407" s="261"/>
    </row>
    <row r="408" customFormat="false" ht="15.75" hidden="false" customHeight="true" outlineLevel="0" collapsed="false">
      <c r="A408" s="254"/>
      <c r="B408" s="255"/>
      <c r="C408" s="263"/>
      <c r="D408" s="257"/>
    </row>
    <row r="409" customFormat="false" ht="15.75" hidden="false" customHeight="true" outlineLevel="0" collapsed="false">
      <c r="A409" s="259"/>
      <c r="B409" s="255"/>
      <c r="C409" s="264"/>
      <c r="D409" s="261"/>
    </row>
    <row r="410" customFormat="false" ht="15.75" hidden="false" customHeight="true" outlineLevel="0" collapsed="false">
      <c r="A410" s="254"/>
      <c r="B410" s="255"/>
      <c r="C410" s="263"/>
      <c r="D410" s="257"/>
    </row>
    <row r="411" customFormat="false" ht="15.75" hidden="false" customHeight="true" outlineLevel="0" collapsed="false">
      <c r="A411" s="259"/>
      <c r="B411" s="255"/>
      <c r="C411" s="264"/>
      <c r="D411" s="261"/>
    </row>
    <row r="412" customFormat="false" ht="15.75" hidden="false" customHeight="true" outlineLevel="0" collapsed="false">
      <c r="A412" s="254"/>
      <c r="B412" s="255"/>
      <c r="C412" s="263"/>
      <c r="D412" s="257"/>
    </row>
    <row r="413" customFormat="false" ht="15.75" hidden="false" customHeight="true" outlineLevel="0" collapsed="false">
      <c r="A413" s="259"/>
      <c r="B413" s="255"/>
      <c r="C413" s="264"/>
      <c r="D413" s="261"/>
    </row>
    <row r="414" customFormat="false" ht="15.75" hidden="false" customHeight="true" outlineLevel="0" collapsed="false">
      <c r="A414" s="254"/>
      <c r="B414" s="255"/>
      <c r="C414" s="263"/>
      <c r="D414" s="257"/>
    </row>
    <row r="415" customFormat="false" ht="15.75" hidden="false" customHeight="true" outlineLevel="0" collapsed="false">
      <c r="A415" s="259"/>
      <c r="B415" s="255"/>
      <c r="C415" s="264"/>
      <c r="D415" s="261"/>
    </row>
    <row r="416" customFormat="false" ht="15.75" hidden="false" customHeight="true" outlineLevel="0" collapsed="false">
      <c r="A416" s="254"/>
      <c r="B416" s="255"/>
      <c r="C416" s="263"/>
      <c r="D416" s="257"/>
    </row>
    <row r="417" customFormat="false" ht="15.75" hidden="false" customHeight="true" outlineLevel="0" collapsed="false">
      <c r="A417" s="259"/>
      <c r="B417" s="255"/>
      <c r="C417" s="264"/>
      <c r="D417" s="261"/>
    </row>
    <row r="418" customFormat="false" ht="15.75" hidden="false" customHeight="true" outlineLevel="0" collapsed="false">
      <c r="A418" s="254"/>
      <c r="B418" s="255"/>
      <c r="C418" s="263"/>
      <c r="D418" s="257"/>
    </row>
    <row r="419" customFormat="false" ht="15.75" hidden="false" customHeight="true" outlineLevel="0" collapsed="false">
      <c r="A419" s="259"/>
      <c r="B419" s="255"/>
      <c r="C419" s="264"/>
      <c r="D419" s="261"/>
    </row>
    <row r="420" customFormat="false" ht="15.75" hidden="false" customHeight="true" outlineLevel="0" collapsed="false">
      <c r="A420" s="254"/>
      <c r="B420" s="255"/>
      <c r="C420" s="263"/>
      <c r="D420" s="257"/>
    </row>
    <row r="421" customFormat="false" ht="15.75" hidden="false" customHeight="true" outlineLevel="0" collapsed="false">
      <c r="A421" s="259"/>
      <c r="B421" s="255"/>
      <c r="C421" s="264"/>
      <c r="D421" s="261"/>
    </row>
    <row r="422" customFormat="false" ht="15.75" hidden="false" customHeight="true" outlineLevel="0" collapsed="false">
      <c r="A422" s="254"/>
      <c r="B422" s="255"/>
      <c r="C422" s="263"/>
      <c r="D422" s="257"/>
    </row>
    <row r="423" customFormat="false" ht="15.75" hidden="false" customHeight="true" outlineLevel="0" collapsed="false">
      <c r="A423" s="259"/>
      <c r="B423" s="255"/>
      <c r="C423" s="264"/>
      <c r="D423" s="261"/>
    </row>
    <row r="424" customFormat="false" ht="15.75" hidden="false" customHeight="true" outlineLevel="0" collapsed="false">
      <c r="A424" s="254"/>
      <c r="B424" s="255"/>
      <c r="C424" s="263"/>
      <c r="D424" s="257"/>
    </row>
    <row r="425" customFormat="false" ht="15.75" hidden="false" customHeight="true" outlineLevel="0" collapsed="false">
      <c r="A425" s="259"/>
      <c r="B425" s="255"/>
      <c r="C425" s="264"/>
      <c r="D425" s="261"/>
    </row>
    <row r="426" customFormat="false" ht="15.75" hidden="false" customHeight="true" outlineLevel="0" collapsed="false">
      <c r="A426" s="254"/>
      <c r="B426" s="255"/>
      <c r="C426" s="263"/>
      <c r="D426" s="257"/>
    </row>
    <row r="427" customFormat="false" ht="15.75" hidden="false" customHeight="true" outlineLevel="0" collapsed="false">
      <c r="A427" s="259"/>
      <c r="B427" s="255"/>
      <c r="C427" s="264"/>
      <c r="D427" s="261"/>
    </row>
    <row r="428" customFormat="false" ht="15.75" hidden="false" customHeight="true" outlineLevel="0" collapsed="false">
      <c r="A428" s="254"/>
      <c r="B428" s="255"/>
      <c r="C428" s="263"/>
      <c r="D428" s="257"/>
    </row>
    <row r="429" customFormat="false" ht="15.75" hidden="false" customHeight="true" outlineLevel="0" collapsed="false">
      <c r="A429" s="259"/>
      <c r="B429" s="255"/>
      <c r="C429" s="264"/>
      <c r="D429" s="261"/>
    </row>
    <row r="430" customFormat="false" ht="15.75" hidden="false" customHeight="true" outlineLevel="0" collapsed="false">
      <c r="A430" s="254"/>
      <c r="B430" s="255"/>
      <c r="C430" s="263"/>
      <c r="D430" s="257"/>
    </row>
    <row r="431" customFormat="false" ht="15.75" hidden="false" customHeight="true" outlineLevel="0" collapsed="false">
      <c r="A431" s="259"/>
      <c r="B431" s="255"/>
      <c r="C431" s="264"/>
      <c r="D431" s="261"/>
    </row>
    <row r="432" customFormat="false" ht="15.75" hidden="false" customHeight="true" outlineLevel="0" collapsed="false">
      <c r="A432" s="254"/>
      <c r="B432" s="255"/>
      <c r="C432" s="263"/>
      <c r="D432" s="257"/>
    </row>
    <row r="433" customFormat="false" ht="15.75" hidden="false" customHeight="true" outlineLevel="0" collapsed="false">
      <c r="A433" s="259"/>
      <c r="B433" s="255"/>
      <c r="C433" s="264"/>
      <c r="D433" s="261"/>
    </row>
    <row r="434" customFormat="false" ht="15.75" hidden="false" customHeight="true" outlineLevel="0" collapsed="false">
      <c r="A434" s="254"/>
      <c r="B434" s="255"/>
      <c r="C434" s="263"/>
      <c r="D434" s="257"/>
    </row>
    <row r="435" customFormat="false" ht="15.75" hidden="false" customHeight="true" outlineLevel="0" collapsed="false">
      <c r="A435" s="259"/>
      <c r="B435" s="255"/>
      <c r="C435" s="264"/>
      <c r="D435" s="261"/>
    </row>
    <row r="436" customFormat="false" ht="15.75" hidden="false" customHeight="true" outlineLevel="0" collapsed="false">
      <c r="A436" s="254"/>
      <c r="B436" s="255"/>
      <c r="C436" s="263"/>
      <c r="D436" s="257"/>
    </row>
    <row r="437" customFormat="false" ht="15.75" hidden="false" customHeight="true" outlineLevel="0" collapsed="false">
      <c r="A437" s="259"/>
      <c r="B437" s="255"/>
      <c r="C437" s="264"/>
      <c r="D437" s="261"/>
    </row>
    <row r="438" customFormat="false" ht="15.75" hidden="false" customHeight="true" outlineLevel="0" collapsed="false">
      <c r="A438" s="254"/>
      <c r="B438" s="255"/>
      <c r="C438" s="263"/>
      <c r="D438" s="257"/>
    </row>
    <row r="439" customFormat="false" ht="15.75" hidden="false" customHeight="true" outlineLevel="0" collapsed="false">
      <c r="A439" s="259"/>
      <c r="B439" s="255"/>
      <c r="C439" s="264"/>
      <c r="D439" s="261"/>
    </row>
    <row r="440" customFormat="false" ht="15.75" hidden="false" customHeight="true" outlineLevel="0" collapsed="false">
      <c r="A440" s="254"/>
      <c r="B440" s="255"/>
      <c r="C440" s="263"/>
      <c r="D440" s="257"/>
    </row>
    <row r="441" customFormat="false" ht="15.75" hidden="false" customHeight="true" outlineLevel="0" collapsed="false">
      <c r="A441" s="259"/>
      <c r="B441" s="255"/>
      <c r="C441" s="264"/>
      <c r="D441" s="261"/>
    </row>
    <row r="442" customFormat="false" ht="15.75" hidden="false" customHeight="true" outlineLevel="0" collapsed="false">
      <c r="A442" s="254"/>
      <c r="B442" s="255"/>
      <c r="C442" s="263"/>
      <c r="D442" s="257"/>
    </row>
    <row r="443" customFormat="false" ht="15.75" hidden="false" customHeight="true" outlineLevel="0" collapsed="false">
      <c r="A443" s="259"/>
      <c r="B443" s="255"/>
      <c r="C443" s="264"/>
      <c r="D443" s="261"/>
    </row>
    <row r="444" customFormat="false" ht="15.75" hidden="false" customHeight="true" outlineLevel="0" collapsed="false">
      <c r="A444" s="254"/>
      <c r="B444" s="255"/>
      <c r="C444" s="263"/>
      <c r="D444" s="257"/>
    </row>
    <row r="445" customFormat="false" ht="15.75" hidden="false" customHeight="true" outlineLevel="0" collapsed="false">
      <c r="A445" s="259"/>
      <c r="B445" s="255"/>
      <c r="C445" s="264"/>
      <c r="D445" s="261"/>
    </row>
    <row r="446" customFormat="false" ht="15.75" hidden="false" customHeight="true" outlineLevel="0" collapsed="false">
      <c r="A446" s="254"/>
      <c r="B446" s="255"/>
      <c r="C446" s="263"/>
      <c r="D446" s="257"/>
    </row>
    <row r="447" customFormat="false" ht="15.75" hidden="false" customHeight="true" outlineLevel="0" collapsed="false">
      <c r="A447" s="259"/>
      <c r="B447" s="255"/>
      <c r="C447" s="264"/>
      <c r="D447" s="261"/>
    </row>
    <row r="448" customFormat="false" ht="15.75" hidden="false" customHeight="true" outlineLevel="0" collapsed="false">
      <c r="A448" s="254"/>
      <c r="B448" s="255"/>
      <c r="C448" s="263"/>
      <c r="D448" s="257"/>
    </row>
    <row r="449" customFormat="false" ht="15.75" hidden="false" customHeight="true" outlineLevel="0" collapsed="false">
      <c r="A449" s="259"/>
      <c r="B449" s="255"/>
      <c r="C449" s="264"/>
      <c r="D449" s="261"/>
    </row>
    <row r="450" customFormat="false" ht="15.75" hidden="false" customHeight="true" outlineLevel="0" collapsed="false">
      <c r="A450" s="254"/>
      <c r="B450" s="255"/>
      <c r="C450" s="263"/>
      <c r="D450" s="257"/>
    </row>
    <row r="451" customFormat="false" ht="15.75" hidden="false" customHeight="true" outlineLevel="0" collapsed="false">
      <c r="A451" s="259"/>
      <c r="B451" s="255"/>
      <c r="C451" s="264"/>
      <c r="D451" s="261"/>
    </row>
    <row r="452" customFormat="false" ht="15.75" hidden="false" customHeight="true" outlineLevel="0" collapsed="false">
      <c r="A452" s="254"/>
      <c r="B452" s="255"/>
      <c r="C452" s="263"/>
      <c r="D452" s="257"/>
    </row>
    <row r="453" customFormat="false" ht="15.75" hidden="false" customHeight="true" outlineLevel="0" collapsed="false">
      <c r="A453" s="259"/>
      <c r="B453" s="255"/>
      <c r="C453" s="264"/>
      <c r="D453" s="261"/>
    </row>
    <row r="454" customFormat="false" ht="15.75" hidden="false" customHeight="true" outlineLevel="0" collapsed="false">
      <c r="A454" s="254"/>
      <c r="B454" s="255"/>
      <c r="C454" s="263"/>
      <c r="D454" s="257"/>
    </row>
    <row r="455" customFormat="false" ht="15.75" hidden="false" customHeight="true" outlineLevel="0" collapsed="false">
      <c r="A455" s="259"/>
      <c r="B455" s="255"/>
      <c r="C455" s="264"/>
      <c r="D455" s="261"/>
    </row>
    <row r="456" customFormat="false" ht="15.75" hidden="false" customHeight="true" outlineLevel="0" collapsed="false">
      <c r="A456" s="254"/>
      <c r="B456" s="255"/>
      <c r="C456" s="263"/>
      <c r="D456" s="257"/>
    </row>
    <row r="457" customFormat="false" ht="15.75" hidden="false" customHeight="true" outlineLevel="0" collapsed="false">
      <c r="A457" s="259"/>
      <c r="B457" s="255"/>
      <c r="C457" s="264"/>
      <c r="D457" s="261"/>
    </row>
    <row r="458" customFormat="false" ht="15.75" hidden="false" customHeight="true" outlineLevel="0" collapsed="false">
      <c r="A458" s="254"/>
      <c r="B458" s="255"/>
      <c r="C458" s="263"/>
      <c r="D458" s="257"/>
    </row>
    <row r="459" customFormat="false" ht="15.75" hidden="false" customHeight="true" outlineLevel="0" collapsed="false">
      <c r="A459" s="259"/>
      <c r="B459" s="255"/>
      <c r="C459" s="264"/>
      <c r="D459" s="261"/>
    </row>
    <row r="460" customFormat="false" ht="15.75" hidden="false" customHeight="true" outlineLevel="0" collapsed="false">
      <c r="A460" s="254"/>
      <c r="B460" s="255"/>
      <c r="C460" s="263"/>
      <c r="D460" s="257"/>
    </row>
    <row r="461" customFormat="false" ht="15.75" hidden="false" customHeight="true" outlineLevel="0" collapsed="false">
      <c r="A461" s="259"/>
      <c r="B461" s="255"/>
      <c r="C461" s="264"/>
      <c r="D461" s="261"/>
    </row>
    <row r="462" customFormat="false" ht="15.75" hidden="false" customHeight="true" outlineLevel="0" collapsed="false">
      <c r="A462" s="254"/>
      <c r="B462" s="255"/>
      <c r="C462" s="263"/>
      <c r="D462" s="257"/>
    </row>
    <row r="463" customFormat="false" ht="15.75" hidden="false" customHeight="true" outlineLevel="0" collapsed="false">
      <c r="A463" s="259"/>
      <c r="B463" s="255"/>
      <c r="C463" s="264"/>
      <c r="D463" s="261"/>
    </row>
    <row r="464" customFormat="false" ht="15.75" hidden="false" customHeight="true" outlineLevel="0" collapsed="false">
      <c r="A464" s="254"/>
      <c r="B464" s="255"/>
      <c r="C464" s="263"/>
      <c r="D464" s="257"/>
    </row>
    <row r="465" customFormat="false" ht="15.75" hidden="false" customHeight="true" outlineLevel="0" collapsed="false">
      <c r="A465" s="259"/>
      <c r="B465" s="255"/>
      <c r="C465" s="264"/>
      <c r="D465" s="261"/>
    </row>
    <row r="466" customFormat="false" ht="15.75" hidden="false" customHeight="true" outlineLevel="0" collapsed="false">
      <c r="A466" s="254"/>
      <c r="B466" s="255"/>
      <c r="C466" s="263"/>
      <c r="D466" s="257"/>
    </row>
    <row r="467" customFormat="false" ht="15.75" hidden="false" customHeight="true" outlineLevel="0" collapsed="false">
      <c r="A467" s="259"/>
      <c r="B467" s="255"/>
      <c r="C467" s="264"/>
      <c r="D467" s="261"/>
    </row>
    <row r="468" customFormat="false" ht="15.75" hidden="false" customHeight="true" outlineLevel="0" collapsed="false">
      <c r="A468" s="254"/>
      <c r="B468" s="255"/>
      <c r="C468" s="263"/>
      <c r="D468" s="257"/>
    </row>
    <row r="469" customFormat="false" ht="15.75" hidden="false" customHeight="true" outlineLevel="0" collapsed="false">
      <c r="A469" s="259"/>
      <c r="B469" s="255"/>
      <c r="C469" s="264"/>
      <c r="D469" s="261"/>
    </row>
    <row r="470" customFormat="false" ht="15.75" hidden="false" customHeight="true" outlineLevel="0" collapsed="false">
      <c r="A470" s="254"/>
      <c r="B470" s="255"/>
      <c r="C470" s="263"/>
      <c r="D470" s="257"/>
    </row>
    <row r="471" customFormat="false" ht="15.75" hidden="false" customHeight="true" outlineLevel="0" collapsed="false">
      <c r="A471" s="259"/>
      <c r="B471" s="255"/>
      <c r="C471" s="264"/>
      <c r="D471" s="261"/>
    </row>
    <row r="472" customFormat="false" ht="15.75" hidden="false" customHeight="true" outlineLevel="0" collapsed="false">
      <c r="A472" s="254"/>
      <c r="B472" s="255"/>
      <c r="C472" s="263"/>
      <c r="D472" s="257"/>
    </row>
    <row r="473" customFormat="false" ht="15.75" hidden="false" customHeight="true" outlineLevel="0" collapsed="false">
      <c r="A473" s="259"/>
      <c r="B473" s="255"/>
      <c r="C473" s="264"/>
      <c r="D473" s="261"/>
    </row>
    <row r="474" customFormat="false" ht="15.75" hidden="false" customHeight="true" outlineLevel="0" collapsed="false">
      <c r="A474" s="254"/>
      <c r="B474" s="255"/>
      <c r="C474" s="263"/>
      <c r="D474" s="257"/>
    </row>
    <row r="475" customFormat="false" ht="15.75" hidden="false" customHeight="true" outlineLevel="0" collapsed="false">
      <c r="A475" s="259"/>
      <c r="B475" s="255"/>
      <c r="C475" s="264"/>
      <c r="D475" s="261"/>
    </row>
    <row r="476" customFormat="false" ht="15.75" hidden="false" customHeight="true" outlineLevel="0" collapsed="false">
      <c r="A476" s="254"/>
      <c r="B476" s="255"/>
      <c r="C476" s="263"/>
      <c r="D476" s="257"/>
    </row>
    <row r="477" customFormat="false" ht="15.75" hidden="false" customHeight="true" outlineLevel="0" collapsed="false">
      <c r="A477" s="259"/>
      <c r="B477" s="255"/>
      <c r="C477" s="264"/>
      <c r="D477" s="261"/>
    </row>
    <row r="478" customFormat="false" ht="15.75" hidden="false" customHeight="true" outlineLevel="0" collapsed="false">
      <c r="A478" s="254"/>
      <c r="B478" s="255"/>
      <c r="C478" s="263"/>
      <c r="D478" s="257"/>
    </row>
    <row r="479" customFormat="false" ht="15.75" hidden="false" customHeight="true" outlineLevel="0" collapsed="false">
      <c r="A479" s="259"/>
      <c r="B479" s="255"/>
      <c r="C479" s="264"/>
      <c r="D479" s="261"/>
    </row>
    <row r="480" customFormat="false" ht="15.75" hidden="false" customHeight="true" outlineLevel="0" collapsed="false">
      <c r="A480" s="254"/>
      <c r="B480" s="255"/>
      <c r="C480" s="263"/>
      <c r="D480" s="257"/>
    </row>
    <row r="481" customFormat="false" ht="15.75" hidden="false" customHeight="true" outlineLevel="0" collapsed="false">
      <c r="A481" s="259"/>
      <c r="B481" s="255"/>
      <c r="C481" s="264"/>
      <c r="D481" s="261"/>
    </row>
    <row r="482" customFormat="false" ht="15.75" hidden="false" customHeight="true" outlineLevel="0" collapsed="false">
      <c r="A482" s="254"/>
      <c r="B482" s="255"/>
      <c r="C482" s="263"/>
      <c r="D482" s="257"/>
    </row>
    <row r="483" customFormat="false" ht="15.75" hidden="false" customHeight="true" outlineLevel="0" collapsed="false">
      <c r="A483" s="259"/>
      <c r="B483" s="255"/>
      <c r="C483" s="264"/>
      <c r="D483" s="261"/>
    </row>
    <row r="484" customFormat="false" ht="15.75" hidden="false" customHeight="true" outlineLevel="0" collapsed="false">
      <c r="A484" s="254"/>
      <c r="B484" s="255"/>
      <c r="C484" s="263"/>
      <c r="D484" s="257"/>
    </row>
    <row r="485" customFormat="false" ht="15.75" hidden="false" customHeight="true" outlineLevel="0" collapsed="false">
      <c r="A485" s="259"/>
      <c r="B485" s="255"/>
      <c r="C485" s="264"/>
      <c r="D485" s="261"/>
    </row>
    <row r="486" customFormat="false" ht="15.75" hidden="false" customHeight="true" outlineLevel="0" collapsed="false">
      <c r="A486" s="254"/>
      <c r="B486" s="255"/>
      <c r="C486" s="263"/>
      <c r="D486" s="257"/>
    </row>
    <row r="487" customFormat="false" ht="15.75" hidden="false" customHeight="true" outlineLevel="0" collapsed="false">
      <c r="A487" s="259"/>
      <c r="B487" s="255"/>
      <c r="C487" s="264"/>
      <c r="D487" s="261"/>
    </row>
    <row r="488" customFormat="false" ht="15.75" hidden="false" customHeight="true" outlineLevel="0" collapsed="false">
      <c r="A488" s="254"/>
      <c r="B488" s="255"/>
      <c r="C488" s="263"/>
      <c r="D488" s="257"/>
    </row>
    <row r="489" customFormat="false" ht="15.75" hidden="false" customHeight="true" outlineLevel="0" collapsed="false">
      <c r="A489" s="259"/>
      <c r="B489" s="255"/>
      <c r="C489" s="264"/>
      <c r="D489" s="261"/>
    </row>
    <row r="490" customFormat="false" ht="15.75" hidden="false" customHeight="true" outlineLevel="0" collapsed="false">
      <c r="A490" s="254"/>
      <c r="B490" s="255"/>
      <c r="C490" s="263"/>
      <c r="D490" s="257"/>
    </row>
    <row r="491" customFormat="false" ht="15.75" hidden="false" customHeight="true" outlineLevel="0" collapsed="false">
      <c r="A491" s="259"/>
      <c r="B491" s="255"/>
      <c r="C491" s="264"/>
      <c r="D491" s="261"/>
    </row>
    <row r="492" customFormat="false" ht="15.75" hidden="false" customHeight="true" outlineLevel="0" collapsed="false">
      <c r="A492" s="254"/>
      <c r="B492" s="255"/>
      <c r="C492" s="263"/>
      <c r="D492" s="257"/>
    </row>
    <row r="493" customFormat="false" ht="15.75" hidden="false" customHeight="true" outlineLevel="0" collapsed="false">
      <c r="A493" s="259"/>
      <c r="B493" s="255"/>
      <c r="C493" s="264"/>
      <c r="D493" s="261"/>
    </row>
    <row r="494" customFormat="false" ht="15.75" hidden="false" customHeight="true" outlineLevel="0" collapsed="false">
      <c r="A494" s="254"/>
      <c r="B494" s="255"/>
      <c r="C494" s="263"/>
      <c r="D494" s="257"/>
    </row>
    <row r="495" customFormat="false" ht="15.75" hidden="false" customHeight="true" outlineLevel="0" collapsed="false">
      <c r="A495" s="259"/>
      <c r="B495" s="255"/>
      <c r="C495" s="264"/>
      <c r="D495" s="261"/>
    </row>
    <row r="496" customFormat="false" ht="15.75" hidden="false" customHeight="true" outlineLevel="0" collapsed="false">
      <c r="A496" s="254"/>
      <c r="B496" s="255"/>
      <c r="C496" s="263"/>
      <c r="D496" s="257"/>
    </row>
    <row r="497" customFormat="false" ht="15.75" hidden="false" customHeight="true" outlineLevel="0" collapsed="false">
      <c r="A497" s="259"/>
      <c r="B497" s="255"/>
      <c r="C497" s="264"/>
      <c r="D497" s="261"/>
    </row>
    <row r="498" customFormat="false" ht="15.75" hidden="false" customHeight="true" outlineLevel="0" collapsed="false">
      <c r="A498" s="254"/>
      <c r="B498" s="255"/>
      <c r="C498" s="263"/>
      <c r="D498" s="257"/>
    </row>
    <row r="499" customFormat="false" ht="15.75" hidden="false" customHeight="true" outlineLevel="0" collapsed="false">
      <c r="A499" s="259"/>
      <c r="B499" s="255"/>
      <c r="C499" s="264"/>
      <c r="D499" s="261"/>
    </row>
    <row r="500" customFormat="false" ht="15.75" hidden="false" customHeight="true" outlineLevel="0" collapsed="false">
      <c r="A500" s="254"/>
      <c r="B500" s="255"/>
      <c r="C500" s="263"/>
      <c r="D500" s="257"/>
    </row>
    <row r="501" customFormat="false" ht="15.75" hidden="false" customHeight="true" outlineLevel="0" collapsed="false">
      <c r="A501" s="259"/>
      <c r="B501" s="255"/>
      <c r="C501" s="264"/>
      <c r="D501" s="261"/>
    </row>
    <row r="502" customFormat="false" ht="15.75" hidden="false" customHeight="true" outlineLevel="0" collapsed="false">
      <c r="A502" s="254"/>
      <c r="B502" s="255"/>
      <c r="C502" s="263"/>
      <c r="D502" s="257"/>
    </row>
    <row r="503" customFormat="false" ht="15.75" hidden="false" customHeight="true" outlineLevel="0" collapsed="false">
      <c r="A503" s="259"/>
      <c r="B503" s="255"/>
      <c r="C503" s="264"/>
      <c r="D503" s="261"/>
    </row>
    <row r="504" customFormat="false" ht="15.75" hidden="false" customHeight="true" outlineLevel="0" collapsed="false">
      <c r="A504" s="254"/>
      <c r="B504" s="255"/>
      <c r="C504" s="263"/>
      <c r="D504" s="257"/>
    </row>
    <row r="505" customFormat="false" ht="15.75" hidden="false" customHeight="true" outlineLevel="0" collapsed="false">
      <c r="A505" s="259"/>
      <c r="B505" s="255"/>
      <c r="C505" s="264"/>
      <c r="D505" s="261"/>
    </row>
    <row r="506" customFormat="false" ht="15.75" hidden="false" customHeight="true" outlineLevel="0" collapsed="false">
      <c r="A506" s="254"/>
      <c r="B506" s="255"/>
      <c r="C506" s="263"/>
      <c r="D506" s="257"/>
    </row>
    <row r="507" customFormat="false" ht="15.75" hidden="false" customHeight="true" outlineLevel="0" collapsed="false">
      <c r="A507" s="259"/>
      <c r="B507" s="255"/>
      <c r="C507" s="264"/>
      <c r="D507" s="261"/>
    </row>
    <row r="508" customFormat="false" ht="15.75" hidden="false" customHeight="true" outlineLevel="0" collapsed="false">
      <c r="A508" s="254"/>
      <c r="B508" s="255"/>
      <c r="C508" s="263"/>
      <c r="D508" s="257"/>
    </row>
    <row r="509" customFormat="false" ht="15.75" hidden="false" customHeight="true" outlineLevel="0" collapsed="false">
      <c r="A509" s="259"/>
      <c r="B509" s="255"/>
      <c r="C509" s="264"/>
      <c r="D509" s="261"/>
    </row>
    <row r="510" customFormat="false" ht="15.75" hidden="false" customHeight="true" outlineLevel="0" collapsed="false">
      <c r="A510" s="254"/>
      <c r="B510" s="255"/>
      <c r="C510" s="263"/>
      <c r="D510" s="257"/>
    </row>
    <row r="511" customFormat="false" ht="15.75" hidden="false" customHeight="true" outlineLevel="0" collapsed="false">
      <c r="A511" s="259"/>
      <c r="B511" s="255"/>
      <c r="C511" s="264"/>
      <c r="D511" s="261"/>
    </row>
    <row r="512" customFormat="false" ht="15.75" hidden="false" customHeight="true" outlineLevel="0" collapsed="false">
      <c r="A512" s="254"/>
      <c r="B512" s="255"/>
      <c r="C512" s="263"/>
      <c r="D512" s="257"/>
    </row>
    <row r="513" customFormat="false" ht="15.75" hidden="false" customHeight="true" outlineLevel="0" collapsed="false">
      <c r="A513" s="259"/>
      <c r="B513" s="255"/>
      <c r="C513" s="264"/>
      <c r="D513" s="261"/>
    </row>
    <row r="514" customFormat="false" ht="15.75" hidden="false" customHeight="true" outlineLevel="0" collapsed="false">
      <c r="A514" s="254"/>
      <c r="B514" s="255"/>
      <c r="C514" s="263"/>
      <c r="D514" s="257"/>
    </row>
    <row r="515" customFormat="false" ht="15.75" hidden="false" customHeight="true" outlineLevel="0" collapsed="false">
      <c r="A515" s="259"/>
      <c r="B515" s="255"/>
      <c r="C515" s="264"/>
      <c r="D515" s="261"/>
    </row>
    <row r="516" customFormat="false" ht="15.75" hidden="false" customHeight="true" outlineLevel="0" collapsed="false">
      <c r="A516" s="254"/>
      <c r="B516" s="255"/>
      <c r="C516" s="263"/>
      <c r="D516" s="257"/>
    </row>
    <row r="517" customFormat="false" ht="15.75" hidden="false" customHeight="true" outlineLevel="0" collapsed="false">
      <c r="A517" s="259"/>
      <c r="B517" s="255"/>
      <c r="C517" s="264"/>
      <c r="D517" s="261"/>
    </row>
    <row r="518" customFormat="false" ht="15.75" hidden="false" customHeight="true" outlineLevel="0" collapsed="false">
      <c r="A518" s="254"/>
      <c r="B518" s="255"/>
      <c r="C518" s="263"/>
      <c r="D518" s="257"/>
    </row>
    <row r="519" customFormat="false" ht="15.75" hidden="false" customHeight="true" outlineLevel="0" collapsed="false">
      <c r="A519" s="259"/>
      <c r="B519" s="255"/>
      <c r="C519" s="264"/>
      <c r="D519" s="261"/>
    </row>
    <row r="520" customFormat="false" ht="15.75" hidden="false" customHeight="true" outlineLevel="0" collapsed="false">
      <c r="A520" s="254"/>
      <c r="B520" s="255"/>
      <c r="C520" s="263"/>
      <c r="D520" s="257"/>
    </row>
    <row r="521" customFormat="false" ht="15.75" hidden="false" customHeight="true" outlineLevel="0" collapsed="false">
      <c r="A521" s="259"/>
      <c r="B521" s="255"/>
      <c r="C521" s="264"/>
      <c r="D521" s="261"/>
    </row>
    <row r="522" customFormat="false" ht="15.75" hidden="false" customHeight="true" outlineLevel="0" collapsed="false">
      <c r="A522" s="254"/>
      <c r="B522" s="255"/>
      <c r="C522" s="263"/>
      <c r="D522" s="257"/>
    </row>
    <row r="523" customFormat="false" ht="15.75" hidden="false" customHeight="true" outlineLevel="0" collapsed="false">
      <c r="A523" s="259"/>
      <c r="B523" s="255"/>
      <c r="C523" s="264"/>
      <c r="D523" s="261"/>
    </row>
    <row r="524" customFormat="false" ht="15.75" hidden="false" customHeight="true" outlineLevel="0" collapsed="false">
      <c r="A524" s="254"/>
      <c r="B524" s="255"/>
      <c r="C524" s="263"/>
      <c r="D524" s="257"/>
    </row>
    <row r="525" customFormat="false" ht="15.75" hidden="false" customHeight="true" outlineLevel="0" collapsed="false">
      <c r="A525" s="259"/>
      <c r="B525" s="255"/>
      <c r="C525" s="264"/>
      <c r="D525" s="261"/>
    </row>
    <row r="526" customFormat="false" ht="15.75" hidden="false" customHeight="true" outlineLevel="0" collapsed="false">
      <c r="A526" s="254"/>
      <c r="B526" s="255"/>
      <c r="C526" s="263"/>
      <c r="D526" s="257"/>
    </row>
    <row r="527" customFormat="false" ht="15.75" hidden="false" customHeight="true" outlineLevel="0" collapsed="false">
      <c r="A527" s="259"/>
      <c r="B527" s="255"/>
      <c r="C527" s="264"/>
      <c r="D527" s="261"/>
    </row>
    <row r="528" customFormat="false" ht="15.75" hidden="false" customHeight="true" outlineLevel="0" collapsed="false">
      <c r="A528" s="254"/>
      <c r="B528" s="255"/>
      <c r="C528" s="263"/>
      <c r="D528" s="257"/>
    </row>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autoFilter ref="A1:D328"/>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B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0" width="35.42"/>
    <col collapsed="false" customWidth="true" hidden="false" outlineLevel="0" max="2" min="2" style="0" width="15.27"/>
    <col collapsed="false" customWidth="true" hidden="false" outlineLevel="0" max="3" min="3" style="0" width="13.76"/>
    <col collapsed="false" customWidth="true" hidden="false" outlineLevel="0" max="4" min="4" style="0" width="14.14"/>
    <col collapsed="false" customWidth="true" hidden="false" outlineLevel="0" max="5" min="5" style="0" width="12.26"/>
    <col collapsed="false" customWidth="true" hidden="false" outlineLevel="0" max="6" min="6" style="0" width="7.14"/>
    <col collapsed="false" customWidth="true" hidden="false" outlineLevel="0" max="8" min="7" style="0" width="5.25"/>
    <col collapsed="false" customWidth="true" hidden="false" outlineLevel="0" max="9" min="9" style="0" width="3.38"/>
    <col collapsed="false" customWidth="true" hidden="false" outlineLevel="0" max="10" min="10" style="0" width="7.14"/>
    <col collapsed="false" customWidth="true" hidden="false" outlineLevel="0" max="12" min="11" style="0" width="5.39"/>
    <col collapsed="false" customWidth="true" hidden="false" outlineLevel="0" max="13" min="13" style="0" width="3.38"/>
    <col collapsed="false" customWidth="true" hidden="false" outlineLevel="0" max="14" min="14" style="0" width="7.14"/>
    <col collapsed="false" customWidth="true" hidden="false" outlineLevel="0" max="16" min="15" style="0" width="5.25"/>
    <col collapsed="false" customWidth="true" hidden="false" outlineLevel="0" max="17" min="17" style="0" width="3.38"/>
    <col collapsed="false" customWidth="true" hidden="false" outlineLevel="0" max="18" min="18" style="0" width="7.14"/>
    <col collapsed="false" customWidth="true" hidden="false" outlineLevel="0" max="20" min="19" style="0" width="5.13"/>
    <col collapsed="false" customWidth="true" hidden="false" outlineLevel="0" max="21" min="21" style="0" width="3.38"/>
    <col collapsed="false" customWidth="true" hidden="false" outlineLevel="0" max="22" min="22" style="0" width="7.14"/>
    <col collapsed="false" customWidth="true" hidden="false" outlineLevel="0" max="24" min="23" style="0" width="5.76"/>
    <col collapsed="false" customWidth="true" hidden="false" outlineLevel="0" max="25" min="25" style="0" width="3.38"/>
    <col collapsed="false" customWidth="true" hidden="false" outlineLevel="0" max="26" min="26" style="0" width="7.14"/>
    <col collapsed="false" customWidth="true" hidden="false" outlineLevel="0" max="28" min="27" style="0" width="6.76"/>
    <col collapsed="false" customWidth="true" hidden="false" outlineLevel="0" max="29" min="29" style="0" width="4"/>
    <col collapsed="false" customWidth="true" hidden="false" outlineLevel="0" max="30" min="30" style="0" width="7.14"/>
    <col collapsed="false" customWidth="true" hidden="false" outlineLevel="0" max="32" min="31" style="0" width="5.88"/>
    <col collapsed="false" customWidth="true" hidden="false" outlineLevel="0" max="33" min="33" style="0" width="4"/>
    <col collapsed="false" customWidth="true" hidden="false" outlineLevel="0" max="34" min="34" style="0" width="7.14"/>
    <col collapsed="false" customWidth="true" hidden="false" outlineLevel="0" max="36" min="35" style="0" width="5.76"/>
    <col collapsed="false" customWidth="true" hidden="false" outlineLevel="0" max="37" min="37" style="0" width="2.38"/>
    <col collapsed="false" customWidth="true" hidden="false" outlineLevel="0" max="38" min="38" style="0" width="7.14"/>
    <col collapsed="false" customWidth="true" hidden="false" outlineLevel="0" max="40" min="39" style="0" width="5.51"/>
    <col collapsed="false" customWidth="true" hidden="false" outlineLevel="0" max="41" min="41" style="0" width="2.38"/>
    <col collapsed="false" customWidth="true" hidden="false" outlineLevel="0" max="42" min="42" style="0" width="7.14"/>
    <col collapsed="false" customWidth="true" hidden="false" outlineLevel="0" max="44" min="43" style="0" width="5.13"/>
    <col collapsed="false" customWidth="true" hidden="false" outlineLevel="0" max="45" min="45" style="0" width="2.38"/>
    <col collapsed="false" customWidth="true" hidden="false" outlineLevel="0" max="46" min="46" style="0" width="7.01"/>
    <col collapsed="false" customWidth="true" hidden="false" outlineLevel="0" max="48" min="47" style="0" width="5.63"/>
    <col collapsed="false" customWidth="true" hidden="false" outlineLevel="0" max="49" min="49" style="0" width="2.38"/>
    <col collapsed="false" customWidth="true" hidden="false" outlineLevel="0" max="50" min="50" style="0" width="7.14"/>
    <col collapsed="false" customWidth="true" hidden="false" outlineLevel="0" max="52" min="51" style="0" width="5.51"/>
    <col collapsed="false" customWidth="true" hidden="false" outlineLevel="0" max="53" min="53" style="0" width="2.38"/>
    <col collapsed="false" customWidth="true" hidden="false" outlineLevel="0" max="54" min="54" style="0" width="7.14"/>
    <col collapsed="false" customWidth="true" hidden="false" outlineLevel="0" max="1024" min="55" style="0" width="12.64"/>
  </cols>
  <sheetData>
    <row r="1" customFormat="false" ht="15.75" hidden="false" customHeight="true" outlineLevel="0" collapsed="false">
      <c r="A1" s="50" t="s">
        <v>1069</v>
      </c>
      <c r="B1" s="271" t="s">
        <v>1070</v>
      </c>
      <c r="C1" s="272" t="s">
        <v>1071</v>
      </c>
      <c r="D1" s="273" t="s">
        <v>1072</v>
      </c>
      <c r="E1" s="274" t="s">
        <v>1073</v>
      </c>
      <c r="F1" s="275" t="s">
        <v>272</v>
      </c>
      <c r="G1" s="271" t="s">
        <v>273</v>
      </c>
      <c r="H1" s="272" t="s">
        <v>273</v>
      </c>
      <c r="I1" s="273" t="s">
        <v>1074</v>
      </c>
      <c r="J1" s="275" t="s">
        <v>275</v>
      </c>
      <c r="K1" s="271" t="s">
        <v>276</v>
      </c>
      <c r="L1" s="272" t="s">
        <v>276</v>
      </c>
      <c r="M1" s="273" t="s">
        <v>1074</v>
      </c>
      <c r="N1" s="276" t="n">
        <v>45352</v>
      </c>
      <c r="O1" s="271" t="s">
        <v>1075</v>
      </c>
      <c r="P1" s="272" t="s">
        <v>1075</v>
      </c>
      <c r="Q1" s="273" t="s">
        <v>1074</v>
      </c>
      <c r="R1" s="276" t="n">
        <v>45383</v>
      </c>
      <c r="S1" s="271" t="s">
        <v>1076</v>
      </c>
      <c r="T1" s="272" t="s">
        <v>1076</v>
      </c>
      <c r="U1" s="273" t="s">
        <v>1074</v>
      </c>
      <c r="V1" s="276" t="n">
        <v>45413</v>
      </c>
      <c r="W1" s="271" t="s">
        <v>279</v>
      </c>
      <c r="X1" s="272" t="s">
        <v>279</v>
      </c>
      <c r="Y1" s="273" t="s">
        <v>1074</v>
      </c>
      <c r="Z1" s="276" t="n">
        <v>45444</v>
      </c>
      <c r="AA1" s="271" t="s">
        <v>1077</v>
      </c>
      <c r="AB1" s="272" t="s">
        <v>1077</v>
      </c>
      <c r="AC1" s="277" t="s">
        <v>1074</v>
      </c>
      <c r="AD1" s="276" t="n">
        <v>45474</v>
      </c>
      <c r="AE1" s="271" t="s">
        <v>1078</v>
      </c>
      <c r="AF1" s="272" t="s">
        <v>1078</v>
      </c>
      <c r="AG1" s="273" t="s">
        <v>1074</v>
      </c>
      <c r="AH1" s="276" t="n">
        <v>45505</v>
      </c>
      <c r="AI1" s="271" t="s">
        <v>282</v>
      </c>
      <c r="AJ1" s="272" t="s">
        <v>282</v>
      </c>
      <c r="AK1" s="273" t="s">
        <v>1074</v>
      </c>
      <c r="AL1" s="276" t="n">
        <v>45536</v>
      </c>
      <c r="AM1" s="271" t="s">
        <v>283</v>
      </c>
      <c r="AN1" s="272" t="s">
        <v>283</v>
      </c>
      <c r="AO1" s="273" t="s">
        <v>1074</v>
      </c>
      <c r="AP1" s="276" t="n">
        <v>45566</v>
      </c>
      <c r="AQ1" s="271" t="s">
        <v>284</v>
      </c>
      <c r="AR1" s="272" t="s">
        <v>284</v>
      </c>
      <c r="AS1" s="273" t="s">
        <v>1074</v>
      </c>
      <c r="AT1" s="276" t="n">
        <v>45597</v>
      </c>
      <c r="AU1" s="271" t="s">
        <v>285</v>
      </c>
      <c r="AV1" s="272" t="s">
        <v>285</v>
      </c>
      <c r="AW1" s="273" t="s">
        <v>1074</v>
      </c>
      <c r="AX1" s="276" t="n">
        <v>45627</v>
      </c>
      <c r="AY1" s="271" t="s">
        <v>286</v>
      </c>
      <c r="AZ1" s="272" t="s">
        <v>286</v>
      </c>
      <c r="BA1" s="273" t="s">
        <v>1074</v>
      </c>
      <c r="BB1" s="276" t="n">
        <v>45292</v>
      </c>
    </row>
    <row r="2" customFormat="false" ht="15.75" hidden="false" customHeight="true" outlineLevel="0" collapsed="false">
      <c r="A2" s="97" t="s">
        <v>327</v>
      </c>
      <c r="B2" s="278" t="e">
        <f aca="false">G2+K2+O2+S2+W2+AA2+AE2+AI2+AM2+AQ2+AU2+AY2</f>
        <v>#VALUE!</v>
      </c>
      <c r="C2" s="278" t="e">
        <f aca="false">H2+L2+P2+T2+X2+AB2+AF2+AJ2+AN2+AR2+AV2+AZ2</f>
        <v>#VALUE!</v>
      </c>
      <c r="D2" s="279" t="e">
        <f aca="false">I2+M2+Q2+U2+Y2+AC2+AG2+AK2+AO2+AS2+AW2+BA2</f>
        <v>#VALUE!</v>
      </c>
      <c r="E2" s="280" t="e">
        <f aca="false">C2/(B2+F2)</f>
        <v>#VALUE!</v>
      </c>
      <c r="F2" s="279" t="e">
        <f aca="false">'dkp jan 25' B6</f>
        <v>#VALUE!</v>
      </c>
      <c r="G2" s="278" t="e">
        <f aca="false">'dkp jan 25' B6</f>
        <v>#VALUE!</v>
      </c>
      <c r="H2" s="278" t="e">
        <f aca="false">'dkp jan 25' E6</f>
        <v>#VALUE!</v>
      </c>
      <c r="I2" s="281" t="e">
        <f aca="false">F2+G2-H2-J2</f>
        <v>#VALUE!</v>
      </c>
      <c r="J2" s="281" t="e">
        <f aca="false">'dkp feb 25' B4</f>
        <v>#VALUE!</v>
      </c>
      <c r="K2" s="282" t="e">
        <f aca="false">'dkp feb 25' B4</f>
        <v>#VALUE!</v>
      </c>
      <c r="L2" s="282" t="e">
        <f aca="false">'dkp feb 25' E4</f>
        <v>#VALUE!</v>
      </c>
      <c r="M2" s="281" t="e">
        <f aca="false">J2+K2-L2-N2</f>
        <v>#VALUE!</v>
      </c>
      <c r="N2" s="281" t="e">
        <f aca="false">'dkp mar 25' B4</f>
        <v>#VALUE!</v>
      </c>
      <c r="O2" s="282" t="e">
        <f aca="false">'dkp mar 25' B4</f>
        <v>#VALUE!</v>
      </c>
      <c r="P2" s="282" t="e">
        <f aca="false">'dkp mar 25' E4</f>
        <v>#VALUE!</v>
      </c>
      <c r="Q2" s="281" t="e">
        <f aca="false">N2+O2-P2-R2</f>
        <v>#VALUE!</v>
      </c>
      <c r="R2" s="281" t="e">
        <f aca="false">'dkp apr 25' B5</f>
        <v>#VALUE!</v>
      </c>
      <c r="S2" s="282" t="e">
        <f aca="false">'dkp apr 25' B5</f>
        <v>#VALUE!</v>
      </c>
      <c r="T2" s="282" t="e">
        <f aca="false">'dkp apr 25' E5</f>
        <v>#VALUE!</v>
      </c>
      <c r="U2" s="281" t="e">
        <f aca="false">R2+S2-T2-V2</f>
        <v>#VALUE!</v>
      </c>
      <c r="V2" s="281" t="e">
        <f aca="false">'dkp may 25' B6</f>
        <v>#VALUE!</v>
      </c>
      <c r="W2" s="282" t="e">
        <f aca="false">'dkp may 25' B6</f>
        <v>#VALUE!</v>
      </c>
      <c r="X2" s="282" t="e">
        <f aca="false">'dkp may 25' E6</f>
        <v>#VALUE!</v>
      </c>
      <c r="Y2" s="281" t="e">
        <f aca="false">V2+W2-X2-Z2</f>
        <v>#VALUE!</v>
      </c>
      <c r="Z2" s="281" t="e">
        <f aca="false">'dkp jun 25' B5</f>
        <v>#VALUE!</v>
      </c>
      <c r="AA2" s="282" t="e">
        <f aca="false">'dkp jun 25' B5</f>
        <v>#VALUE!</v>
      </c>
      <c r="AB2" s="282" t="e">
        <f aca="false">'dkp jun 25' E5</f>
        <v>#VALUE!</v>
      </c>
      <c r="AC2" s="281" t="e">
        <f aca="false">Z2+AA2-AB2-AD2</f>
        <v>#VALUE!</v>
      </c>
      <c r="AD2" s="281" t="e">
        <f aca="false">'dkp jul 25' B3</f>
        <v>#VALUE!</v>
      </c>
      <c r="AE2" s="282" t="e">
        <f aca="false">'dkp jul 25' B3</f>
        <v>#VALUE!</v>
      </c>
      <c r="AF2" s="282" t="e">
        <f aca="false">'dkp jul 25' E3</f>
        <v>#VALUE!</v>
      </c>
      <c r="AG2" s="281" t="e">
        <f aca="false">AD2+AE2-AF2-AH2</f>
        <v>#VALUE!</v>
      </c>
      <c r="AH2" s="281" t="e">
        <f aca="false">'dkp aug 25' B2</f>
        <v>#VALUE!</v>
      </c>
      <c r="AI2" s="282" t="e">
        <f aca="false">'dkp aug 25' B2</f>
        <v>#VALUE!</v>
      </c>
      <c r="AJ2" s="282" t="e">
        <f aca="false">'dkp aug 25' E2</f>
        <v>#VALUE!</v>
      </c>
      <c r="AK2" s="282"/>
      <c r="AL2" s="282"/>
      <c r="AM2" s="282"/>
      <c r="AN2" s="282"/>
      <c r="AO2" s="282"/>
      <c r="AP2" s="282"/>
      <c r="AQ2" s="282"/>
      <c r="AR2" s="282"/>
      <c r="AS2" s="282"/>
      <c r="AT2" s="282"/>
      <c r="AU2" s="282"/>
      <c r="AV2" s="282"/>
      <c r="AW2" s="282"/>
      <c r="AX2" s="282"/>
      <c r="AY2" s="282"/>
      <c r="AZ2" s="282"/>
      <c r="BA2" s="282"/>
      <c r="BB2" s="282"/>
    </row>
    <row r="3" customFormat="false" ht="15.75" hidden="false" customHeight="true" outlineLevel="0" collapsed="false">
      <c r="A3" s="282" t="s">
        <v>452</v>
      </c>
      <c r="B3" s="278" t="e">
        <f aca="false">G3+K3+O3+S3+W3+AA3+AE3+AI3+AM3+AQ3+AU3+AY3</f>
        <v>#VALUE!</v>
      </c>
      <c r="C3" s="278" t="e">
        <f aca="false">H3+L3+P3+T3+X3+AB3+AF3+AJ3+AN3+AR3+AV3+AZ3</f>
        <v>#VALUE!</v>
      </c>
      <c r="D3" s="279" t="e">
        <f aca="false">I3+M3+Q3+U3+Y3+AC3+AG3+AK3+AO3+AS3+AW3+BA3</f>
        <v>#VALUE!</v>
      </c>
      <c r="E3" s="280" t="e">
        <f aca="false">C3/(B3+F3)</f>
        <v>#VALUE!</v>
      </c>
      <c r="F3" s="282"/>
      <c r="G3" s="282"/>
      <c r="H3" s="282"/>
      <c r="I3" s="282"/>
      <c r="J3" s="282"/>
      <c r="K3" s="282"/>
      <c r="L3" s="282"/>
      <c r="M3" s="282"/>
      <c r="N3" s="282"/>
      <c r="O3" s="282"/>
      <c r="P3" s="282"/>
      <c r="Q3" s="282"/>
      <c r="R3" s="282"/>
      <c r="S3" s="282"/>
      <c r="T3" s="282" t="e">
        <f aca="false">array_constrain(arrayformula(xlookup(A3,'dkp apr 25' A:A,'dkp apr 25' E:E,"")), 1, 1)</f>
        <v>#VALUE!</v>
      </c>
      <c r="U3" s="282"/>
      <c r="V3" s="282"/>
      <c r="W3" s="282"/>
      <c r="X3" s="282"/>
      <c r="Y3" s="282"/>
      <c r="Z3" s="282"/>
      <c r="AA3" s="282"/>
      <c r="AB3" s="282"/>
      <c r="AC3" s="282"/>
      <c r="AD3" s="282"/>
      <c r="AE3" s="282"/>
      <c r="AF3" s="282"/>
      <c r="AG3" s="281" t="e">
        <f aca="false">AD3+AE3-AF3-AH3</f>
        <v>#VALUE!</v>
      </c>
      <c r="AH3" s="281" t="e">
        <f aca="false">'dkp aug 25' B3</f>
        <v>#VALUE!</v>
      </c>
      <c r="AI3" s="282" t="e">
        <f aca="false">'dkp aug 25' B3</f>
        <v>#VALUE!</v>
      </c>
      <c r="AJ3" s="282" t="e">
        <f aca="false">'dkp aug 25' E2</f>
        <v>#VALUE!</v>
      </c>
      <c r="AK3" s="282"/>
      <c r="AL3" s="282"/>
      <c r="AM3" s="282"/>
      <c r="AN3" s="282"/>
      <c r="AO3" s="282"/>
      <c r="AP3" s="282"/>
      <c r="AQ3" s="282"/>
      <c r="AR3" s="282"/>
      <c r="AS3" s="282"/>
      <c r="AT3" s="282"/>
      <c r="AU3" s="282"/>
      <c r="AV3" s="282"/>
      <c r="AW3" s="282"/>
      <c r="AX3" s="282"/>
      <c r="AY3" s="282"/>
      <c r="AZ3" s="282"/>
      <c r="BA3" s="282"/>
      <c r="BB3" s="282"/>
    </row>
    <row r="4" customFormat="false" ht="15.75" hidden="false" customHeight="true" outlineLevel="0" collapsed="false">
      <c r="A4" s="283" t="s">
        <v>305</v>
      </c>
      <c r="B4" s="278" t="e">
        <f aca="false">G4+K4+O4+S4+W4+AA4+AE4+AI4+AM4+AQ4+AU4+AY4</f>
        <v>#VALUE!</v>
      </c>
      <c r="C4" s="278" t="e">
        <f aca="false">H4+L4+P4+T4+X4+AB4+AF4+AJ4+AN4+AR4+AV4+AZ4</f>
        <v>#VALUE!</v>
      </c>
      <c r="D4" s="279" t="e">
        <f aca="false">I4+M4+Q4+U4+Y4+AC4+AG4+AK4+AO4+AS4+AW4+BA4</f>
        <v>#VALUE!</v>
      </c>
      <c r="E4" s="280" t="e">
        <f aca="false">C4/(B4+F4)</f>
        <v>#VALUE!</v>
      </c>
      <c r="F4" s="279" t="e">
        <f aca="false">'dkp jan 25' B7</f>
        <v>#VALUE!</v>
      </c>
      <c r="G4" s="278" t="e">
        <f aca="false">'dkp jan 25' B7</f>
        <v>#VALUE!</v>
      </c>
      <c r="H4" s="278" t="e">
        <f aca="false">'dkp jan 25' E7</f>
        <v>#VALUE!</v>
      </c>
      <c r="I4" s="281" t="e">
        <f aca="false">F4+G4-H4-J4</f>
        <v>#VALUE!</v>
      </c>
      <c r="J4" s="281" t="e">
        <f aca="false">'dkp feb 25' B5</f>
        <v>#VALUE!</v>
      </c>
      <c r="K4" s="282" t="e">
        <f aca="false">'dkp feb 25' B5</f>
        <v>#VALUE!</v>
      </c>
      <c r="L4" s="282" t="e">
        <f aca="false">'dkp feb 25' E5</f>
        <v>#VALUE!</v>
      </c>
      <c r="M4" s="281" t="e">
        <f aca="false">J4+K4-L4-N4</f>
        <v>#VALUE!</v>
      </c>
      <c r="N4" s="281" t="e">
        <f aca="false">'dkp mar 25' B5</f>
        <v>#VALUE!</v>
      </c>
      <c r="O4" s="282" t="e">
        <f aca="false">'dkp mar 25' B5</f>
        <v>#VALUE!</v>
      </c>
      <c r="P4" s="282" t="e">
        <f aca="false">'dkp mar 25' E5</f>
        <v>#VALUE!</v>
      </c>
      <c r="Q4" s="281" t="e">
        <f aca="false">N4+O4-P4-R4</f>
        <v>#VALUE!</v>
      </c>
      <c r="R4" s="281" t="e">
        <f aca="false">'dkp apr 25' B6</f>
        <v>#VALUE!</v>
      </c>
      <c r="S4" s="282" t="e">
        <f aca="false">'dkp apr 25' B6</f>
        <v>#VALUE!</v>
      </c>
      <c r="T4" s="282" t="e">
        <f aca="false">'dkp apr 25' E6</f>
        <v>#VALUE!</v>
      </c>
      <c r="U4" s="281" t="e">
        <f aca="false">R4+S4-T4-V4</f>
        <v>#VALUE!</v>
      </c>
      <c r="V4" s="281" t="e">
        <f aca="false">'dkp may 25' B7</f>
        <v>#VALUE!</v>
      </c>
      <c r="W4" s="282" t="e">
        <f aca="false">'dkp may 25' B7</f>
        <v>#VALUE!</v>
      </c>
      <c r="X4" s="282" t="e">
        <f aca="false">'dkp may 25' E7</f>
        <v>#VALUE!</v>
      </c>
      <c r="Y4" s="281" t="e">
        <f aca="false">V4+W4-X4-Z4</f>
        <v>#VALUE!</v>
      </c>
      <c r="Z4" s="282" t="e">
        <f aca="false">'dkp jun 25' B6</f>
        <v>#VALUE!</v>
      </c>
      <c r="AA4" s="282" t="e">
        <f aca="false">'dkp jun 25' B6</f>
        <v>#VALUE!</v>
      </c>
      <c r="AB4" s="282" t="e">
        <f aca="false">'dkp jun 25' E6</f>
        <v>#VALUE!</v>
      </c>
      <c r="AC4" s="281" t="e">
        <f aca="false">Z4+AA4-AB4-AD4</f>
        <v>#VALUE!</v>
      </c>
      <c r="AD4" s="281" t="e">
        <f aca="false">'dkp jul 25' B4</f>
        <v>#VALUE!</v>
      </c>
      <c r="AE4" s="282" t="e">
        <f aca="false">'dkp jul 25' B4</f>
        <v>#VALUE!</v>
      </c>
      <c r="AF4" s="282" t="e">
        <f aca="false">'dkp jul 25' E4</f>
        <v>#VALUE!</v>
      </c>
      <c r="AG4" s="281" t="e">
        <f aca="false">AD4+AE4-AF4-AH4</f>
        <v>#VALUE!</v>
      </c>
      <c r="AH4" s="281" t="e">
        <f aca="false">'dkp aug 25' B4</f>
        <v>#VALUE!</v>
      </c>
      <c r="AI4" s="282" t="e">
        <f aca="false">'dkp aug 25' B4</f>
        <v>#VALUE!</v>
      </c>
      <c r="AJ4" s="282" t="e">
        <f aca="false">'dkp aug 25' E2</f>
        <v>#VALUE!</v>
      </c>
      <c r="AK4" s="282"/>
      <c r="AL4" s="282"/>
      <c r="AM4" s="282"/>
      <c r="AN4" s="282"/>
      <c r="AO4" s="282"/>
      <c r="AP4" s="282"/>
      <c r="AQ4" s="282"/>
      <c r="AR4" s="282"/>
      <c r="AS4" s="282"/>
      <c r="AT4" s="282"/>
      <c r="AU4" s="282"/>
      <c r="AV4" s="282"/>
      <c r="AW4" s="282"/>
      <c r="AX4" s="282"/>
      <c r="AY4" s="282"/>
      <c r="AZ4" s="282"/>
      <c r="BA4" s="282"/>
      <c r="BB4" s="282"/>
    </row>
    <row r="5" customFormat="false" ht="15.75" hidden="false" customHeight="true" outlineLevel="0" collapsed="false">
      <c r="A5" s="282" t="s">
        <v>29</v>
      </c>
      <c r="B5" s="278" t="e">
        <f aca="false">G5+K5+O5+S5+W5+AA5+AE5+AI5+AM5+AQ5+AU5+AY5</f>
        <v>#VALUE!</v>
      </c>
      <c r="C5" s="278" t="e">
        <f aca="false">H5+L5+P5+T5+X5+AB5+AF5+AJ5+AN5+AR5+AV5+AZ5</f>
        <v>#VALUE!</v>
      </c>
      <c r="D5" s="279" t="e">
        <f aca="false">I5+M5+Q5+U5+Y5+AC5+AG5+AK5+AO5+AS5+AW5+BA5</f>
        <v>#VALUE!</v>
      </c>
      <c r="E5" s="280" t="e">
        <f aca="false">C5/(B5+F5)</f>
        <v>#VALUE!</v>
      </c>
      <c r="F5" s="279" t="e">
        <f aca="false">'dkp jan 25' B9</f>
        <v>#VALUE!</v>
      </c>
      <c r="G5" s="278" t="e">
        <f aca="false">'dkp jan 25' B9</f>
        <v>#VALUE!</v>
      </c>
      <c r="H5" s="278" t="e">
        <f aca="false">'dkp jan 25' E9</f>
        <v>#VALUE!</v>
      </c>
      <c r="I5" s="282"/>
      <c r="J5" s="282"/>
      <c r="K5" s="282"/>
      <c r="L5" s="282"/>
      <c r="M5" s="281" t="e">
        <f aca="false">F5+K5-L5-N5</f>
        <v>#VALUE!</v>
      </c>
      <c r="N5" s="281" t="e">
        <f aca="false">'dkp mar 25' B7</f>
        <v>#VALUE!</v>
      </c>
      <c r="O5" s="282" t="e">
        <f aca="false">'dkp mar 25' B7</f>
        <v>#VALUE!</v>
      </c>
      <c r="P5" s="282" t="e">
        <f aca="false">'dkp mar 25' E7</f>
        <v>#VALUE!</v>
      </c>
      <c r="Q5" s="281" t="e">
        <f aca="false">N5+O5-P5-R5</f>
        <v>#VALUE!</v>
      </c>
      <c r="R5" s="281" t="e">
        <f aca="false">'dkp apr 25' B8</f>
        <v>#VALUE!</v>
      </c>
      <c r="S5" s="282" t="e">
        <f aca="false">'dkp apr 25' B8</f>
        <v>#VALUE!</v>
      </c>
      <c r="T5" s="282" t="e">
        <f aca="false">'dkp apr 25' E8</f>
        <v>#VALUE!</v>
      </c>
      <c r="U5" s="281" t="e">
        <f aca="false">R5+S5-T5-V5</f>
        <v>#VALUE!</v>
      </c>
      <c r="V5" s="281" t="e">
        <f aca="false">'dkp may 25' B9</f>
        <v>#VALUE!</v>
      </c>
      <c r="W5" s="282" t="e">
        <f aca="false">'dkp may 25' B9</f>
        <v>#VALUE!</v>
      </c>
      <c r="X5" s="282" t="e">
        <f aca="false">'dkp may 25' E9</f>
        <v>#VALUE!</v>
      </c>
      <c r="Y5" s="281" t="e">
        <f aca="false">V5+W5-X5-Z5</f>
        <v>#VALUE!</v>
      </c>
      <c r="Z5" s="281" t="e">
        <f aca="false">'dkp jun 25' B9</f>
        <v>#VALUE!</v>
      </c>
      <c r="AA5" s="282" t="e">
        <f aca="false">'dkp jun 25' B9</f>
        <v>#VALUE!</v>
      </c>
      <c r="AB5" s="282" t="e">
        <f aca="false">'dkp jun 25' E9</f>
        <v>#VALUE!</v>
      </c>
      <c r="AC5" s="281" t="e">
        <f aca="false">Z5+AA5-AB5-AD5</f>
        <v>#VALUE!</v>
      </c>
      <c r="AD5" s="281" t="e">
        <f aca="false">'dkp jul 25' B7</f>
        <v>#VALUE!</v>
      </c>
      <c r="AE5" s="282" t="e">
        <f aca="false">'dkp jul 25' B7</f>
        <v>#VALUE!</v>
      </c>
      <c r="AF5" s="282" t="e">
        <f aca="false">'dkp jul 25' E7</f>
        <v>#VALUE!</v>
      </c>
      <c r="AG5" s="281" t="e">
        <f aca="false">AD5+AE5-AF5-AH5</f>
        <v>#VALUE!</v>
      </c>
      <c r="AH5" s="281" t="e">
        <f aca="false">'dkp aug 25' B5</f>
        <v>#VALUE!</v>
      </c>
      <c r="AI5" s="282" t="e">
        <f aca="false">'dkp aug 25' B5</f>
        <v>#VALUE!</v>
      </c>
      <c r="AJ5" s="282" t="e">
        <f aca="false">'dkp aug 25' E2</f>
        <v>#VALUE!</v>
      </c>
      <c r="AK5" s="282"/>
      <c r="AL5" s="282"/>
      <c r="AM5" s="282"/>
      <c r="AN5" s="282"/>
      <c r="AO5" s="282"/>
      <c r="AP5" s="282"/>
      <c r="AQ5" s="282"/>
      <c r="AR5" s="282"/>
      <c r="AS5" s="282"/>
      <c r="AT5" s="282"/>
      <c r="AU5" s="282"/>
      <c r="AV5" s="282"/>
      <c r="AW5" s="282"/>
      <c r="AX5" s="282"/>
      <c r="AY5" s="282"/>
      <c r="AZ5" s="282"/>
      <c r="BA5" s="282"/>
      <c r="BB5" s="282"/>
    </row>
    <row r="6" customFormat="false" ht="15.75" hidden="false" customHeight="true" outlineLevel="0" collapsed="false">
      <c r="A6" s="282" t="s">
        <v>463</v>
      </c>
      <c r="B6" s="278" t="e">
        <f aca="false">G6+K6+O6+S6+W6+AA6+AE6+AI6+AM6+AQ6+AU6+AY6</f>
        <v>#VALUE!</v>
      </c>
      <c r="C6" s="278" t="e">
        <f aca="false">H6+L6+P6+T6+X6+AB6+AF6+AJ6+AN6+AR6+AV6+AZ6</f>
        <v>#VALUE!</v>
      </c>
      <c r="D6" s="279" t="e">
        <f aca="false">I6+M6+Q6+U6+Y6+AC6+AG6+AK6+AO6+AS6+AW6+BA6</f>
        <v>#VALUE!</v>
      </c>
      <c r="E6" s="280" t="e">
        <f aca="false">C6/(B6+F6)</f>
        <v>#VALUE!</v>
      </c>
      <c r="F6" s="282"/>
      <c r="G6" s="282"/>
      <c r="H6" s="282"/>
      <c r="I6" s="282"/>
      <c r="J6" s="282"/>
      <c r="K6" s="282"/>
      <c r="L6" s="282"/>
      <c r="M6" s="282"/>
      <c r="N6" s="282"/>
      <c r="O6" s="282"/>
      <c r="P6" s="282"/>
      <c r="Q6" s="282"/>
      <c r="R6" s="282"/>
      <c r="S6" s="282"/>
      <c r="T6" s="282" t="e">
        <f aca="false">array_constrain(arrayformula(xlookup(A6,'dkp apr 25' A:A,'dkp apr 25' E:E,"")), 1, 1)</f>
        <v>#VALUE!</v>
      </c>
      <c r="U6" s="282"/>
      <c r="V6" s="282"/>
      <c r="W6" s="282"/>
      <c r="X6" s="282"/>
      <c r="Y6" s="282"/>
      <c r="Z6" s="282"/>
      <c r="AA6" s="282"/>
      <c r="AB6" s="282"/>
      <c r="AC6" s="281" t="e">
        <f aca="false">Z6+AA6-AB6-AD6</f>
        <v>#VALUE!</v>
      </c>
      <c r="AD6" s="281" t="e">
        <f aca="false">'dkp jul 25' B8</f>
        <v>#VALUE!</v>
      </c>
      <c r="AE6" s="282" t="e">
        <f aca="false">'dkp jul 25' B8</f>
        <v>#VALUE!</v>
      </c>
      <c r="AF6" s="282" t="e">
        <f aca="false">'dkp jul 25' E7</f>
        <v>#VALUE!</v>
      </c>
      <c r="AG6" s="281" t="e">
        <f aca="false">AD6+AE6-AF6-AH6</f>
        <v>#VALUE!</v>
      </c>
      <c r="AH6" s="281" t="e">
        <f aca="false">'dkp aug 25' B6</f>
        <v>#VALUE!</v>
      </c>
      <c r="AI6" s="282" t="e">
        <f aca="false">'dkp aug 25' B6</f>
        <v>#VALUE!</v>
      </c>
      <c r="AJ6" s="282" t="e">
        <f aca="false">'dkp aug 25' E2</f>
        <v>#VALUE!</v>
      </c>
      <c r="AK6" s="282"/>
      <c r="AL6" s="282"/>
      <c r="AM6" s="282"/>
      <c r="AN6" s="282"/>
      <c r="AO6" s="282"/>
      <c r="AP6" s="282"/>
      <c r="AQ6" s="282"/>
      <c r="AR6" s="282"/>
      <c r="AS6" s="282"/>
      <c r="AT6" s="282"/>
      <c r="AU6" s="282"/>
      <c r="AV6" s="282"/>
      <c r="AW6" s="282"/>
      <c r="AX6" s="282"/>
      <c r="AY6" s="282"/>
      <c r="AZ6" s="282"/>
      <c r="BA6" s="282"/>
      <c r="BB6" s="282"/>
    </row>
    <row r="7" customFormat="false" ht="15.75" hidden="false" customHeight="true" outlineLevel="0" collapsed="false">
      <c r="A7" s="283" t="s">
        <v>309</v>
      </c>
      <c r="B7" s="278" t="e">
        <f aca="false">G7+K7+O7+S7+W7+AA7+AE7+AI7+AM7+AQ7+AU7+AY7</f>
        <v>#VALUE!</v>
      </c>
      <c r="C7" s="278" t="e">
        <f aca="false">H7+L7+P7+T7+X7+AB7+AF7+AJ7+AN7+AR7+AV7+AZ7</f>
        <v>#VALUE!</v>
      </c>
      <c r="D7" s="279" t="e">
        <f aca="false">I7+M7+Q7+U7+Y7+AC7+AG7+AK7+AO7+AS7+AW7+BA7</f>
        <v>#VALUE!</v>
      </c>
      <c r="E7" s="280" t="e">
        <f aca="false">C7/(B7+F7)</f>
        <v>#VALUE!</v>
      </c>
      <c r="F7" s="279" t="e">
        <f aca="false">'dkp jan 25' B12</f>
        <v>#VALUE!</v>
      </c>
      <c r="G7" s="278" t="e">
        <f aca="false">'dkp jan 25' B12</f>
        <v>#VALUE!</v>
      </c>
      <c r="H7" s="278" t="e">
        <f aca="false">'dkp jan 25' E12</f>
        <v>#VALUE!</v>
      </c>
      <c r="I7" s="281" t="e">
        <f aca="false">F7+G7-H7-J7</f>
        <v>#VALUE!</v>
      </c>
      <c r="J7" s="281" t="e">
        <f aca="false">'dkp feb 25' B8</f>
        <v>#VALUE!</v>
      </c>
      <c r="K7" s="282" t="e">
        <f aca="false">'dkp feb 25' B8</f>
        <v>#VALUE!</v>
      </c>
      <c r="L7" s="282" t="e">
        <f aca="false">'dkp feb 25' E8</f>
        <v>#VALUE!</v>
      </c>
      <c r="M7" s="281" t="e">
        <f aca="false">J7+K7-L7-N7</f>
        <v>#VALUE!</v>
      </c>
      <c r="N7" s="281" t="e">
        <f aca="false">'dkp mar 25' B9</f>
        <v>#VALUE!</v>
      </c>
      <c r="O7" s="282" t="e">
        <f aca="false">'dkp mar 25' B9</f>
        <v>#VALUE!</v>
      </c>
      <c r="P7" s="282" t="e">
        <f aca="false">'dkp mar 25' E9</f>
        <v>#VALUE!</v>
      </c>
      <c r="Q7" s="281" t="e">
        <f aca="false">N7+O7-P7-R7</f>
        <v>#VALUE!</v>
      </c>
      <c r="R7" s="281" t="e">
        <f aca="false">'dkp apr 25' B9</f>
        <v>#VALUE!</v>
      </c>
      <c r="S7" s="282" t="e">
        <f aca="false">'dkp apr 25' B9</f>
        <v>#VALUE!</v>
      </c>
      <c r="T7" s="282" t="e">
        <f aca="false">'dkp apr 25' E9</f>
        <v>#VALUE!</v>
      </c>
      <c r="U7" s="281" t="e">
        <f aca="false">R7+S7-T7-V7</f>
        <v>#VALUE!</v>
      </c>
      <c r="V7" s="281" t="e">
        <f aca="false">'dkp may 25' B10</f>
        <v>#VALUE!</v>
      </c>
      <c r="W7" s="282" t="e">
        <f aca="false">'dkp may 25' B10</f>
        <v>#VALUE!</v>
      </c>
      <c r="X7" s="282" t="e">
        <f aca="false">'dkp may 25' E10</f>
        <v>#VALUE!</v>
      </c>
      <c r="Y7" s="281" t="e">
        <f aca="false">V7+W7-X7-Z7</f>
        <v>#VALUE!</v>
      </c>
      <c r="Z7" s="281" t="e">
        <f aca="false">'dkp jun 25' B10</f>
        <v>#VALUE!</v>
      </c>
      <c r="AA7" s="282" t="e">
        <f aca="false">'dkp jun 25' B10</f>
        <v>#VALUE!</v>
      </c>
      <c r="AB7" s="282" t="e">
        <f aca="false">'dkp jun 25' E10</f>
        <v>#VALUE!</v>
      </c>
      <c r="AC7" s="281" t="e">
        <f aca="false">Z7+AA7-AB7-AD7</f>
        <v>#VALUE!</v>
      </c>
      <c r="AD7" s="281" t="e">
        <f aca="false">'dkp jul 25' B9</f>
        <v>#VALUE!</v>
      </c>
      <c r="AE7" s="282" t="e">
        <f aca="false">'dkp jul 25' B9</f>
        <v>#VALUE!</v>
      </c>
      <c r="AF7" s="282" t="e">
        <f aca="false">'dkp jul 25' E7</f>
        <v>#VALUE!</v>
      </c>
      <c r="AG7" s="281" t="e">
        <f aca="false">AD7+AE7-AF7-AH7</f>
        <v>#VALUE!</v>
      </c>
      <c r="AH7" s="281" t="e">
        <f aca="false">'dkp aug 25' B7</f>
        <v>#VALUE!</v>
      </c>
      <c r="AI7" s="282" t="e">
        <f aca="false">'dkp aug 25' B7</f>
        <v>#VALUE!</v>
      </c>
      <c r="AJ7" s="282" t="e">
        <f aca="false">'dkp aug 25' E2</f>
        <v>#VALUE!</v>
      </c>
      <c r="AK7" s="282"/>
      <c r="AL7" s="282"/>
      <c r="AM7" s="282"/>
      <c r="AN7" s="282"/>
      <c r="AO7" s="282"/>
      <c r="AP7" s="282"/>
      <c r="AQ7" s="282"/>
      <c r="AR7" s="282"/>
      <c r="AS7" s="282"/>
      <c r="AT7" s="282"/>
      <c r="AU7" s="282"/>
      <c r="AV7" s="282"/>
      <c r="AW7" s="282"/>
      <c r="AX7" s="282"/>
      <c r="AY7" s="282"/>
      <c r="AZ7" s="282"/>
      <c r="BA7" s="282"/>
      <c r="BB7" s="282"/>
    </row>
    <row r="8" customFormat="false" ht="15.75" hidden="false" customHeight="true" outlineLevel="0" collapsed="false">
      <c r="A8" s="283" t="s">
        <v>435</v>
      </c>
      <c r="B8" s="278" t="e">
        <f aca="false">G8+K8+O8+S8+W8+AA8+AE8+AI8+AM8+AQ8+AU8+AY8</f>
        <v>#VALUE!</v>
      </c>
      <c r="C8" s="278" t="e">
        <f aca="false">H8+L8+P8+T8+X8+AB8+AF8+AJ8+AN8+AR8+AV8+AZ8</f>
        <v>#VALUE!</v>
      </c>
      <c r="D8" s="279" t="e">
        <f aca="false">I8+M8+Q8+U8+Y8+AC8+AG8+AK8+AO8+AS8+AW8+BA8</f>
        <v>#VALUE!</v>
      </c>
      <c r="E8" s="280" t="e">
        <f aca="false">C8/(B8+F8)</f>
        <v>#VALUE!</v>
      </c>
      <c r="F8" s="279" t="e">
        <f aca="false">'dkp jan 25' B14</f>
        <v>#VALUE!</v>
      </c>
      <c r="G8" s="278" t="e">
        <f aca="false">'dkp jan 25' B14</f>
        <v>#VALUE!</v>
      </c>
      <c r="H8" s="278" t="e">
        <f aca="false">'dkp jan 25' E14</f>
        <v>#VALUE!</v>
      </c>
      <c r="I8" s="281" t="e">
        <f aca="false">F8+G8-H8-J8</f>
        <v>#VALUE!</v>
      </c>
      <c r="J8" s="281" t="e">
        <f aca="false">'dkp feb 25' B10</f>
        <v>#VALUE!</v>
      </c>
      <c r="K8" s="282" t="e">
        <f aca="false">'dkp feb 25' B10</f>
        <v>#VALUE!</v>
      </c>
      <c r="L8" s="282" t="e">
        <f aca="false">'dkp feb 25' E10</f>
        <v>#VALUE!</v>
      </c>
      <c r="M8" s="281" t="e">
        <f aca="false">J8+K8-L8-N8</f>
        <v>#VALUE!</v>
      </c>
      <c r="N8" s="281" t="e">
        <f aca="false">'dkp mar 25' B11</f>
        <v>#VALUE!</v>
      </c>
      <c r="O8" s="282" t="e">
        <f aca="false">'dkp mar 25' B11</f>
        <v>#VALUE!</v>
      </c>
      <c r="P8" s="282" t="e">
        <f aca="false">'dkp mar 25' E11</f>
        <v>#VALUE!</v>
      </c>
      <c r="Q8" s="281" t="e">
        <f aca="false">N8+O8-P8-R8</f>
        <v>#VALUE!</v>
      </c>
      <c r="R8" s="281" t="e">
        <f aca="false">'dkp apr 25' B11</f>
        <v>#VALUE!</v>
      </c>
      <c r="S8" s="282" t="e">
        <f aca="false">'dkp apr 25' B11</f>
        <v>#VALUE!</v>
      </c>
      <c r="T8" s="282" t="e">
        <f aca="false">'dkp apr 25' E11</f>
        <v>#VALUE!</v>
      </c>
      <c r="U8" s="281" t="e">
        <f aca="false">R8+S8-T8-V8</f>
        <v>#VALUE!</v>
      </c>
      <c r="V8" s="281" t="e">
        <f aca="false">'dkp may 25' B11</f>
        <v>#VALUE!</v>
      </c>
      <c r="W8" s="282" t="e">
        <f aca="false">'dkp may 25' B11</f>
        <v>#VALUE!</v>
      </c>
      <c r="X8" s="282" t="e">
        <f aca="false">'dkp may 25' E10</f>
        <v>#VALUE!</v>
      </c>
      <c r="Y8" s="281" t="e">
        <f aca="false">V8+W8-X8-Z8</f>
        <v>#VALUE!</v>
      </c>
      <c r="Z8" s="281" t="e">
        <f aca="false">'dkp jun 25' B11</f>
        <v>#VALUE!</v>
      </c>
      <c r="AA8" s="282" t="e">
        <f aca="false">'dkp jun 25' B11</f>
        <v>#VALUE!</v>
      </c>
      <c r="AB8" s="282" t="e">
        <f aca="false">'dkp jun 25' E10</f>
        <v>#VALUE!</v>
      </c>
      <c r="AC8" s="281" t="e">
        <f aca="false">Z8+AA8-AB8-AD8</f>
        <v>#VALUE!</v>
      </c>
      <c r="AD8" s="281" t="e">
        <f aca="false">'dkp jul 25' B10</f>
        <v>#VALUE!</v>
      </c>
      <c r="AE8" s="282" t="e">
        <f aca="false">'dkp jul 25' B10</f>
        <v>#VALUE!</v>
      </c>
      <c r="AF8" s="282" t="e">
        <f aca="false">'dkp jul 25' E7</f>
        <v>#VALUE!</v>
      </c>
      <c r="AG8" s="281" t="e">
        <f aca="false">AD8+AE8-AF8-AH8</f>
        <v>#VALUE!</v>
      </c>
      <c r="AH8" s="281" t="e">
        <f aca="false">'dkp aug 25' B8</f>
        <v>#VALUE!</v>
      </c>
      <c r="AI8" s="282" t="e">
        <f aca="false">'dkp aug 25' B8</f>
        <v>#VALUE!</v>
      </c>
      <c r="AJ8" s="282" t="e">
        <f aca="false">'dkp aug 25' E2</f>
        <v>#VALUE!</v>
      </c>
      <c r="AK8" s="282"/>
      <c r="AL8" s="282"/>
      <c r="AM8" s="282"/>
      <c r="AN8" s="282"/>
      <c r="AO8" s="282"/>
      <c r="AP8" s="282"/>
      <c r="AQ8" s="282"/>
      <c r="AR8" s="282"/>
      <c r="AS8" s="282"/>
      <c r="AT8" s="282"/>
      <c r="AU8" s="282"/>
      <c r="AV8" s="282"/>
      <c r="AW8" s="282"/>
      <c r="AX8" s="282"/>
      <c r="AY8" s="282"/>
      <c r="AZ8" s="282"/>
      <c r="BA8" s="282"/>
      <c r="BB8" s="282"/>
    </row>
    <row r="9" customFormat="false" ht="15.75" hidden="false" customHeight="true" outlineLevel="0" collapsed="false">
      <c r="A9" s="282" t="s">
        <v>336</v>
      </c>
      <c r="B9" s="278" t="e">
        <f aca="false">G9+K9+O9+S9+W9+AA9+AE9+AI9+AM9+AQ9+AU9+AY9</f>
        <v>#VALUE!</v>
      </c>
      <c r="C9" s="278" t="e">
        <f aca="false">H9+L9+P9+T9+X9+AB9+AF9+AJ9+AN9+AR9+AV9+AZ9</f>
        <v>#VALUE!</v>
      </c>
      <c r="D9" s="279" t="e">
        <f aca="false">I9+M9+Q9+U9+Y9+AC9+AG9+AK9+AO9+AS9+AW9+BA9</f>
        <v>#VALUE!</v>
      </c>
      <c r="E9" s="280" t="e">
        <f aca="false">C9/(B9+F9)</f>
        <v>#VALUE!</v>
      </c>
      <c r="F9" s="282"/>
      <c r="G9" s="282"/>
      <c r="H9" s="282"/>
      <c r="I9" s="282"/>
      <c r="J9" s="282"/>
      <c r="K9" s="282"/>
      <c r="L9" s="282"/>
      <c r="M9" s="282"/>
      <c r="N9" s="282"/>
      <c r="O9" s="282"/>
      <c r="P9" s="282"/>
      <c r="Q9" s="282"/>
      <c r="R9" s="282"/>
      <c r="S9" s="282"/>
      <c r="T9" s="282" t="e">
        <f aca="false">array_constrain(arrayformula(xlookup(A9,'dkp apr 25' A:A,'dkp apr 25' E:E,"")), 1, 1)</f>
        <v>#VALUE!</v>
      </c>
      <c r="U9" s="281" t="e">
        <f aca="false">R9+S9-T9-V9</f>
        <v>#VALUE!</v>
      </c>
      <c r="V9" s="281" t="e">
        <f aca="false">'dkp may 25' B12</f>
        <v>#VALUE!</v>
      </c>
      <c r="W9" s="282" t="e">
        <f aca="false">'dkp may 25' B12</f>
        <v>#VALUE!</v>
      </c>
      <c r="X9" s="282" t="e">
        <f aca="false">'dkp may 25' E10</f>
        <v>#VALUE!</v>
      </c>
      <c r="Y9" s="281" t="e">
        <f aca="false">V9+W9-X9-Z9</f>
        <v>#VALUE!</v>
      </c>
      <c r="Z9" s="281" t="e">
        <f aca="false">'dkp jun 25' B12</f>
        <v>#VALUE!</v>
      </c>
      <c r="AA9" s="282" t="e">
        <f aca="false">'dkp jun 25' B12</f>
        <v>#VALUE!</v>
      </c>
      <c r="AB9" s="282" t="e">
        <f aca="false">'dkp jun 25' E10</f>
        <v>#VALUE!</v>
      </c>
      <c r="AC9" s="281" t="e">
        <f aca="false">Z9+AA9-AB9-AD9</f>
        <v>#VALUE!</v>
      </c>
      <c r="AD9" s="281" t="e">
        <f aca="false">'dkp jul 25' B11</f>
        <v>#VALUE!</v>
      </c>
      <c r="AE9" s="282" t="e">
        <f aca="false">'dkp jul 25' B11</f>
        <v>#VALUE!</v>
      </c>
      <c r="AF9" s="282" t="e">
        <f aca="false">'dkp jul 25' E7</f>
        <v>#VALUE!</v>
      </c>
      <c r="AG9" s="281" t="e">
        <f aca="false">AD9+AE9-AF9-AH9</f>
        <v>#VALUE!</v>
      </c>
      <c r="AH9" s="281" t="e">
        <f aca="false">'dkp aug 25' B9</f>
        <v>#VALUE!</v>
      </c>
      <c r="AI9" s="282" t="e">
        <f aca="false">'dkp aug 25' B9</f>
        <v>#VALUE!</v>
      </c>
      <c r="AJ9" s="282" t="e">
        <f aca="false">'dkp aug 25' E2</f>
        <v>#VALUE!</v>
      </c>
      <c r="AK9" s="282"/>
      <c r="AL9" s="282"/>
      <c r="AM9" s="282"/>
      <c r="AN9" s="282"/>
      <c r="AO9" s="282"/>
      <c r="AP9" s="282"/>
      <c r="AQ9" s="282"/>
      <c r="AR9" s="282"/>
      <c r="AS9" s="282"/>
      <c r="AT9" s="282"/>
      <c r="AU9" s="282"/>
      <c r="AV9" s="282"/>
      <c r="AW9" s="282"/>
      <c r="AX9" s="282"/>
      <c r="AY9" s="282"/>
      <c r="AZ9" s="282"/>
      <c r="BA9" s="282"/>
      <c r="BB9" s="282"/>
    </row>
    <row r="10" customFormat="false" ht="15.75" hidden="false" customHeight="true" outlineLevel="0" collapsed="false">
      <c r="A10" s="282" t="s">
        <v>324</v>
      </c>
      <c r="B10" s="278" t="e">
        <f aca="false">G10+K10+O10+S10+W10+AA10+AE10+AI10+AM10+AQ10+AU10+AY10</f>
        <v>#VALUE!</v>
      </c>
      <c r="C10" s="278" t="e">
        <f aca="false">H10+L10+P10+T10+X10+AB10+AF10+AJ10+AN10+AR10+AV10+AZ10</f>
        <v>#VALUE!</v>
      </c>
      <c r="D10" s="279" t="e">
        <f aca="false">I10+M10+Q10+U10+Y10+AC10+AG10+AK10+AO10+AS10+AW10+BA10</f>
        <v>#VALUE!</v>
      </c>
      <c r="E10" s="280" t="e">
        <f aca="false">C10/(B10+F10)</f>
        <v>#VALUE!</v>
      </c>
      <c r="F10" s="279" t="e">
        <f aca="false">'dkp jan 25' B15</f>
        <v>#VALUE!</v>
      </c>
      <c r="G10" s="278" t="e">
        <f aca="false">'dkp jan 25' B15</f>
        <v>#VALUE!</v>
      </c>
      <c r="H10" s="278" t="e">
        <f aca="false">'dkp jan 25' E15</f>
        <v>#VALUE!</v>
      </c>
      <c r="I10" s="281" t="e">
        <f aca="false">F10+G10-H10-J10</f>
        <v>#VALUE!</v>
      </c>
      <c r="J10" s="281" t="e">
        <f aca="false">'dkp feb 25' B11</f>
        <v>#VALUE!</v>
      </c>
      <c r="K10" s="282" t="e">
        <f aca="false">'dkp feb 25' B11</f>
        <v>#VALUE!</v>
      </c>
      <c r="L10" s="282" t="e">
        <f aca="false">'dkp feb 25' E11</f>
        <v>#VALUE!</v>
      </c>
      <c r="M10" s="281" t="e">
        <f aca="false">J10+K10-L10-N10</f>
        <v>#VALUE!</v>
      </c>
      <c r="N10" s="281" t="e">
        <f aca="false">'dkp mar 25' B12</f>
        <v>#VALUE!</v>
      </c>
      <c r="O10" s="282" t="e">
        <f aca="false">'dkp mar 25' B12</f>
        <v>#VALUE!</v>
      </c>
      <c r="P10" s="282" t="e">
        <f aca="false">'dkp mar 25' E12</f>
        <v>#VALUE!</v>
      </c>
      <c r="Q10" s="281" t="e">
        <f aca="false">N10+O10-P10-R10</f>
        <v>#VALUE!</v>
      </c>
      <c r="R10" s="281" t="e">
        <f aca="false">'dkp apr 25' B12</f>
        <v>#VALUE!</v>
      </c>
      <c r="S10" s="282" t="e">
        <f aca="false">'dkp apr 25' B12</f>
        <v>#VALUE!</v>
      </c>
      <c r="T10" s="282" t="e">
        <f aca="false">'dkp apr 25' E12</f>
        <v>#VALUE!</v>
      </c>
      <c r="U10" s="281" t="e">
        <f aca="false">R10+S10-T10-V10</f>
        <v>#VALUE!</v>
      </c>
      <c r="V10" s="281" t="e">
        <f aca="false">'dkp may 25' B13</f>
        <v>#VALUE!</v>
      </c>
      <c r="W10" s="282" t="e">
        <f aca="false">'dkp may 25' B13</f>
        <v>#VALUE!</v>
      </c>
      <c r="X10" s="282" t="e">
        <f aca="false">'dkp may 25' E10</f>
        <v>#VALUE!</v>
      </c>
      <c r="Y10" s="281" t="e">
        <f aca="false">V10+W10-X10-Z10</f>
        <v>#VALUE!</v>
      </c>
      <c r="Z10" s="281" t="e">
        <f aca="false">'dkp jun 25' B13</f>
        <v>#VALUE!</v>
      </c>
      <c r="AA10" s="282" t="e">
        <f aca="false">'dkp jun 25' B13</f>
        <v>#VALUE!</v>
      </c>
      <c r="AB10" s="282" t="e">
        <f aca="false">'dkp jun 25' E10</f>
        <v>#VALUE!</v>
      </c>
      <c r="AC10" s="281" t="e">
        <f aca="false">Z10+AA10-AB10-AD10</f>
        <v>#VALUE!</v>
      </c>
      <c r="AD10" s="281" t="e">
        <f aca="false">'dkp jul 25' B12</f>
        <v>#VALUE!</v>
      </c>
      <c r="AE10" s="282" t="e">
        <f aca="false">'dkp jul 25' B12</f>
        <v>#VALUE!</v>
      </c>
      <c r="AF10" s="282" t="e">
        <f aca="false">'dkp jul 25' E7</f>
        <v>#VALUE!</v>
      </c>
      <c r="AG10" s="281" t="e">
        <f aca="false">AD10+AE10-AF10-AH10</f>
        <v>#VALUE!</v>
      </c>
      <c r="AH10" s="281" t="e">
        <f aca="false">'dkp aug 25' B10</f>
        <v>#VALUE!</v>
      </c>
      <c r="AI10" s="282" t="e">
        <f aca="false">'dkp aug 25' B10</f>
        <v>#VALUE!</v>
      </c>
      <c r="AJ10" s="282" t="e">
        <f aca="false">'dkp aug 25' E2</f>
        <v>#VALUE!</v>
      </c>
      <c r="AK10" s="282"/>
      <c r="AL10" s="282"/>
      <c r="AM10" s="282"/>
      <c r="AN10" s="282"/>
      <c r="AO10" s="282"/>
      <c r="AP10" s="282"/>
      <c r="AQ10" s="282"/>
      <c r="AR10" s="282"/>
      <c r="AS10" s="282"/>
      <c r="AT10" s="282"/>
      <c r="AU10" s="282"/>
      <c r="AV10" s="282"/>
      <c r="AW10" s="282"/>
      <c r="AX10" s="282"/>
      <c r="AY10" s="282"/>
      <c r="AZ10" s="282"/>
      <c r="BA10" s="282"/>
      <c r="BB10" s="282"/>
    </row>
    <row r="11" customFormat="false" ht="15.75" hidden="false" customHeight="true" outlineLevel="0" collapsed="false">
      <c r="A11" s="283" t="s">
        <v>358</v>
      </c>
      <c r="B11" s="278" t="e">
        <f aca="false">G11+K11+O11+S11+W11+AA11+AE11+AI11+AM11+AQ11+AU11+AY11</f>
        <v>#VALUE!</v>
      </c>
      <c r="C11" s="278" t="e">
        <f aca="false">H11+L11+P11+T11+X11+AB11+AF11+AJ11+AN11+AR11+AV11+AZ11</f>
        <v>#VALUE!</v>
      </c>
      <c r="D11" s="279" t="e">
        <f aca="false">I11+M11+Q11+U11+Y11+AC11+AG11+AK11+AO11+AS11+AW11+BA11</f>
        <v>#VALUE!</v>
      </c>
      <c r="E11" s="280" t="e">
        <f aca="false">C11/(B11+F11)</f>
        <v>#VALUE!</v>
      </c>
      <c r="F11" s="279" t="e">
        <f aca="false">'dkp jan 25' B17</f>
        <v>#VALUE!</v>
      </c>
      <c r="G11" s="278" t="e">
        <f aca="false">'dkp jan 25' B17</f>
        <v>#VALUE!</v>
      </c>
      <c r="H11" s="278" t="e">
        <f aca="false">'dkp jan 25' E17</f>
        <v>#VALUE!</v>
      </c>
      <c r="I11" s="281" t="e">
        <f aca="false">F11+G11-H11-J11</f>
        <v>#VALUE!</v>
      </c>
      <c r="J11" s="281" t="e">
        <f aca="false">'dkp feb 25' B13</f>
        <v>#VALUE!</v>
      </c>
      <c r="K11" s="282" t="e">
        <f aca="false">'dkp feb 25' B13</f>
        <v>#VALUE!</v>
      </c>
      <c r="L11" s="282" t="e">
        <f aca="false">'dkp feb 25' E13</f>
        <v>#VALUE!</v>
      </c>
      <c r="M11" s="281" t="e">
        <f aca="false">J11+K11-L11-N11</f>
        <v>#VALUE!</v>
      </c>
      <c r="N11" s="281" t="e">
        <f aca="false">'dkp mar 25' B14</f>
        <v>#VALUE!</v>
      </c>
      <c r="O11" s="282" t="e">
        <f aca="false">'dkp mar 25' B14</f>
        <v>#VALUE!</v>
      </c>
      <c r="P11" s="282" t="e">
        <f aca="false">'dkp mar 25' E14</f>
        <v>#VALUE!</v>
      </c>
      <c r="Q11" s="281" t="e">
        <f aca="false">N11+O11-P11-R11</f>
        <v>#VALUE!</v>
      </c>
      <c r="R11" s="281" t="e">
        <f aca="false">'dkp apr 25' B15</f>
        <v>#VALUE!</v>
      </c>
      <c r="S11" s="282" t="e">
        <f aca="false">'dkp apr 25' B15</f>
        <v>#VALUE!</v>
      </c>
      <c r="T11" s="282" t="e">
        <f aca="false">'dkp apr 25' E15</f>
        <v>#VALUE!</v>
      </c>
      <c r="U11" s="281" t="e">
        <f aca="false">R11+S11-T11-V11</f>
        <v>#VALUE!</v>
      </c>
      <c r="V11" s="281" t="e">
        <f aca="false">'dkp may 25' B15</f>
        <v>#VALUE!</v>
      </c>
      <c r="W11" s="282" t="e">
        <f aca="false">'dkp may 25' B15</f>
        <v>#VALUE!</v>
      </c>
      <c r="X11" s="282" t="e">
        <f aca="false">'dkp may 25' E15</f>
        <v>#VALUE!</v>
      </c>
      <c r="Y11" s="281" t="e">
        <f aca="false">V11+W11-X11-Z11</f>
        <v>#VALUE!</v>
      </c>
      <c r="Z11" s="281" t="e">
        <f aca="false">'dkp jun 25' B15</f>
        <v>#VALUE!</v>
      </c>
      <c r="AA11" s="282" t="e">
        <f aca="false">'dkp jun 25' B15</f>
        <v>#VALUE!</v>
      </c>
      <c r="AB11" s="282" t="e">
        <f aca="false">'dkp jun 25' E15</f>
        <v>#VALUE!</v>
      </c>
      <c r="AC11" s="281" t="e">
        <f aca="false">Z11+AA11-AB11-AD11</f>
        <v>#VALUE!</v>
      </c>
      <c r="AD11" s="281" t="e">
        <f aca="false">'dkp jul 25' B13</f>
        <v>#VALUE!</v>
      </c>
      <c r="AE11" s="282" t="e">
        <f aca="false">'dkp jul 25' B13</f>
        <v>#VALUE!</v>
      </c>
      <c r="AF11" s="282" t="e">
        <f aca="false">'dkp jul 25' E7</f>
        <v>#VALUE!</v>
      </c>
      <c r="AG11" s="281" t="e">
        <f aca="false">AD11+AE11-AF11-AH11</f>
        <v>#VALUE!</v>
      </c>
      <c r="AH11" s="281" t="e">
        <f aca="false">'dkp aug 25' B11</f>
        <v>#VALUE!</v>
      </c>
      <c r="AI11" s="282" t="e">
        <f aca="false">'dkp aug 25' B11</f>
        <v>#VALUE!</v>
      </c>
      <c r="AJ11" s="282" t="e">
        <f aca="false">'dkp aug 25' E2</f>
        <v>#VALUE!</v>
      </c>
      <c r="AK11" s="282"/>
      <c r="AL11" s="282"/>
      <c r="AM11" s="282"/>
      <c r="AN11" s="282"/>
      <c r="AO11" s="282"/>
      <c r="AP11" s="282"/>
      <c r="AQ11" s="282"/>
      <c r="AR11" s="282"/>
      <c r="AS11" s="282"/>
      <c r="AT11" s="282"/>
      <c r="AU11" s="282"/>
      <c r="AV11" s="282"/>
      <c r="AW11" s="282"/>
      <c r="AX11" s="282"/>
      <c r="AY11" s="282"/>
      <c r="AZ11" s="282"/>
      <c r="BA11" s="282"/>
      <c r="BB11" s="282"/>
    </row>
    <row r="12" customFormat="false" ht="15.75" hidden="false" customHeight="true" outlineLevel="0" collapsed="false">
      <c r="A12" s="282" t="s">
        <v>330</v>
      </c>
      <c r="B12" s="278" t="e">
        <f aca="false">G12+K12+O12+S12+W12+AA12+AE12+AI12+AM12+AQ12+AU12+AY12</f>
        <v>#VALUE!</v>
      </c>
      <c r="C12" s="278" t="e">
        <f aca="false">H12+L12+P12+T12+X12+AB12+AF12+AJ12+AN12+AR12+AV12+AZ12</f>
        <v>#VALUE!</v>
      </c>
      <c r="D12" s="279" t="e">
        <f aca="false">I12+M12+Q12+U12+Y12+AC12+AG12+AK12+AO12+AS12+AW12+BA12</f>
        <v>#VALUE!</v>
      </c>
      <c r="E12" s="280" t="e">
        <f aca="false">C12/(B12+F12)</f>
        <v>#VALUE!</v>
      </c>
      <c r="F12" s="279" t="e">
        <f aca="false">'dkp jan 25' B20</f>
        <v>#VALUE!</v>
      </c>
      <c r="G12" s="278" t="e">
        <f aca="false">'dkp jan 25' B20</f>
        <v>#VALUE!</v>
      </c>
      <c r="H12" s="278" t="e">
        <f aca="false">'dkp jan 25' E20</f>
        <v>#VALUE!</v>
      </c>
      <c r="I12" s="281" t="e">
        <f aca="false">F12+G12-H12-J12</f>
        <v>#VALUE!</v>
      </c>
      <c r="J12" s="281" t="e">
        <f aca="false">'dkp feb 25' B17</f>
        <v>#VALUE!</v>
      </c>
      <c r="K12" s="282" t="e">
        <f aca="false">'dkp feb 25' B17</f>
        <v>#VALUE!</v>
      </c>
      <c r="L12" s="282" t="e">
        <f aca="false">'dkp feb 25' E17</f>
        <v>#VALUE!</v>
      </c>
      <c r="M12" s="281" t="e">
        <f aca="false">J12+K12-L12-N12</f>
        <v>#VALUE!</v>
      </c>
      <c r="N12" s="281" t="e">
        <f aca="false">'dkp mar 25' B17</f>
        <v>#VALUE!</v>
      </c>
      <c r="O12" s="282" t="e">
        <f aca="false">'dkp mar 25' B17</f>
        <v>#VALUE!</v>
      </c>
      <c r="P12" s="282" t="e">
        <f aca="false">'dkp mar 25' E17</f>
        <v>#VALUE!</v>
      </c>
      <c r="Q12" s="281" t="e">
        <f aca="false">N12+O12-P12-R12</f>
        <v>#VALUE!</v>
      </c>
      <c r="R12" s="281" t="e">
        <f aca="false">'dkp apr 25' B18</f>
        <v>#VALUE!</v>
      </c>
      <c r="S12" s="282" t="e">
        <f aca="false">'dkp apr 25' B18</f>
        <v>#VALUE!</v>
      </c>
      <c r="T12" s="282" t="e">
        <f aca="false">'dkp apr 25' E18</f>
        <v>#VALUE!</v>
      </c>
      <c r="U12" s="281" t="e">
        <f aca="false">R12+S12-T12-V12</f>
        <v>#VALUE!</v>
      </c>
      <c r="V12" s="281" t="e">
        <f aca="false">'dkp may 25' B18</f>
        <v>#VALUE!</v>
      </c>
      <c r="W12" s="282" t="e">
        <f aca="false">'dkp may 25' B18</f>
        <v>#VALUE!</v>
      </c>
      <c r="X12" s="282" t="e">
        <f aca="false">'dkp may 25' E18</f>
        <v>#VALUE!</v>
      </c>
      <c r="Y12" s="281" t="e">
        <f aca="false">V12+W12-X12-Z12</f>
        <v>#VALUE!</v>
      </c>
      <c r="Z12" s="281" t="e">
        <f aca="false">'dkp jun 25' B18</f>
        <v>#VALUE!</v>
      </c>
      <c r="AA12" s="282" t="e">
        <f aca="false">'dkp jun 25' B18</f>
        <v>#VALUE!</v>
      </c>
      <c r="AB12" s="282" t="e">
        <f aca="false">'dkp jun 25' E18</f>
        <v>#VALUE!</v>
      </c>
      <c r="AC12" s="281" t="e">
        <f aca="false">Z12+AA12-AB12-AD12</f>
        <v>#VALUE!</v>
      </c>
      <c r="AD12" s="281" t="e">
        <f aca="false">'dkp jul 25' B15</f>
        <v>#VALUE!</v>
      </c>
      <c r="AE12" s="282" t="e">
        <f aca="false">'dkp jul 25' B15</f>
        <v>#VALUE!</v>
      </c>
      <c r="AF12" s="282" t="e">
        <f aca="false">'dkp jul 25' E15</f>
        <v>#VALUE!</v>
      </c>
      <c r="AG12" s="281" t="e">
        <f aca="false">AD12+AE12-AF12-AH12</f>
        <v>#VALUE!</v>
      </c>
      <c r="AH12" s="281" t="e">
        <f aca="false">'dkp aug 25' B12</f>
        <v>#VALUE!</v>
      </c>
      <c r="AI12" s="282" t="e">
        <f aca="false">'dkp aug 25' B12</f>
        <v>#VALUE!</v>
      </c>
      <c r="AJ12" s="282" t="e">
        <f aca="false">'dkp aug 25' E2</f>
        <v>#VALUE!</v>
      </c>
      <c r="AK12" s="282"/>
      <c r="AL12" s="282"/>
      <c r="AM12" s="282"/>
      <c r="AN12" s="282"/>
      <c r="AO12" s="282"/>
      <c r="AP12" s="282"/>
      <c r="AQ12" s="282"/>
      <c r="AR12" s="282"/>
      <c r="AS12" s="282"/>
      <c r="AT12" s="282"/>
      <c r="AU12" s="282"/>
      <c r="AV12" s="282"/>
      <c r="AW12" s="282"/>
      <c r="AX12" s="282"/>
      <c r="AY12" s="282"/>
      <c r="AZ12" s="282"/>
      <c r="BA12" s="282"/>
      <c r="BB12" s="282"/>
    </row>
    <row r="13" customFormat="false" ht="15.75" hidden="false" customHeight="true" outlineLevel="0" collapsed="false">
      <c r="A13" s="282" t="s">
        <v>446</v>
      </c>
      <c r="B13" s="278" t="e">
        <f aca="false">G13+K13+O13+S13+W13+AA13+AE13+AI13+AM13+AQ13+AU13+AY13</f>
        <v>#VALUE!</v>
      </c>
      <c r="C13" s="278" t="e">
        <f aca="false">H13+L13+P13+T13+X13+AB13+AF13+AJ13+AN13+AR13+AV13+AZ13</f>
        <v>#VALUE!</v>
      </c>
      <c r="D13" s="279" t="e">
        <f aca="false">I13+M13+Q13+U13+Y13+AC13+AG13+AK13+AO13+AS13+AW13+BA13</f>
        <v>#VALUE!</v>
      </c>
      <c r="E13" s="280" t="e">
        <f aca="false">C13/(B13+F13)</f>
        <v>#VALUE!</v>
      </c>
      <c r="F13" s="282"/>
      <c r="G13" s="282"/>
      <c r="H13" s="282"/>
      <c r="I13" s="282"/>
      <c r="J13" s="282"/>
      <c r="K13" s="282"/>
      <c r="L13" s="282"/>
      <c r="M13" s="282"/>
      <c r="N13" s="282"/>
      <c r="O13" s="282"/>
      <c r="P13" s="282"/>
      <c r="Q13" s="282"/>
      <c r="R13" s="282"/>
      <c r="S13" s="282"/>
      <c r="T13" s="282" t="e">
        <f aca="false">array_constrain(arrayformula(xlookup(A13,'dkp apr 25' A:A,'dkp apr 25' E:E,"")), 1, 1)</f>
        <v>#VALUE!</v>
      </c>
      <c r="U13" s="282"/>
      <c r="V13" s="282"/>
      <c r="W13" s="282"/>
      <c r="X13" s="282"/>
      <c r="Y13" s="282"/>
      <c r="Z13" s="282"/>
      <c r="AA13" s="282"/>
      <c r="AB13" s="282"/>
      <c r="AC13" s="281" t="e">
        <f aca="false">Z13+AA13-AB13-AD13</f>
        <v>#VALUE!</v>
      </c>
      <c r="AD13" s="281" t="e">
        <f aca="false">'dkp jul 25' B19</f>
        <v>#VALUE!</v>
      </c>
      <c r="AE13" s="282" t="e">
        <f aca="false">'dkp jul 25' B19</f>
        <v>#VALUE!</v>
      </c>
      <c r="AF13" s="282" t="e">
        <f aca="false">'dkp jul 25' E19</f>
        <v>#VALUE!</v>
      </c>
      <c r="AG13" s="281" t="e">
        <f aca="false">AD13+AE13-AF13-AH13</f>
        <v>#VALUE!</v>
      </c>
      <c r="AH13" s="281" t="e">
        <f aca="false">'dkp aug 25' B14</f>
        <v>#VALUE!</v>
      </c>
      <c r="AI13" s="282" t="e">
        <f aca="false">'dkp aug 25' B14</f>
        <v>#VALUE!</v>
      </c>
      <c r="AJ13" s="282" t="e">
        <f aca="false">'dkp aug 25' E14</f>
        <v>#VALUE!</v>
      </c>
      <c r="AK13" s="282"/>
      <c r="AL13" s="282"/>
      <c r="AM13" s="282"/>
      <c r="AN13" s="282"/>
      <c r="AO13" s="282"/>
      <c r="AP13" s="282"/>
      <c r="AQ13" s="282"/>
      <c r="AR13" s="282"/>
      <c r="AS13" s="282"/>
      <c r="AT13" s="282"/>
      <c r="AU13" s="282"/>
      <c r="AV13" s="282"/>
      <c r="AW13" s="282"/>
      <c r="AX13" s="282"/>
      <c r="AY13" s="282"/>
      <c r="AZ13" s="282"/>
      <c r="BA13" s="282"/>
      <c r="BB13" s="282"/>
    </row>
    <row r="14" customFormat="false" ht="15.75" hidden="false" customHeight="true" outlineLevel="0" collapsed="false">
      <c r="A14" s="97" t="s">
        <v>304</v>
      </c>
      <c r="B14" s="278" t="e">
        <f aca="false">G14+K14+O14+S14+W14+AA14+AE14+AI14+AM14+AQ14+AU14+AY14</f>
        <v>#VALUE!</v>
      </c>
      <c r="C14" s="278" t="e">
        <f aca="false">H14+L14+P14+T14+X14+AB14+AF14+AJ14+AN14+AR14+AV14+AZ14</f>
        <v>#VALUE!</v>
      </c>
      <c r="D14" s="279" t="e">
        <f aca="false">I14+M14+Q14+U14+Y14+AC14+AG14+AK14+AO14+AS14+AW14+BA14</f>
        <v>#VALUE!</v>
      </c>
      <c r="E14" s="280" t="e">
        <f aca="false">C14/(B14+F14)</f>
        <v>#VALUE!</v>
      </c>
      <c r="F14" s="279" t="e">
        <f aca="false">'dkp jan 25' B23</f>
        <v>#VALUE!</v>
      </c>
      <c r="G14" s="278" t="e">
        <f aca="false">'dkp jan 25' B23</f>
        <v>#VALUE!</v>
      </c>
      <c r="H14" s="278" t="e">
        <f aca="false">'dkp jan 25' E23</f>
        <v>#VALUE!</v>
      </c>
      <c r="I14" s="281" t="e">
        <f aca="false">F14+G14-H14-J14</f>
        <v>#VALUE!</v>
      </c>
      <c r="J14" s="281" t="e">
        <f aca="false">'dkp feb 25' B21</f>
        <v>#VALUE!</v>
      </c>
      <c r="K14" s="282" t="e">
        <f aca="false">'dkp feb 25' B21</f>
        <v>#VALUE!</v>
      </c>
      <c r="L14" s="282" t="e">
        <f aca="false">'dkp feb 25' E21</f>
        <v>#VALUE!</v>
      </c>
      <c r="M14" s="281" t="e">
        <f aca="false">J14+K14-L14-N14</f>
        <v>#VALUE!</v>
      </c>
      <c r="N14" s="281" t="e">
        <f aca="false">'dkp mar 25' B20</f>
        <v>#VALUE!</v>
      </c>
      <c r="O14" s="282" t="e">
        <f aca="false">'dkp mar 25' B20</f>
        <v>#VALUE!</v>
      </c>
      <c r="P14" s="282" t="e">
        <f aca="false">'dkp mar 25' E20</f>
        <v>#VALUE!</v>
      </c>
      <c r="Q14" s="281" t="e">
        <f aca="false">N14+O14-P14-R14</f>
        <v>#VALUE!</v>
      </c>
      <c r="R14" s="281" t="e">
        <f aca="false">'dkp apr 25' B22</f>
        <v>#VALUE!</v>
      </c>
      <c r="S14" s="282" t="e">
        <f aca="false">'dkp apr 25' B22</f>
        <v>#VALUE!</v>
      </c>
      <c r="T14" s="282" t="e">
        <f aca="false">'dkp apr 25' E22</f>
        <v>#VALUE!</v>
      </c>
      <c r="U14" s="281" t="e">
        <f aca="false">R14+S14-T14-V14</f>
        <v>#VALUE!</v>
      </c>
      <c r="V14" s="281" t="e">
        <f aca="false">'dkp may 25' B21</f>
        <v>#VALUE!</v>
      </c>
      <c r="W14" s="282" t="e">
        <f aca="false">'dkp may 25' B21</f>
        <v>#VALUE!</v>
      </c>
      <c r="X14" s="282" t="e">
        <f aca="false">'dkp may 25' E21</f>
        <v>#VALUE!</v>
      </c>
      <c r="Y14" s="281" t="e">
        <f aca="false">V14+W14-X14-Z14</f>
        <v>#VALUE!</v>
      </c>
      <c r="Z14" s="281" t="e">
        <f aca="false">'dkp jun 25' B22</f>
        <v>#VALUE!</v>
      </c>
      <c r="AA14" s="282" t="e">
        <f aca="false">'dkp jun 25' B22</f>
        <v>#VALUE!</v>
      </c>
      <c r="AB14" s="282" t="e">
        <f aca="false">'dkp jun 25' E22</f>
        <v>#VALUE!</v>
      </c>
      <c r="AC14" s="281" t="e">
        <f aca="false">Z14+AA14-AB14-AD14</f>
        <v>#VALUE!</v>
      </c>
      <c r="AD14" s="281" t="e">
        <f aca="false">'dkp jul 25' B20</f>
        <v>#VALUE!</v>
      </c>
      <c r="AE14" s="282" t="e">
        <f aca="false">'dkp jul 25' B20</f>
        <v>#VALUE!</v>
      </c>
      <c r="AF14" s="282" t="e">
        <f aca="false">'dkp jul 25' E19</f>
        <v>#VALUE!</v>
      </c>
      <c r="AG14" s="281" t="e">
        <f aca="false">AD14+AE14-AF14-AH14</f>
        <v>#VALUE!</v>
      </c>
      <c r="AH14" s="281" t="e">
        <f aca="false">'dkp aug 25' B15</f>
        <v>#VALUE!</v>
      </c>
      <c r="AI14" s="282" t="e">
        <f aca="false">'dkp aug 25' B15</f>
        <v>#VALUE!</v>
      </c>
      <c r="AJ14" s="282" t="e">
        <f aca="false">'dkp aug 25' E14</f>
        <v>#VALUE!</v>
      </c>
      <c r="AK14" s="282"/>
      <c r="AL14" s="282"/>
      <c r="AM14" s="282"/>
      <c r="AN14" s="282"/>
      <c r="AO14" s="282"/>
      <c r="AP14" s="282"/>
      <c r="AQ14" s="282"/>
      <c r="AR14" s="282"/>
      <c r="AS14" s="282"/>
      <c r="AT14" s="282"/>
      <c r="AU14" s="282"/>
      <c r="AV14" s="282"/>
      <c r="AW14" s="282"/>
      <c r="AX14" s="282"/>
      <c r="AY14" s="282"/>
      <c r="AZ14" s="282"/>
      <c r="BA14" s="282"/>
      <c r="BB14" s="282"/>
    </row>
    <row r="15" customFormat="false" ht="15.75" hidden="false" customHeight="true" outlineLevel="0" collapsed="false">
      <c r="A15" s="282" t="s">
        <v>438</v>
      </c>
      <c r="B15" s="278" t="e">
        <f aca="false">G15+K15+O15+S15+W15+AA15+AE15+AI15+AM15+AQ15+AU15+AY15</f>
        <v>#VALUE!</v>
      </c>
      <c r="C15" s="278" t="e">
        <f aca="false">H15+L15+P15+T15+X15+AB15+AF15+AJ15+AN15+AR15+AV15+AZ15</f>
        <v>#VALUE!</v>
      </c>
      <c r="D15" s="279" t="e">
        <f aca="false">I15+M15+Q15+U15+Y15+AC15+AG15+AK15+AO15+AS15+AW15+BA15</f>
        <v>#VALUE!</v>
      </c>
      <c r="E15" s="280" t="e">
        <f aca="false">C15/(B15+F15)</f>
        <v>#VALUE!</v>
      </c>
      <c r="F15" s="282"/>
      <c r="G15" s="282"/>
      <c r="H15" s="282"/>
      <c r="I15" s="281" t="e">
        <f aca="false">F15+G15-H15-J15</f>
        <v>#VALUE!</v>
      </c>
      <c r="J15" s="281" t="e">
        <f aca="false">'dkp feb 25' B22</f>
        <v>#VALUE!</v>
      </c>
      <c r="K15" s="282" t="e">
        <f aca="false">'dkp feb 25' B22</f>
        <v>#VALUE!</v>
      </c>
      <c r="L15" s="282" t="e">
        <f aca="false">'dkp feb 25' E21</f>
        <v>#VALUE!</v>
      </c>
      <c r="M15" s="281" t="e">
        <f aca="false">J15+K15-L15-N15</f>
        <v>#VALUE!</v>
      </c>
      <c r="N15" s="281" t="e">
        <f aca="false">'dkp mar 25' B21</f>
        <v>#VALUE!</v>
      </c>
      <c r="O15" s="282" t="e">
        <f aca="false">'dkp mar 25' B21</f>
        <v>#VALUE!</v>
      </c>
      <c r="P15" s="282" t="e">
        <f aca="false">'dkp mar 25' E20</f>
        <v>#VALUE!</v>
      </c>
      <c r="Q15" s="281" t="e">
        <f aca="false">N15+O15-P15-R15</f>
        <v>#VALUE!</v>
      </c>
      <c r="R15" s="281" t="e">
        <f aca="false">'dkp apr 25' B23</f>
        <v>#VALUE!</v>
      </c>
      <c r="S15" s="282" t="e">
        <f aca="false">'dkp apr 25' B23</f>
        <v>#VALUE!</v>
      </c>
      <c r="T15" s="282" t="e">
        <f aca="false">'dkp apr 25' E22</f>
        <v>#VALUE!</v>
      </c>
      <c r="U15" s="281" t="e">
        <f aca="false">R15+S15-T15-V15</f>
        <v>#VALUE!</v>
      </c>
      <c r="V15" s="281" t="e">
        <f aca="false">'dkp may 25' B22</f>
        <v>#VALUE!</v>
      </c>
      <c r="W15" s="282" t="e">
        <f aca="false">'dkp may 25' B22</f>
        <v>#VALUE!</v>
      </c>
      <c r="X15" s="282" t="e">
        <f aca="false">'dkp may 25' E21</f>
        <v>#VALUE!</v>
      </c>
      <c r="Y15" s="281" t="e">
        <f aca="false">V15+W15-X15-Z15</f>
        <v>#VALUE!</v>
      </c>
      <c r="Z15" s="281" t="e">
        <f aca="false">'dkp jun 25' B23</f>
        <v>#VALUE!</v>
      </c>
      <c r="AA15" s="282" t="e">
        <f aca="false">'dkp jun 25' B23</f>
        <v>#VALUE!</v>
      </c>
      <c r="AB15" s="282" t="e">
        <f aca="false">'dkp jun 25' E22</f>
        <v>#VALUE!</v>
      </c>
      <c r="AC15" s="281" t="e">
        <f aca="false">Z15+AA15-AB15-AD15</f>
        <v>#VALUE!</v>
      </c>
      <c r="AD15" s="281" t="e">
        <f aca="false">'dkp jul 25' B21</f>
        <v>#VALUE!</v>
      </c>
      <c r="AE15" s="282" t="e">
        <f aca="false">'dkp jul 25' B21</f>
        <v>#VALUE!</v>
      </c>
      <c r="AF15" s="282" t="e">
        <f aca="false">'dkp jul 25' E19</f>
        <v>#VALUE!</v>
      </c>
      <c r="AG15" s="281" t="e">
        <f aca="false">AD15+AE15-AF15-AH15</f>
        <v>#VALUE!</v>
      </c>
      <c r="AH15" s="281" t="e">
        <f aca="false">'dkp aug 25' B16</f>
        <v>#VALUE!</v>
      </c>
      <c r="AI15" s="282" t="e">
        <f aca="false">'dkp aug 25' B16</f>
        <v>#VALUE!</v>
      </c>
      <c r="AJ15" s="282" t="e">
        <f aca="false">'dkp aug 25' E14</f>
        <v>#VALUE!</v>
      </c>
      <c r="AK15" s="282"/>
      <c r="AL15" s="282"/>
      <c r="AM15" s="282"/>
      <c r="AN15" s="282"/>
      <c r="AO15" s="282"/>
      <c r="AP15" s="282"/>
      <c r="AQ15" s="282"/>
      <c r="AR15" s="282"/>
      <c r="AS15" s="282"/>
      <c r="AT15" s="282"/>
      <c r="AU15" s="282"/>
      <c r="AV15" s="282"/>
      <c r="AW15" s="282"/>
      <c r="AX15" s="282"/>
      <c r="AY15" s="282"/>
      <c r="AZ15" s="282"/>
      <c r="BA15" s="282"/>
      <c r="BB15" s="282"/>
    </row>
    <row r="16" customFormat="false" ht="15.75" hidden="false" customHeight="true" outlineLevel="0" collapsed="false">
      <c r="A16" s="283" t="s">
        <v>453</v>
      </c>
      <c r="B16" s="278" t="e">
        <f aca="false">G16+K16+O16+S16+W16+AA16+AE16+AI16+AM16+AQ16+AU16+AY16</f>
        <v>#VALUE!</v>
      </c>
      <c r="C16" s="278" t="e">
        <f aca="false">H16+L16+P16+T16+X16+AB16+AF16+AJ16+AN16+AR16+AV16+AZ16</f>
        <v>#VALUE!</v>
      </c>
      <c r="D16" s="279" t="e">
        <f aca="false">I16+M16+Q16+U16+Y16+AC16+AG16+AK16+AO16+AS16+AW16+BA16</f>
        <v>#VALUE!</v>
      </c>
      <c r="E16" s="280" t="e">
        <f aca="false">C16/(B16+F16)</f>
        <v>#VALUE!</v>
      </c>
      <c r="F16" s="282"/>
      <c r="G16" s="282"/>
      <c r="H16" s="282"/>
      <c r="I16" s="282"/>
      <c r="J16" s="282"/>
      <c r="K16" s="282"/>
      <c r="L16" s="282"/>
      <c r="M16" s="282"/>
      <c r="N16" s="282"/>
      <c r="O16" s="282"/>
      <c r="P16" s="282"/>
      <c r="Q16" s="282"/>
      <c r="R16" s="282"/>
      <c r="S16" s="282"/>
      <c r="T16" s="282" t="e">
        <f aca="false">array_constrain(arrayformula(xlookup(A16,'dkp apr 25' A:A,'dkp apr 25' E:E,"")), 1, 1)</f>
        <v>#VALUE!</v>
      </c>
      <c r="U16" s="281" t="e">
        <f aca="false">R16+S16-T16-V16</f>
        <v>#VALUE!</v>
      </c>
      <c r="V16" s="281" t="e">
        <f aca="false">'dkp may 25' B23</f>
        <v>#VALUE!</v>
      </c>
      <c r="W16" s="282" t="e">
        <f aca="false">'dkp may 25' B23</f>
        <v>#VALUE!</v>
      </c>
      <c r="X16" s="282" t="e">
        <f aca="false">'dkp may 25' E21</f>
        <v>#VALUE!</v>
      </c>
      <c r="Y16" s="281" t="e">
        <f aca="false">V16+W16-X16-Z16</f>
        <v>#VALUE!</v>
      </c>
      <c r="Z16" s="281" t="e">
        <f aca="false">'dkp jun 25' B24</f>
        <v>#VALUE!</v>
      </c>
      <c r="AA16" s="282" t="e">
        <f aca="false">'dkp jun 25' B24</f>
        <v>#VALUE!</v>
      </c>
      <c r="AB16" s="282" t="e">
        <f aca="false">'dkp jun 25' E22</f>
        <v>#VALUE!</v>
      </c>
      <c r="AC16" s="281" t="e">
        <f aca="false">Z16+AA16-AB16-AD16</f>
        <v>#VALUE!</v>
      </c>
      <c r="AD16" s="281" t="e">
        <f aca="false">'dkp jul 25' B22</f>
        <v>#VALUE!</v>
      </c>
      <c r="AE16" s="282" t="e">
        <f aca="false">'dkp jul 25' B22</f>
        <v>#VALUE!</v>
      </c>
      <c r="AF16" s="282" t="e">
        <f aca="false">'dkp jul 25' E19</f>
        <v>#VALUE!</v>
      </c>
      <c r="AG16" s="281" t="e">
        <f aca="false">AD16+AE16-AF16-AH16</f>
        <v>#VALUE!</v>
      </c>
      <c r="AH16" s="281" t="e">
        <f aca="false">'dkp aug 25' B17</f>
        <v>#VALUE!</v>
      </c>
      <c r="AI16" s="282" t="e">
        <f aca="false">'dkp aug 25' B17</f>
        <v>#VALUE!</v>
      </c>
      <c r="AJ16" s="282" t="e">
        <f aca="false">'dkp aug 25' E14</f>
        <v>#VALUE!</v>
      </c>
      <c r="AK16" s="282"/>
      <c r="AL16" s="282"/>
      <c r="AM16" s="282"/>
      <c r="AN16" s="282"/>
      <c r="AO16" s="282"/>
      <c r="AP16" s="282"/>
      <c r="AQ16" s="282"/>
      <c r="AR16" s="282"/>
      <c r="AS16" s="282"/>
      <c r="AT16" s="282"/>
      <c r="AU16" s="282"/>
      <c r="AV16" s="282"/>
      <c r="AW16" s="282"/>
      <c r="AX16" s="282"/>
      <c r="AY16" s="282"/>
      <c r="AZ16" s="282"/>
      <c r="BA16" s="282"/>
      <c r="BB16" s="282"/>
    </row>
    <row r="17" customFormat="false" ht="15.75" hidden="false" customHeight="true" outlineLevel="0" collapsed="false">
      <c r="A17" s="97" t="s">
        <v>313</v>
      </c>
      <c r="B17" s="278" t="e">
        <f aca="false">G17+K17+O17+S17+W17+AA17+AE17+AI17+AM17+AQ17+AU17+AY17</f>
        <v>#VALUE!</v>
      </c>
      <c r="C17" s="278" t="e">
        <f aca="false">H17+L17+P17+T17+X17+AB17+AF17+AJ17+AN17+AR17+AV17+AZ17</f>
        <v>#VALUE!</v>
      </c>
      <c r="D17" s="279" t="e">
        <f aca="false">I17+M17+Q17+U17+Y17+AC17+AG17+AK17+AO17+AS17+AW17+BA17</f>
        <v>#VALUE!</v>
      </c>
      <c r="E17" s="280" t="e">
        <f aca="false">C17/(B17+F17)</f>
        <v>#VALUE!</v>
      </c>
      <c r="F17" s="279" t="e">
        <f aca="false">'dkp jan 25' B24</f>
        <v>#VALUE!</v>
      </c>
      <c r="G17" s="278" t="e">
        <f aca="false">'dkp jan 25' B24</f>
        <v>#VALUE!</v>
      </c>
      <c r="H17" s="278" t="e">
        <f aca="false">'dkp jan 25' E24</f>
        <v>#VALUE!</v>
      </c>
      <c r="I17" s="281" t="e">
        <f aca="false">F17+G17-H17-J17</f>
        <v>#VALUE!</v>
      </c>
      <c r="J17" s="281" t="e">
        <f aca="false">'dkp feb 25' B23</f>
        <v>#VALUE!</v>
      </c>
      <c r="K17" s="282" t="e">
        <f aca="false">'dkp feb 25' B23</f>
        <v>#VALUE!</v>
      </c>
      <c r="L17" s="282" t="e">
        <f aca="false">'dkp feb 25' E23</f>
        <v>#VALUE!</v>
      </c>
      <c r="M17" s="281" t="e">
        <f aca="false">J17+K17-L17-N17</f>
        <v>#VALUE!</v>
      </c>
      <c r="N17" s="281" t="e">
        <f aca="false">'dkp mar 25' B22</f>
        <v>#VALUE!</v>
      </c>
      <c r="O17" s="282" t="e">
        <f aca="false">'dkp mar 25' B22</f>
        <v>#VALUE!</v>
      </c>
      <c r="P17" s="282" t="e">
        <f aca="false">'dkp mar 25' E22</f>
        <v>#VALUE!</v>
      </c>
      <c r="Q17" s="281" t="e">
        <f aca="false">N17+O17-P17-R17</f>
        <v>#VALUE!</v>
      </c>
      <c r="R17" s="281" t="e">
        <f aca="false">'dkp apr 25' B24</f>
        <v>#VALUE!</v>
      </c>
      <c r="S17" s="282" t="e">
        <f aca="false">'dkp apr 25' B24</f>
        <v>#VALUE!</v>
      </c>
      <c r="T17" s="282" t="e">
        <f aca="false">'dkp apr 25' E24</f>
        <v>#VALUE!</v>
      </c>
      <c r="U17" s="281" t="e">
        <f aca="false">R17+S17-T17-V17</f>
        <v>#VALUE!</v>
      </c>
      <c r="V17" s="281" t="e">
        <f aca="false">'dkp may 25' B24</f>
        <v>#VALUE!</v>
      </c>
      <c r="W17" s="282" t="e">
        <f aca="false">'dkp may 25' B24</f>
        <v>#VALUE!</v>
      </c>
      <c r="X17" s="282" t="e">
        <f aca="false">'dkp may 25' E21</f>
        <v>#VALUE!</v>
      </c>
      <c r="Y17" s="281" t="e">
        <f aca="false">V17+W17-X17-Z17</f>
        <v>#VALUE!</v>
      </c>
      <c r="Z17" s="281" t="e">
        <f aca="false">'dkp jun 25' B25</f>
        <v>#VALUE!</v>
      </c>
      <c r="AA17" s="282" t="e">
        <f aca="false">'dkp jun 25' B25</f>
        <v>#VALUE!</v>
      </c>
      <c r="AB17" s="282" t="e">
        <f aca="false">'dkp jun 25' E22</f>
        <v>#VALUE!</v>
      </c>
      <c r="AC17" s="281" t="e">
        <f aca="false">Z17+AA17-AB17-AD17</f>
        <v>#VALUE!</v>
      </c>
      <c r="AD17" s="281" t="e">
        <f aca="false">'dkp jul 25' B23</f>
        <v>#VALUE!</v>
      </c>
      <c r="AE17" s="282" t="e">
        <f aca="false">'dkp jul 25' B23</f>
        <v>#VALUE!</v>
      </c>
      <c r="AF17" s="282" t="e">
        <f aca="false">'dkp jul 25' E19</f>
        <v>#VALUE!</v>
      </c>
      <c r="AG17" s="281" t="e">
        <f aca="false">AD17+AE17-AF17-AH17</f>
        <v>#VALUE!</v>
      </c>
      <c r="AH17" s="281" t="e">
        <f aca="false">'dkp aug 25' B18</f>
        <v>#VALUE!</v>
      </c>
      <c r="AI17" s="282" t="e">
        <f aca="false">'dkp aug 25' B18</f>
        <v>#VALUE!</v>
      </c>
      <c r="AJ17" s="282" t="e">
        <f aca="false">'dkp aug 25' E14</f>
        <v>#VALUE!</v>
      </c>
      <c r="AK17" s="282"/>
      <c r="AL17" s="282"/>
      <c r="AM17" s="282"/>
      <c r="AN17" s="282"/>
      <c r="AO17" s="282"/>
      <c r="AP17" s="282"/>
      <c r="AQ17" s="282"/>
      <c r="AR17" s="282"/>
      <c r="AS17" s="282"/>
      <c r="AT17" s="282"/>
      <c r="AU17" s="282"/>
      <c r="AV17" s="282"/>
      <c r="AW17" s="282"/>
      <c r="AX17" s="282"/>
      <c r="AY17" s="282"/>
      <c r="AZ17" s="282"/>
      <c r="BA17" s="282"/>
      <c r="BB17" s="282"/>
    </row>
    <row r="18" customFormat="false" ht="15.75" hidden="false" customHeight="true" outlineLevel="0" collapsed="false">
      <c r="A18" s="282" t="s">
        <v>447</v>
      </c>
      <c r="B18" s="278" t="e">
        <f aca="false">G18+K18+O18+S18+W18+AA18+AE18+AI18+AM18+AQ18+AU18+AY18</f>
        <v>#VALUE!</v>
      </c>
      <c r="C18" s="278" t="e">
        <f aca="false">H18+L18+P18+T18+X18+AB18+AF18+AJ18+AN18+AR18+AV18+AZ18</f>
        <v>#VALUE!</v>
      </c>
      <c r="D18" s="279" t="e">
        <f aca="false">I18+M18+Q18+U18+Y18+AC18+AG18+AK18+AO18+AS18+AW18+BA18</f>
        <v>#VALUE!</v>
      </c>
      <c r="E18" s="280" t="e">
        <f aca="false">C18/(B18+F18)</f>
        <v>#VALUE!</v>
      </c>
      <c r="F18" s="282"/>
      <c r="G18" s="282"/>
      <c r="H18" s="282"/>
      <c r="I18" s="282"/>
      <c r="J18" s="282"/>
      <c r="K18" s="282"/>
      <c r="L18" s="282"/>
      <c r="M18" s="282"/>
      <c r="N18" s="282"/>
      <c r="O18" s="282"/>
      <c r="P18" s="282"/>
      <c r="Q18" s="282"/>
      <c r="R18" s="282"/>
      <c r="S18" s="282"/>
      <c r="T18" s="282" t="e">
        <f aca="false">array_constrain(arrayformula(xlookup(A18,'dkp apr 25' A:A,'dkp apr 25' E:E,"")), 1, 1)</f>
        <v>#VALUE!</v>
      </c>
      <c r="U18" s="282"/>
      <c r="V18" s="282"/>
      <c r="W18" s="282"/>
      <c r="X18" s="282"/>
      <c r="Y18" s="282"/>
      <c r="Z18" s="282"/>
      <c r="AA18" s="282"/>
      <c r="AB18" s="282"/>
      <c r="AC18" s="282"/>
      <c r="AD18" s="282"/>
      <c r="AE18" s="282"/>
      <c r="AF18" s="282"/>
      <c r="AG18" s="281" t="e">
        <f aca="false">AD18+AE18-AF18-AH18</f>
        <v>#VALUE!</v>
      </c>
      <c r="AH18" s="281" t="e">
        <f aca="false">'dkp aug 25' B21</f>
        <v>#VALUE!</v>
      </c>
      <c r="AI18" s="282" t="e">
        <f aca="false">'dkp aug 25' B21</f>
        <v>#VALUE!</v>
      </c>
      <c r="AJ18" s="282" t="e">
        <f aca="false">'dkp aug 25' E21</f>
        <v>#VALUE!</v>
      </c>
      <c r="AK18" s="282"/>
      <c r="AL18" s="282"/>
      <c r="AM18" s="282"/>
      <c r="AN18" s="282"/>
      <c r="AO18" s="282"/>
      <c r="AP18" s="282"/>
      <c r="AQ18" s="282"/>
      <c r="AR18" s="282"/>
      <c r="AS18" s="282"/>
      <c r="AT18" s="282"/>
      <c r="AU18" s="282"/>
      <c r="AV18" s="282"/>
      <c r="AW18" s="282"/>
      <c r="AX18" s="282"/>
      <c r="AY18" s="282"/>
      <c r="AZ18" s="282"/>
      <c r="BA18" s="282"/>
      <c r="BB18" s="282"/>
    </row>
    <row r="19" customFormat="false" ht="15.75" hidden="false" customHeight="true" outlineLevel="0" collapsed="false">
      <c r="A19" s="282" t="s">
        <v>430</v>
      </c>
      <c r="B19" s="278" t="e">
        <f aca="false">G19+K19+O19+S19+W19+AA19+AE19+AI19+AM19+AQ19+AU19+AY19</f>
        <v>#VALUE!</v>
      </c>
      <c r="C19" s="278" t="e">
        <f aca="false">H19+L19+P19+T19+X19+AB19+AF19+AJ19+AN19+AR19+AV19+AZ19</f>
        <v>#VALUE!</v>
      </c>
      <c r="D19" s="279" t="e">
        <f aca="false">I19+M19+Q19+U19+Y19+AC19+AG19+AK19+AO19+AS19+AW19+BA19</f>
        <v>#VALUE!</v>
      </c>
      <c r="E19" s="280" t="e">
        <f aca="false">C19/(B19+F19)</f>
        <v>#VALUE!</v>
      </c>
      <c r="F19" s="282" t="n">
        <v>55</v>
      </c>
      <c r="G19" s="282"/>
      <c r="H19" s="282"/>
      <c r="I19" s="282"/>
      <c r="J19" s="282"/>
      <c r="K19" s="282"/>
      <c r="L19" s="282"/>
      <c r="M19" s="282"/>
      <c r="N19" s="282"/>
      <c r="O19" s="282"/>
      <c r="P19" s="282"/>
      <c r="Q19" s="282"/>
      <c r="R19" s="282"/>
      <c r="S19" s="282"/>
      <c r="T19" s="282" t="e">
        <f aca="false">array_constrain(arrayformula(xlookup(A19,'dkp apr 25' A:A,'dkp apr 25' E:E,"")), 1, 1)</f>
        <v>#VALUE!</v>
      </c>
      <c r="U19" s="282"/>
      <c r="V19" s="282"/>
      <c r="W19" s="282"/>
      <c r="X19" s="282"/>
      <c r="Y19" s="282"/>
      <c r="Z19" s="282"/>
      <c r="AA19" s="282"/>
      <c r="AB19" s="282"/>
      <c r="AC19" s="281" t="e">
        <f aca="false">F19+AA19-AB19-AD19</f>
        <v>#VALUE!</v>
      </c>
      <c r="AD19" s="281" t="e">
        <f aca="false">'dkp jul 25' B27</f>
        <v>#VALUE!</v>
      </c>
      <c r="AE19" s="282" t="e">
        <f aca="false">'dkp jul 25' B27</f>
        <v>#VALUE!</v>
      </c>
      <c r="AF19" s="282" t="e">
        <f aca="false">'dkp jul 25' E27</f>
        <v>#VALUE!</v>
      </c>
      <c r="AG19" s="281" t="e">
        <f aca="false">AD19+AE19-AF19-AH19</f>
        <v>#VALUE!</v>
      </c>
      <c r="AH19" s="281" t="e">
        <f aca="false">'dkp aug 25' B22</f>
        <v>#VALUE!</v>
      </c>
      <c r="AI19" s="282" t="e">
        <f aca="false">'dkp aug 25' B22</f>
        <v>#VALUE!</v>
      </c>
      <c r="AJ19" s="282" t="e">
        <f aca="false">'dkp aug 25' E21</f>
        <v>#VALUE!</v>
      </c>
      <c r="AK19" s="282"/>
      <c r="AL19" s="282"/>
      <c r="AM19" s="282"/>
      <c r="AN19" s="282"/>
      <c r="AO19" s="282"/>
      <c r="AP19" s="282"/>
      <c r="AQ19" s="282"/>
      <c r="AR19" s="282"/>
      <c r="AS19" s="282"/>
      <c r="AT19" s="282"/>
      <c r="AU19" s="282"/>
      <c r="AV19" s="282"/>
      <c r="AW19" s="282"/>
      <c r="AX19" s="282"/>
      <c r="AY19" s="282"/>
      <c r="AZ19" s="282"/>
      <c r="BA19" s="282"/>
      <c r="BB19" s="282"/>
    </row>
    <row r="20" customFormat="false" ht="15.75" hidden="false" customHeight="true" outlineLevel="0" collapsed="false">
      <c r="A20" s="282" t="s">
        <v>444</v>
      </c>
      <c r="B20" s="278" t="e">
        <f aca="false">G20+K20+O20+S20+W20+AA20+AE20+AI20+AM20+AQ20+AU20+AY20</f>
        <v>#VALUE!</v>
      </c>
      <c r="C20" s="278" t="e">
        <f aca="false">H20+L20+P20+T20+X20+AB20+AF20+AJ20+AN20+AR20+AV20+AZ20</f>
        <v>#VALUE!</v>
      </c>
      <c r="D20" s="279" t="e">
        <f aca="false">I20+M20+Q20+U20+Y20+AC20+AG20+AK20+AO20+AS20+AW20+BA20</f>
        <v>#VALUE!</v>
      </c>
      <c r="E20" s="280" t="e">
        <f aca="false">C20/(B20+F20)</f>
        <v>#VALUE!</v>
      </c>
      <c r="F20" s="282"/>
      <c r="G20" s="282"/>
      <c r="H20" s="282"/>
      <c r="I20" s="282"/>
      <c r="J20" s="282"/>
      <c r="K20" s="282"/>
      <c r="L20" s="282"/>
      <c r="M20" s="282"/>
      <c r="N20" s="282"/>
      <c r="O20" s="282"/>
      <c r="P20" s="282"/>
      <c r="Q20" s="282"/>
      <c r="R20" s="282"/>
      <c r="S20" s="282"/>
      <c r="T20" s="282" t="e">
        <f aca="false">array_constrain(arrayformula(xlookup(A20,'dkp apr 25' A:A,'dkp apr 25' E:E,"")), 1, 1)</f>
        <v>#VALUE!</v>
      </c>
      <c r="U20" s="282"/>
      <c r="V20" s="282"/>
      <c r="W20" s="282"/>
      <c r="X20" s="282"/>
      <c r="Y20" s="282"/>
      <c r="Z20" s="282"/>
      <c r="AA20" s="282"/>
      <c r="AB20" s="282"/>
      <c r="AC20" s="281" t="e">
        <f aca="false">Z20+AA20-AB20-AD20</f>
        <v>#VALUE!</v>
      </c>
      <c r="AD20" s="281" t="e">
        <f aca="false">'dkp jul 25' B29</f>
        <v>#VALUE!</v>
      </c>
      <c r="AE20" s="282" t="e">
        <f aca="false">'dkp jul 25' B29</f>
        <v>#VALUE!</v>
      </c>
      <c r="AF20" s="282" t="e">
        <f aca="false">'dkp jul 25' E29</f>
        <v>#VALUE!</v>
      </c>
      <c r="AG20" s="281" t="e">
        <f aca="false">AD20+AE20-AF20-AH20</f>
        <v>#VALUE!</v>
      </c>
      <c r="AH20" s="281" t="e">
        <f aca="false">'dkp aug 25' B23</f>
        <v>#VALUE!</v>
      </c>
      <c r="AI20" s="282" t="e">
        <f aca="false">'dkp aug 25' B23</f>
        <v>#VALUE!</v>
      </c>
      <c r="AJ20" s="282" t="e">
        <f aca="false">'dkp aug 25' E21</f>
        <v>#VALUE!</v>
      </c>
      <c r="AK20" s="282"/>
      <c r="AL20" s="282"/>
      <c r="AM20" s="282"/>
      <c r="AN20" s="282"/>
      <c r="AO20" s="282"/>
      <c r="AP20" s="282"/>
      <c r="AQ20" s="282"/>
      <c r="AR20" s="282"/>
      <c r="AS20" s="282"/>
      <c r="AT20" s="282"/>
      <c r="AU20" s="282"/>
      <c r="AV20" s="282"/>
      <c r="AW20" s="282"/>
      <c r="AX20" s="282"/>
      <c r="AY20" s="282"/>
      <c r="AZ20" s="282"/>
      <c r="BA20" s="282"/>
      <c r="BB20" s="282"/>
    </row>
    <row r="21" customFormat="false" ht="15.75" hidden="false" customHeight="true" outlineLevel="0" collapsed="false">
      <c r="A21" s="282" t="s">
        <v>365</v>
      </c>
      <c r="B21" s="278" t="e">
        <f aca="false">G21+K21+O21+S21+W21+AA21+AE21+AI21+AM21+AQ21+AU21+AY21</f>
        <v>#VALUE!</v>
      </c>
      <c r="C21" s="278" t="e">
        <f aca="false">H21+L21+P21+T21+X21+AB21+AF21+AJ21+AN21+AR21+AV21+AZ21</f>
        <v>#VALUE!</v>
      </c>
      <c r="D21" s="279" t="e">
        <f aca="false">I21+M21+Q21+U21+Y21+AC21+AG21+AK21+AO21+AS21+AW21+BA21</f>
        <v>#VALUE!</v>
      </c>
      <c r="E21" s="280" t="e">
        <f aca="false">C21/(B21+F21)</f>
        <v>#VALUE!</v>
      </c>
      <c r="F21" s="282"/>
      <c r="G21" s="282"/>
      <c r="H21" s="282"/>
      <c r="I21" s="282"/>
      <c r="J21" s="282"/>
      <c r="K21" s="282"/>
      <c r="L21" s="282"/>
      <c r="M21" s="282"/>
      <c r="N21" s="282"/>
      <c r="O21" s="282"/>
      <c r="P21" s="282"/>
      <c r="Q21" s="281" t="e">
        <f aca="false">N21+O21-P21-R21</f>
        <v>#VALUE!</v>
      </c>
      <c r="R21" s="281" t="e">
        <f aca="false">'dkp apr 25' B27</f>
        <v>#VALUE!</v>
      </c>
      <c r="S21" s="282" t="e">
        <f aca="false">'dkp apr 25' B27</f>
        <v>#VALUE!</v>
      </c>
      <c r="T21" s="282" t="e">
        <f aca="false">'dkp apr 25' E27</f>
        <v>#VALUE!</v>
      </c>
      <c r="U21" s="281" t="e">
        <f aca="false">R21+S21-T21-V21</f>
        <v>#VALUE!</v>
      </c>
      <c r="V21" s="281" t="e">
        <f aca="false">'dkp may 25' B28</f>
        <v>#VALUE!</v>
      </c>
      <c r="W21" s="282" t="e">
        <f aca="false">'dkp may 25' B28</f>
        <v>#VALUE!</v>
      </c>
      <c r="X21" s="282" t="e">
        <f aca="false">'dkp may 25' E28</f>
        <v>#VALUE!</v>
      </c>
      <c r="Y21" s="281" t="e">
        <f aca="false">V21+W21-X21-Z21</f>
        <v>#VALUE!</v>
      </c>
      <c r="Z21" s="281" t="e">
        <f aca="false">'dkp jun 25' B30</f>
        <v>#VALUE!</v>
      </c>
      <c r="AA21" s="282" t="e">
        <f aca="false">'dkp jun 25' B30</f>
        <v>#VALUE!</v>
      </c>
      <c r="AB21" s="282" t="e">
        <f aca="false">'dkp jun 25' E30</f>
        <v>#VALUE!</v>
      </c>
      <c r="AC21" s="281" t="e">
        <f aca="false">Z21+AA21-AB21-AD21</f>
        <v>#VALUE!</v>
      </c>
      <c r="AD21" s="281" t="e">
        <f aca="false">'dkp jul 25' B30</f>
        <v>#VALUE!</v>
      </c>
      <c r="AE21" s="282" t="e">
        <f aca="false">'dkp jul 25' B30</f>
        <v>#VALUE!</v>
      </c>
      <c r="AF21" s="282" t="e">
        <f aca="false">'dkp jul 25' E29</f>
        <v>#VALUE!</v>
      </c>
      <c r="AG21" s="281" t="e">
        <f aca="false">AD21+AE21-AF21-AH21</f>
        <v>#VALUE!</v>
      </c>
      <c r="AH21" s="281" t="e">
        <f aca="false">'dkp aug 25' B24</f>
        <v>#VALUE!</v>
      </c>
      <c r="AI21" s="282" t="e">
        <f aca="false">'dkp aug 25' B24</f>
        <v>#VALUE!</v>
      </c>
      <c r="AJ21" s="282" t="e">
        <f aca="false">'dkp aug 25' E21</f>
        <v>#VALUE!</v>
      </c>
      <c r="AK21" s="282"/>
      <c r="AL21" s="282"/>
      <c r="AM21" s="282"/>
      <c r="AN21" s="282"/>
      <c r="AO21" s="282"/>
      <c r="AP21" s="282"/>
      <c r="AQ21" s="282"/>
      <c r="AR21" s="282"/>
      <c r="AS21" s="282"/>
      <c r="AT21" s="282"/>
      <c r="AU21" s="282"/>
      <c r="AV21" s="282"/>
      <c r="AW21" s="282"/>
      <c r="AX21" s="282"/>
      <c r="AY21" s="282"/>
      <c r="AZ21" s="282"/>
      <c r="BA21" s="282"/>
      <c r="BB21" s="282"/>
    </row>
    <row r="22" customFormat="false" ht="15.75" hidden="false" customHeight="true" outlineLevel="0" collapsed="false">
      <c r="A22" s="283" t="s">
        <v>344</v>
      </c>
      <c r="B22" s="278" t="e">
        <f aca="false">G22+K22+O22+S22+W22+AA22+AE22+AI22+AM22+AQ22+AU22+AY22</f>
        <v>#VALUE!</v>
      </c>
      <c r="C22" s="278" t="e">
        <f aca="false">H22+L22+P22+T22+X22+AB22+AF22+AJ22+AN22+AR22+AV22+AZ22</f>
        <v>#VALUE!</v>
      </c>
      <c r="D22" s="279" t="e">
        <f aca="false">I22+M22+Q22+U22+Y22+AC22+AG22+AK22+AO22+AS22+AW22+BA22</f>
        <v>#VALUE!</v>
      </c>
      <c r="E22" s="280" t="e">
        <f aca="false">C22/(B22+F22)</f>
        <v>#VALUE!</v>
      </c>
      <c r="F22" s="279" t="e">
        <f aca="false">'dkp jan 25' B27</f>
        <v>#VALUE!</v>
      </c>
      <c r="G22" s="278" t="e">
        <f aca="false">'dkp jan 25' B27</f>
        <v>#VALUE!</v>
      </c>
      <c r="H22" s="278" t="e">
        <f aca="false">'dkp jan 25' E27</f>
        <v>#VALUE!</v>
      </c>
      <c r="I22" s="281" t="e">
        <f aca="false">F22+G22-H22-J22</f>
        <v>#VALUE!</v>
      </c>
      <c r="J22" s="281" t="e">
        <f aca="false">'dkp feb 25' B27</f>
        <v>#VALUE!</v>
      </c>
      <c r="K22" s="282" t="e">
        <f aca="false">'dkp feb 25' B27</f>
        <v>#VALUE!</v>
      </c>
      <c r="L22" s="282" t="e">
        <f aca="false">'dkp feb 25' E27</f>
        <v>#VALUE!</v>
      </c>
      <c r="M22" s="281" t="e">
        <f aca="false">J22+K22-L22-N22</f>
        <v>#VALUE!</v>
      </c>
      <c r="N22" s="281" t="e">
        <f aca="false">'dkp mar 25' B26</f>
        <v>#VALUE!</v>
      </c>
      <c r="O22" s="282" t="e">
        <f aca="false">'dkp mar 25' B26</f>
        <v>#VALUE!</v>
      </c>
      <c r="P22" s="282" t="e">
        <f aca="false">'dkp mar 25' E26</f>
        <v>#VALUE!</v>
      </c>
      <c r="Q22" s="281" t="e">
        <f aca="false">N22+O22-P22-R22</f>
        <v>#VALUE!</v>
      </c>
      <c r="R22" s="281" t="e">
        <f aca="false">'dkp apr 25' B28</f>
        <v>#VALUE!</v>
      </c>
      <c r="S22" s="282" t="e">
        <f aca="false">'dkp apr 25' B28</f>
        <v>#VALUE!</v>
      </c>
      <c r="T22" s="282" t="e">
        <f aca="false">'dkp apr 25' E27</f>
        <v>#VALUE!</v>
      </c>
      <c r="U22" s="281" t="e">
        <f aca="false">R22+S22-T22-V22</f>
        <v>#VALUE!</v>
      </c>
      <c r="V22" s="281" t="e">
        <f aca="false">'dkp may 25' B29</f>
        <v>#VALUE!</v>
      </c>
      <c r="W22" s="282" t="e">
        <f aca="false">'dkp may 25' B29</f>
        <v>#VALUE!</v>
      </c>
      <c r="X22" s="282" t="e">
        <f aca="false">'dkp may 25' E28</f>
        <v>#VALUE!</v>
      </c>
      <c r="Y22" s="281" t="e">
        <f aca="false">V22+W22-X22-Z22</f>
        <v>#VALUE!</v>
      </c>
      <c r="Z22" s="281" t="e">
        <f aca="false">'dkp jun 25' B31</f>
        <v>#VALUE!</v>
      </c>
      <c r="AA22" s="282" t="e">
        <f aca="false">'dkp jun 25' B31</f>
        <v>#VALUE!</v>
      </c>
      <c r="AB22" s="282" t="e">
        <f aca="false">'dkp jun 25' E30</f>
        <v>#VALUE!</v>
      </c>
      <c r="AC22" s="281" t="e">
        <f aca="false">Z22+AA22-AB22-AD22</f>
        <v>#VALUE!</v>
      </c>
      <c r="AD22" s="281" t="e">
        <f aca="false">'dkp jul 25' B31</f>
        <v>#VALUE!</v>
      </c>
      <c r="AE22" s="282" t="e">
        <f aca="false">'dkp jul 25' B31</f>
        <v>#VALUE!</v>
      </c>
      <c r="AF22" s="282" t="e">
        <f aca="false">'dkp jul 25' E29</f>
        <v>#VALUE!</v>
      </c>
      <c r="AG22" s="281" t="e">
        <f aca="false">AD22+AE22-AF22-AH22</f>
        <v>#VALUE!</v>
      </c>
      <c r="AH22" s="281" t="e">
        <f aca="false">'dkp aug 25' B25</f>
        <v>#VALUE!</v>
      </c>
      <c r="AI22" s="282" t="e">
        <f aca="false">'dkp aug 25' B25</f>
        <v>#VALUE!</v>
      </c>
      <c r="AJ22" s="282" t="e">
        <f aca="false">'dkp aug 25' E21</f>
        <v>#VALUE!</v>
      </c>
      <c r="AK22" s="282"/>
      <c r="AL22" s="282"/>
      <c r="AM22" s="282"/>
      <c r="AN22" s="282"/>
      <c r="AO22" s="282"/>
      <c r="AP22" s="282"/>
      <c r="AQ22" s="282"/>
      <c r="AR22" s="282"/>
      <c r="AS22" s="282"/>
      <c r="AT22" s="282"/>
      <c r="AU22" s="282"/>
      <c r="AV22" s="282"/>
      <c r="AW22" s="282"/>
      <c r="AX22" s="282"/>
      <c r="AY22" s="282"/>
      <c r="AZ22" s="282"/>
      <c r="BA22" s="282"/>
      <c r="BB22" s="282"/>
    </row>
    <row r="23" customFormat="false" ht="15.75" hidden="false" customHeight="true" outlineLevel="0" collapsed="false">
      <c r="A23" s="283" t="s">
        <v>350</v>
      </c>
      <c r="B23" s="278" t="e">
        <f aca="false">G23+K23+O23+S23+W23+AA23+AE23+AI23+AM23+AQ23+AU23+AY23</f>
        <v>#VALUE!</v>
      </c>
      <c r="C23" s="278" t="e">
        <f aca="false">H23+L23+P23+T23+X23+AB23+AF23+AJ23+AN23+AR23+AV23+AZ23</f>
        <v>#VALUE!</v>
      </c>
      <c r="D23" s="279" t="e">
        <f aca="false">I23+M23+Q23+U23+Y23+AC23+AG23+AK23+AO23+AS23+AW23+BA23</f>
        <v>#VALUE!</v>
      </c>
      <c r="E23" s="280" t="e">
        <f aca="false">C23/(B23+F23)</f>
        <v>#VALUE!</v>
      </c>
      <c r="F23" s="279" t="e">
        <f aca="false">'dkp jan 25' B28</f>
        <v>#VALUE!</v>
      </c>
      <c r="G23" s="278" t="e">
        <f aca="false">'dkp jan 25' B28</f>
        <v>#VALUE!</v>
      </c>
      <c r="H23" s="278" t="e">
        <f aca="false">'dkp jan 25' E27</f>
        <v>#VALUE!</v>
      </c>
      <c r="I23" s="281" t="e">
        <f aca="false">F23+G23-H23-J23</f>
        <v>#VALUE!</v>
      </c>
      <c r="J23" s="281" t="e">
        <f aca="false">'dkp feb 25' B28</f>
        <v>#VALUE!</v>
      </c>
      <c r="K23" s="282" t="e">
        <f aca="false">'dkp feb 25' B28</f>
        <v>#VALUE!</v>
      </c>
      <c r="L23" s="282" t="e">
        <f aca="false">'dkp feb 25' E27</f>
        <v>#VALUE!</v>
      </c>
      <c r="M23" s="281" t="e">
        <f aca="false">J23+K23-L23-N23</f>
        <v>#VALUE!</v>
      </c>
      <c r="N23" s="281" t="e">
        <f aca="false">'dkp mar 25' B27</f>
        <v>#VALUE!</v>
      </c>
      <c r="O23" s="282" t="e">
        <f aca="false">'dkp mar 25' B27</f>
        <v>#VALUE!</v>
      </c>
      <c r="P23" s="282" t="e">
        <f aca="false">'dkp mar 25' E26</f>
        <v>#VALUE!</v>
      </c>
      <c r="Q23" s="281" t="e">
        <f aca="false">N23+O23-P23-R23</f>
        <v>#VALUE!</v>
      </c>
      <c r="R23" s="281" t="e">
        <f aca="false">'dkp apr 25' B30</f>
        <v>#VALUE!</v>
      </c>
      <c r="S23" s="282" t="e">
        <f aca="false">'dkp apr 25' B30</f>
        <v>#VALUE!</v>
      </c>
      <c r="T23" s="282" t="e">
        <f aca="false">'dkp apr 25' E30</f>
        <v>#VALUE!</v>
      </c>
      <c r="U23" s="281" t="e">
        <f aca="false">R23+S23-T23-V23</f>
        <v>#VALUE!</v>
      </c>
      <c r="V23" s="281" t="e">
        <f aca="false">'dkp may 25' B31</f>
        <v>#VALUE!</v>
      </c>
      <c r="W23" s="282" t="e">
        <f aca="false">'dkp may 25' B31</f>
        <v>#VALUE!</v>
      </c>
      <c r="X23" s="282" t="e">
        <f aca="false">'dkp may 25' E31</f>
        <v>#VALUE!</v>
      </c>
      <c r="Y23" s="281" t="e">
        <f aca="false">V23+W23-X23-Z23</f>
        <v>#VALUE!</v>
      </c>
      <c r="Z23" s="281" t="e">
        <f aca="false">'dkp jun 25' B32</f>
        <v>#VALUE!</v>
      </c>
      <c r="AA23" s="282" t="e">
        <f aca="false">'dkp jun 25' B32</f>
        <v>#VALUE!</v>
      </c>
      <c r="AB23" s="282" t="e">
        <f aca="false">'dkp jun 25' E30</f>
        <v>#VALUE!</v>
      </c>
      <c r="AC23" s="282"/>
      <c r="AD23" s="282"/>
      <c r="AE23" s="282"/>
      <c r="AF23" s="282"/>
      <c r="AG23" s="281" t="e">
        <f aca="false">Z23+AE23-AF23-AH23</f>
        <v>#VALUE!</v>
      </c>
      <c r="AH23" s="281" t="e">
        <f aca="false">'dkp aug 25' B26</f>
        <v>#VALUE!</v>
      </c>
      <c r="AI23" s="282" t="e">
        <f aca="false">'dkp aug 25' B26</f>
        <v>#VALUE!</v>
      </c>
      <c r="AJ23" s="282" t="e">
        <f aca="false">'dkp aug 25' E21</f>
        <v>#VALUE!</v>
      </c>
      <c r="AK23" s="282"/>
      <c r="AL23" s="282"/>
      <c r="AM23" s="282"/>
      <c r="AN23" s="282"/>
      <c r="AO23" s="282"/>
      <c r="AP23" s="282"/>
      <c r="AQ23" s="282"/>
      <c r="AR23" s="282"/>
      <c r="AS23" s="282"/>
      <c r="AT23" s="282"/>
      <c r="AU23" s="282"/>
      <c r="AV23" s="282"/>
      <c r="AW23" s="282"/>
      <c r="AX23" s="282"/>
      <c r="AY23" s="282"/>
      <c r="AZ23" s="282"/>
      <c r="BA23" s="282"/>
      <c r="BB23" s="282"/>
    </row>
    <row r="24" customFormat="false" ht="15.75" hidden="false" customHeight="true" outlineLevel="0" collapsed="false">
      <c r="A24" s="282" t="s">
        <v>442</v>
      </c>
      <c r="B24" s="278" t="e">
        <f aca="false">G24+K24+O24+S24+W24+AA24+AE24+AI24+AM24+AQ24+AU24+AY24</f>
        <v>#VALUE!</v>
      </c>
      <c r="C24" s="278" t="e">
        <f aca="false">H24+L24+P24+T24+X24+AB24+AF24+AJ24+AN24+AR24+AV24+AZ24</f>
        <v>#VALUE!</v>
      </c>
      <c r="D24" s="279" t="e">
        <f aca="false">I24+M24+Q24+U24+Y24+AC24+AG24+AK24+AO24+AS24+AW24+BA24</f>
        <v>#VALUE!</v>
      </c>
      <c r="E24" s="280" t="e">
        <f aca="false">C24/(B24+F24)</f>
        <v>#VALUE!</v>
      </c>
      <c r="F24" s="282"/>
      <c r="G24" s="282"/>
      <c r="H24" s="282"/>
      <c r="I24" s="282"/>
      <c r="J24" s="282"/>
      <c r="K24" s="282"/>
      <c r="L24" s="282"/>
      <c r="M24" s="282"/>
      <c r="N24" s="282"/>
      <c r="O24" s="282"/>
      <c r="P24" s="282"/>
      <c r="Q24" s="282"/>
      <c r="R24" s="282"/>
      <c r="S24" s="282"/>
      <c r="T24" s="282" t="e">
        <f aca="false">array_constrain(arrayformula(xlookup(A24,'dkp apr 25' A:A,'dkp apr 25' E:E,"")), 1, 1)</f>
        <v>#VALUE!</v>
      </c>
      <c r="U24" s="281" t="e">
        <f aca="false">R24+S24-T24-V24</f>
        <v>#VALUE!</v>
      </c>
      <c r="V24" s="281" t="e">
        <f aca="false">'dkp may 25' B33</f>
        <v>#VALUE!</v>
      </c>
      <c r="W24" s="282" t="e">
        <f aca="false">'dkp may 25' B33</f>
        <v>#VALUE!</v>
      </c>
      <c r="X24" s="282" t="e">
        <f aca="false">'dkp may 25' E33</f>
        <v>#VALUE!</v>
      </c>
      <c r="Y24" s="281" t="e">
        <f aca="false">V24+W24-X24-Z24</f>
        <v>#VALUE!</v>
      </c>
      <c r="Z24" s="281" t="e">
        <f aca="false">'dkp jun 25' B33</f>
        <v>#VALUE!</v>
      </c>
      <c r="AA24" s="282" t="e">
        <f aca="false">'dkp jun 25' B33</f>
        <v>#VALUE!</v>
      </c>
      <c r="AB24" s="282" t="e">
        <f aca="false">'dkp jun 25' E30</f>
        <v>#VALUE!</v>
      </c>
      <c r="AC24" s="281" t="e">
        <f aca="false">Z24+AA24-AB24-AD24</f>
        <v>#VALUE!</v>
      </c>
      <c r="AD24" s="281" t="e">
        <f aca="false">'dkp jul 25' B32</f>
        <v>#VALUE!</v>
      </c>
      <c r="AE24" s="282" t="e">
        <f aca="false">'dkp jul 25' B32</f>
        <v>#VALUE!</v>
      </c>
      <c r="AF24" s="282" t="e">
        <f aca="false">'dkp jul 25' E32</f>
        <v>#VALUE!</v>
      </c>
      <c r="AG24" s="281" t="e">
        <f aca="false">AD24+AE24-AF24-AH24</f>
        <v>#VALUE!</v>
      </c>
      <c r="AH24" s="281" t="e">
        <f aca="false">'dkp aug 25' B27</f>
        <v>#VALUE!</v>
      </c>
      <c r="AI24" s="282" t="e">
        <f aca="false">'dkp aug 25' B27</f>
        <v>#VALUE!</v>
      </c>
      <c r="AJ24" s="282" t="e">
        <f aca="false">'dkp aug 25' E21</f>
        <v>#VALUE!</v>
      </c>
      <c r="AK24" s="282"/>
      <c r="AL24" s="282"/>
      <c r="AM24" s="282"/>
      <c r="AN24" s="282"/>
      <c r="AO24" s="282"/>
      <c r="AP24" s="282"/>
      <c r="AQ24" s="282"/>
      <c r="AR24" s="282"/>
      <c r="AS24" s="282"/>
      <c r="AT24" s="282"/>
      <c r="AU24" s="282"/>
      <c r="AV24" s="282"/>
      <c r="AW24" s="282"/>
      <c r="AX24" s="282"/>
      <c r="AY24" s="282"/>
      <c r="AZ24" s="282"/>
      <c r="BA24" s="282"/>
      <c r="BB24" s="282"/>
    </row>
    <row r="25" customFormat="false" ht="15.75" hidden="false" customHeight="true" outlineLevel="0" collapsed="false">
      <c r="A25" s="282" t="s">
        <v>445</v>
      </c>
      <c r="B25" s="278" t="e">
        <f aca="false">G25+K25+O25+S25+W25+AA25+AE25+AI25+AM25+AQ25+AU25+AY25</f>
        <v>#VALUE!</v>
      </c>
      <c r="C25" s="278" t="e">
        <f aca="false">H25+L25+P25+T25+X25+AB25+AF25+AJ25+AN25+AR25+AV25+AZ25</f>
        <v>#VALUE!</v>
      </c>
      <c r="D25" s="279" t="e">
        <f aca="false">I25+M25+Q25+U25+Y25+AC25+AG25+AK25+AO25+AS25+AW25+BA25</f>
        <v>#VALUE!</v>
      </c>
      <c r="E25" s="280" t="e">
        <f aca="false">C25/(B25+F25)</f>
        <v>#VALUE!</v>
      </c>
      <c r="F25" s="282"/>
      <c r="G25" s="282"/>
      <c r="H25" s="282"/>
      <c r="I25" s="282"/>
      <c r="J25" s="282"/>
      <c r="K25" s="282"/>
      <c r="L25" s="282"/>
      <c r="M25" s="282"/>
      <c r="N25" s="282"/>
      <c r="O25" s="282"/>
      <c r="P25" s="282"/>
      <c r="Q25" s="282"/>
      <c r="R25" s="282"/>
      <c r="S25" s="282"/>
      <c r="T25" s="282" t="e">
        <f aca="false">array_constrain(arrayformula(xlookup(A25,'dkp apr 25' A:A,'dkp apr 25' E:E,"")), 1, 1)</f>
        <v>#VALUE!</v>
      </c>
      <c r="U25" s="282"/>
      <c r="V25" s="282"/>
      <c r="W25" s="282"/>
      <c r="X25" s="282"/>
      <c r="Y25" s="282"/>
      <c r="Z25" s="282"/>
      <c r="AA25" s="282"/>
      <c r="AB25" s="282"/>
      <c r="AC25" s="281" t="e">
        <f aca="false">Z25+AA25-AB25-AD25</f>
        <v>#VALUE!</v>
      </c>
      <c r="AD25" s="281" t="e">
        <f aca="false">'dkp jul 25' B34</f>
        <v>#VALUE!</v>
      </c>
      <c r="AE25" s="282" t="e">
        <f aca="false">'dkp jul 25' B34</f>
        <v>#VALUE!</v>
      </c>
      <c r="AF25" s="282" t="e">
        <f aca="false">'dkp jul 25' E34</f>
        <v>#VALUE!</v>
      </c>
      <c r="AG25" s="281" t="e">
        <f aca="false">AD25+AE25-AF25-AH25</f>
        <v>#VALUE!</v>
      </c>
      <c r="AH25" s="281" t="e">
        <f aca="false">'dkp aug 25' B29</f>
        <v>#VALUE!</v>
      </c>
      <c r="AI25" s="282" t="e">
        <f aca="false">'dkp aug 25' B29</f>
        <v>#VALUE!</v>
      </c>
      <c r="AJ25" s="282" t="e">
        <f aca="false">'dkp aug 25' E29</f>
        <v>#VALUE!</v>
      </c>
      <c r="AK25" s="282"/>
      <c r="AL25" s="282"/>
      <c r="AM25" s="282"/>
      <c r="AN25" s="282"/>
      <c r="AO25" s="282"/>
      <c r="AP25" s="282"/>
      <c r="AQ25" s="282"/>
      <c r="AR25" s="282"/>
      <c r="AS25" s="282"/>
      <c r="AT25" s="282"/>
      <c r="AU25" s="282"/>
      <c r="AV25" s="282"/>
      <c r="AW25" s="282"/>
      <c r="AX25" s="282"/>
      <c r="AY25" s="282"/>
      <c r="AZ25" s="282"/>
      <c r="BA25" s="282"/>
      <c r="BB25" s="282"/>
    </row>
    <row r="26" customFormat="false" ht="15.75" hidden="false" customHeight="true" outlineLevel="0" collapsed="false">
      <c r="A26" s="282" t="s">
        <v>474</v>
      </c>
      <c r="B26" s="278" t="e">
        <f aca="false">G26+K26+O26+S26+W26+AA26+AE26+AI26+AM26+AQ26+AU26+AY26</f>
        <v>#VALUE!</v>
      </c>
      <c r="C26" s="278" t="e">
        <f aca="false">H26+L26+P26+T26+X26+AB26+AF26+AJ26+AN26+AR26+AV26+AZ26</f>
        <v>#VALUE!</v>
      </c>
      <c r="D26" s="279" t="e">
        <f aca="false">I26+M26+Q26+U26+Y26+AC26+AG26+AK26+AO26+AS26+AW26+BA26</f>
        <v>#VALUE!</v>
      </c>
      <c r="E26" s="280" t="e">
        <f aca="false">C26/(B26+F26)</f>
        <v>#VALUE!</v>
      </c>
      <c r="F26" s="282"/>
      <c r="G26" s="282"/>
      <c r="H26" s="282"/>
      <c r="I26" s="282"/>
      <c r="J26" s="282"/>
      <c r="K26" s="282"/>
      <c r="L26" s="282"/>
      <c r="M26" s="282"/>
      <c r="N26" s="282"/>
      <c r="O26" s="282"/>
      <c r="P26" s="282"/>
      <c r="Q26" s="282"/>
      <c r="R26" s="282"/>
      <c r="S26" s="282"/>
      <c r="T26" s="282" t="e">
        <f aca="false">array_constrain(arrayformula(xlookup(A26,'dkp apr 25' A:A,'dkp apr 25' E:E,"")), 1, 1)</f>
        <v>#VALUE!</v>
      </c>
      <c r="U26" s="282"/>
      <c r="V26" s="282"/>
      <c r="W26" s="282"/>
      <c r="X26" s="282"/>
      <c r="Y26" s="282"/>
      <c r="Z26" s="282"/>
      <c r="AA26" s="282"/>
      <c r="AB26" s="282"/>
      <c r="AC26" s="282"/>
      <c r="AD26" s="282"/>
      <c r="AE26" s="282"/>
      <c r="AF26" s="282"/>
      <c r="AG26" s="281" t="e">
        <f aca="false">AD26+AE26-AF26-AH26</f>
        <v>#VALUE!</v>
      </c>
      <c r="AH26" s="281" t="e">
        <f aca="false">'dkp aug 25' B30</f>
        <v>#VALUE!</v>
      </c>
      <c r="AI26" s="282" t="e">
        <f aca="false">'dkp aug 25' B30</f>
        <v>#VALUE!</v>
      </c>
      <c r="AJ26" s="282" t="e">
        <f aca="false">'dkp aug 25' E29</f>
        <v>#VALUE!</v>
      </c>
      <c r="AK26" s="282"/>
      <c r="AL26" s="282"/>
      <c r="AM26" s="282"/>
      <c r="AN26" s="282"/>
      <c r="AO26" s="282"/>
      <c r="AP26" s="282"/>
      <c r="AQ26" s="282"/>
      <c r="AR26" s="282"/>
      <c r="AS26" s="282"/>
      <c r="AT26" s="282"/>
      <c r="AU26" s="282"/>
      <c r="AV26" s="282"/>
      <c r="AW26" s="282"/>
      <c r="AX26" s="282"/>
      <c r="AY26" s="282"/>
      <c r="AZ26" s="282"/>
      <c r="BA26" s="282"/>
      <c r="BB26" s="282"/>
    </row>
    <row r="27" customFormat="false" ht="15.75" hidden="false" customHeight="true" outlineLevel="0" collapsed="false">
      <c r="A27" s="283" t="s">
        <v>308</v>
      </c>
      <c r="B27" s="278" t="e">
        <f aca="false">G27+K27+O27+S27+W27+AA27+AE27+AI27+AM27+AQ27+AU27+AY27</f>
        <v>#VALUE!</v>
      </c>
      <c r="C27" s="278" t="e">
        <f aca="false">H27+L27+P27+T27+X27+AB27+AF27+AJ27+AN27+AR27+AV27+AZ27</f>
        <v>#VALUE!</v>
      </c>
      <c r="D27" s="279" t="e">
        <f aca="false">I27+M27+Q27+U27+Y27+AC27+AG27+AK27+AO27+AS27+AW27+BA27</f>
        <v>#VALUE!</v>
      </c>
      <c r="E27" s="280" t="e">
        <f aca="false">C27/(B27+F27)</f>
        <v>#VALUE!</v>
      </c>
      <c r="F27" s="279" t="e">
        <f aca="false">'dkp jan 25' B32</f>
        <v>#VALUE!</v>
      </c>
      <c r="G27" s="278" t="e">
        <f aca="false">'dkp jan 25' B32</f>
        <v>#VALUE!</v>
      </c>
      <c r="H27" s="278" t="e">
        <f aca="false">'dkp jan 25' E32</f>
        <v>#VALUE!</v>
      </c>
      <c r="I27" s="281" t="e">
        <f aca="false">F27+G27-H27-J27</f>
        <v>#VALUE!</v>
      </c>
      <c r="J27" s="281" t="e">
        <f aca="false">'dkp feb 25' B31</f>
        <v>#VALUE!</v>
      </c>
      <c r="K27" s="282" t="e">
        <f aca="false">'dkp feb 25' B31</f>
        <v>#VALUE!</v>
      </c>
      <c r="L27" s="282" t="e">
        <f aca="false">'dkp feb 25' E31</f>
        <v>#VALUE!</v>
      </c>
      <c r="M27" s="281" t="e">
        <f aca="false">J27+K27-L27-N27</f>
        <v>#VALUE!</v>
      </c>
      <c r="N27" s="281" t="e">
        <f aca="false">'dkp mar 25' B29</f>
        <v>#VALUE!</v>
      </c>
      <c r="O27" s="282" t="e">
        <f aca="false">'dkp mar 25' B29</f>
        <v>#VALUE!</v>
      </c>
      <c r="P27" s="282" t="e">
        <f aca="false">'dkp mar 25' E29</f>
        <v>#VALUE!</v>
      </c>
      <c r="Q27" s="281" t="e">
        <f aca="false">N27+O27-P27-R27</f>
        <v>#VALUE!</v>
      </c>
      <c r="R27" s="281" t="e">
        <f aca="false">'dkp apr 25' B33</f>
        <v>#VALUE!</v>
      </c>
      <c r="S27" s="282" t="e">
        <f aca="false">'dkp apr 25' B33</f>
        <v>#VALUE!</v>
      </c>
      <c r="T27" s="282" t="e">
        <f aca="false">'dkp apr 25' E33</f>
        <v>#VALUE!</v>
      </c>
      <c r="U27" s="281" t="e">
        <f aca="false">R27+S27-T27-V27</f>
        <v>#VALUE!</v>
      </c>
      <c r="V27" s="281" t="e">
        <f aca="false">'dkp may 25' B35</f>
        <v>#VALUE!</v>
      </c>
      <c r="W27" s="282" t="e">
        <f aca="false">'dkp may 25' B35</f>
        <v>#VALUE!</v>
      </c>
      <c r="X27" s="282" t="e">
        <f aca="false">'dkp may 25' E35</f>
        <v>#VALUE!</v>
      </c>
      <c r="Y27" s="281" t="e">
        <f aca="false">V27+W27-X27-Z27</f>
        <v>#VALUE!</v>
      </c>
      <c r="Z27" s="281" t="e">
        <f aca="false">'dkp jun 25' B35</f>
        <v>#VALUE!</v>
      </c>
      <c r="AA27" s="282" t="e">
        <f aca="false">'dkp jun 25' B35</f>
        <v>#VALUE!</v>
      </c>
      <c r="AB27" s="282" t="e">
        <f aca="false">'dkp jun 25' E35</f>
        <v>#VALUE!</v>
      </c>
      <c r="AC27" s="281" t="e">
        <f aca="false">Z27+AA27-AB27-AD27</f>
        <v>#VALUE!</v>
      </c>
      <c r="AD27" s="281" t="e">
        <f aca="false">'dkp jul 25' B36</f>
        <v>#VALUE!</v>
      </c>
      <c r="AE27" s="282" t="e">
        <f aca="false">'dkp jul 25' B36</f>
        <v>#VALUE!</v>
      </c>
      <c r="AF27" s="282" t="e">
        <f aca="false">'dkp jul 25' E36</f>
        <v>#VALUE!</v>
      </c>
      <c r="AG27" s="281" t="e">
        <f aca="false">AD27+AE27-AF27-AH27</f>
        <v>#VALUE!</v>
      </c>
      <c r="AH27" s="281" t="e">
        <f aca="false">'dkp aug 25' B31</f>
        <v>#VALUE!</v>
      </c>
      <c r="AI27" s="282" t="e">
        <f aca="false">'dkp aug 25' B31</f>
        <v>#VALUE!</v>
      </c>
      <c r="AJ27" s="282" t="e">
        <f aca="false">'dkp aug 25' E29</f>
        <v>#VALUE!</v>
      </c>
      <c r="AK27" s="282"/>
      <c r="AL27" s="282"/>
      <c r="AM27" s="282"/>
      <c r="AN27" s="282"/>
      <c r="AO27" s="282"/>
      <c r="AP27" s="282"/>
      <c r="AQ27" s="282"/>
      <c r="AR27" s="282"/>
      <c r="AS27" s="282"/>
      <c r="AT27" s="282"/>
      <c r="AU27" s="282"/>
      <c r="AV27" s="282"/>
      <c r="AW27" s="282"/>
      <c r="AX27" s="282"/>
      <c r="AY27" s="282"/>
      <c r="AZ27" s="282"/>
      <c r="BA27" s="282"/>
      <c r="BB27" s="282"/>
    </row>
    <row r="28" customFormat="false" ht="15.75" hidden="false" customHeight="true" outlineLevel="0" collapsed="false">
      <c r="A28" s="282" t="s">
        <v>441</v>
      </c>
      <c r="B28" s="278" t="e">
        <f aca="false">G28+K28+O28+S28+W28+AA28+AE28+AI28+AM28+AQ28+AU28+AY28</f>
        <v>#VALUE!</v>
      </c>
      <c r="C28" s="278" t="e">
        <f aca="false">H28+L28+P28+T28+X28+AB28+AF28+AJ28+AN28+AR28+AV28+AZ28</f>
        <v>#VALUE!</v>
      </c>
      <c r="D28" s="279" t="e">
        <f aca="false">I28+M28+Q28+U28+Y28+AC28+AG28+AK28+AO28+AS28+AW28+BA28</f>
        <v>#VALUE!</v>
      </c>
      <c r="E28" s="280" t="e">
        <f aca="false">C28/(B28+F28)</f>
        <v>#VALUE!</v>
      </c>
      <c r="F28" s="282"/>
      <c r="G28" s="282"/>
      <c r="H28" s="282"/>
      <c r="I28" s="282"/>
      <c r="J28" s="282"/>
      <c r="K28" s="282"/>
      <c r="L28" s="282"/>
      <c r="M28" s="282"/>
      <c r="N28" s="282"/>
      <c r="O28" s="282"/>
      <c r="P28" s="282"/>
      <c r="Q28" s="282"/>
      <c r="R28" s="282"/>
      <c r="S28" s="282"/>
      <c r="T28" s="282" t="e">
        <f aca="false">array_constrain(arrayformula(xlookup(A28,'dkp apr 25' A:A,'dkp apr 25' E:E,"")), 1, 1)</f>
        <v>#VALUE!</v>
      </c>
      <c r="U28" s="282"/>
      <c r="V28" s="282"/>
      <c r="W28" s="282"/>
      <c r="X28" s="282"/>
      <c r="Y28" s="282"/>
      <c r="Z28" s="282"/>
      <c r="AA28" s="282"/>
      <c r="AB28" s="282"/>
      <c r="AC28" s="281" t="e">
        <f aca="false">Z28+AA28-AB28-AD28</f>
        <v>#VALUE!</v>
      </c>
      <c r="AD28" s="281" t="e">
        <f aca="false">'dkp jul 25' B37</f>
        <v>#VALUE!</v>
      </c>
      <c r="AE28" s="282" t="e">
        <f aca="false">'dkp jul 25' B37</f>
        <v>#VALUE!</v>
      </c>
      <c r="AF28" s="282" t="e">
        <f aca="false">'dkp jul 25' E36</f>
        <v>#VALUE!</v>
      </c>
      <c r="AG28" s="281" t="e">
        <f aca="false">AD28+AE28-AF28-AH28</f>
        <v>#VALUE!</v>
      </c>
      <c r="AH28" s="281" t="e">
        <f aca="false">'dkp aug 25' B32</f>
        <v>#VALUE!</v>
      </c>
      <c r="AI28" s="282" t="e">
        <f aca="false">'dkp aug 25' B32</f>
        <v>#VALUE!</v>
      </c>
      <c r="AJ28" s="282" t="e">
        <f aca="false">'dkp aug 25' E29</f>
        <v>#VALUE!</v>
      </c>
      <c r="AK28" s="282"/>
      <c r="AL28" s="282"/>
      <c r="AM28" s="282"/>
      <c r="AN28" s="282"/>
      <c r="AO28" s="282"/>
      <c r="AP28" s="282"/>
      <c r="AQ28" s="282"/>
      <c r="AR28" s="282"/>
      <c r="AS28" s="282"/>
      <c r="AT28" s="282"/>
      <c r="AU28" s="282"/>
      <c r="AV28" s="282"/>
      <c r="AW28" s="282"/>
      <c r="AX28" s="282"/>
      <c r="AY28" s="282"/>
      <c r="AZ28" s="282"/>
      <c r="BA28" s="282"/>
      <c r="BB28" s="282"/>
    </row>
    <row r="29" customFormat="false" ht="15.75" hidden="false" customHeight="true" outlineLevel="0" collapsed="false">
      <c r="A29" s="282" t="s">
        <v>462</v>
      </c>
      <c r="B29" s="278" t="e">
        <f aca="false">G29+K29+O29+S29+W29+AA29+AE29+AI29+AM29+AQ29+AU29+AY29</f>
        <v>#VALUE!</v>
      </c>
      <c r="C29" s="278" t="e">
        <f aca="false">H29+L29+P29+T29+X29+AB29+AF29+AJ29+AN29+AR29+AV29+AZ29</f>
        <v>#VALUE!</v>
      </c>
      <c r="D29" s="279" t="e">
        <f aca="false">I29+M29+Q29+U29+Y29+AC29+AG29+AK29+AO29+AS29+AW29+BA29</f>
        <v>#VALUE!</v>
      </c>
      <c r="E29" s="280" t="e">
        <f aca="false">C29/(B29+F29)</f>
        <v>#VALUE!</v>
      </c>
      <c r="F29" s="282"/>
      <c r="G29" s="282"/>
      <c r="H29" s="282"/>
      <c r="I29" s="282"/>
      <c r="J29" s="282"/>
      <c r="K29" s="282"/>
      <c r="L29" s="282"/>
      <c r="M29" s="282"/>
      <c r="N29" s="282"/>
      <c r="O29" s="282"/>
      <c r="P29" s="282"/>
      <c r="Q29" s="282"/>
      <c r="R29" s="282"/>
      <c r="S29" s="282"/>
      <c r="T29" s="282" t="e">
        <f aca="false">array_constrain(arrayformula(xlookup(A29,'dkp apr 25' A:A,'dkp apr 25' E:E,"")), 1, 1)</f>
        <v>#VALUE!</v>
      </c>
      <c r="U29" s="282"/>
      <c r="V29" s="282"/>
      <c r="W29" s="282"/>
      <c r="X29" s="282"/>
      <c r="Y29" s="282"/>
      <c r="Z29" s="282"/>
      <c r="AA29" s="282"/>
      <c r="AB29" s="282"/>
      <c r="AC29" s="282"/>
      <c r="AD29" s="282"/>
      <c r="AE29" s="282"/>
      <c r="AF29" s="282"/>
      <c r="AG29" s="281" t="e">
        <f aca="false">AD29+AE29-AF29-AH29</f>
        <v>#VALUE!</v>
      </c>
      <c r="AH29" s="281" t="e">
        <f aca="false">'dkp aug 25' B33</f>
        <v>#VALUE!</v>
      </c>
      <c r="AI29" s="282" t="e">
        <f aca="false">'dkp aug 25' B33</f>
        <v>#VALUE!</v>
      </c>
      <c r="AJ29" s="282" t="e">
        <f aca="false">'dkp aug 25' E29</f>
        <v>#VALUE!</v>
      </c>
      <c r="AK29" s="282"/>
      <c r="AL29" s="282"/>
      <c r="AM29" s="282"/>
      <c r="AN29" s="282"/>
      <c r="AO29" s="282"/>
      <c r="AP29" s="282"/>
      <c r="AQ29" s="282"/>
      <c r="AR29" s="282"/>
      <c r="AS29" s="282"/>
      <c r="AT29" s="282"/>
      <c r="AU29" s="282"/>
      <c r="AV29" s="282"/>
      <c r="AW29" s="282"/>
      <c r="AX29" s="282"/>
      <c r="AY29" s="282"/>
      <c r="AZ29" s="282"/>
      <c r="BA29" s="282"/>
      <c r="BB29" s="282"/>
    </row>
    <row r="30" customFormat="false" ht="15.75" hidden="false" customHeight="true" outlineLevel="0" collapsed="false">
      <c r="A30" s="282" t="s">
        <v>85</v>
      </c>
      <c r="B30" s="278" t="e">
        <f aca="false">G30+K30+O30+S30+W30+AA30+AE30+AI30+AM30+AQ30+AU30+AY30</f>
        <v>#VALUE!</v>
      </c>
      <c r="C30" s="278" t="e">
        <f aca="false">H30+L30+P30+T30+X30+AB30+AF30+AJ30+AN30+AR30+AV30+AZ30</f>
        <v>#VALUE!</v>
      </c>
      <c r="D30" s="279" t="e">
        <f aca="false">I30+M30+Q30+U30+Y30+AC30+AG30+AK30+AO30+AS30+AW30+BA30</f>
        <v>#VALUE!</v>
      </c>
      <c r="E30" s="280" t="e">
        <f aca="false">C30/(B30+F30)</f>
        <v>#VALUE!</v>
      </c>
      <c r="F30" s="279" t="e">
        <f aca="false">'dkp jan 25' B33</f>
        <v>#VALUE!</v>
      </c>
      <c r="G30" s="278" t="e">
        <f aca="false">'dkp jan 25' B33</f>
        <v>#VALUE!</v>
      </c>
      <c r="H30" s="278" t="e">
        <f aca="false">'dkp jan 25' E33</f>
        <v>#VALUE!</v>
      </c>
      <c r="I30" s="281" t="e">
        <f aca="false">F30+G30-H30-J30</f>
        <v>#VALUE!</v>
      </c>
      <c r="J30" s="281" t="e">
        <f aca="false">'dkp feb 25' B32</f>
        <v>#VALUE!</v>
      </c>
      <c r="K30" s="282" t="e">
        <f aca="false">'dkp feb 25' B32</f>
        <v>#VALUE!</v>
      </c>
      <c r="L30" s="282" t="e">
        <f aca="false">'dkp feb 25' E32</f>
        <v>#VALUE!</v>
      </c>
      <c r="M30" s="281" t="e">
        <f aca="false">J30+K30-L30-N30</f>
        <v>#VALUE!</v>
      </c>
      <c r="N30" s="281" t="e">
        <f aca="false">'dkp mar 25' B30</f>
        <v>#VALUE!</v>
      </c>
      <c r="O30" s="282" t="e">
        <f aca="false">'dkp mar 25' B30</f>
        <v>#VALUE!</v>
      </c>
      <c r="P30" s="282" t="e">
        <f aca="false">'dkp mar 25' E30</f>
        <v>#VALUE!</v>
      </c>
      <c r="Q30" s="281" t="e">
        <f aca="false">N30+O30-P30-R30</f>
        <v>#VALUE!</v>
      </c>
      <c r="R30" s="281" t="e">
        <f aca="false">'dkp apr 25' B34</f>
        <v>#VALUE!</v>
      </c>
      <c r="S30" s="282" t="e">
        <f aca="false">'dkp apr 25' B34</f>
        <v>#VALUE!</v>
      </c>
      <c r="T30" s="282" t="e">
        <f aca="false">'dkp apr 25' E34</f>
        <v>#VALUE!</v>
      </c>
      <c r="U30" s="281" t="e">
        <f aca="false">R30+S30-T30-V30</f>
        <v>#VALUE!</v>
      </c>
      <c r="V30" s="281" t="e">
        <f aca="false">'dkp may 25' B36</f>
        <v>#VALUE!</v>
      </c>
      <c r="W30" s="282" t="e">
        <f aca="false">'dkp may 25' B36</f>
        <v>#VALUE!</v>
      </c>
      <c r="X30" s="282" t="e">
        <f aca="false">'dkp may 25' E36</f>
        <v>#VALUE!</v>
      </c>
      <c r="Y30" s="281" t="e">
        <f aca="false">V30+W30-X30-Z30</f>
        <v>#VALUE!</v>
      </c>
      <c r="Z30" s="281" t="e">
        <f aca="false">'dkp jun 25' B36</f>
        <v>#VALUE!</v>
      </c>
      <c r="AA30" s="282" t="e">
        <f aca="false">'dkp jun 25' B36</f>
        <v>#VALUE!</v>
      </c>
      <c r="AB30" s="282" t="e">
        <f aca="false">'dkp jun 25' E36</f>
        <v>#VALUE!</v>
      </c>
      <c r="AC30" s="281" t="e">
        <f aca="false">Z30+AA30-AB30-AD30</f>
        <v>#VALUE!</v>
      </c>
      <c r="AD30" s="281" t="e">
        <f aca="false">'dkp jul 25' B38</f>
        <v>#VALUE!</v>
      </c>
      <c r="AE30" s="282" t="e">
        <f aca="false">'dkp jul 25' B38</f>
        <v>#VALUE!</v>
      </c>
      <c r="AF30" s="282" t="e">
        <f aca="false">'dkp jul 25' E38</f>
        <v>#VALUE!</v>
      </c>
      <c r="AG30" s="281" t="e">
        <f aca="false">AD30+AE30-AF30-AH30</f>
        <v>#VALUE!</v>
      </c>
      <c r="AH30" s="281" t="e">
        <f aca="false">'dkp aug 25' B34</f>
        <v>#VALUE!</v>
      </c>
      <c r="AI30" s="282" t="e">
        <f aca="false">'dkp aug 25' B34</f>
        <v>#VALUE!</v>
      </c>
      <c r="AJ30" s="282" t="e">
        <f aca="false">'dkp aug 25' E29</f>
        <v>#VALUE!</v>
      </c>
      <c r="AK30" s="282"/>
      <c r="AL30" s="282"/>
      <c r="AM30" s="282"/>
      <c r="AN30" s="282"/>
      <c r="AO30" s="282"/>
      <c r="AP30" s="282"/>
      <c r="AQ30" s="282"/>
      <c r="AR30" s="282"/>
      <c r="AS30" s="282"/>
      <c r="AT30" s="282"/>
      <c r="AU30" s="282"/>
      <c r="AV30" s="282"/>
      <c r="AW30" s="282"/>
      <c r="AX30" s="282"/>
      <c r="AY30" s="282"/>
      <c r="AZ30" s="282"/>
      <c r="BA30" s="282"/>
      <c r="BB30" s="282"/>
    </row>
    <row r="31" customFormat="false" ht="15.75" hidden="false" customHeight="true" outlineLevel="0" collapsed="false">
      <c r="A31" s="283" t="s">
        <v>328</v>
      </c>
      <c r="B31" s="278" t="e">
        <f aca="false">G31+K31+O31+S31+W31+AA31+AE31+AI31+AM31+AQ31+AU31+AY31</f>
        <v>#VALUE!</v>
      </c>
      <c r="C31" s="278" t="e">
        <f aca="false">H31+L31+P31+T31+X31+AB31+AF31+AJ31+AN31+AR31+AV31+AZ31</f>
        <v>#VALUE!</v>
      </c>
      <c r="D31" s="279" t="e">
        <f aca="false">I31+M31+Q31+U31+Y31+AC31+AG31+AK31+AO31+AS31+AW31+BA31</f>
        <v>#VALUE!</v>
      </c>
      <c r="E31" s="280" t="e">
        <f aca="false">C31/(B31+F31)</f>
        <v>#VALUE!</v>
      </c>
      <c r="F31" s="279" t="e">
        <f aca="false">'dkp jan 25' B35</f>
        <v>#VALUE!</v>
      </c>
      <c r="G31" s="278" t="e">
        <f aca="false">'dkp jan 25' B35</f>
        <v>#VALUE!</v>
      </c>
      <c r="H31" s="278" t="e">
        <f aca="false">'dkp jan 25' E35</f>
        <v>#VALUE!</v>
      </c>
      <c r="I31" s="281" t="e">
        <f aca="false">F31+G31-H31-J31</f>
        <v>#VALUE!</v>
      </c>
      <c r="J31" s="281" t="e">
        <f aca="false">'dkp feb 25' B34</f>
        <v>#VALUE!</v>
      </c>
      <c r="K31" s="282" t="e">
        <f aca="false">'dkp feb 25' B34</f>
        <v>#VALUE!</v>
      </c>
      <c r="L31" s="282" t="e">
        <f aca="false">'dkp feb 25' E34</f>
        <v>#VALUE!</v>
      </c>
      <c r="M31" s="281" t="e">
        <f aca="false">J31+K31-L31-N31</f>
        <v>#VALUE!</v>
      </c>
      <c r="N31" s="281" t="e">
        <f aca="false">'dkp mar 25' B31</f>
        <v>#VALUE!</v>
      </c>
      <c r="O31" s="282" t="e">
        <f aca="false">'dkp mar 25' B31</f>
        <v>#VALUE!</v>
      </c>
      <c r="P31" s="282" t="e">
        <f aca="false">'dkp mar 25' E30</f>
        <v>#VALUE!</v>
      </c>
      <c r="Q31" s="281" t="e">
        <f aca="false">N31+O31-P31-R31</f>
        <v>#VALUE!</v>
      </c>
      <c r="R31" s="281" t="e">
        <f aca="false">'dkp apr 25' B35</f>
        <v>#VALUE!</v>
      </c>
      <c r="S31" s="282" t="e">
        <f aca="false">'dkp apr 25' B35</f>
        <v>#VALUE!</v>
      </c>
      <c r="T31" s="282" t="e">
        <f aca="false">'dkp apr 25' E34</f>
        <v>#VALUE!</v>
      </c>
      <c r="U31" s="281" t="e">
        <f aca="false">R31+S31-T31-V31</f>
        <v>#VALUE!</v>
      </c>
      <c r="V31" s="281" t="e">
        <f aca="false">'dkp may 25' B37</f>
        <v>#VALUE!</v>
      </c>
      <c r="W31" s="282" t="e">
        <f aca="false">'dkp may 25' B37</f>
        <v>#VALUE!</v>
      </c>
      <c r="X31" s="282" t="e">
        <f aca="false">'dkp may 25' E36</f>
        <v>#VALUE!</v>
      </c>
      <c r="Y31" s="281" t="e">
        <f aca="false">V31+W31-X31-Z31</f>
        <v>#VALUE!</v>
      </c>
      <c r="Z31" s="281" t="e">
        <f aca="false">'dkp jun 25' B37</f>
        <v>#VALUE!</v>
      </c>
      <c r="AA31" s="282" t="e">
        <f aca="false">'dkp jun 25' B37</f>
        <v>#VALUE!</v>
      </c>
      <c r="AB31" s="282" t="e">
        <f aca="false">'dkp jun 25' E36</f>
        <v>#VALUE!</v>
      </c>
      <c r="AC31" s="281" t="e">
        <f aca="false">Z31+AA31-AB31-AD31</f>
        <v>#VALUE!</v>
      </c>
      <c r="AD31" s="281" t="e">
        <f aca="false">'dkp jul 25' B39</f>
        <v>#VALUE!</v>
      </c>
      <c r="AE31" s="282" t="e">
        <f aca="false">'dkp jul 25' B39</f>
        <v>#VALUE!</v>
      </c>
      <c r="AF31" s="282" t="e">
        <f aca="false">'dkp jul 25' E38</f>
        <v>#VALUE!</v>
      </c>
      <c r="AG31" s="281" t="e">
        <f aca="false">AD31+AE31-AF31-AH31</f>
        <v>#VALUE!</v>
      </c>
      <c r="AH31" s="281" t="e">
        <f aca="false">'dkp aug 25' B35</f>
        <v>#VALUE!</v>
      </c>
      <c r="AI31" s="282" t="e">
        <f aca="false">'dkp aug 25' B35</f>
        <v>#VALUE!</v>
      </c>
      <c r="AJ31" s="282" t="e">
        <f aca="false">'dkp aug 25' E29</f>
        <v>#VALUE!</v>
      </c>
      <c r="AK31" s="282"/>
      <c r="AL31" s="282"/>
      <c r="AM31" s="282"/>
      <c r="AN31" s="282"/>
      <c r="AO31" s="282"/>
      <c r="AP31" s="282"/>
      <c r="AQ31" s="282"/>
      <c r="AR31" s="282"/>
      <c r="AS31" s="282"/>
      <c r="AT31" s="282"/>
      <c r="AU31" s="282"/>
      <c r="AV31" s="282"/>
      <c r="AW31" s="282"/>
      <c r="AX31" s="282"/>
      <c r="AY31" s="282"/>
      <c r="AZ31" s="282"/>
      <c r="BA31" s="282"/>
      <c r="BB31" s="282"/>
    </row>
    <row r="32" customFormat="false" ht="15.75" hidden="false" customHeight="true" outlineLevel="0" collapsed="false">
      <c r="A32" s="282" t="s">
        <v>332</v>
      </c>
      <c r="B32" s="278" t="e">
        <f aca="false">G32+K32+O32+S32+W32+AA32+AE32+AI32+AM32+AQ32+AU32+AY32</f>
        <v>#VALUE!</v>
      </c>
      <c r="C32" s="278" t="e">
        <f aca="false">H32+L32+P32+T32+X32+AB32+AF32+AJ32+AN32+AR32+AV32+AZ32</f>
        <v>#VALUE!</v>
      </c>
      <c r="D32" s="279" t="e">
        <f aca="false">I32+M32+Q32+U32+Y32+AC32+AG32+AK32+AO32+AS32+AW32+BA32</f>
        <v>#VALUE!</v>
      </c>
      <c r="E32" s="280" t="e">
        <f aca="false">C32/(B32+F32)</f>
        <v>#VALUE!</v>
      </c>
      <c r="F32" s="279" t="e">
        <f aca="false">'dkp jan 25' B40</f>
        <v>#VALUE!</v>
      </c>
      <c r="G32" s="278" t="e">
        <f aca="false">'dkp jan 25' B40</f>
        <v>#VALUE!</v>
      </c>
      <c r="H32" s="278" t="e">
        <f aca="false">'dkp jan 25' E40</f>
        <v>#VALUE!</v>
      </c>
      <c r="I32" s="281" t="e">
        <f aca="false">F32+G32-H32-J32</f>
        <v>#VALUE!</v>
      </c>
      <c r="J32" s="281" t="e">
        <f aca="false">'dkp feb 25' B38</f>
        <v>#VALUE!</v>
      </c>
      <c r="K32" s="282" t="e">
        <f aca="false">'dkp feb 25' B38</f>
        <v>#VALUE!</v>
      </c>
      <c r="L32" s="282" t="e">
        <f aca="false">'dkp feb 25' E38</f>
        <v>#VALUE!</v>
      </c>
      <c r="M32" s="281" t="e">
        <f aca="false">J32+K32-L32-N32</f>
        <v>#VALUE!</v>
      </c>
      <c r="N32" s="281" t="e">
        <f aca="false">'dkp mar 25' B35</f>
        <v>#VALUE!</v>
      </c>
      <c r="O32" s="282" t="e">
        <f aca="false">'dkp mar 25' B35</f>
        <v>#VALUE!</v>
      </c>
      <c r="P32" s="282" t="e">
        <f aca="false">'dkp mar 25' E35</f>
        <v>#VALUE!</v>
      </c>
      <c r="Q32" s="281" t="e">
        <f aca="false">N32+O32-P32-R32</f>
        <v>#VALUE!</v>
      </c>
      <c r="R32" s="281" t="e">
        <f aca="false">'dkp apr 25' B39</f>
        <v>#VALUE!</v>
      </c>
      <c r="S32" s="282" t="e">
        <f aca="false">'dkp apr 25' B39</f>
        <v>#VALUE!</v>
      </c>
      <c r="T32" s="282" t="e">
        <f aca="false">'dkp apr 25' E39</f>
        <v>#VALUE!</v>
      </c>
      <c r="U32" s="281" t="e">
        <f aca="false">R32+S32-T32-V32</f>
        <v>#VALUE!</v>
      </c>
      <c r="V32" s="281" t="e">
        <f aca="false">'dkp may 25' B45</f>
        <v>#VALUE!</v>
      </c>
      <c r="W32" s="282" t="e">
        <f aca="false">'dkp may 25' B45</f>
        <v>#VALUE!</v>
      </c>
      <c r="X32" s="282" t="e">
        <f aca="false">'dkp may 25' E45</f>
        <v>#VALUE!</v>
      </c>
      <c r="Y32" s="281" t="e">
        <f aca="false">V32+W32-X32-Z32</f>
        <v>#VALUE!</v>
      </c>
      <c r="Z32" s="281" t="e">
        <f aca="false">'dkp jun 25' B43</f>
        <v>#VALUE!</v>
      </c>
      <c r="AA32" s="282" t="e">
        <f aca="false">'dkp jun 25' B43</f>
        <v>#VALUE!</v>
      </c>
      <c r="AB32" s="282" t="e">
        <f aca="false">'dkp jun 25' E43</f>
        <v>#VALUE!</v>
      </c>
      <c r="AC32" s="281" t="e">
        <f aca="false">Z32+AA32-AB32-AD32</f>
        <v>#VALUE!</v>
      </c>
      <c r="AD32" s="281" t="e">
        <f aca="false">'dkp jul 25' B41</f>
        <v>#VALUE!</v>
      </c>
      <c r="AE32" s="282" t="e">
        <f aca="false">'dkp jul 25' B41</f>
        <v>#VALUE!</v>
      </c>
      <c r="AF32" s="282" t="e">
        <f aca="false">'dkp jul 25' E41</f>
        <v>#VALUE!</v>
      </c>
      <c r="AG32" s="281" t="e">
        <f aca="false">AD32+AE32-AF32-AH32</f>
        <v>#VALUE!</v>
      </c>
      <c r="AH32" s="281" t="e">
        <f aca="false">'dkp aug 25' B36</f>
        <v>#VALUE!</v>
      </c>
      <c r="AI32" s="282" t="e">
        <f aca="false">'dkp aug 25' B36</f>
        <v>#VALUE!</v>
      </c>
      <c r="AJ32" s="282" t="e">
        <f aca="false">'dkp aug 25' E29</f>
        <v>#VALUE!</v>
      </c>
      <c r="AK32" s="282"/>
      <c r="AL32" s="282"/>
      <c r="AM32" s="282"/>
      <c r="AN32" s="282"/>
      <c r="AO32" s="282"/>
      <c r="AP32" s="282"/>
      <c r="AQ32" s="282"/>
      <c r="AR32" s="282"/>
      <c r="AS32" s="282"/>
      <c r="AT32" s="282"/>
      <c r="AU32" s="282"/>
      <c r="AV32" s="282"/>
      <c r="AW32" s="282"/>
      <c r="AX32" s="282"/>
      <c r="AY32" s="282"/>
      <c r="AZ32" s="282"/>
      <c r="BA32" s="282"/>
      <c r="BB32" s="282"/>
    </row>
    <row r="33" customFormat="false" ht="15.75" hidden="false" customHeight="true" outlineLevel="0" collapsed="false">
      <c r="A33" s="282" t="s">
        <v>434</v>
      </c>
      <c r="B33" s="278" t="e">
        <f aca="false">G33+K33+O33+S33+W33+AA33+AE33+AI33+AM33+AQ33+AU33+AY33</f>
        <v>#VALUE!</v>
      </c>
      <c r="C33" s="278" t="e">
        <f aca="false">H33+L33+P33+T33+X33+AB33+AF33+AJ33+AN33+AR33+AV33+AZ33</f>
        <v>#VALUE!</v>
      </c>
      <c r="D33" s="279" t="e">
        <f aca="false">I33+M33+Q33+U33+Y33+AC33+AG33+AK33+AO33+AS33+AW33+BA33</f>
        <v>#VALUE!</v>
      </c>
      <c r="E33" s="280" t="e">
        <f aca="false">C33/(B33+F33)</f>
        <v>#VALUE!</v>
      </c>
      <c r="F33" s="282"/>
      <c r="G33" s="282"/>
      <c r="H33" s="282"/>
      <c r="I33" s="282"/>
      <c r="J33" s="282"/>
      <c r="K33" s="282"/>
      <c r="L33" s="282"/>
      <c r="M33" s="282"/>
      <c r="N33" s="282"/>
      <c r="O33" s="282"/>
      <c r="P33" s="282"/>
      <c r="Q33" s="282"/>
      <c r="R33" s="282"/>
      <c r="S33" s="282"/>
      <c r="T33" s="282" t="e">
        <f aca="false">array_constrain(arrayformula(xlookup(A33,'dkp apr 25' A:A,'dkp apr 25' E:E,"")), 1, 1)</f>
        <v>#VALUE!</v>
      </c>
      <c r="U33" s="282"/>
      <c r="V33" s="282"/>
      <c r="W33" s="282"/>
      <c r="X33" s="282"/>
      <c r="Y33" s="282"/>
      <c r="Z33" s="282"/>
      <c r="AA33" s="282"/>
      <c r="AB33" s="282"/>
      <c r="AC33" s="281" t="e">
        <f aca="false">Z33+AA33-AB33-AD33</f>
        <v>#VALUE!</v>
      </c>
      <c r="AD33" s="281" t="e">
        <f aca="false">'dkp jul 25' B42</f>
        <v>#VALUE!</v>
      </c>
      <c r="AE33" s="282" t="e">
        <f aca="false">'dkp jul 25' B42</f>
        <v>#VALUE!</v>
      </c>
      <c r="AF33" s="282" t="e">
        <f aca="false">'dkp jul 25' E41</f>
        <v>#VALUE!</v>
      </c>
      <c r="AG33" s="281" t="e">
        <f aca="false">AD33+AE33-AF33-AH33</f>
        <v>#VALUE!</v>
      </c>
      <c r="AH33" s="281" t="e">
        <f aca="false">'dkp aug 25' B37</f>
        <v>#VALUE!</v>
      </c>
      <c r="AI33" s="282" t="e">
        <f aca="false">'dkp aug 25' B37</f>
        <v>#VALUE!</v>
      </c>
      <c r="AJ33" s="282" t="e">
        <f aca="false">'dkp aug 25' E29</f>
        <v>#VALUE!</v>
      </c>
      <c r="AK33" s="282"/>
      <c r="AL33" s="282"/>
      <c r="AM33" s="282"/>
      <c r="AN33" s="282"/>
      <c r="AO33" s="282"/>
      <c r="AP33" s="282"/>
      <c r="AQ33" s="282"/>
      <c r="AR33" s="282"/>
      <c r="AS33" s="282"/>
      <c r="AT33" s="282"/>
      <c r="AU33" s="282"/>
      <c r="AV33" s="282"/>
      <c r="AW33" s="282"/>
      <c r="AX33" s="282"/>
      <c r="AY33" s="282"/>
      <c r="AZ33" s="282"/>
      <c r="BA33" s="282"/>
      <c r="BB33" s="282"/>
    </row>
    <row r="34" customFormat="false" ht="15.75" hidden="false" customHeight="true" outlineLevel="0" collapsed="false">
      <c r="A34" s="282" t="s">
        <v>448</v>
      </c>
      <c r="B34" s="278" t="e">
        <f aca="false">G34+K34+O34+S34+W34+AA34+AE34+AI34+AM34+AQ34+AU34+AY34</f>
        <v>#VALUE!</v>
      </c>
      <c r="C34" s="278" t="e">
        <f aca="false">H34+L34+P34+T34+X34+AB34+AF34+AJ34+AN34+AR34+AV34+AZ34</f>
        <v>#VALUE!</v>
      </c>
      <c r="D34" s="279" t="e">
        <f aca="false">I34+M34+Q34+U34+Y34+AC34+AG34+AK34+AO34+AS34+AW34+BA34</f>
        <v>#VALUE!</v>
      </c>
      <c r="E34" s="280" t="e">
        <f aca="false">C34/(B34+F34)</f>
        <v>#VALUE!</v>
      </c>
      <c r="F34" s="282"/>
      <c r="G34" s="282"/>
      <c r="H34" s="282"/>
      <c r="I34" s="282"/>
      <c r="J34" s="282"/>
      <c r="K34" s="282"/>
      <c r="L34" s="282"/>
      <c r="M34" s="282"/>
      <c r="N34" s="282"/>
      <c r="O34" s="282"/>
      <c r="P34" s="282"/>
      <c r="Q34" s="282"/>
      <c r="R34" s="282"/>
      <c r="S34" s="282"/>
      <c r="T34" s="282" t="e">
        <f aca="false">array_constrain(arrayformula(xlookup(A34,'dkp apr 25' A:A,'dkp apr 25' E:E,"")), 1, 1)</f>
        <v>#VALUE!</v>
      </c>
      <c r="U34" s="282"/>
      <c r="V34" s="282"/>
      <c r="W34" s="282"/>
      <c r="X34" s="282"/>
      <c r="Y34" s="282"/>
      <c r="Z34" s="282"/>
      <c r="AA34" s="282"/>
      <c r="AB34" s="282"/>
      <c r="AC34" s="282"/>
      <c r="AD34" s="282"/>
      <c r="AE34" s="282"/>
      <c r="AF34" s="282"/>
      <c r="AG34" s="281" t="e">
        <f aca="false">AD34+AE34-AF34-AH34</f>
        <v>#VALUE!</v>
      </c>
      <c r="AH34" s="281" t="e">
        <f aca="false">'dkp aug 25' B38</f>
        <v>#VALUE!</v>
      </c>
      <c r="AI34" s="282" t="e">
        <f aca="false">'dkp aug 25' B38</f>
        <v>#VALUE!</v>
      </c>
      <c r="AJ34" s="282" t="e">
        <f aca="false">'dkp aug 25' E29</f>
        <v>#VALUE!</v>
      </c>
      <c r="AK34" s="282"/>
      <c r="AL34" s="282"/>
      <c r="AM34" s="282"/>
      <c r="AN34" s="282"/>
      <c r="AO34" s="282"/>
      <c r="AP34" s="282"/>
      <c r="AQ34" s="282"/>
      <c r="AR34" s="282"/>
      <c r="AS34" s="282"/>
      <c r="AT34" s="282"/>
      <c r="AU34" s="282"/>
      <c r="AV34" s="282"/>
      <c r="AW34" s="282"/>
      <c r="AX34" s="282"/>
      <c r="AY34" s="282"/>
      <c r="AZ34" s="282"/>
      <c r="BA34" s="282"/>
      <c r="BB34" s="282"/>
    </row>
    <row r="35" customFormat="false" ht="15.75" hidden="false" customHeight="true" outlineLevel="0" collapsed="false">
      <c r="A35" s="97" t="s">
        <v>307</v>
      </c>
      <c r="B35" s="278" t="e">
        <f aca="false">G35+K35+O35+S35+W35+AA35+AE35+AI35+AM35+AQ35+AU35+AY35</f>
        <v>#VALUE!</v>
      </c>
      <c r="C35" s="278" t="e">
        <f aca="false">H35+L35+P35+T35+X35+AB35+AF35+AJ35+AN35+AR35+AV35+AZ35</f>
        <v>#VALUE!</v>
      </c>
      <c r="D35" s="279" t="e">
        <f aca="false">I35+M35+Q35+U35+Y35+AC35+AG35+AK35+AO35+AS35+AW35+BA35</f>
        <v>#VALUE!</v>
      </c>
      <c r="E35" s="280" t="e">
        <f aca="false">C35/(B35+F35)</f>
        <v>#VALUE!</v>
      </c>
      <c r="F35" s="279" t="e">
        <f aca="false">'dkp jan 25' B41</f>
        <v>#VALUE!</v>
      </c>
      <c r="G35" s="278" t="e">
        <f aca="false">'dkp jan 25' B41</f>
        <v>#VALUE!</v>
      </c>
      <c r="H35" s="278" t="e">
        <f aca="false">'dkp jan 25' E41</f>
        <v>#VALUE!</v>
      </c>
      <c r="I35" s="281" t="e">
        <f aca="false">F35+G35-H35-J35</f>
        <v>#VALUE!</v>
      </c>
      <c r="J35" s="281" t="e">
        <f aca="false">'dkp feb 25' B39</f>
        <v>#VALUE!</v>
      </c>
      <c r="K35" s="282" t="e">
        <f aca="false">'dkp feb 25' B39</f>
        <v>#VALUE!</v>
      </c>
      <c r="L35" s="282" t="e">
        <f aca="false">'dkp feb 25' E39</f>
        <v>#VALUE!</v>
      </c>
      <c r="M35" s="281" t="e">
        <f aca="false">J35+K35-L35-N35</f>
        <v>#VALUE!</v>
      </c>
      <c r="N35" s="281" t="e">
        <f aca="false">'dkp mar 25' B36</f>
        <v>#VALUE!</v>
      </c>
      <c r="O35" s="282" t="e">
        <f aca="false">'dkp mar 25' B36</f>
        <v>#VALUE!</v>
      </c>
      <c r="P35" s="282" t="e">
        <f aca="false">'dkp mar 25' E36</f>
        <v>#VALUE!</v>
      </c>
      <c r="Q35" s="281" t="e">
        <f aca="false">N35+O35-P35-R35</f>
        <v>#VALUE!</v>
      </c>
      <c r="R35" s="281" t="e">
        <f aca="false">'dkp apr 25' B40</f>
        <v>#VALUE!</v>
      </c>
      <c r="S35" s="282" t="e">
        <f aca="false">'dkp apr 25' B40</f>
        <v>#VALUE!</v>
      </c>
      <c r="T35" s="282" t="e">
        <f aca="false">'dkp apr 25' E40</f>
        <v>#VALUE!</v>
      </c>
      <c r="U35" s="281" t="e">
        <f aca="false">R35+S35-T35-V35</f>
        <v>#VALUE!</v>
      </c>
      <c r="V35" s="281" t="e">
        <f aca="false">'dkp may 25' B46</f>
        <v>#VALUE!</v>
      </c>
      <c r="W35" s="282" t="e">
        <f aca="false">'dkp may 25' B46</f>
        <v>#VALUE!</v>
      </c>
      <c r="X35" s="282" t="e">
        <f aca="false">'dkp may 25' E46</f>
        <v>#VALUE!</v>
      </c>
      <c r="Y35" s="281" t="e">
        <f aca="false">V35+W35-X35-Z35</f>
        <v>#VALUE!</v>
      </c>
      <c r="Z35" s="281" t="e">
        <f aca="false">'dkp jun 25' B44</f>
        <v>#VALUE!</v>
      </c>
      <c r="AA35" s="282" t="e">
        <f aca="false">'dkp jun 25' B44</f>
        <v>#VALUE!</v>
      </c>
      <c r="AB35" s="282" t="e">
        <f aca="false">'dkp jun 25' E44</f>
        <v>#VALUE!</v>
      </c>
      <c r="AC35" s="281" t="e">
        <f aca="false">Z35+AA35-AB35-AD35</f>
        <v>#VALUE!</v>
      </c>
      <c r="AD35" s="281" t="e">
        <f aca="false">'dkp jul 25' B43</f>
        <v>#VALUE!</v>
      </c>
      <c r="AE35" s="282" t="e">
        <f aca="false">'dkp jul 25' B43</f>
        <v>#VALUE!</v>
      </c>
      <c r="AF35" s="282" t="e">
        <f aca="false">'dkp jul 25' E43</f>
        <v>#VALUE!</v>
      </c>
      <c r="AG35" s="281" t="e">
        <f aca="false">AD35+AE35-AF35-AH35</f>
        <v>#VALUE!</v>
      </c>
      <c r="AH35" s="281" t="e">
        <f aca="false">'dkp aug 25' B39</f>
        <v>#VALUE!</v>
      </c>
      <c r="AI35" s="282" t="e">
        <f aca="false">'dkp aug 25' B39</f>
        <v>#VALUE!</v>
      </c>
      <c r="AJ35" s="282" t="e">
        <f aca="false">'dkp aug 25' E29</f>
        <v>#VALUE!</v>
      </c>
      <c r="AK35" s="282"/>
      <c r="AL35" s="282"/>
      <c r="AM35" s="282"/>
      <c r="AN35" s="282"/>
      <c r="AO35" s="282"/>
      <c r="AP35" s="282"/>
      <c r="AQ35" s="282"/>
      <c r="AR35" s="282"/>
      <c r="AS35" s="282"/>
      <c r="AT35" s="282"/>
      <c r="AU35" s="282"/>
      <c r="AV35" s="282"/>
      <c r="AW35" s="282"/>
      <c r="AX35" s="282"/>
      <c r="AY35" s="282"/>
      <c r="AZ35" s="282"/>
      <c r="BA35" s="282"/>
      <c r="BB35" s="282"/>
    </row>
    <row r="36" customFormat="false" ht="15.75" hidden="false" customHeight="true" outlineLevel="0" collapsed="false">
      <c r="A36" s="97" t="s">
        <v>303</v>
      </c>
      <c r="B36" s="278" t="e">
        <f aca="false">G36+K36+O36+S36+W36+AA36+AE36+AI36+AM36+AQ36+AU36+AY36</f>
        <v>#VALUE!</v>
      </c>
      <c r="C36" s="278" t="e">
        <f aca="false">H36+L36+P36+T36+X36+AB36+AF36+AJ36+AN36+AR36+AV36+AZ36</f>
        <v>#VALUE!</v>
      </c>
      <c r="D36" s="279" t="e">
        <f aca="false">I36+M36+Q36+U36+Y36+AC36+AG36+AK36+AO36+AS36+AW36+BA36</f>
        <v>#VALUE!</v>
      </c>
      <c r="E36" s="280" t="e">
        <f aca="false">C36/(B36+F36)</f>
        <v>#VALUE!</v>
      </c>
      <c r="F36" s="279" t="e">
        <f aca="false">'dkp jan 25' B42</f>
        <v>#VALUE!</v>
      </c>
      <c r="G36" s="278" t="e">
        <f aca="false">'dkp jan 25' B42</f>
        <v>#VALUE!</v>
      </c>
      <c r="H36" s="278" t="e">
        <f aca="false">'dkp jan 25' E41</f>
        <v>#VALUE!</v>
      </c>
      <c r="I36" s="281" t="e">
        <f aca="false">F36+G36-H36-J36</f>
        <v>#VALUE!</v>
      </c>
      <c r="J36" s="281" t="e">
        <f aca="false">'dkp feb 25' B40</f>
        <v>#VALUE!</v>
      </c>
      <c r="K36" s="282" t="e">
        <f aca="false">'dkp feb 25' B40</f>
        <v>#VALUE!</v>
      </c>
      <c r="L36" s="282" t="e">
        <f aca="false">'dkp feb 25' E39</f>
        <v>#VALUE!</v>
      </c>
      <c r="M36" s="281" t="e">
        <f aca="false">J36+K36-L36-N36</f>
        <v>#VALUE!</v>
      </c>
      <c r="N36" s="281" t="e">
        <f aca="false">'dkp mar 25' B37</f>
        <v>#VALUE!</v>
      </c>
      <c r="O36" s="282" t="e">
        <f aca="false">'dkp mar 25' B37</f>
        <v>#VALUE!</v>
      </c>
      <c r="P36" s="282" t="e">
        <f aca="false">'dkp mar 25' E36</f>
        <v>#VALUE!</v>
      </c>
      <c r="Q36" s="281" t="e">
        <f aca="false">N36+O36-P36-R36</f>
        <v>#VALUE!</v>
      </c>
      <c r="R36" s="281" t="e">
        <f aca="false">'dkp apr 25' B41</f>
        <v>#VALUE!</v>
      </c>
      <c r="S36" s="282" t="e">
        <f aca="false">'dkp apr 25' B41</f>
        <v>#VALUE!</v>
      </c>
      <c r="T36" s="282" t="e">
        <f aca="false">'dkp apr 25' E40</f>
        <v>#VALUE!</v>
      </c>
      <c r="U36" s="281" t="e">
        <f aca="false">R36+S36-T36-V36</f>
        <v>#VALUE!</v>
      </c>
      <c r="V36" s="281" t="e">
        <f aca="false">'dkp may 25' B47</f>
        <v>#VALUE!</v>
      </c>
      <c r="W36" s="282" t="e">
        <f aca="false">'dkp may 25' B47</f>
        <v>#VALUE!</v>
      </c>
      <c r="X36" s="282" t="e">
        <f aca="false">'dkp may 25' E46</f>
        <v>#VALUE!</v>
      </c>
      <c r="Y36" s="281" t="e">
        <f aca="false">V36+W36-X36-Z36</f>
        <v>#VALUE!</v>
      </c>
      <c r="Z36" s="281" t="e">
        <f aca="false">'dkp jun 25' B45</f>
        <v>#VALUE!</v>
      </c>
      <c r="AA36" s="282" t="e">
        <f aca="false">'dkp jun 25' B45</f>
        <v>#VALUE!</v>
      </c>
      <c r="AB36" s="282" t="e">
        <f aca="false">'dkp jun 25' E44</f>
        <v>#VALUE!</v>
      </c>
      <c r="AC36" s="281" t="e">
        <f aca="false">Z36+AA36-AB36-AD36</f>
        <v>#VALUE!</v>
      </c>
      <c r="AD36" s="281" t="e">
        <f aca="false">'dkp jul 25' B44</f>
        <v>#VALUE!</v>
      </c>
      <c r="AE36" s="282" t="e">
        <f aca="false">'dkp jul 25' B44</f>
        <v>#VALUE!</v>
      </c>
      <c r="AF36" s="282" t="e">
        <f aca="false">'dkp jul 25' E43</f>
        <v>#VALUE!</v>
      </c>
      <c r="AG36" s="281" t="e">
        <f aca="false">AD36+AE36-AF36-AH36</f>
        <v>#VALUE!</v>
      </c>
      <c r="AH36" s="281" t="e">
        <f aca="false">'dkp aug 25' B40</f>
        <v>#VALUE!</v>
      </c>
      <c r="AI36" s="282" t="e">
        <f aca="false">'dkp aug 25' B40</f>
        <v>#VALUE!</v>
      </c>
      <c r="AJ36" s="282" t="e">
        <f aca="false">'dkp aug 25' E29</f>
        <v>#VALUE!</v>
      </c>
      <c r="AK36" s="282"/>
      <c r="AL36" s="282"/>
      <c r="AM36" s="282"/>
      <c r="AN36" s="282"/>
      <c r="AO36" s="282"/>
      <c r="AP36" s="282"/>
      <c r="AQ36" s="282"/>
      <c r="AR36" s="282"/>
      <c r="AS36" s="282"/>
      <c r="AT36" s="282"/>
      <c r="AU36" s="282"/>
      <c r="AV36" s="282"/>
      <c r="AW36" s="282"/>
      <c r="AX36" s="282"/>
      <c r="AY36" s="282"/>
      <c r="AZ36" s="282"/>
      <c r="BA36" s="282"/>
      <c r="BB36" s="282"/>
    </row>
    <row r="37" customFormat="false" ht="15.75" hidden="false" customHeight="true" outlineLevel="0" collapsed="false">
      <c r="A37" s="282" t="s">
        <v>457</v>
      </c>
      <c r="B37" s="278" t="e">
        <f aca="false">G37+K37+O37+S37+W37+AA37+AE37+AI37+AM37+AQ37+AU37+AY37</f>
        <v>#VALUE!</v>
      </c>
      <c r="C37" s="278" t="e">
        <f aca="false">H37+L37+P37+T37+X37+AB37+AF37+AJ37+AN37+AR37+AV37+AZ37</f>
        <v>#VALUE!</v>
      </c>
      <c r="D37" s="279" t="e">
        <f aca="false">I37+M37+Q37+U37+Y37+AC37+AG37+AK37+AO37+AS37+AW37+BA37</f>
        <v>#VALUE!</v>
      </c>
      <c r="E37" s="280" t="e">
        <f aca="false">C37/(B37+F37)</f>
        <v>#VALUE!</v>
      </c>
      <c r="F37" s="282"/>
      <c r="G37" s="282"/>
      <c r="H37" s="282"/>
      <c r="I37" s="282"/>
      <c r="J37" s="282"/>
      <c r="K37" s="282"/>
      <c r="L37" s="282"/>
      <c r="M37" s="282"/>
      <c r="N37" s="282"/>
      <c r="O37" s="282"/>
      <c r="P37" s="282"/>
      <c r="Q37" s="282"/>
      <c r="R37" s="282"/>
      <c r="S37" s="282"/>
      <c r="T37" s="282" t="e">
        <f aca="false">array_constrain(arrayformula(xlookup(A37,'dkp apr 25' A:A,'dkp apr 25' E:E,"")), 1, 1)</f>
        <v>#VALUE!</v>
      </c>
      <c r="U37" s="282"/>
      <c r="V37" s="282"/>
      <c r="W37" s="282"/>
      <c r="X37" s="282"/>
      <c r="Y37" s="282"/>
      <c r="Z37" s="282"/>
      <c r="AA37" s="282"/>
      <c r="AB37" s="282"/>
      <c r="AC37" s="281" t="e">
        <f aca="false">Z37+AA37-AB37-AD37</f>
        <v>#VALUE!</v>
      </c>
      <c r="AD37" s="281" t="e">
        <f aca="false">'dkp jul 25' B45</f>
        <v>#VALUE!</v>
      </c>
      <c r="AE37" s="282" t="e">
        <f aca="false">'dkp jul 25' B45</f>
        <v>#VALUE!</v>
      </c>
      <c r="AF37" s="282" t="e">
        <f aca="false">'dkp jul 25' E43</f>
        <v>#VALUE!</v>
      </c>
      <c r="AG37" s="281" t="e">
        <f aca="false">AD37+AE37-AF37-AH37</f>
        <v>#VALUE!</v>
      </c>
      <c r="AH37" s="281" t="e">
        <f aca="false">'dkp aug 25' B41</f>
        <v>#VALUE!</v>
      </c>
      <c r="AI37" s="282" t="e">
        <f aca="false">'dkp aug 25' B41</f>
        <v>#VALUE!</v>
      </c>
      <c r="AJ37" s="282" t="e">
        <f aca="false">'dkp aug 25' E29</f>
        <v>#VALUE!</v>
      </c>
      <c r="AK37" s="282"/>
      <c r="AL37" s="282"/>
      <c r="AM37" s="282"/>
      <c r="AN37" s="282"/>
      <c r="AO37" s="282"/>
      <c r="AP37" s="282"/>
      <c r="AQ37" s="282"/>
      <c r="AR37" s="282"/>
      <c r="AS37" s="282"/>
      <c r="AT37" s="282"/>
      <c r="AU37" s="282"/>
      <c r="AV37" s="282"/>
      <c r="AW37" s="282"/>
      <c r="AX37" s="282"/>
      <c r="AY37" s="282"/>
      <c r="AZ37" s="282"/>
      <c r="BA37" s="282"/>
      <c r="BB37" s="282"/>
    </row>
    <row r="38" customFormat="false" ht="15.75" hidden="false" customHeight="true" outlineLevel="0" collapsed="false">
      <c r="A38" s="282" t="s">
        <v>353</v>
      </c>
      <c r="B38" s="278" t="e">
        <f aca="false">G38+K38+O38+S38+W38+AA38+AE38+AI38+AM38+AQ38+AU38+AY38</f>
        <v>#VALUE!</v>
      </c>
      <c r="C38" s="278" t="e">
        <f aca="false">H38+L38+P38+T38+X38+AB38+AF38+AJ38+AN38+AR38+AV38+AZ38</f>
        <v>#VALUE!</v>
      </c>
      <c r="D38" s="279" t="e">
        <f aca="false">I38+M38+Q38+U38+Y38+AC38+AG38+AK38+AO38+AS38+AW38+BA38</f>
        <v>#VALUE!</v>
      </c>
      <c r="E38" s="280" t="e">
        <f aca="false">C38/(B38+F38)</f>
        <v>#VALUE!</v>
      </c>
      <c r="F38" s="282"/>
      <c r="G38" s="282"/>
      <c r="H38" s="282"/>
      <c r="I38" s="282"/>
      <c r="J38" s="282"/>
      <c r="K38" s="282"/>
      <c r="L38" s="282"/>
      <c r="M38" s="282"/>
      <c r="N38" s="282"/>
      <c r="O38" s="282"/>
      <c r="P38" s="282"/>
      <c r="Q38" s="281" t="e">
        <f aca="false">N38+O38-P38-R38</f>
        <v>#VALUE!</v>
      </c>
      <c r="R38" s="281" t="e">
        <f aca="false">'dkp apr 25' B43</f>
        <v>#VALUE!</v>
      </c>
      <c r="S38" s="282" t="e">
        <f aca="false">'dkp apr 25' B43</f>
        <v>#VALUE!</v>
      </c>
      <c r="T38" s="282" t="e">
        <f aca="false">'dkp apr 25' E43</f>
        <v>#VALUE!</v>
      </c>
      <c r="U38" s="281" t="e">
        <f aca="false">R38+S38-T38-V38</f>
        <v>#VALUE!</v>
      </c>
      <c r="V38" s="281" t="e">
        <f aca="false">'dkp may 25' B51</f>
        <v>#VALUE!</v>
      </c>
      <c r="W38" s="282" t="e">
        <f aca="false">'dkp may 25' B51</f>
        <v>#VALUE!</v>
      </c>
      <c r="X38" s="282" t="e">
        <f aca="false">'dkp may 25' E51</f>
        <v>#VALUE!</v>
      </c>
      <c r="Y38" s="281" t="e">
        <f aca="false">V38+W38-X38-Z38</f>
        <v>#VALUE!</v>
      </c>
      <c r="Z38" s="281" t="e">
        <f aca="false">'dkp jun 25' B48</f>
        <v>#VALUE!</v>
      </c>
      <c r="AA38" s="282" t="e">
        <f aca="false">'dkp jun 25' B48</f>
        <v>#VALUE!</v>
      </c>
      <c r="AB38" s="282" t="e">
        <f aca="false">'dkp jun 25' E48</f>
        <v>#VALUE!</v>
      </c>
      <c r="AC38" s="281" t="e">
        <f aca="false">Z38+AA38-AB38-AD38</f>
        <v>#VALUE!</v>
      </c>
      <c r="AD38" s="281" t="e">
        <f aca="false">'dkp jul 25' B46</f>
        <v>#VALUE!</v>
      </c>
      <c r="AE38" s="282" t="e">
        <f aca="false">'dkp jul 25' B46</f>
        <v>#VALUE!</v>
      </c>
      <c r="AF38" s="282" t="e">
        <f aca="false">'dkp jul 25' E43</f>
        <v>#VALUE!</v>
      </c>
      <c r="AG38" s="281" t="e">
        <f aca="false">AD38+AE38-AF38-AH38</f>
        <v>#VALUE!</v>
      </c>
      <c r="AH38" s="281" t="e">
        <f aca="false">'dkp aug 25' B42</f>
        <v>#VALUE!</v>
      </c>
      <c r="AI38" s="282" t="e">
        <f aca="false">'dkp aug 25' B42</f>
        <v>#VALUE!</v>
      </c>
      <c r="AJ38" s="282" t="e">
        <f aca="false">'dkp aug 25' E29</f>
        <v>#VALUE!</v>
      </c>
      <c r="AK38" s="282"/>
      <c r="AL38" s="282"/>
      <c r="AM38" s="282"/>
      <c r="AN38" s="282"/>
      <c r="AO38" s="282"/>
      <c r="AP38" s="282"/>
      <c r="AQ38" s="282"/>
      <c r="AR38" s="282"/>
      <c r="AS38" s="282"/>
      <c r="AT38" s="282"/>
      <c r="AU38" s="282"/>
      <c r="AV38" s="282"/>
      <c r="AW38" s="282"/>
      <c r="AX38" s="282"/>
      <c r="AY38" s="282"/>
      <c r="AZ38" s="282"/>
      <c r="BA38" s="282"/>
      <c r="BB38" s="282"/>
    </row>
    <row r="39" customFormat="false" ht="15.75" hidden="false" customHeight="true" outlineLevel="0" collapsed="false">
      <c r="A39" s="282" t="s">
        <v>458</v>
      </c>
      <c r="B39" s="278" t="e">
        <f aca="false">G39+K39+O39+S39+W39+AA39+AE39+AI39+AM39+AQ39+AU39+AY39</f>
        <v>#VALUE!</v>
      </c>
      <c r="C39" s="278" t="e">
        <f aca="false">H39+L39+P39+T39+X39+AB39+AF39+AJ39+AN39+AR39+AV39+AZ39</f>
        <v>#VALUE!</v>
      </c>
      <c r="D39" s="279" t="e">
        <f aca="false">I39+M39+Q39+U39+Y39+AC39+AG39+AK39+AO39+AS39+AW39+BA39</f>
        <v>#VALUE!</v>
      </c>
      <c r="E39" s="280" t="e">
        <f aca="false">C39/(B39+F39)</f>
        <v>#VALUE!</v>
      </c>
      <c r="F39" s="282"/>
      <c r="G39" s="282"/>
      <c r="H39" s="282"/>
      <c r="I39" s="282"/>
      <c r="J39" s="282"/>
      <c r="K39" s="282"/>
      <c r="L39" s="282"/>
      <c r="M39" s="282"/>
      <c r="N39" s="282"/>
      <c r="O39" s="282"/>
      <c r="P39" s="282"/>
      <c r="Q39" s="282"/>
      <c r="R39" s="282"/>
      <c r="S39" s="282"/>
      <c r="T39" s="282" t="e">
        <f aca="false">array_constrain(arrayformula(xlookup(A39,'dkp apr 25' A:A,'dkp apr 25' E:E,"")), 1, 1)</f>
        <v>#VALUE!</v>
      </c>
      <c r="U39" s="282"/>
      <c r="V39" s="282"/>
      <c r="W39" s="282"/>
      <c r="X39" s="282"/>
      <c r="Y39" s="282"/>
      <c r="Z39" s="282"/>
      <c r="AA39" s="282"/>
      <c r="AB39" s="282"/>
      <c r="AC39" s="281" t="e">
        <f aca="false">Z39+AA39-AB39-AD39</f>
        <v>#VALUE!</v>
      </c>
      <c r="AD39" s="281" t="e">
        <f aca="false">'dkp jul 25' B48</f>
        <v>#VALUE!</v>
      </c>
      <c r="AE39" s="282" t="e">
        <f aca="false">'dkp jul 25' B48</f>
        <v>#VALUE!</v>
      </c>
      <c r="AF39" s="282" t="e">
        <f aca="false">'dkp jul 25' E48</f>
        <v>#VALUE!</v>
      </c>
      <c r="AG39" s="281" t="e">
        <f aca="false">AD39+AE39-AF39-AH39</f>
        <v>#VALUE!</v>
      </c>
      <c r="AH39" s="281" t="e">
        <f aca="false">'dkp aug 25' B44</f>
        <v>#VALUE!</v>
      </c>
      <c r="AI39" s="282" t="e">
        <f aca="false">'dkp aug 25' B44</f>
        <v>#VALUE!</v>
      </c>
      <c r="AJ39" s="282" t="e">
        <f aca="false">'dkp aug 25' E44</f>
        <v>#VALUE!</v>
      </c>
      <c r="AK39" s="282"/>
      <c r="AL39" s="282"/>
      <c r="AM39" s="282"/>
      <c r="AN39" s="282"/>
      <c r="AO39" s="282"/>
      <c r="AP39" s="282"/>
      <c r="AQ39" s="282"/>
      <c r="AR39" s="282"/>
      <c r="AS39" s="282"/>
      <c r="AT39" s="282"/>
      <c r="AU39" s="282"/>
      <c r="AV39" s="282"/>
      <c r="AW39" s="282"/>
      <c r="AX39" s="282"/>
      <c r="AY39" s="282"/>
      <c r="AZ39" s="282"/>
      <c r="BA39" s="282"/>
      <c r="BB39" s="282"/>
    </row>
    <row r="40" customFormat="false" ht="15.75" hidden="false" customHeight="true" outlineLevel="0" collapsed="false">
      <c r="A40" s="283" t="s">
        <v>343</v>
      </c>
      <c r="B40" s="278" t="e">
        <f aca="false">G40+K40+O40+S40+W40+AA40+AE40+AI40+AM40+AQ40+AU40+AY40</f>
        <v>#VALUE!</v>
      </c>
      <c r="C40" s="278" t="e">
        <f aca="false">H40+L40+P40+T40+X40+AB40+AF40+AJ40+AN40+AR40+AV40+AZ40</f>
        <v>#VALUE!</v>
      </c>
      <c r="D40" s="279" t="e">
        <f aca="false">I40+M40+Q40+U40+Y40+AC40+AG40+AK40+AO40+AS40+AW40+BA40</f>
        <v>#VALUE!</v>
      </c>
      <c r="E40" s="280" t="e">
        <f aca="false">C40/(B40+F40)</f>
        <v>#VALUE!</v>
      </c>
      <c r="F40" s="279" t="e">
        <f aca="false">'dkp jan 25' B46</f>
        <v>#VALUE!</v>
      </c>
      <c r="G40" s="278" t="e">
        <f aca="false">'dkp jan 25' B46</f>
        <v>#VALUE!</v>
      </c>
      <c r="H40" s="278" t="e">
        <f aca="false">'dkp jan 25' E46</f>
        <v>#VALUE!</v>
      </c>
      <c r="I40" s="281" t="e">
        <f aca="false">F40+G40-H40-J40</f>
        <v>#VALUE!</v>
      </c>
      <c r="J40" s="281" t="e">
        <f aca="false">'dkp feb 25' B44</f>
        <v>#VALUE!</v>
      </c>
      <c r="K40" s="282" t="e">
        <f aca="false">'dkp feb 25' B44</f>
        <v>#VALUE!</v>
      </c>
      <c r="L40" s="282" t="e">
        <f aca="false">'dkp feb 25' E44</f>
        <v>#VALUE!</v>
      </c>
      <c r="M40" s="281" t="e">
        <f aca="false">J40+K40-L40-N40</f>
        <v>#VALUE!</v>
      </c>
      <c r="N40" s="281" t="e">
        <f aca="false">'dkp mar 25' B41</f>
        <v>#VALUE!</v>
      </c>
      <c r="O40" s="282" t="e">
        <f aca="false">'dkp mar 25' B41</f>
        <v>#VALUE!</v>
      </c>
      <c r="P40" s="282" t="e">
        <f aca="false">'dkp mar 25' E41</f>
        <v>#VALUE!</v>
      </c>
      <c r="Q40" s="281" t="e">
        <f aca="false">N40+O40-P40-R40</f>
        <v>#VALUE!</v>
      </c>
      <c r="R40" s="281" t="e">
        <f aca="false">'dkp apr 25' B46</f>
        <v>#VALUE!</v>
      </c>
      <c r="S40" s="282" t="e">
        <f aca="false">'dkp apr 25' B46</f>
        <v>#VALUE!</v>
      </c>
      <c r="T40" s="282" t="e">
        <f aca="false">'dkp apr 25' E46</f>
        <v>#VALUE!</v>
      </c>
      <c r="U40" s="281" t="e">
        <f aca="false">R40+S40-T40-V40</f>
        <v>#VALUE!</v>
      </c>
      <c r="V40" s="281" t="e">
        <f aca="false">'dkp may 25' B54</f>
        <v>#VALUE!</v>
      </c>
      <c r="W40" s="282" t="e">
        <f aca="false">'dkp may 25' B54</f>
        <v>#VALUE!</v>
      </c>
      <c r="X40" s="282" t="e">
        <f aca="false">'dkp may 25' E54</f>
        <v>#VALUE!</v>
      </c>
      <c r="Y40" s="281" t="e">
        <f aca="false">V40+W40-X40-Z40</f>
        <v>#VALUE!</v>
      </c>
      <c r="Z40" s="281" t="e">
        <f aca="false">'dkp jun 25' B51</f>
        <v>#VALUE!</v>
      </c>
      <c r="AA40" s="282" t="e">
        <f aca="false">'dkp jun 25' B51</f>
        <v>#VALUE!</v>
      </c>
      <c r="AB40" s="282" t="e">
        <f aca="false">'dkp jun 25' E51</f>
        <v>#VALUE!</v>
      </c>
      <c r="AC40" s="281" t="e">
        <f aca="false">Z40+AA40-AB40-AD40</f>
        <v>#VALUE!</v>
      </c>
      <c r="AD40" s="281" t="e">
        <f aca="false">'dkp jul 25' B49</f>
        <v>#VALUE!</v>
      </c>
      <c r="AE40" s="282" t="e">
        <f aca="false">'dkp jul 25' B49</f>
        <v>#VALUE!</v>
      </c>
      <c r="AF40" s="282" t="e">
        <f aca="false">'dkp jul 25' E48</f>
        <v>#VALUE!</v>
      </c>
      <c r="AG40" s="281" t="e">
        <f aca="false">AD40+AE40-AF40-AH40</f>
        <v>#VALUE!</v>
      </c>
      <c r="AH40" s="281" t="e">
        <f aca="false">'dkp aug 25' B45</f>
        <v>#VALUE!</v>
      </c>
      <c r="AI40" s="282" t="e">
        <f aca="false">'dkp aug 25' B45</f>
        <v>#VALUE!</v>
      </c>
      <c r="AJ40" s="282" t="e">
        <f aca="false">'dkp aug 25' E44</f>
        <v>#VALUE!</v>
      </c>
      <c r="AK40" s="282"/>
      <c r="AL40" s="282"/>
      <c r="AM40" s="282"/>
      <c r="AN40" s="282"/>
      <c r="AO40" s="282"/>
      <c r="AP40" s="282"/>
      <c r="AQ40" s="282"/>
      <c r="AR40" s="282"/>
      <c r="AS40" s="282"/>
      <c r="AT40" s="282"/>
      <c r="AU40" s="282"/>
      <c r="AV40" s="282"/>
      <c r="AW40" s="282"/>
      <c r="AX40" s="282"/>
      <c r="AY40" s="282"/>
      <c r="AZ40" s="282"/>
      <c r="BA40" s="282"/>
      <c r="BB40" s="282"/>
    </row>
    <row r="41" customFormat="false" ht="15.75" hidden="false" customHeight="true" outlineLevel="0" collapsed="false">
      <c r="A41" s="282" t="s">
        <v>469</v>
      </c>
      <c r="B41" s="278" t="e">
        <f aca="false">G41+K41+O41+S41+W41+AA41+AE41+AI41+AM41+AQ41+AU41+AY41</f>
        <v>#VALUE!</v>
      </c>
      <c r="C41" s="278" t="e">
        <f aca="false">H41+L41+P41+T41+X41+AB41+AF41+AJ41+AN41+AR41+AV41+AZ41</f>
        <v>#VALUE!</v>
      </c>
      <c r="D41" s="279" t="e">
        <f aca="false">I41+M41+Q41+U41+Y41+AC41+AG41+AK41+AO41+AS41+AW41+BA41</f>
        <v>#VALUE!</v>
      </c>
      <c r="E41" s="280" t="e">
        <f aca="false">C41/(B41+F41)</f>
        <v>#VALUE!</v>
      </c>
      <c r="F41" s="279" t="e">
        <f aca="false">'dkp jan 25' B47</f>
        <v>#VALUE!</v>
      </c>
      <c r="G41" s="278" t="e">
        <f aca="false">'dkp jan 25' B47</f>
        <v>#VALUE!</v>
      </c>
      <c r="H41" s="278" t="e">
        <f aca="false">'dkp jan 25' E46</f>
        <v>#VALUE!</v>
      </c>
      <c r="I41" s="281" t="e">
        <f aca="false">F41+G41-H41-J41</f>
        <v>#VALUE!</v>
      </c>
      <c r="J41" s="281" t="e">
        <f aca="false">'dkp feb 25' B45</f>
        <v>#VALUE!</v>
      </c>
      <c r="K41" s="282" t="e">
        <f aca="false">'dkp feb 25' B45</f>
        <v>#VALUE!</v>
      </c>
      <c r="L41" s="282" t="e">
        <f aca="false">'dkp feb 25' E44</f>
        <v>#VALUE!</v>
      </c>
      <c r="M41" s="281" t="e">
        <f aca="false">J41+K41-L41-N41</f>
        <v>#VALUE!</v>
      </c>
      <c r="N41" s="281" t="e">
        <f aca="false">'dkp mar 25' B42</f>
        <v>#VALUE!</v>
      </c>
      <c r="O41" s="282" t="e">
        <f aca="false">'dkp mar 25' B42</f>
        <v>#VALUE!</v>
      </c>
      <c r="P41" s="282" t="e">
        <f aca="false">'dkp mar 25' E41</f>
        <v>#VALUE!</v>
      </c>
      <c r="Q41" s="281" t="e">
        <f aca="false">N41+O41-P41-R41</f>
        <v>#VALUE!</v>
      </c>
      <c r="R41" s="281" t="e">
        <f aca="false">'dkp apr 25' B47</f>
        <v>#VALUE!</v>
      </c>
      <c r="S41" s="282" t="e">
        <f aca="false">'dkp apr 25' B47</f>
        <v>#VALUE!</v>
      </c>
      <c r="T41" s="282" t="e">
        <f aca="false">'dkp apr 25' E46</f>
        <v>#VALUE!</v>
      </c>
      <c r="U41" s="281" t="e">
        <f aca="false">R41+S41-T41-V41</f>
        <v>#VALUE!</v>
      </c>
      <c r="V41" s="281" t="e">
        <f aca="false">'dkp may 25' B55</f>
        <v>#VALUE!</v>
      </c>
      <c r="W41" s="282" t="e">
        <f aca="false">'dkp may 25' B55</f>
        <v>#VALUE!</v>
      </c>
      <c r="X41" s="282" t="e">
        <f aca="false">'dkp may 25' E54</f>
        <v>#VALUE!</v>
      </c>
      <c r="Y41" s="281" t="e">
        <f aca="false">V41+W41-X41-Z41</f>
        <v>#VALUE!</v>
      </c>
      <c r="Z41" s="281" t="e">
        <f aca="false">'dkp jun 25' B52</f>
        <v>#VALUE!</v>
      </c>
      <c r="AA41" s="282" t="e">
        <f aca="false">'dkp jun 25' B52</f>
        <v>#VALUE!</v>
      </c>
      <c r="AB41" s="282" t="e">
        <f aca="false">'dkp jun 25' E51</f>
        <v>#VALUE!</v>
      </c>
      <c r="AC41" s="281" t="e">
        <f aca="false">Z41+AA41-AB41-AD41</f>
        <v>#VALUE!</v>
      </c>
      <c r="AD41" s="281" t="e">
        <f aca="false">'dkp jul 25' B50</f>
        <v>#VALUE!</v>
      </c>
      <c r="AE41" s="282" t="e">
        <f aca="false">'dkp jul 25' B50</f>
        <v>#VALUE!</v>
      </c>
      <c r="AF41" s="282" t="e">
        <f aca="false">'dkp jul 25' E48</f>
        <v>#VALUE!</v>
      </c>
      <c r="AG41" s="281" t="e">
        <f aca="false">AD41+AE41-AF41-AH41</f>
        <v>#VALUE!</v>
      </c>
      <c r="AH41" s="281" t="e">
        <f aca="false">'dkp aug 25' B46</f>
        <v>#VALUE!</v>
      </c>
      <c r="AI41" s="282" t="e">
        <f aca="false">'dkp aug 25' B46</f>
        <v>#VALUE!</v>
      </c>
      <c r="AJ41" s="282" t="e">
        <f aca="false">'dkp aug 25' E44</f>
        <v>#VALUE!</v>
      </c>
      <c r="AK41" s="282"/>
      <c r="AL41" s="282"/>
      <c r="AM41" s="282"/>
      <c r="AN41" s="282"/>
      <c r="AO41" s="282"/>
      <c r="AP41" s="282"/>
      <c r="AQ41" s="282"/>
      <c r="AR41" s="282"/>
      <c r="AS41" s="282"/>
      <c r="AT41" s="282"/>
      <c r="AU41" s="282"/>
      <c r="AV41" s="282"/>
      <c r="AW41" s="282"/>
      <c r="AX41" s="282"/>
      <c r="AY41" s="282"/>
      <c r="AZ41" s="282"/>
      <c r="BA41" s="282"/>
      <c r="BB41" s="282"/>
    </row>
    <row r="42" customFormat="false" ht="15.75" hidden="false" customHeight="true" outlineLevel="0" collapsed="false">
      <c r="A42" s="97" t="s">
        <v>426</v>
      </c>
      <c r="B42" s="278" t="e">
        <f aca="false">G42+K42+O42+S42+W42+AA42+AE42+AI42+AM42+AQ42+AU42+AY42</f>
        <v>#VALUE!</v>
      </c>
      <c r="C42" s="278" t="e">
        <f aca="false">H42+L42+P42+T42+X42+AB42+AF42+AJ42+AN42+AR42+AV42+AZ42</f>
        <v>#VALUE!</v>
      </c>
      <c r="D42" s="279" t="e">
        <f aca="false">I42+M42+Q42+U42+Y42+AC42+AG42+AK42+AO42+AS42+AW42+BA42</f>
        <v>#VALUE!</v>
      </c>
      <c r="E42" s="280" t="e">
        <f aca="false">C42/(B42+F42)</f>
        <v>#VALUE!</v>
      </c>
      <c r="F42" s="282"/>
      <c r="G42" s="282"/>
      <c r="H42" s="282"/>
      <c r="I42" s="281" t="e">
        <f aca="false">F42+G42-H42-J42</f>
        <v>#VALUE!</v>
      </c>
      <c r="J42" s="281" t="e">
        <f aca="false">'dkp feb 25' B46</f>
        <v>#VALUE!</v>
      </c>
      <c r="K42" s="282" t="e">
        <f aca="false">'dkp feb 25' B46</f>
        <v>#VALUE!</v>
      </c>
      <c r="L42" s="282" t="e">
        <f aca="false">'dkp feb 25' E44</f>
        <v>#VALUE!</v>
      </c>
      <c r="M42" s="281" t="e">
        <f aca="false">J42+K42-L42-N42</f>
        <v>#VALUE!</v>
      </c>
      <c r="N42" s="281" t="e">
        <f aca="false">'dkp mar 25' B43</f>
        <v>#VALUE!</v>
      </c>
      <c r="O42" s="282" t="e">
        <f aca="false">'dkp mar 25' B43</f>
        <v>#VALUE!</v>
      </c>
      <c r="P42" s="282" t="e">
        <f aca="false">'dkp mar 25' E41</f>
        <v>#VALUE!</v>
      </c>
      <c r="Q42" s="281" t="e">
        <f aca="false">N42+O42-P42-R42</f>
        <v>#VALUE!</v>
      </c>
      <c r="R42" s="281" t="e">
        <f aca="false">'dkp apr 25' B48</f>
        <v>#VALUE!</v>
      </c>
      <c r="S42" s="282" t="e">
        <f aca="false">'dkp apr 25' B48</f>
        <v>#VALUE!</v>
      </c>
      <c r="T42" s="282" t="e">
        <f aca="false">'dkp apr 25' E46</f>
        <v>#VALUE!</v>
      </c>
      <c r="U42" s="281" t="e">
        <f aca="false">R42+S42-T42-V42</f>
        <v>#VALUE!</v>
      </c>
      <c r="V42" s="281" t="e">
        <f aca="false">'dkp may 25' B56</f>
        <v>#VALUE!</v>
      </c>
      <c r="W42" s="282" t="e">
        <f aca="false">'dkp may 25' B56</f>
        <v>#VALUE!</v>
      </c>
      <c r="X42" s="282" t="e">
        <f aca="false">'dkp may 25' E54</f>
        <v>#VALUE!</v>
      </c>
      <c r="Y42" s="281" t="e">
        <f aca="false">V42+W42-X42-Z42</f>
        <v>#VALUE!</v>
      </c>
      <c r="Z42" s="281" t="e">
        <f aca="false">'dkp jun 25' B53</f>
        <v>#VALUE!</v>
      </c>
      <c r="AA42" s="282" t="e">
        <f aca="false">'dkp jun 25' B53</f>
        <v>#VALUE!</v>
      </c>
      <c r="AB42" s="282" t="e">
        <f aca="false">'dkp jun 25' E51</f>
        <v>#VALUE!</v>
      </c>
      <c r="AC42" s="281" t="e">
        <f aca="false">Z42+AA42-AB42-AD42</f>
        <v>#VALUE!</v>
      </c>
      <c r="AD42" s="281" t="e">
        <f aca="false">'dkp jul 25' B51</f>
        <v>#VALUE!</v>
      </c>
      <c r="AE42" s="282" t="e">
        <f aca="false">'dkp jul 25' B51</f>
        <v>#VALUE!</v>
      </c>
      <c r="AF42" s="282" t="e">
        <f aca="false">'dkp jul 25' E48</f>
        <v>#VALUE!</v>
      </c>
      <c r="AG42" s="281" t="e">
        <f aca="false">AD42+AE42-AF42-AH42</f>
        <v>#VALUE!</v>
      </c>
      <c r="AH42" s="281" t="e">
        <f aca="false">'dkp aug 25' B47</f>
        <v>#VALUE!</v>
      </c>
      <c r="AI42" s="282" t="e">
        <f aca="false">'dkp aug 25' B47</f>
        <v>#VALUE!</v>
      </c>
      <c r="AJ42" s="282" t="e">
        <f aca="false">'dkp aug 25' E44</f>
        <v>#VALUE!</v>
      </c>
      <c r="AK42" s="282"/>
      <c r="AL42" s="282"/>
      <c r="AM42" s="282"/>
      <c r="AN42" s="282"/>
      <c r="AO42" s="282"/>
      <c r="AP42" s="282"/>
      <c r="AQ42" s="282"/>
      <c r="AR42" s="282"/>
      <c r="AS42" s="282"/>
      <c r="AT42" s="282"/>
      <c r="AU42" s="282"/>
      <c r="AV42" s="282"/>
      <c r="AW42" s="282"/>
      <c r="AX42" s="282"/>
      <c r="AY42" s="282"/>
      <c r="AZ42" s="282"/>
      <c r="BA42" s="282"/>
      <c r="BB42" s="282"/>
    </row>
    <row r="43" customFormat="false" ht="15.75" hidden="false" customHeight="true" outlineLevel="0" collapsed="false">
      <c r="A43" s="282" t="s">
        <v>465</v>
      </c>
      <c r="B43" s="278" t="e">
        <f aca="false">G43+K43+O43+S43+W43+AA43+AE43+AI43+AM43+AQ43+AU43+AY43</f>
        <v>#VALUE!</v>
      </c>
      <c r="C43" s="278" t="e">
        <f aca="false">H43+L43+P43+T43+X43+AB43+AF43+AJ43+AN43+AR43+AV43+AZ43</f>
        <v>#VALUE!</v>
      </c>
      <c r="D43" s="279" t="e">
        <f aca="false">I43+M43+Q43+U43+Y43+AC43+AG43+AK43+AO43+AS43+AW43+BA43</f>
        <v>#VALUE!</v>
      </c>
      <c r="E43" s="280" t="e">
        <f aca="false">C43/(B43+F43)</f>
        <v>#VALUE!</v>
      </c>
      <c r="F43" s="282"/>
      <c r="G43" s="282"/>
      <c r="H43" s="282"/>
      <c r="I43" s="282"/>
      <c r="J43" s="282"/>
      <c r="K43" s="282"/>
      <c r="L43" s="282"/>
      <c r="M43" s="282"/>
      <c r="N43" s="282"/>
      <c r="O43" s="282"/>
      <c r="P43" s="282"/>
      <c r="Q43" s="282"/>
      <c r="R43" s="282"/>
      <c r="S43" s="282"/>
      <c r="T43" s="282" t="e">
        <f aca="false">array_constrain(arrayformula(xlookup(A43,'dkp apr 25' A:A,'dkp apr 25' E:E,"")), 1, 1)</f>
        <v>#VALUE!</v>
      </c>
      <c r="U43" s="282"/>
      <c r="V43" s="282"/>
      <c r="W43" s="282"/>
      <c r="X43" s="282"/>
      <c r="Y43" s="282"/>
      <c r="Z43" s="282"/>
      <c r="AA43" s="282"/>
      <c r="AB43" s="282"/>
      <c r="AC43" s="282"/>
      <c r="AD43" s="282"/>
      <c r="AE43" s="282"/>
      <c r="AF43" s="282"/>
      <c r="AG43" s="281" t="e">
        <f aca="false">AD43+AE43-AF43-AH43</f>
        <v>#VALUE!</v>
      </c>
      <c r="AH43" s="281" t="e">
        <f aca="false">'dkp aug 25' B48</f>
        <v>#VALUE!</v>
      </c>
      <c r="AI43" s="282" t="e">
        <f aca="false">'dkp aug 25' B48</f>
        <v>#VALUE!</v>
      </c>
      <c r="AJ43" s="282" t="e">
        <f aca="false">'dkp aug 25' E44</f>
        <v>#VALUE!</v>
      </c>
      <c r="AK43" s="282"/>
      <c r="AL43" s="282"/>
      <c r="AM43" s="282"/>
      <c r="AN43" s="282"/>
      <c r="AO43" s="282"/>
      <c r="AP43" s="282"/>
      <c r="AQ43" s="282"/>
      <c r="AR43" s="282"/>
      <c r="AS43" s="282"/>
      <c r="AT43" s="282"/>
      <c r="AU43" s="282"/>
      <c r="AV43" s="282"/>
      <c r="AW43" s="282"/>
      <c r="AX43" s="282"/>
      <c r="AY43" s="282"/>
      <c r="AZ43" s="282"/>
      <c r="BA43" s="282"/>
      <c r="BB43" s="282"/>
    </row>
    <row r="44" customFormat="false" ht="15.75" hidden="false" customHeight="true" outlineLevel="0" collapsed="false">
      <c r="A44" s="282" t="s">
        <v>475</v>
      </c>
      <c r="B44" s="278" t="e">
        <f aca="false">G44+K44+O44+S44+W44+AA44+AE44+AI44+AM44+AQ44+AU44+AY44</f>
        <v>#VALUE!</v>
      </c>
      <c r="C44" s="278" t="e">
        <f aca="false">H44+L44+P44+T44+X44+AB44+AF44+AJ44+AN44+AR44+AV44+AZ44</f>
        <v>#VALUE!</v>
      </c>
      <c r="D44" s="279" t="e">
        <f aca="false">I44+M44+Q44+U44+Y44+AC44+AG44+AK44+AO44+AS44+AW44+BA44</f>
        <v>#VALUE!</v>
      </c>
      <c r="E44" s="280" t="e">
        <f aca="false">C44/(B44+F44)</f>
        <v>#VALUE!</v>
      </c>
      <c r="F44" s="282"/>
      <c r="G44" s="282"/>
      <c r="H44" s="282"/>
      <c r="I44" s="282"/>
      <c r="J44" s="282"/>
      <c r="K44" s="282"/>
      <c r="L44" s="282"/>
      <c r="M44" s="282"/>
      <c r="N44" s="282"/>
      <c r="O44" s="282"/>
      <c r="P44" s="282"/>
      <c r="Q44" s="282"/>
      <c r="R44" s="282"/>
      <c r="S44" s="282"/>
      <c r="T44" s="282" t="e">
        <f aca="false">array_constrain(arrayformula(xlookup(A44,'dkp apr 25' A:A,'dkp apr 25' E:E,"")), 1, 1)</f>
        <v>#VALUE!</v>
      </c>
      <c r="U44" s="282"/>
      <c r="V44" s="282"/>
      <c r="W44" s="282"/>
      <c r="X44" s="282"/>
      <c r="Y44" s="282"/>
      <c r="Z44" s="282"/>
      <c r="AA44" s="282"/>
      <c r="AB44" s="282"/>
      <c r="AC44" s="282"/>
      <c r="AD44" s="282"/>
      <c r="AE44" s="282"/>
      <c r="AF44" s="282"/>
      <c r="AG44" s="281" t="e">
        <f aca="false">AD44+AE44-AF44-AH44</f>
        <v>#VALUE!</v>
      </c>
      <c r="AH44" s="281" t="e">
        <f aca="false">'dkp aug 25' B49</f>
        <v>#VALUE!</v>
      </c>
      <c r="AI44" s="282" t="e">
        <f aca="false">'dkp aug 25' B49</f>
        <v>#VALUE!</v>
      </c>
      <c r="AJ44" s="282" t="e">
        <f aca="false">'dkp aug 25' E44</f>
        <v>#VALUE!</v>
      </c>
      <c r="AK44" s="282"/>
      <c r="AL44" s="282"/>
      <c r="AM44" s="282"/>
      <c r="AN44" s="282"/>
      <c r="AO44" s="282"/>
      <c r="AP44" s="282"/>
      <c r="AQ44" s="282"/>
      <c r="AR44" s="282"/>
      <c r="AS44" s="282"/>
      <c r="AT44" s="282"/>
      <c r="AU44" s="282"/>
      <c r="AV44" s="282"/>
      <c r="AW44" s="282"/>
      <c r="AX44" s="282"/>
      <c r="AY44" s="282"/>
      <c r="AZ44" s="282"/>
      <c r="BA44" s="282"/>
      <c r="BB44" s="282"/>
    </row>
    <row r="45" customFormat="false" ht="15.75" hidden="false" customHeight="true" outlineLevel="0" collapsed="false">
      <c r="A45" s="283" t="s">
        <v>310</v>
      </c>
      <c r="B45" s="278" t="e">
        <f aca="false">G45+K45+O45+S45+W45+AA45+AE45+AI45+AM45+AQ45+AU45+AY45</f>
        <v>#VALUE!</v>
      </c>
      <c r="C45" s="278" t="e">
        <f aca="false">H45+L45+P45+T45+X45+AB45+AF45+AJ45+AN45+AR45+AV45+AZ45</f>
        <v>#VALUE!</v>
      </c>
      <c r="D45" s="279" t="e">
        <f aca="false">I45+M45+Q45+U45+Y45+AC45+AG45+AK45+AO45+AS45+AW45+BA45</f>
        <v>#VALUE!</v>
      </c>
      <c r="E45" s="280" t="e">
        <f aca="false">C45/(B45+F45)</f>
        <v>#VALUE!</v>
      </c>
      <c r="F45" s="279" t="e">
        <f aca="false">'dkp jan 25' B50</f>
        <v>#VALUE!</v>
      </c>
      <c r="G45" s="278" t="e">
        <f aca="false">'dkp jan 25' B50</f>
        <v>#VALUE!</v>
      </c>
      <c r="H45" s="278" t="e">
        <f aca="false">'dkp jan 25' E50</f>
        <v>#VALUE!</v>
      </c>
      <c r="I45" s="281" t="e">
        <f aca="false">F45+G45-H45-J45</f>
        <v>#VALUE!</v>
      </c>
      <c r="J45" s="281" t="e">
        <f aca="false">'dkp feb 25' B48</f>
        <v>#VALUE!</v>
      </c>
      <c r="K45" s="282" t="e">
        <f aca="false">'dkp feb 25' B48</f>
        <v>#VALUE!</v>
      </c>
      <c r="L45" s="282" t="e">
        <f aca="false">'dkp feb 25' E48</f>
        <v>#VALUE!</v>
      </c>
      <c r="M45" s="281" t="e">
        <f aca="false">J45+K45-L45-N45</f>
        <v>#VALUE!</v>
      </c>
      <c r="N45" s="281" t="e">
        <f aca="false">'dkp mar 25' B44</f>
        <v>#VALUE!</v>
      </c>
      <c r="O45" s="282" t="e">
        <f aca="false">'dkp mar 25' B44</f>
        <v>#VALUE!</v>
      </c>
      <c r="P45" s="282" t="e">
        <f aca="false">'dkp mar 25' E44</f>
        <v>#VALUE!</v>
      </c>
      <c r="Q45" s="281" t="e">
        <f aca="false">N45+O45-P45-R45</f>
        <v>#VALUE!</v>
      </c>
      <c r="R45" s="281" t="e">
        <f aca="false">'dkp apr 25' B50</f>
        <v>#VALUE!</v>
      </c>
      <c r="S45" s="282" t="e">
        <f aca="false">'dkp apr 25' B50</f>
        <v>#VALUE!</v>
      </c>
      <c r="T45" s="282" t="e">
        <f aca="false">'dkp apr 25' E50</f>
        <v>#VALUE!</v>
      </c>
      <c r="U45" s="281" t="e">
        <f aca="false">R45+S45-T45-V45</f>
        <v>#VALUE!</v>
      </c>
      <c r="V45" s="281" t="e">
        <f aca="false">'dkp may 25' B58</f>
        <v>#VALUE!</v>
      </c>
      <c r="W45" s="282" t="e">
        <f aca="false">'dkp may 25' B58</f>
        <v>#VALUE!</v>
      </c>
      <c r="X45" s="282" t="e">
        <f aca="false">'dkp may 25' E58</f>
        <v>#VALUE!</v>
      </c>
      <c r="Y45" s="281" t="e">
        <f aca="false">V45+W45-X45-Z45</f>
        <v>#VALUE!</v>
      </c>
      <c r="Z45" s="281" t="e">
        <f aca="false">'dkp jun 25' B54</f>
        <v>#VALUE!</v>
      </c>
      <c r="AA45" s="282" t="e">
        <f aca="false">'dkp jun 25' B54</f>
        <v>#VALUE!</v>
      </c>
      <c r="AB45" s="282" t="e">
        <f aca="false">'dkp jun 25' E54</f>
        <v>#VALUE!</v>
      </c>
      <c r="AC45" s="281" t="e">
        <f aca="false">Z45+AA45-AB45-AD45</f>
        <v>#VALUE!</v>
      </c>
      <c r="AD45" s="281" t="e">
        <f aca="false">'dkp jul 25' B52</f>
        <v>#VALUE!</v>
      </c>
      <c r="AE45" s="282" t="e">
        <f aca="false">'dkp jul 25' B52</f>
        <v>#VALUE!</v>
      </c>
      <c r="AF45" s="282" t="e">
        <f aca="false">'dkp jul 25' E52</f>
        <v>#VALUE!</v>
      </c>
      <c r="AG45" s="281" t="e">
        <f aca="false">AD45+AE45-AF45-AH45</f>
        <v>#VALUE!</v>
      </c>
      <c r="AH45" s="281" t="e">
        <f aca="false">'dkp aug 25' B50</f>
        <v>#VALUE!</v>
      </c>
      <c r="AI45" s="282" t="e">
        <f aca="false">'dkp aug 25' B50</f>
        <v>#VALUE!</v>
      </c>
      <c r="AJ45" s="282" t="e">
        <f aca="false">'dkp aug 25' E44</f>
        <v>#VALUE!</v>
      </c>
      <c r="AK45" s="282"/>
      <c r="AL45" s="282"/>
      <c r="AM45" s="282"/>
      <c r="AN45" s="282"/>
      <c r="AO45" s="282"/>
      <c r="AP45" s="282"/>
      <c r="AQ45" s="282"/>
      <c r="AR45" s="282"/>
      <c r="AS45" s="282"/>
      <c r="AT45" s="282"/>
      <c r="AU45" s="282"/>
      <c r="AV45" s="282"/>
      <c r="AW45" s="282"/>
      <c r="AX45" s="282"/>
      <c r="AY45" s="282"/>
      <c r="AZ45" s="282"/>
      <c r="BA45" s="282"/>
      <c r="BB45" s="282"/>
    </row>
    <row r="46" customFormat="false" ht="15.75" hidden="false" customHeight="true" outlineLevel="0" collapsed="false">
      <c r="A46" s="282" t="s">
        <v>436</v>
      </c>
      <c r="B46" s="278" t="e">
        <f aca="false">G46+K46+O46+S46+W46+AA46+AE46+AI46+AM46+AQ46+AU46+AY46</f>
        <v>#VALUE!</v>
      </c>
      <c r="C46" s="278" t="e">
        <f aca="false">H46+L46+P46+T46+X46+AB46+AF46+AJ46+AN46+AR46+AV46+AZ46</f>
        <v>#VALUE!</v>
      </c>
      <c r="D46" s="279" t="e">
        <f aca="false">I46+M46+Q46+U46+Y46+AC46+AG46+AK46+AO46+AS46+AW46+BA46</f>
        <v>#VALUE!</v>
      </c>
      <c r="E46" s="280" t="e">
        <f aca="false">C46/(B46+F46)</f>
        <v>#VALUE!</v>
      </c>
      <c r="F46" s="279" t="e">
        <f aca="false">'dkp jan 25' B51</f>
        <v>#VALUE!</v>
      </c>
      <c r="G46" s="278" t="e">
        <f aca="false">'dkp jan 25' B51</f>
        <v>#VALUE!</v>
      </c>
      <c r="H46" s="278" t="e">
        <f aca="false">'dkp jan 25' E50</f>
        <v>#VALUE!</v>
      </c>
      <c r="I46" s="281" t="e">
        <f aca="false">F46+G46-H46-J46</f>
        <v>#VALUE!</v>
      </c>
      <c r="J46" s="281" t="e">
        <f aca="false">'dkp feb 25' B49</f>
        <v>#VALUE!</v>
      </c>
      <c r="K46" s="282" t="e">
        <f aca="false">'dkp feb 25' B49</f>
        <v>#VALUE!</v>
      </c>
      <c r="L46" s="282" t="e">
        <f aca="false">'dkp feb 25' E48</f>
        <v>#VALUE!</v>
      </c>
      <c r="M46" s="281" t="e">
        <f aca="false">J46+K46-L46-N46</f>
        <v>#VALUE!</v>
      </c>
      <c r="N46" s="281" t="e">
        <f aca="false">'dkp mar 25' B45</f>
        <v>#VALUE!</v>
      </c>
      <c r="O46" s="282" t="e">
        <f aca="false">'dkp mar 25' B45</f>
        <v>#VALUE!</v>
      </c>
      <c r="P46" s="282" t="e">
        <f aca="false">'dkp mar 25' E44</f>
        <v>#VALUE!</v>
      </c>
      <c r="Q46" s="281" t="e">
        <f aca="false">N46+O46-P46-R46</f>
        <v>#VALUE!</v>
      </c>
      <c r="R46" s="281" t="e">
        <f aca="false">'dkp apr 25' B51</f>
        <v>#VALUE!</v>
      </c>
      <c r="S46" s="282" t="e">
        <f aca="false">'dkp apr 25' B51</f>
        <v>#VALUE!</v>
      </c>
      <c r="T46" s="282" t="e">
        <f aca="false">'dkp apr 25' E50</f>
        <v>#VALUE!</v>
      </c>
      <c r="U46" s="281" t="e">
        <f aca="false">R46+S46-T46-V46</f>
        <v>#VALUE!</v>
      </c>
      <c r="V46" s="281" t="e">
        <f aca="false">'dkp may 25' B60</f>
        <v>#VALUE!</v>
      </c>
      <c r="W46" s="282" t="e">
        <f aca="false">'dkp may 25' B60</f>
        <v>#VALUE!</v>
      </c>
      <c r="X46" s="282" t="e">
        <f aca="false">'dkp may 25' E60</f>
        <v>#VALUE!</v>
      </c>
      <c r="Y46" s="282"/>
      <c r="Z46" s="282"/>
      <c r="AA46" s="282"/>
      <c r="AB46" s="282"/>
      <c r="AC46" s="281" t="e">
        <f aca="false">Z46+AA46-AB46-AD46</f>
        <v>#VALUE!</v>
      </c>
      <c r="AD46" s="281" t="e">
        <f aca="false">'dkp jul 25' B53</f>
        <v>#VALUE!</v>
      </c>
      <c r="AE46" s="282" t="e">
        <f aca="false">'dkp jul 25' B53</f>
        <v>#VALUE!</v>
      </c>
      <c r="AF46" s="282" t="e">
        <f aca="false">'dkp jul 25' E52</f>
        <v>#VALUE!</v>
      </c>
      <c r="AG46" s="281" t="e">
        <f aca="false">AD46+AE46-AF46-AH46</f>
        <v>#VALUE!</v>
      </c>
      <c r="AH46" s="281" t="e">
        <f aca="false">'dkp aug 25' B51</f>
        <v>#VALUE!</v>
      </c>
      <c r="AI46" s="282" t="e">
        <f aca="false">'dkp aug 25' B51</f>
        <v>#VALUE!</v>
      </c>
      <c r="AJ46" s="282" t="e">
        <f aca="false">'dkp aug 25' E44</f>
        <v>#VALUE!</v>
      </c>
      <c r="AK46" s="282"/>
      <c r="AL46" s="282"/>
      <c r="AM46" s="282"/>
      <c r="AN46" s="282"/>
      <c r="AO46" s="282"/>
      <c r="AP46" s="282"/>
      <c r="AQ46" s="282"/>
      <c r="AR46" s="282"/>
      <c r="AS46" s="282"/>
      <c r="AT46" s="282"/>
      <c r="AU46" s="282"/>
      <c r="AV46" s="282"/>
      <c r="AW46" s="282"/>
      <c r="AX46" s="282"/>
      <c r="AY46" s="282"/>
      <c r="AZ46" s="282"/>
      <c r="BA46" s="282"/>
      <c r="BB46" s="282"/>
    </row>
    <row r="47" customFormat="false" ht="15.75" hidden="false" customHeight="true" outlineLevel="0" collapsed="false">
      <c r="A47" s="282" t="s">
        <v>138</v>
      </c>
      <c r="B47" s="278" t="e">
        <f aca="false">G47+K47+O47+S47+W47+AA47+AE47+AI47+AM47+AQ47+AU47+AY47</f>
        <v>#VALUE!</v>
      </c>
      <c r="C47" s="278" t="e">
        <f aca="false">H47+L47+P47+T47+X47+AB47+AF47+AJ47+AN47+AR47+AV47+AZ47</f>
        <v>#VALUE!</v>
      </c>
      <c r="D47" s="279" t="e">
        <f aca="false">I47+M47+Q47+U47+Y47+AC47+AG47+AK47+AO47+AS47+AW47+BA47</f>
        <v>#VALUE!</v>
      </c>
      <c r="E47" s="280" t="e">
        <f aca="false">C47/(B47+F47)</f>
        <v>#VALUE!</v>
      </c>
      <c r="F47" s="279" t="e">
        <f aca="false">'dkp jan 25' B54</f>
        <v>#VALUE!</v>
      </c>
      <c r="G47" s="278" t="e">
        <f aca="false">'dkp jan 25' B54</f>
        <v>#VALUE!</v>
      </c>
      <c r="H47" s="278" t="e">
        <f aca="false">'dkp jan 25' E54</f>
        <v>#VALUE!</v>
      </c>
      <c r="I47" s="281" t="e">
        <f aca="false">F47+G47-H47-J47</f>
        <v>#VALUE!</v>
      </c>
      <c r="J47" s="281" t="e">
        <f aca="false">'dkp feb 25' B53</f>
        <v>#VALUE!</v>
      </c>
      <c r="K47" s="282" t="e">
        <f aca="false">'dkp feb 25' B53</f>
        <v>#VALUE!</v>
      </c>
      <c r="L47" s="282" t="e">
        <f aca="false">'dkp feb 25' E53</f>
        <v>#VALUE!</v>
      </c>
      <c r="M47" s="281" t="e">
        <f aca="false">J47+K47-L47-N47</f>
        <v>#VALUE!</v>
      </c>
      <c r="N47" s="281" t="e">
        <f aca="false">'dkp mar 25' B49</f>
        <v>#VALUE!</v>
      </c>
      <c r="O47" s="282" t="e">
        <f aca="false">'dkp mar 25' B49</f>
        <v>#VALUE!</v>
      </c>
      <c r="P47" s="282" t="e">
        <f aca="false">'dkp mar 25' E49</f>
        <v>#VALUE!</v>
      </c>
      <c r="Q47" s="281" t="e">
        <f aca="false">N47+O47-P47-R47</f>
        <v>#VALUE!</v>
      </c>
      <c r="R47" s="281" t="e">
        <f aca="false">'dkp apr 25' B53</f>
        <v>#VALUE!</v>
      </c>
      <c r="S47" s="282" t="e">
        <f aca="false">'dkp apr 25' B53</f>
        <v>#VALUE!</v>
      </c>
      <c r="T47" s="282" t="e">
        <f aca="false">'dkp apr 25' E53</f>
        <v>#VALUE!</v>
      </c>
      <c r="U47" s="281" t="e">
        <f aca="false">R47+S47-T47-V47</f>
        <v>#VALUE!</v>
      </c>
      <c r="V47" s="281" t="e">
        <f aca="false">'dkp may 25' B63</f>
        <v>#VALUE!</v>
      </c>
      <c r="W47" s="282" t="e">
        <f aca="false">'dkp may 25' B63</f>
        <v>#VALUE!</v>
      </c>
      <c r="X47" s="282" t="e">
        <f aca="false">'dkp may 25' E63</f>
        <v>#VALUE!</v>
      </c>
      <c r="Y47" s="281" t="e">
        <f aca="false">V47+W47-X47-Z47</f>
        <v>#VALUE!</v>
      </c>
      <c r="Z47" s="281" t="e">
        <f aca="false">'dkp jun 25' B57</f>
        <v>#VALUE!</v>
      </c>
      <c r="AA47" s="282" t="e">
        <f aca="false">'dkp jun 25' B57</f>
        <v>#VALUE!</v>
      </c>
      <c r="AB47" s="282" t="e">
        <f aca="false">'dkp jun 25' E57</f>
        <v>#VALUE!</v>
      </c>
      <c r="AC47" s="281" t="e">
        <f aca="false">Z47+AA47-AB47-AD47</f>
        <v>#VALUE!</v>
      </c>
      <c r="AD47" s="281" t="e">
        <f aca="false">'dkp jul 25' B54</f>
        <v>#VALUE!</v>
      </c>
      <c r="AE47" s="282" t="e">
        <f aca="false">'dkp jul 25' B54</f>
        <v>#VALUE!</v>
      </c>
      <c r="AF47" s="282" t="e">
        <f aca="false">'dkp jul 25' E52</f>
        <v>#VALUE!</v>
      </c>
      <c r="AG47" s="281" t="e">
        <f aca="false">AD47+AE47-AF47-AH47</f>
        <v>#VALUE!</v>
      </c>
      <c r="AH47" s="281" t="e">
        <f aca="false">'dkp aug 25' B52</f>
        <v>#VALUE!</v>
      </c>
      <c r="AI47" s="282" t="e">
        <f aca="false">'dkp aug 25' B52</f>
        <v>#VALUE!</v>
      </c>
      <c r="AJ47" s="282" t="e">
        <f aca="false">'dkp aug 25' E44</f>
        <v>#VALUE!</v>
      </c>
      <c r="AK47" s="282"/>
      <c r="AL47" s="282"/>
      <c r="AM47" s="282"/>
      <c r="AN47" s="282"/>
      <c r="AO47" s="282"/>
      <c r="AP47" s="282"/>
      <c r="AQ47" s="282"/>
      <c r="AR47" s="282"/>
      <c r="AS47" s="282"/>
      <c r="AT47" s="282"/>
      <c r="AU47" s="282"/>
      <c r="AV47" s="282"/>
      <c r="AW47" s="282"/>
      <c r="AX47" s="282"/>
      <c r="AY47" s="282"/>
      <c r="AZ47" s="282"/>
      <c r="BA47" s="282"/>
      <c r="BB47" s="282"/>
    </row>
    <row r="48" customFormat="false" ht="15.75" hidden="false" customHeight="true" outlineLevel="0" collapsed="false">
      <c r="A48" s="282" t="s">
        <v>141</v>
      </c>
      <c r="B48" s="278" t="e">
        <f aca="false">G48+K48+O48+S48+W48+AA48+AE48+AI48+AM48+AQ48+AU48+AY48</f>
        <v>#VALUE!</v>
      </c>
      <c r="C48" s="278" t="e">
        <f aca="false">H48+L48+P48+T48+X48+AB48+AF48+AJ48+AN48+AR48+AV48+AZ48</f>
        <v>#VALUE!</v>
      </c>
      <c r="D48" s="279" t="e">
        <f aca="false">I48+M48+Q48+U48+Y48+AC48+AG48+AK48+AO48+AS48+AW48+BA48</f>
        <v>#VALUE!</v>
      </c>
      <c r="E48" s="280" t="e">
        <f aca="false">C48/(B48+F48)</f>
        <v>#VALUE!</v>
      </c>
      <c r="F48" s="279" t="e">
        <f aca="false">'dkp jan 25' B55</f>
        <v>#VALUE!</v>
      </c>
      <c r="G48" s="278" t="e">
        <f aca="false">'dkp jan 25' B55</f>
        <v>#VALUE!</v>
      </c>
      <c r="H48" s="278" t="e">
        <f aca="false">'dkp jan 25' E54</f>
        <v>#VALUE!</v>
      </c>
      <c r="I48" s="281" t="e">
        <f aca="false">F48+G48-H48-J48</f>
        <v>#VALUE!</v>
      </c>
      <c r="J48" s="281" t="e">
        <f aca="false">'dkp feb 25' B54</f>
        <v>#VALUE!</v>
      </c>
      <c r="K48" s="282" t="e">
        <f aca="false">'dkp feb 25' B54</f>
        <v>#VALUE!</v>
      </c>
      <c r="L48" s="282" t="e">
        <f aca="false">'dkp feb 25' E53</f>
        <v>#VALUE!</v>
      </c>
      <c r="M48" s="281" t="e">
        <f aca="false">J48+K48-L48-N48</f>
        <v>#VALUE!</v>
      </c>
      <c r="N48" s="281" t="e">
        <f aca="false">'dkp mar 25' B50</f>
        <v>#VALUE!</v>
      </c>
      <c r="O48" s="282" t="e">
        <f aca="false">'dkp mar 25' B50</f>
        <v>#VALUE!</v>
      </c>
      <c r="P48" s="282" t="e">
        <f aca="false">'dkp mar 25' E49</f>
        <v>#VALUE!</v>
      </c>
      <c r="Q48" s="281" t="e">
        <f aca="false">N48+O48-P48-R48</f>
        <v>#VALUE!</v>
      </c>
      <c r="R48" s="281" t="e">
        <f aca="false">'dkp apr 25' B54</f>
        <v>#VALUE!</v>
      </c>
      <c r="S48" s="282" t="e">
        <f aca="false">'dkp apr 25' B54</f>
        <v>#VALUE!</v>
      </c>
      <c r="T48" s="282" t="e">
        <f aca="false">'dkp apr 25' E53</f>
        <v>#VALUE!</v>
      </c>
      <c r="U48" s="281" t="e">
        <f aca="false">R48+S48-T48-V48</f>
        <v>#VALUE!</v>
      </c>
      <c r="V48" s="281" t="e">
        <f aca="false">'dkp may 25' B64</f>
        <v>#VALUE!</v>
      </c>
      <c r="W48" s="282" t="e">
        <f aca="false">'dkp may 25' B64</f>
        <v>#VALUE!</v>
      </c>
      <c r="X48" s="282" t="e">
        <f aca="false">'dkp may 25' E63</f>
        <v>#VALUE!</v>
      </c>
      <c r="Y48" s="281" t="e">
        <f aca="false">V48+W48-X48-Z48</f>
        <v>#VALUE!</v>
      </c>
      <c r="Z48" s="281" t="e">
        <f aca="false">'dkp jun 25' B58</f>
        <v>#VALUE!</v>
      </c>
      <c r="AA48" s="282" t="e">
        <f aca="false">'dkp jun 25' B58</f>
        <v>#VALUE!</v>
      </c>
      <c r="AB48" s="282" t="e">
        <f aca="false">'dkp jun 25' E57</f>
        <v>#VALUE!</v>
      </c>
      <c r="AC48" s="281" t="e">
        <f aca="false">Z48+AA48-AB48-AD48</f>
        <v>#VALUE!</v>
      </c>
      <c r="AD48" s="281" t="e">
        <f aca="false">'dkp jul 25' B55</f>
        <v>#VALUE!</v>
      </c>
      <c r="AE48" s="282" t="e">
        <f aca="false">'dkp jul 25' B55</f>
        <v>#VALUE!</v>
      </c>
      <c r="AF48" s="282" t="e">
        <f aca="false">'dkp jul 25' E52</f>
        <v>#VALUE!</v>
      </c>
      <c r="AG48" s="281" t="e">
        <f aca="false">AD48+AE48-AF48-AH48</f>
        <v>#VALUE!</v>
      </c>
      <c r="AH48" s="281" t="e">
        <f aca="false">'dkp aug 25' B53</f>
        <v>#VALUE!</v>
      </c>
      <c r="AI48" s="282" t="e">
        <f aca="false">'dkp aug 25' B53</f>
        <v>#VALUE!</v>
      </c>
      <c r="AJ48" s="282" t="e">
        <f aca="false">'dkp aug 25' E44</f>
        <v>#VALUE!</v>
      </c>
      <c r="AK48" s="282"/>
      <c r="AL48" s="282"/>
      <c r="AM48" s="282"/>
      <c r="AN48" s="282"/>
      <c r="AO48" s="282"/>
      <c r="AP48" s="282"/>
      <c r="AQ48" s="282"/>
      <c r="AR48" s="282"/>
      <c r="AS48" s="282"/>
      <c r="AT48" s="282"/>
      <c r="AU48" s="282"/>
      <c r="AV48" s="282"/>
      <c r="AW48" s="282"/>
      <c r="AX48" s="282"/>
      <c r="AY48" s="282"/>
      <c r="AZ48" s="282"/>
      <c r="BA48" s="282"/>
      <c r="BB48" s="282"/>
    </row>
    <row r="49" customFormat="false" ht="15.75" hidden="false" customHeight="true" outlineLevel="0" collapsed="false">
      <c r="A49" s="283" t="s">
        <v>302</v>
      </c>
      <c r="B49" s="278" t="e">
        <f aca="false">G49+K49+O49+S49+W49+AA49+AE49+AI49+AM49+AQ49+AU49+AY49</f>
        <v>#VALUE!</v>
      </c>
      <c r="C49" s="278" t="e">
        <f aca="false">H49+L49+P49+T49+X49+AB49+AF49+AJ49+AN49+AR49+AV49+AZ49</f>
        <v>#VALUE!</v>
      </c>
      <c r="D49" s="279" t="e">
        <f aca="false">I49+M49+Q49+U49+Y49+AC49+AG49+AK49+AO49+AS49+AW49+BA49</f>
        <v>#VALUE!</v>
      </c>
      <c r="E49" s="280" t="e">
        <f aca="false">C49/(B49+F49)</f>
        <v>#VALUE!</v>
      </c>
      <c r="F49" s="279" t="e">
        <f aca="false">'dkp jan 25' B57</f>
        <v>#VALUE!</v>
      </c>
      <c r="G49" s="278" t="e">
        <f aca="false">'dkp jan 25' B57</f>
        <v>#VALUE!</v>
      </c>
      <c r="H49" s="278" t="e">
        <f aca="false">'dkp jan 25' E57</f>
        <v>#VALUE!</v>
      </c>
      <c r="I49" s="281" t="e">
        <f aca="false">F49+G49-H49-J49</f>
        <v>#VALUE!</v>
      </c>
      <c r="J49" s="281" t="e">
        <f aca="false">'dkp feb 25' B55</f>
        <v>#VALUE!</v>
      </c>
      <c r="K49" s="282" t="e">
        <f aca="false">'dkp feb 25' B55</f>
        <v>#VALUE!</v>
      </c>
      <c r="L49" s="282" t="e">
        <f aca="false">'dkp feb 25' E53</f>
        <v>#VALUE!</v>
      </c>
      <c r="M49" s="281" t="e">
        <f aca="false">J49+K49-L49-N49</f>
        <v>#VALUE!</v>
      </c>
      <c r="N49" s="281" t="e">
        <f aca="false">'dkp mar 25' B51</f>
        <v>#VALUE!</v>
      </c>
      <c r="O49" s="282" t="e">
        <f aca="false">'dkp mar 25' B51</f>
        <v>#VALUE!</v>
      </c>
      <c r="P49" s="282" t="e">
        <f aca="false">'dkp mar 25' E49</f>
        <v>#VALUE!</v>
      </c>
      <c r="Q49" s="281" t="e">
        <f aca="false">N49+O49-P49-R49</f>
        <v>#VALUE!</v>
      </c>
      <c r="R49" s="281" t="e">
        <f aca="false">'dkp apr 25' B55</f>
        <v>#VALUE!</v>
      </c>
      <c r="S49" s="282" t="e">
        <f aca="false">'dkp apr 25' B55</f>
        <v>#VALUE!</v>
      </c>
      <c r="T49" s="282" t="e">
        <f aca="false">'dkp apr 25' E53</f>
        <v>#VALUE!</v>
      </c>
      <c r="U49" s="281" t="e">
        <f aca="false">R49+S49-T49-V49</f>
        <v>#VALUE!</v>
      </c>
      <c r="V49" s="281" t="e">
        <f aca="false">'dkp may 25' B65</f>
        <v>#VALUE!</v>
      </c>
      <c r="W49" s="282" t="e">
        <f aca="false">'dkp may 25' B65</f>
        <v>#VALUE!</v>
      </c>
      <c r="X49" s="282" t="e">
        <f aca="false">'dkp may 25' E63</f>
        <v>#VALUE!</v>
      </c>
      <c r="Y49" s="281" t="e">
        <f aca="false">V49+W49-X49-Z49</f>
        <v>#VALUE!</v>
      </c>
      <c r="Z49" s="281" t="e">
        <f aca="false">'dkp jun 25' B59</f>
        <v>#VALUE!</v>
      </c>
      <c r="AA49" s="282" t="e">
        <f aca="false">'dkp jun 25' B59</f>
        <v>#VALUE!</v>
      </c>
      <c r="AB49" s="282" t="e">
        <f aca="false">'dkp jun 25' E57</f>
        <v>#VALUE!</v>
      </c>
      <c r="AC49" s="281" t="e">
        <f aca="false">Z49+AA49-AB49-AD49</f>
        <v>#VALUE!</v>
      </c>
      <c r="AD49" s="281" t="e">
        <f aca="false">'dkp jul 25' B56</f>
        <v>#VALUE!</v>
      </c>
      <c r="AE49" s="282" t="e">
        <f aca="false">'dkp jul 25' B56</f>
        <v>#VALUE!</v>
      </c>
      <c r="AF49" s="282" t="e">
        <f aca="false">'dkp jul 25' E52</f>
        <v>#VALUE!</v>
      </c>
      <c r="AG49" s="281" t="e">
        <f aca="false">AD49+AE49-AF49-AH49</f>
        <v>#VALUE!</v>
      </c>
      <c r="AH49" s="281" t="e">
        <f aca="false">'dkp aug 25' B54</f>
        <v>#VALUE!</v>
      </c>
      <c r="AI49" s="282" t="e">
        <f aca="false">'dkp aug 25' B54</f>
        <v>#VALUE!</v>
      </c>
      <c r="AJ49" s="282" t="e">
        <f aca="false">'dkp aug 25' E44</f>
        <v>#VALUE!</v>
      </c>
      <c r="AK49" s="282"/>
      <c r="AL49" s="282"/>
      <c r="AM49" s="282"/>
      <c r="AN49" s="282"/>
      <c r="AO49" s="282"/>
      <c r="AP49" s="282"/>
      <c r="AQ49" s="282"/>
      <c r="AR49" s="282"/>
      <c r="AS49" s="282"/>
      <c r="AT49" s="282"/>
      <c r="AU49" s="282"/>
      <c r="AV49" s="282"/>
      <c r="AW49" s="282"/>
      <c r="AX49" s="282"/>
      <c r="AY49" s="282"/>
      <c r="AZ49" s="282"/>
      <c r="BA49" s="282"/>
      <c r="BB49" s="282"/>
    </row>
    <row r="50" customFormat="false" ht="15.75" hidden="false" customHeight="true" outlineLevel="0" collapsed="false">
      <c r="A50" s="283" t="s">
        <v>338</v>
      </c>
      <c r="B50" s="278" t="e">
        <f aca="false">G50+K50+O50+S50+W50+AA50+AE50+AI50+AM50+AQ50+AU50+AY50</f>
        <v>#VALUE!</v>
      </c>
      <c r="C50" s="278" t="e">
        <f aca="false">H50+L50+P50+T50+X50+AB50+AF50+AJ50+AN50+AR50+AV50+AZ50</f>
        <v>#VALUE!</v>
      </c>
      <c r="D50" s="279" t="e">
        <f aca="false">I50+M50+Q50+U50+Y50+AC50+AG50+AK50+AO50+AS50+AW50+BA50</f>
        <v>#VALUE!</v>
      </c>
      <c r="E50" s="280" t="e">
        <f aca="false">C50/(B50+F50)</f>
        <v>#VALUE!</v>
      </c>
      <c r="F50" s="279" t="e">
        <f aca="false">'dkp jan 25' B58</f>
        <v>#VALUE!</v>
      </c>
      <c r="G50" s="278" t="e">
        <f aca="false">'dkp jan 25' B58</f>
        <v>#VALUE!</v>
      </c>
      <c r="H50" s="278" t="e">
        <f aca="false">'dkp jan 25' E57</f>
        <v>#VALUE!</v>
      </c>
      <c r="I50" s="281" t="e">
        <f aca="false">F50+G50-H50-J50</f>
        <v>#VALUE!</v>
      </c>
      <c r="J50" s="281" t="e">
        <f aca="false">'dkp feb 25' B56</f>
        <v>#VALUE!</v>
      </c>
      <c r="K50" s="282" t="e">
        <f aca="false">'dkp feb 25' B56</f>
        <v>#VALUE!</v>
      </c>
      <c r="L50" s="282" t="e">
        <f aca="false">'dkp feb 25' E53</f>
        <v>#VALUE!</v>
      </c>
      <c r="M50" s="281" t="e">
        <f aca="false">J50+K50-L50-N50</f>
        <v>#VALUE!</v>
      </c>
      <c r="N50" s="281" t="e">
        <f aca="false">'dkp mar 25' B52</f>
        <v>#VALUE!</v>
      </c>
      <c r="O50" s="282" t="e">
        <f aca="false">'dkp mar 25' B52</f>
        <v>#VALUE!</v>
      </c>
      <c r="P50" s="282" t="e">
        <f aca="false">'dkp mar 25' E49</f>
        <v>#VALUE!</v>
      </c>
      <c r="Q50" s="281" t="e">
        <f aca="false">N50+O50-P50-R50</f>
        <v>#VALUE!</v>
      </c>
      <c r="R50" s="281" t="e">
        <f aca="false">'dkp apr 25' B56</f>
        <v>#VALUE!</v>
      </c>
      <c r="S50" s="282" t="e">
        <f aca="false">'dkp apr 25' B56</f>
        <v>#VALUE!</v>
      </c>
      <c r="T50" s="282" t="e">
        <f aca="false">'dkp apr 25' E53</f>
        <v>#VALUE!</v>
      </c>
      <c r="U50" s="281" t="e">
        <f aca="false">R50+S50-T50-V50</f>
        <v>#VALUE!</v>
      </c>
      <c r="V50" s="281" t="e">
        <f aca="false">'dkp may 25' B66</f>
        <v>#VALUE!</v>
      </c>
      <c r="W50" s="282" t="e">
        <f aca="false">'dkp may 25' B66</f>
        <v>#VALUE!</v>
      </c>
      <c r="X50" s="282" t="e">
        <f aca="false">'dkp may 25' E63</f>
        <v>#VALUE!</v>
      </c>
      <c r="Y50" s="281" t="e">
        <f aca="false">V50+W50-X50-Z50</f>
        <v>#VALUE!</v>
      </c>
      <c r="Z50" s="281" t="e">
        <f aca="false">'dkp jun 25' B60</f>
        <v>#VALUE!</v>
      </c>
      <c r="AA50" s="282" t="e">
        <f aca="false">'dkp jun 25' B60</f>
        <v>#VALUE!</v>
      </c>
      <c r="AB50" s="282" t="e">
        <f aca="false">'dkp jun 25' E57</f>
        <v>#VALUE!</v>
      </c>
      <c r="AC50" s="281" t="e">
        <f aca="false">Z50+AA50-AB50-AD50</f>
        <v>#VALUE!</v>
      </c>
      <c r="AD50" s="281" t="e">
        <f aca="false">'dkp jul 25' B57</f>
        <v>#VALUE!</v>
      </c>
      <c r="AE50" s="282" t="e">
        <f aca="false">'dkp jul 25' B57</f>
        <v>#VALUE!</v>
      </c>
      <c r="AF50" s="282" t="e">
        <f aca="false">'dkp jul 25' E52</f>
        <v>#VALUE!</v>
      </c>
      <c r="AG50" s="281" t="e">
        <f aca="false">AD50+AE50-AF50-AH50</f>
        <v>#VALUE!</v>
      </c>
      <c r="AH50" s="281" t="e">
        <f aca="false">'dkp aug 25' B55</f>
        <v>#VALUE!</v>
      </c>
      <c r="AI50" s="282" t="e">
        <f aca="false">'dkp aug 25' B55</f>
        <v>#VALUE!</v>
      </c>
      <c r="AJ50" s="282" t="e">
        <f aca="false">'dkp aug 25' E44</f>
        <v>#VALUE!</v>
      </c>
      <c r="AK50" s="282"/>
      <c r="AL50" s="282"/>
      <c r="AM50" s="282"/>
      <c r="AN50" s="282"/>
      <c r="AO50" s="282"/>
      <c r="AP50" s="282"/>
      <c r="AQ50" s="282"/>
      <c r="AR50" s="282"/>
      <c r="AS50" s="282"/>
      <c r="AT50" s="282"/>
      <c r="AU50" s="282"/>
      <c r="AV50" s="282"/>
      <c r="AW50" s="282"/>
      <c r="AX50" s="282"/>
      <c r="AY50" s="282"/>
      <c r="AZ50" s="282"/>
      <c r="BA50" s="282"/>
      <c r="BB50" s="282"/>
    </row>
    <row r="51" customFormat="false" ht="15.75" hidden="false" customHeight="true" outlineLevel="0" collapsed="false">
      <c r="A51" s="282" t="s">
        <v>306</v>
      </c>
      <c r="B51" s="278" t="e">
        <f aca="false">G51+K51+O51+S51+W51+AA51+AE51+AI51+AM51+AQ51+AU51+AY51</f>
        <v>#VALUE!</v>
      </c>
      <c r="C51" s="278" t="e">
        <f aca="false">H51+L51+P51+T51+X51+AB51+AF51+AJ51+AN51+AR51+AV51+AZ51</f>
        <v>#VALUE!</v>
      </c>
      <c r="D51" s="279" t="e">
        <f aca="false">I51+M51+Q51+U51+Y51+AC51+AG51+AK51+AO51+AS51+AW51+BA51</f>
        <v>#VALUE!</v>
      </c>
      <c r="E51" s="280" t="e">
        <f aca="false">C51/(B51+F51)</f>
        <v>#VALUE!</v>
      </c>
      <c r="F51" s="279" t="e">
        <f aca="false">'dkp jan 25' B59</f>
        <v>#VALUE!</v>
      </c>
      <c r="G51" s="278" t="e">
        <f aca="false">'dkp jan 25' B59</f>
        <v>#VALUE!</v>
      </c>
      <c r="H51" s="278" t="e">
        <f aca="false">'dkp jan 25' E57</f>
        <v>#VALUE!</v>
      </c>
      <c r="I51" s="281" t="e">
        <f aca="false">F51+G51-H51-J51</f>
        <v>#VALUE!</v>
      </c>
      <c r="J51" s="281" t="e">
        <f aca="false">'dkp feb 25' B57</f>
        <v>#VALUE!</v>
      </c>
      <c r="K51" s="282" t="e">
        <f aca="false">'dkp feb 25' B57</f>
        <v>#VALUE!</v>
      </c>
      <c r="L51" s="282" t="e">
        <f aca="false">'dkp feb 25' E53</f>
        <v>#VALUE!</v>
      </c>
      <c r="M51" s="281" t="e">
        <f aca="false">J51+K51-L51-N51</f>
        <v>#VALUE!</v>
      </c>
      <c r="N51" s="281" t="e">
        <f aca="false">'dkp mar 25' B53</f>
        <v>#VALUE!</v>
      </c>
      <c r="O51" s="282" t="e">
        <f aca="false">'dkp mar 25' B53</f>
        <v>#VALUE!</v>
      </c>
      <c r="P51" s="282" t="e">
        <f aca="false">'dkp mar 25' E49</f>
        <v>#VALUE!</v>
      </c>
      <c r="Q51" s="281" t="e">
        <f aca="false">N51+O51-P51-R51</f>
        <v>#VALUE!</v>
      </c>
      <c r="R51" s="281" t="e">
        <f aca="false">'dkp apr 25' B57</f>
        <v>#VALUE!</v>
      </c>
      <c r="S51" s="282" t="e">
        <f aca="false">'dkp apr 25' B57</f>
        <v>#VALUE!</v>
      </c>
      <c r="T51" s="282" t="e">
        <f aca="false">'dkp apr 25' E53</f>
        <v>#VALUE!</v>
      </c>
      <c r="U51" s="281" t="e">
        <f aca="false">R51+S51-T51-V51</f>
        <v>#VALUE!</v>
      </c>
      <c r="V51" s="281" t="e">
        <f aca="false">'dkp may 25' B67</f>
        <v>#VALUE!</v>
      </c>
      <c r="W51" s="282" t="e">
        <f aca="false">'dkp may 25' B67</f>
        <v>#VALUE!</v>
      </c>
      <c r="X51" s="282" t="e">
        <f aca="false">'dkp may 25' E63</f>
        <v>#VALUE!</v>
      </c>
      <c r="Y51" s="281" t="e">
        <f aca="false">V51+W51-X51-Z51</f>
        <v>#VALUE!</v>
      </c>
      <c r="Z51" s="281" t="e">
        <f aca="false">'dkp jun 25' B61</f>
        <v>#VALUE!</v>
      </c>
      <c r="AA51" s="282" t="e">
        <f aca="false">'dkp jun 25' B61</f>
        <v>#VALUE!</v>
      </c>
      <c r="AB51" s="282" t="e">
        <f aca="false">'dkp jun 25' E57</f>
        <v>#VALUE!</v>
      </c>
      <c r="AC51" s="281" t="e">
        <f aca="false">Z51+AA51-AB51-AD51</f>
        <v>#VALUE!</v>
      </c>
      <c r="AD51" s="281" t="e">
        <f aca="false">'dkp jul 25' B58</f>
        <v>#VALUE!</v>
      </c>
      <c r="AE51" s="282" t="e">
        <f aca="false">'dkp jul 25' B58</f>
        <v>#VALUE!</v>
      </c>
      <c r="AF51" s="282" t="e">
        <f aca="false">'dkp jul 25' E52</f>
        <v>#VALUE!</v>
      </c>
      <c r="AG51" s="281" t="e">
        <f aca="false">AD51+AE51-AF51-AH51</f>
        <v>#VALUE!</v>
      </c>
      <c r="AH51" s="281" t="e">
        <f aca="false">'dkp aug 25' B56</f>
        <v>#VALUE!</v>
      </c>
      <c r="AI51" s="282" t="e">
        <f aca="false">'dkp aug 25' B56</f>
        <v>#VALUE!</v>
      </c>
      <c r="AJ51" s="282" t="e">
        <f aca="false">'dkp aug 25' E44</f>
        <v>#VALUE!</v>
      </c>
      <c r="AK51" s="282"/>
      <c r="AL51" s="282"/>
      <c r="AM51" s="282"/>
      <c r="AN51" s="282"/>
      <c r="AO51" s="282"/>
      <c r="AP51" s="282"/>
      <c r="AQ51" s="282"/>
      <c r="AR51" s="282"/>
      <c r="AS51" s="282"/>
      <c r="AT51" s="282"/>
      <c r="AU51" s="282"/>
      <c r="AV51" s="282"/>
      <c r="AW51" s="282"/>
      <c r="AX51" s="282"/>
      <c r="AY51" s="282"/>
      <c r="AZ51" s="282"/>
      <c r="BA51" s="282"/>
      <c r="BB51" s="282"/>
    </row>
    <row r="52" customFormat="false" ht="15.75" hidden="false" customHeight="true" outlineLevel="0" collapsed="false">
      <c r="A52" s="282" t="s">
        <v>459</v>
      </c>
      <c r="B52" s="278" t="e">
        <f aca="false">G52+K52+O52+S52+W52+AA52+AE52+AI52+AM52+AQ52+AU52+AY52</f>
        <v>#VALUE!</v>
      </c>
      <c r="C52" s="278" t="e">
        <f aca="false">H52+L52+P52+T52+X52+AB52+AF52+AJ52+AN52+AR52+AV52+AZ52</f>
        <v>#VALUE!</v>
      </c>
      <c r="D52" s="279" t="e">
        <f aca="false">I52+M52+Q52+U52+Y52+AC52+AG52+AK52+AO52+AS52+AW52+BA52</f>
        <v>#VALUE!</v>
      </c>
      <c r="E52" s="280" t="e">
        <f aca="false">C52/(B52+F52)</f>
        <v>#VALUE!</v>
      </c>
      <c r="F52" s="282"/>
      <c r="G52" s="282"/>
      <c r="H52" s="282"/>
      <c r="I52" s="282"/>
      <c r="J52" s="282"/>
      <c r="K52" s="282"/>
      <c r="L52" s="282"/>
      <c r="M52" s="282"/>
      <c r="N52" s="282"/>
      <c r="O52" s="282"/>
      <c r="P52" s="282"/>
      <c r="Q52" s="282"/>
      <c r="R52" s="282"/>
      <c r="S52" s="282"/>
      <c r="T52" s="282" t="e">
        <f aca="false">array_constrain(arrayformula(xlookup(A52,'dkp apr 25' A:A,'dkp apr 25' E:E,"")), 1, 1)</f>
        <v>#VALUE!</v>
      </c>
      <c r="U52" s="282"/>
      <c r="V52" s="282"/>
      <c r="W52" s="282"/>
      <c r="X52" s="282"/>
      <c r="Y52" s="282"/>
      <c r="Z52" s="282"/>
      <c r="AA52" s="282"/>
      <c r="AB52" s="282"/>
      <c r="AC52" s="282"/>
      <c r="AD52" s="282"/>
      <c r="AE52" s="282"/>
      <c r="AF52" s="282"/>
      <c r="AG52" s="281" t="e">
        <f aca="false">AD52+AE52-AF52-AH52</f>
        <v>#VALUE!</v>
      </c>
      <c r="AH52" s="281" t="e">
        <f aca="false">'dkp aug 25' B57</f>
        <v>#VALUE!</v>
      </c>
      <c r="AI52" s="282" t="e">
        <f aca="false">'dkp aug 25' B57</f>
        <v>#VALUE!</v>
      </c>
      <c r="AJ52" s="282" t="e">
        <f aca="false">'dkp aug 25' E44</f>
        <v>#VALUE!</v>
      </c>
      <c r="AK52" s="282"/>
      <c r="AL52" s="282"/>
      <c r="AM52" s="282"/>
      <c r="AN52" s="282"/>
      <c r="AO52" s="282"/>
      <c r="AP52" s="282"/>
      <c r="AQ52" s="282"/>
      <c r="AR52" s="282"/>
      <c r="AS52" s="282"/>
      <c r="AT52" s="282"/>
      <c r="AU52" s="282"/>
      <c r="AV52" s="282"/>
      <c r="AW52" s="282"/>
      <c r="AX52" s="282"/>
      <c r="AY52" s="282"/>
      <c r="AZ52" s="282"/>
      <c r="BA52" s="282"/>
      <c r="BB52" s="282"/>
    </row>
    <row r="53" customFormat="false" ht="15.75" hidden="false" customHeight="true" outlineLevel="0" collapsed="false">
      <c r="A53" s="283" t="s">
        <v>356</v>
      </c>
      <c r="B53" s="278" t="e">
        <f aca="false">G53+K53+O53+S53+W53+AA53+AE53+AI53+AM53+AQ53+AU53+AY53</f>
        <v>#VALUE!</v>
      </c>
      <c r="C53" s="278" t="e">
        <f aca="false">H53+L53+P53+T53+X53+AB53+AF53+AJ53+AN53+AR53+AV53+AZ53</f>
        <v>#VALUE!</v>
      </c>
      <c r="D53" s="279" t="e">
        <f aca="false">I53+M53+Q53+U53+Y53+AC53+AG53+AK53+AO53+AS53+AW53+BA53</f>
        <v>#VALUE!</v>
      </c>
      <c r="E53" s="280" t="e">
        <f aca="false">C53/(B53+F53)</f>
        <v>#VALUE!</v>
      </c>
      <c r="F53" s="279" t="e">
        <f aca="false">'dkp jan 25' B60</f>
        <v>#VALUE!</v>
      </c>
      <c r="G53" s="278" t="e">
        <f aca="false">'dkp jan 25' B60</f>
        <v>#VALUE!</v>
      </c>
      <c r="H53" s="278" t="e">
        <f aca="false">'dkp jan 25' E60</f>
        <v>#VALUE!</v>
      </c>
      <c r="I53" s="281" t="e">
        <f aca="false">F53+G53-H53-J53</f>
        <v>#VALUE!</v>
      </c>
      <c r="J53" s="281" t="e">
        <f aca="false">'dkp feb 25' B58</f>
        <v>#VALUE!</v>
      </c>
      <c r="K53" s="282" t="e">
        <f aca="false">'dkp feb 25' B58</f>
        <v>#VALUE!</v>
      </c>
      <c r="L53" s="282" t="e">
        <f aca="false">'dkp feb 25' E58</f>
        <v>#VALUE!</v>
      </c>
      <c r="M53" s="281" t="e">
        <f aca="false">J53+K53-L53-N53</f>
        <v>#VALUE!</v>
      </c>
      <c r="N53" s="281" t="e">
        <f aca="false">'dkp mar 25' B54</f>
        <v>#VALUE!</v>
      </c>
      <c r="O53" s="282" t="e">
        <f aca="false">'dkp mar 25' B54</f>
        <v>#VALUE!</v>
      </c>
      <c r="P53" s="282" t="e">
        <f aca="false">'dkp mar 25' E54</f>
        <v>#VALUE!</v>
      </c>
      <c r="Q53" s="281" t="e">
        <f aca="false">N53+O53-P53-R53</f>
        <v>#VALUE!</v>
      </c>
      <c r="R53" s="281" t="e">
        <f aca="false">'dkp apr 25' B58</f>
        <v>#VALUE!</v>
      </c>
      <c r="S53" s="282" t="e">
        <f aca="false">'dkp apr 25' B58</f>
        <v>#VALUE!</v>
      </c>
      <c r="T53" s="282" t="e">
        <f aca="false">'dkp apr 25' E58</f>
        <v>#VALUE!</v>
      </c>
      <c r="U53" s="281" t="e">
        <f aca="false">R53+S53-T53-V53</f>
        <v>#VALUE!</v>
      </c>
      <c r="V53" s="281" t="e">
        <f aca="false">'dkp may 25' B68</f>
        <v>#VALUE!</v>
      </c>
      <c r="W53" s="282" t="e">
        <f aca="false">'dkp may 25' B68</f>
        <v>#VALUE!</v>
      </c>
      <c r="X53" s="282" t="e">
        <f aca="false">'dkp may 25' E68</f>
        <v>#VALUE!</v>
      </c>
      <c r="Y53" s="281" t="e">
        <f aca="false">V53+W53-X53-Z53</f>
        <v>#VALUE!</v>
      </c>
      <c r="Z53" s="281" t="e">
        <f aca="false">'dkp jun 25' B62</f>
        <v>#VALUE!</v>
      </c>
      <c r="AA53" s="282" t="e">
        <f aca="false">'dkp jun 25' B62</f>
        <v>#VALUE!</v>
      </c>
      <c r="AB53" s="282" t="e">
        <f aca="false">'dkp jun 25' E62</f>
        <v>#VALUE!</v>
      </c>
      <c r="AC53" s="281" t="e">
        <f aca="false">Z53+AA53-AB53-AD53</f>
        <v>#VALUE!</v>
      </c>
      <c r="AD53" s="281" t="e">
        <f aca="false">'dkp jul 25' B59</f>
        <v>#VALUE!</v>
      </c>
      <c r="AE53" s="282" t="e">
        <f aca="false">'dkp jul 25' B59</f>
        <v>#VALUE!</v>
      </c>
      <c r="AF53" s="282" t="e">
        <f aca="false">'dkp jul 25' E59</f>
        <v>#VALUE!</v>
      </c>
      <c r="AG53" s="281" t="e">
        <f aca="false">AD53+AE53-AF53-AH53</f>
        <v>#VALUE!</v>
      </c>
      <c r="AH53" s="281" t="e">
        <f aca="false">'dkp aug 25' B58</f>
        <v>#VALUE!</v>
      </c>
      <c r="AI53" s="282" t="e">
        <f aca="false">'dkp aug 25' B58</f>
        <v>#VALUE!</v>
      </c>
      <c r="AJ53" s="282" t="e">
        <f aca="false">'dkp aug 25' E44</f>
        <v>#VALUE!</v>
      </c>
      <c r="AK53" s="282"/>
      <c r="AL53" s="282"/>
      <c r="AM53" s="282"/>
      <c r="AN53" s="282"/>
      <c r="AO53" s="282"/>
      <c r="AP53" s="282"/>
      <c r="AQ53" s="282"/>
      <c r="AR53" s="282"/>
      <c r="AS53" s="282"/>
      <c r="AT53" s="282"/>
      <c r="AU53" s="282"/>
      <c r="AV53" s="282"/>
      <c r="AW53" s="282"/>
      <c r="AX53" s="282"/>
      <c r="AY53" s="282"/>
      <c r="AZ53" s="282"/>
      <c r="BA53" s="282"/>
      <c r="BB53" s="282"/>
    </row>
    <row r="54" customFormat="false" ht="15.75" hidden="false" customHeight="true" outlineLevel="0" collapsed="false">
      <c r="A54" s="282" t="s">
        <v>466</v>
      </c>
      <c r="B54" s="278" t="e">
        <f aca="false">G54+K54+O54+S54+W54+AA54+AE54+AI54+AM54+AQ54+AU54+AY54</f>
        <v>#VALUE!</v>
      </c>
      <c r="C54" s="278" t="e">
        <f aca="false">H54+L54+P54+T54+X54+AB54+AF54+AJ54+AN54+AR54+AV54+AZ54</f>
        <v>#VALUE!</v>
      </c>
      <c r="D54" s="279" t="e">
        <f aca="false">I54+M54+Q54+U54+Y54+AC54+AG54+AK54+AO54+AS54+AW54+BA54</f>
        <v>#VALUE!</v>
      </c>
      <c r="E54" s="280" t="e">
        <f aca="false">C54/(B54+F54)</f>
        <v>#VALUE!</v>
      </c>
      <c r="F54" s="282"/>
      <c r="G54" s="282"/>
      <c r="H54" s="282"/>
      <c r="I54" s="282"/>
      <c r="J54" s="282"/>
      <c r="K54" s="282"/>
      <c r="L54" s="282"/>
      <c r="M54" s="282"/>
      <c r="N54" s="282"/>
      <c r="O54" s="282"/>
      <c r="P54" s="282"/>
      <c r="Q54" s="282"/>
      <c r="R54" s="282"/>
      <c r="S54" s="282"/>
      <c r="T54" s="282" t="e">
        <f aca="false">array_constrain(arrayformula(xlookup(A54,'dkp apr 25' A:A,'dkp apr 25' E:E,"")), 1, 1)</f>
        <v>#VALUE!</v>
      </c>
      <c r="U54" s="282"/>
      <c r="V54" s="282"/>
      <c r="W54" s="282"/>
      <c r="X54" s="282"/>
      <c r="Y54" s="282"/>
      <c r="Z54" s="282"/>
      <c r="AA54" s="282"/>
      <c r="AB54" s="282"/>
      <c r="AC54" s="281" t="e">
        <f aca="false">Z54+AA54-AB54-AD54</f>
        <v>#VALUE!</v>
      </c>
      <c r="AD54" s="281" t="e">
        <f aca="false">'dkp jul 25' B60</f>
        <v>#VALUE!</v>
      </c>
      <c r="AE54" s="282" t="e">
        <f aca="false">'dkp jul 25' B60</f>
        <v>#VALUE!</v>
      </c>
      <c r="AF54" s="282" t="e">
        <f aca="false">'dkp jul 25' E59</f>
        <v>#VALUE!</v>
      </c>
      <c r="AG54" s="281" t="e">
        <f aca="false">AD54+AE54-AF54-AH54</f>
        <v>#VALUE!</v>
      </c>
      <c r="AH54" s="281" t="e">
        <f aca="false">'dkp aug 25' B59</f>
        <v>#VALUE!</v>
      </c>
      <c r="AI54" s="282" t="e">
        <f aca="false">'dkp aug 25' B59</f>
        <v>#VALUE!</v>
      </c>
      <c r="AJ54" s="282" t="e">
        <f aca="false">'dkp aug 25' E44</f>
        <v>#VALUE!</v>
      </c>
      <c r="AK54" s="282"/>
      <c r="AL54" s="282"/>
      <c r="AM54" s="282"/>
      <c r="AN54" s="282"/>
      <c r="AO54" s="282"/>
      <c r="AP54" s="282"/>
      <c r="AQ54" s="282"/>
      <c r="AR54" s="282"/>
      <c r="AS54" s="282"/>
      <c r="AT54" s="282"/>
      <c r="AU54" s="282"/>
      <c r="AV54" s="282"/>
      <c r="AW54" s="282"/>
      <c r="AX54" s="282"/>
      <c r="AY54" s="282"/>
      <c r="AZ54" s="282"/>
      <c r="BA54" s="282"/>
      <c r="BB54" s="282"/>
    </row>
    <row r="55" customFormat="false" ht="15.75" hidden="false" customHeight="true" outlineLevel="0" collapsed="false">
      <c r="A55" s="282" t="s">
        <v>335</v>
      </c>
      <c r="B55" s="278" t="e">
        <f aca="false">G55+K55+O55+S55+W55+AA55+AE55+AI55+AM55+AQ55+AU55+AY55</f>
        <v>#VALUE!</v>
      </c>
      <c r="C55" s="278" t="e">
        <f aca="false">H55+L55+P55+T55+X55+AB55+AF55+AJ55+AN55+AR55+AV55+AZ55</f>
        <v>#VALUE!</v>
      </c>
      <c r="D55" s="279" t="e">
        <f aca="false">I55+M55+Q55+U55+Y55+AC55+AG55+AK55+AO55+AS55+AW55+BA55</f>
        <v>#VALUE!</v>
      </c>
      <c r="E55" s="280" t="e">
        <f aca="false">C55/(B55+F55)</f>
        <v>#VALUE!</v>
      </c>
      <c r="F55" s="282"/>
      <c r="G55" s="282"/>
      <c r="H55" s="282"/>
      <c r="I55" s="281" t="e">
        <f aca="false">F55+G55-H55-J55</f>
        <v>#VALUE!</v>
      </c>
      <c r="J55" s="281" t="e">
        <f aca="false">'dkp feb 25' B59</f>
        <v>#VALUE!</v>
      </c>
      <c r="K55" s="282" t="e">
        <f aca="false">'dkp feb 25' B59</f>
        <v>#VALUE!</v>
      </c>
      <c r="L55" s="282" t="e">
        <f aca="false">'dkp feb 25' E59</f>
        <v>#VALUE!</v>
      </c>
      <c r="M55" s="281" t="e">
        <f aca="false">J55+K55-L55-N55</f>
        <v>#VALUE!</v>
      </c>
      <c r="N55" s="281" t="e">
        <f aca="false">'dkp mar 25' B55</f>
        <v>#VALUE!</v>
      </c>
      <c r="O55" s="282" t="e">
        <f aca="false">'dkp mar 25' B55</f>
        <v>#VALUE!</v>
      </c>
      <c r="P55" s="282" t="e">
        <f aca="false">'dkp mar 25' E55</f>
        <v>#VALUE!</v>
      </c>
      <c r="Q55" s="281" t="e">
        <f aca="false">N55+O55-P55-R55</f>
        <v>#VALUE!</v>
      </c>
      <c r="R55" s="281" t="e">
        <f aca="false">'dkp apr 25' B59</f>
        <v>#VALUE!</v>
      </c>
      <c r="S55" s="282" t="e">
        <f aca="false">'dkp apr 25' B59</f>
        <v>#VALUE!</v>
      </c>
      <c r="T55" s="282" t="e">
        <f aca="false">'dkp apr 25' E59</f>
        <v>#VALUE!</v>
      </c>
      <c r="U55" s="281" t="e">
        <f aca="false">R55+S55-T55-V55</f>
        <v>#VALUE!</v>
      </c>
      <c r="V55" s="281" t="e">
        <f aca="false">'dkp may 25' B69</f>
        <v>#VALUE!</v>
      </c>
      <c r="W55" s="282" t="e">
        <f aca="false">'dkp may 25' B69</f>
        <v>#VALUE!</v>
      </c>
      <c r="X55" s="282" t="e">
        <f aca="false">'dkp may 25' E69</f>
        <v>#VALUE!</v>
      </c>
      <c r="Y55" s="281" t="e">
        <f aca="false">V55+W55-X55-Z55</f>
        <v>#VALUE!</v>
      </c>
      <c r="Z55" s="281" t="e">
        <f aca="false">'dkp jun 25' B63</f>
        <v>#VALUE!</v>
      </c>
      <c r="AA55" s="282" t="e">
        <f aca="false">'dkp jun 25' B63</f>
        <v>#VALUE!</v>
      </c>
      <c r="AB55" s="282" t="e">
        <f aca="false">'dkp jun 25' E63</f>
        <v>#VALUE!</v>
      </c>
      <c r="AC55" s="281" t="e">
        <f aca="false">Z55+AA55-AB55-AD55</f>
        <v>#VALUE!</v>
      </c>
      <c r="AD55" s="281" t="e">
        <f aca="false">'dkp jul 25' B61</f>
        <v>#VALUE!</v>
      </c>
      <c r="AE55" s="282" t="e">
        <f aca="false">'dkp jul 25' B61</f>
        <v>#VALUE!</v>
      </c>
      <c r="AF55" s="282" t="e">
        <f aca="false">'dkp jul 25' E59</f>
        <v>#VALUE!</v>
      </c>
      <c r="AG55" s="281" t="e">
        <f aca="false">AD55+AE55-AF55-AH55</f>
        <v>#VALUE!</v>
      </c>
      <c r="AH55" s="281" t="e">
        <f aca="false">'dkp aug 25' B60</f>
        <v>#VALUE!</v>
      </c>
      <c r="AI55" s="282" t="e">
        <f aca="false">'dkp aug 25' B60</f>
        <v>#VALUE!</v>
      </c>
      <c r="AJ55" s="282" t="e">
        <f aca="false">'dkp aug 25' E44</f>
        <v>#VALUE!</v>
      </c>
      <c r="AK55" s="282"/>
      <c r="AL55" s="282"/>
      <c r="AM55" s="282"/>
      <c r="AN55" s="282"/>
      <c r="AO55" s="282"/>
      <c r="AP55" s="282"/>
      <c r="AQ55" s="282"/>
      <c r="AR55" s="282"/>
      <c r="AS55" s="282"/>
      <c r="AT55" s="282"/>
      <c r="AU55" s="282"/>
      <c r="AV55" s="282"/>
      <c r="AW55" s="282"/>
      <c r="AX55" s="282"/>
      <c r="AY55" s="282"/>
      <c r="AZ55" s="282"/>
      <c r="BA55" s="282"/>
      <c r="BB55" s="282"/>
    </row>
    <row r="56" customFormat="false" ht="15.75" hidden="false" customHeight="true" outlineLevel="0" collapsed="false">
      <c r="A56" s="282" t="s">
        <v>437</v>
      </c>
      <c r="B56" s="278" t="e">
        <f aca="false">G56+K56+O56+S56+W56+AA56+AE56+AI56+AM56+AQ56+AU56+AY56</f>
        <v>#VALUE!</v>
      </c>
      <c r="C56" s="278" t="e">
        <f aca="false">H56+L56+P56+T56+X56+AB56+AF56+AJ56+AN56+AR56+AV56+AZ56</f>
        <v>#VALUE!</v>
      </c>
      <c r="D56" s="279" t="e">
        <f aca="false">I56+M56+Q56+U56+Y56+AC56+AG56+AK56+AO56+AS56+AW56+BA56</f>
        <v>#VALUE!</v>
      </c>
      <c r="E56" s="280" t="e">
        <f aca="false">C56/(B56+F56)</f>
        <v>#VALUE!</v>
      </c>
      <c r="F56" s="279" t="e">
        <f aca="false">'dkp jan 25' B61</f>
        <v>#VALUE!</v>
      </c>
      <c r="G56" s="278" t="e">
        <f aca="false">'dkp jan 25' B61</f>
        <v>#VALUE!</v>
      </c>
      <c r="H56" s="278" t="e">
        <f aca="false">'dkp jan 25' E61</f>
        <v>#VALUE!</v>
      </c>
      <c r="I56" s="281" t="e">
        <f aca="false">F56+G56-H56-J56</f>
        <v>#VALUE!</v>
      </c>
      <c r="J56" s="281" t="e">
        <f aca="false">'dkp feb 25' B60</f>
        <v>#VALUE!</v>
      </c>
      <c r="K56" s="282" t="e">
        <f aca="false">'dkp feb 25' B60</f>
        <v>#VALUE!</v>
      </c>
      <c r="L56" s="282" t="e">
        <f aca="false">'dkp feb 25' E59</f>
        <v>#VALUE!</v>
      </c>
      <c r="M56" s="282"/>
      <c r="N56" s="282"/>
      <c r="O56" s="282"/>
      <c r="P56" s="282"/>
      <c r="Q56" s="282"/>
      <c r="R56" s="282"/>
      <c r="S56" s="282"/>
      <c r="T56" s="282"/>
      <c r="U56" s="282"/>
      <c r="V56" s="282"/>
      <c r="W56" s="282"/>
      <c r="X56" s="282"/>
      <c r="Y56" s="282"/>
      <c r="Z56" s="282"/>
      <c r="AA56" s="282"/>
      <c r="AB56" s="282"/>
      <c r="AC56" s="281" t="e">
        <f aca="false">J56+AA56-AB56-AD56</f>
        <v>#VALUE!</v>
      </c>
      <c r="AD56" s="281" t="e">
        <f aca="false">'dkp jul 25' B63</f>
        <v>#VALUE!</v>
      </c>
      <c r="AE56" s="282" t="e">
        <f aca="false">'dkp jul 25' B63</f>
        <v>#VALUE!</v>
      </c>
      <c r="AF56" s="282" t="e">
        <f aca="false">'dkp jul 25' E63</f>
        <v>#VALUE!</v>
      </c>
      <c r="AG56" s="281" t="e">
        <f aca="false">AD56+AE56-AF56-AH56</f>
        <v>#VALUE!</v>
      </c>
      <c r="AH56" s="281" t="e">
        <f aca="false">'dkp aug 25' B62</f>
        <v>#VALUE!</v>
      </c>
      <c r="AI56" s="282" t="e">
        <f aca="false">'dkp aug 25' B62</f>
        <v>#VALUE!</v>
      </c>
      <c r="AJ56" s="282" t="e">
        <f aca="false">'dkp aug 25' E62</f>
        <v>#VALUE!</v>
      </c>
      <c r="AK56" s="282"/>
      <c r="AL56" s="282"/>
      <c r="AM56" s="282"/>
      <c r="AN56" s="282"/>
      <c r="AO56" s="282"/>
      <c r="AP56" s="282"/>
      <c r="AQ56" s="282"/>
      <c r="AR56" s="282"/>
      <c r="AS56" s="282"/>
      <c r="AT56" s="282"/>
      <c r="AU56" s="282"/>
      <c r="AV56" s="282"/>
      <c r="AW56" s="282"/>
      <c r="AX56" s="282"/>
      <c r="AY56" s="282"/>
      <c r="AZ56" s="282"/>
      <c r="BA56" s="282"/>
      <c r="BB56" s="282"/>
    </row>
    <row r="57" customFormat="false" ht="15.75" hidden="false" customHeight="true" outlineLevel="0" collapsed="false">
      <c r="A57" s="282" t="s">
        <v>342</v>
      </c>
      <c r="B57" s="278" t="e">
        <f aca="false">G57+K57+O57+S57+W57+AA57+AE57+AI57+AM57+AQ57+AU57+AY57</f>
        <v>#VALUE!</v>
      </c>
      <c r="C57" s="278" t="e">
        <f aca="false">H57+L57+P57+T57+X57+AB57+AF57+AJ57+AN57+AR57+AV57+AZ57</f>
        <v>#VALUE!</v>
      </c>
      <c r="D57" s="279" t="e">
        <f aca="false">I57+M57+Q57+U57+Y57+AC57+AG57+AK57+AO57+AS57+AW57+BA57</f>
        <v>#VALUE!</v>
      </c>
      <c r="E57" s="280" t="e">
        <f aca="false">C57/(B57+F57)</f>
        <v>#VALUE!</v>
      </c>
      <c r="F57" s="282"/>
      <c r="G57" s="282"/>
      <c r="H57" s="282"/>
      <c r="I57" s="282"/>
      <c r="J57" s="282"/>
      <c r="K57" s="282"/>
      <c r="L57" s="282"/>
      <c r="M57" s="282"/>
      <c r="N57" s="282"/>
      <c r="O57" s="282"/>
      <c r="P57" s="282"/>
      <c r="Q57" s="282"/>
      <c r="R57" s="282"/>
      <c r="S57" s="282"/>
      <c r="T57" s="282" t="e">
        <f aca="false">array_constrain(arrayformula(xlookup(A57,'dkp apr 25' A:A,'dkp apr 25' E:E,"")), 1, 1)</f>
        <v>#VALUE!</v>
      </c>
      <c r="U57" s="281" t="e">
        <f aca="false">R57+S57-T57-V57</f>
        <v>#VALUE!</v>
      </c>
      <c r="V57" s="281" t="e">
        <f aca="false">'dkp may 25' B71</f>
        <v>#VALUE!</v>
      </c>
      <c r="W57" s="282" t="e">
        <f aca="false">'dkp may 25' B71</f>
        <v>#VALUE!</v>
      </c>
      <c r="X57" s="282" t="e">
        <f aca="false">'dkp may 25' E71</f>
        <v>#VALUE!</v>
      </c>
      <c r="Y57" s="281" t="e">
        <f aca="false">V57+W57-X57-Z57</f>
        <v>#VALUE!</v>
      </c>
      <c r="Z57" s="281" t="e">
        <f aca="false">'dkp jun 25' B65</f>
        <v>#VALUE!</v>
      </c>
      <c r="AA57" s="282" t="e">
        <f aca="false">'dkp jun 25' B65</f>
        <v>#VALUE!</v>
      </c>
      <c r="AB57" s="282" t="e">
        <f aca="false">'dkp jun 25' E65</f>
        <v>#VALUE!</v>
      </c>
      <c r="AC57" s="281" t="e">
        <f aca="false">Z57+AA57-AB57-AD57</f>
        <v>#VALUE!</v>
      </c>
      <c r="AD57" s="281" t="e">
        <f aca="false">'dkp jul 25' B64</f>
        <v>#VALUE!</v>
      </c>
      <c r="AE57" s="282" t="e">
        <f aca="false">'dkp jul 25' B64</f>
        <v>#VALUE!</v>
      </c>
      <c r="AF57" s="282" t="e">
        <f aca="false">'dkp jul 25' E63</f>
        <v>#VALUE!</v>
      </c>
      <c r="AG57" s="281" t="e">
        <f aca="false">AD57+AE57-AF57-AH57</f>
        <v>#VALUE!</v>
      </c>
      <c r="AH57" s="281" t="e">
        <f aca="false">'dkp aug 25' B63</f>
        <v>#VALUE!</v>
      </c>
      <c r="AI57" s="282" t="e">
        <f aca="false">'dkp aug 25' B63</f>
        <v>#VALUE!</v>
      </c>
      <c r="AJ57" s="282" t="e">
        <f aca="false">'dkp aug 25' E62</f>
        <v>#VALUE!</v>
      </c>
      <c r="AK57" s="282"/>
      <c r="AL57" s="282"/>
      <c r="AM57" s="282"/>
      <c r="AN57" s="282"/>
      <c r="AO57" s="282"/>
      <c r="AP57" s="282"/>
      <c r="AQ57" s="282"/>
      <c r="AR57" s="282"/>
      <c r="AS57" s="282"/>
      <c r="AT57" s="282"/>
      <c r="AU57" s="282"/>
      <c r="AV57" s="282"/>
      <c r="AW57" s="282"/>
      <c r="AX57" s="282"/>
      <c r="AY57" s="282"/>
      <c r="AZ57" s="282"/>
      <c r="BA57" s="282"/>
      <c r="BB57" s="282"/>
    </row>
    <row r="58" customFormat="false" ht="15.75" hidden="false" customHeight="true" outlineLevel="0" collapsed="false">
      <c r="A58" s="282" t="s">
        <v>449</v>
      </c>
      <c r="B58" s="278" t="e">
        <f aca="false">G58+K58+O58+S58+W58+AA58+AE58+AI58+AM58+AQ58+AU58+AY58</f>
        <v>#VALUE!</v>
      </c>
      <c r="C58" s="278" t="e">
        <f aca="false">H58+L58+P58+T58+X58+AB58+AF58+AJ58+AN58+AR58+AV58+AZ58</f>
        <v>#VALUE!</v>
      </c>
      <c r="D58" s="279" t="e">
        <f aca="false">I58+M58+Q58+U58+Y58+AC58+AG58+AK58+AO58+AS58+AW58+BA58</f>
        <v>#VALUE!</v>
      </c>
      <c r="E58" s="280" t="e">
        <f aca="false">C58/(B58+F58)</f>
        <v>#VALUE!</v>
      </c>
      <c r="F58" s="282"/>
      <c r="G58" s="282"/>
      <c r="H58" s="282"/>
      <c r="I58" s="282"/>
      <c r="J58" s="282"/>
      <c r="K58" s="282"/>
      <c r="L58" s="282"/>
      <c r="M58" s="282"/>
      <c r="N58" s="282"/>
      <c r="O58" s="282"/>
      <c r="P58" s="282"/>
      <c r="Q58" s="282"/>
      <c r="R58" s="282"/>
      <c r="S58" s="282"/>
      <c r="T58" s="282" t="e">
        <f aca="false">array_constrain(arrayformula(xlookup(A58,'dkp apr 25' A:A,'dkp apr 25' E:E,"")), 1, 1)</f>
        <v>#VALUE!</v>
      </c>
      <c r="U58" s="282"/>
      <c r="V58" s="282"/>
      <c r="W58" s="282"/>
      <c r="X58" s="282"/>
      <c r="Y58" s="282"/>
      <c r="Z58" s="282"/>
      <c r="AA58" s="282"/>
      <c r="AB58" s="282"/>
      <c r="AC58" s="281" t="e">
        <f aca="false">Z58+AA58-AB58-AD58</f>
        <v>#VALUE!</v>
      </c>
      <c r="AD58" s="281" t="e">
        <f aca="false">'dkp jul 25' B65</f>
        <v>#VALUE!</v>
      </c>
      <c r="AE58" s="282" t="e">
        <f aca="false">'dkp jul 25' B65</f>
        <v>#VALUE!</v>
      </c>
      <c r="AF58" s="282" t="e">
        <f aca="false">'dkp jul 25' E63</f>
        <v>#VALUE!</v>
      </c>
      <c r="AG58" s="281" t="e">
        <f aca="false">AD58+AE58-AF58-AH58</f>
        <v>#VALUE!</v>
      </c>
      <c r="AH58" s="281" t="e">
        <f aca="false">'dkp aug 25' B64</f>
        <v>#VALUE!</v>
      </c>
      <c r="AI58" s="282" t="e">
        <f aca="false">'dkp aug 25' B64</f>
        <v>#VALUE!</v>
      </c>
      <c r="AJ58" s="282" t="e">
        <f aca="false">'dkp aug 25' E62</f>
        <v>#VALUE!</v>
      </c>
      <c r="AK58" s="282"/>
      <c r="AL58" s="282"/>
      <c r="AM58" s="282"/>
      <c r="AN58" s="282"/>
      <c r="AO58" s="282"/>
      <c r="AP58" s="282"/>
      <c r="AQ58" s="282"/>
      <c r="AR58" s="282"/>
      <c r="AS58" s="282"/>
      <c r="AT58" s="282"/>
      <c r="AU58" s="282"/>
      <c r="AV58" s="282"/>
      <c r="AW58" s="282"/>
      <c r="AX58" s="282"/>
      <c r="AY58" s="282"/>
      <c r="AZ58" s="282"/>
      <c r="BA58" s="282"/>
      <c r="BB58" s="282"/>
    </row>
    <row r="59" customFormat="false" ht="15.75" hidden="false" customHeight="true" outlineLevel="0" collapsed="false">
      <c r="A59" s="283" t="s">
        <v>311</v>
      </c>
      <c r="B59" s="278" t="e">
        <f aca="false">G59+K59+O59+S59+W59+AA59+AE59+AI59+AM59+AQ59+AU59+AY59</f>
        <v>#VALUE!</v>
      </c>
      <c r="C59" s="278" t="e">
        <f aca="false">H59+L59+P59+T59+X59+AB59+AF59+AJ59+AN59+AR59+AV59+AZ59</f>
        <v>#VALUE!</v>
      </c>
      <c r="D59" s="279" t="e">
        <f aca="false">I59+M59+Q59+U59+Y59+AC59+AG59+AK59+AO59+AS59+AW59+BA59</f>
        <v>#VALUE!</v>
      </c>
      <c r="E59" s="280" t="e">
        <f aca="false">C59/(B59+F59)</f>
        <v>#VALUE!</v>
      </c>
      <c r="F59" s="279" t="e">
        <f aca="false">'dkp jan 25' B65</f>
        <v>#VALUE!</v>
      </c>
      <c r="G59" s="278" t="e">
        <f aca="false">'dkp jan 25' B65</f>
        <v>#VALUE!</v>
      </c>
      <c r="H59" s="278" t="e">
        <f aca="false">'dkp jan 25' E65</f>
        <v>#VALUE!</v>
      </c>
      <c r="I59" s="281" t="e">
        <f aca="false">F59+G59-H59-J59</f>
        <v>#VALUE!</v>
      </c>
      <c r="J59" s="281" t="e">
        <f aca="false">'dkp feb 25' B62</f>
        <v>#VALUE!</v>
      </c>
      <c r="K59" s="282" t="e">
        <f aca="false">'dkp feb 25' B62</f>
        <v>#VALUE!</v>
      </c>
      <c r="L59" s="282" t="e">
        <f aca="false">'dkp feb 25' E62</f>
        <v>#VALUE!</v>
      </c>
      <c r="M59" s="281" t="e">
        <f aca="false">J59+K59-L59-N59</f>
        <v>#VALUE!</v>
      </c>
      <c r="N59" s="281" t="e">
        <f aca="false">'dkp mar 25' B57</f>
        <v>#VALUE!</v>
      </c>
      <c r="O59" s="282" t="e">
        <f aca="false">'dkp mar 25' B57</f>
        <v>#VALUE!</v>
      </c>
      <c r="P59" s="282" t="e">
        <f aca="false">'dkp mar 25' E57</f>
        <v>#VALUE!</v>
      </c>
      <c r="Q59" s="281" t="e">
        <f aca="false">N59+O59-P59-R59</f>
        <v>#VALUE!</v>
      </c>
      <c r="R59" s="281" t="e">
        <f aca="false">'dkp apr 25' B62</f>
        <v>#VALUE!</v>
      </c>
      <c r="S59" s="282" t="e">
        <f aca="false">'dkp apr 25' B62</f>
        <v>#VALUE!</v>
      </c>
      <c r="T59" s="282" t="e">
        <f aca="false">'dkp apr 25' E62</f>
        <v>#VALUE!</v>
      </c>
      <c r="U59" s="281" t="e">
        <f aca="false">R59+S59-T59-V59</f>
        <v>#VALUE!</v>
      </c>
      <c r="V59" s="281" t="e">
        <f aca="false">'dkp may 25' B72</f>
        <v>#VALUE!</v>
      </c>
      <c r="W59" s="282" t="e">
        <f aca="false">'dkp may 25' B72</f>
        <v>#VALUE!</v>
      </c>
      <c r="X59" s="282" t="e">
        <f aca="false">'dkp may 25' E72</f>
        <v>#VALUE!</v>
      </c>
      <c r="Y59" s="281" t="e">
        <f aca="false">V59+W59-X59-Z59</f>
        <v>#VALUE!</v>
      </c>
      <c r="Z59" s="281" t="e">
        <f aca="false">'dkp jun 25' B66</f>
        <v>#VALUE!</v>
      </c>
      <c r="AA59" s="282" t="e">
        <f aca="false">'dkp jun 25' B66</f>
        <v>#VALUE!</v>
      </c>
      <c r="AB59" s="282" t="e">
        <f aca="false">'dkp jun 25' E66</f>
        <v>#VALUE!</v>
      </c>
      <c r="AC59" s="281" t="e">
        <f aca="false">Z59+AA59-AB59-AD59</f>
        <v>#VALUE!</v>
      </c>
      <c r="AD59" s="281" t="e">
        <f aca="false">'dkp jul 25' B66</f>
        <v>#VALUE!</v>
      </c>
      <c r="AE59" s="282" t="e">
        <f aca="false">'dkp jul 25' B66</f>
        <v>#VALUE!</v>
      </c>
      <c r="AF59" s="282" t="e">
        <f aca="false">'dkp jul 25' E63</f>
        <v>#VALUE!</v>
      </c>
      <c r="AG59" s="281" t="e">
        <f aca="false">AD59+AE59-AF59-AH59</f>
        <v>#VALUE!</v>
      </c>
      <c r="AH59" s="281" t="e">
        <f aca="false">'dkp aug 25' B65</f>
        <v>#VALUE!</v>
      </c>
      <c r="AI59" s="282" t="e">
        <f aca="false">'dkp aug 25' B65</f>
        <v>#VALUE!</v>
      </c>
      <c r="AJ59" s="282" t="e">
        <f aca="false">'dkp aug 25' E62</f>
        <v>#VALUE!</v>
      </c>
      <c r="AK59" s="282"/>
      <c r="AL59" s="282"/>
      <c r="AM59" s="282"/>
      <c r="AN59" s="282"/>
      <c r="AO59" s="282"/>
      <c r="AP59" s="282"/>
      <c r="AQ59" s="282"/>
      <c r="AR59" s="282"/>
      <c r="AS59" s="282"/>
      <c r="AT59" s="282"/>
      <c r="AU59" s="282"/>
      <c r="AV59" s="282"/>
      <c r="AW59" s="282"/>
      <c r="AX59" s="282"/>
      <c r="AY59" s="282"/>
      <c r="AZ59" s="282"/>
      <c r="BA59" s="282"/>
      <c r="BB59" s="282"/>
    </row>
    <row r="60" customFormat="false" ht="15.75" hidden="false" customHeight="true" outlineLevel="0" collapsed="false">
      <c r="A60" s="282" t="s">
        <v>460</v>
      </c>
      <c r="B60" s="278" t="e">
        <f aca="false">G60+K60+O60+S60+W60+AA60+AE60+AI60+AM60+AQ60+AU60+AY60</f>
        <v>#VALUE!</v>
      </c>
      <c r="C60" s="278" t="e">
        <f aca="false">H60+L60+P60+T60+X60+AB60+AF60+AJ60+AN60+AR60+AV60+AZ60</f>
        <v>#VALUE!</v>
      </c>
      <c r="D60" s="279" t="e">
        <f aca="false">I60+M60+Q60+U60+Y60+AC60+AG60+AK60+AO60+AS60+AW60+BA60</f>
        <v>#VALUE!</v>
      </c>
      <c r="E60" s="280" t="e">
        <f aca="false">C60/(B60+F60)</f>
        <v>#VALUE!</v>
      </c>
      <c r="F60" s="282"/>
      <c r="G60" s="282"/>
      <c r="H60" s="282"/>
      <c r="I60" s="282"/>
      <c r="J60" s="282"/>
      <c r="K60" s="282"/>
      <c r="L60" s="282"/>
      <c r="M60" s="282"/>
      <c r="N60" s="282"/>
      <c r="O60" s="282"/>
      <c r="P60" s="282"/>
      <c r="Q60" s="282"/>
      <c r="R60" s="282"/>
      <c r="S60" s="282"/>
      <c r="T60" s="282" t="e">
        <f aca="false">array_constrain(arrayformula(xlookup(A60,'dkp apr 25' A:A,'dkp apr 25' E:E,"")), 1, 1)</f>
        <v>#VALUE!</v>
      </c>
      <c r="U60" s="282"/>
      <c r="V60" s="282"/>
      <c r="W60" s="282"/>
      <c r="X60" s="282"/>
      <c r="Y60" s="282"/>
      <c r="Z60" s="282"/>
      <c r="AA60" s="282"/>
      <c r="AB60" s="282"/>
      <c r="AC60" s="282"/>
      <c r="AD60" s="282"/>
      <c r="AE60" s="282"/>
      <c r="AF60" s="282"/>
      <c r="AG60" s="281" t="e">
        <f aca="false">AD60+AE60-AF60-AH60</f>
        <v>#VALUE!</v>
      </c>
      <c r="AH60" s="281" t="e">
        <f aca="false">'dkp aug 25' B66</f>
        <v>#VALUE!</v>
      </c>
      <c r="AI60" s="282" t="e">
        <f aca="false">'dkp aug 25' B66</f>
        <v>#VALUE!</v>
      </c>
      <c r="AJ60" s="282" t="e">
        <f aca="false">'dkp aug 25' E62</f>
        <v>#VALUE!</v>
      </c>
      <c r="AK60" s="282"/>
      <c r="AL60" s="282"/>
      <c r="AM60" s="282"/>
      <c r="AN60" s="282"/>
      <c r="AO60" s="282"/>
      <c r="AP60" s="282"/>
      <c r="AQ60" s="282"/>
      <c r="AR60" s="282"/>
      <c r="AS60" s="282"/>
      <c r="AT60" s="282"/>
      <c r="AU60" s="282"/>
      <c r="AV60" s="282"/>
      <c r="AW60" s="282"/>
      <c r="AX60" s="282"/>
      <c r="AY60" s="282"/>
      <c r="AZ60" s="282"/>
      <c r="BA60" s="282"/>
      <c r="BB60" s="282"/>
    </row>
    <row r="61" customFormat="false" ht="15.75" hidden="false" customHeight="true" outlineLevel="0" collapsed="false">
      <c r="A61" s="282" t="s">
        <v>322</v>
      </c>
      <c r="B61" s="278" t="e">
        <f aca="false">G61+K61+O61+S61+W61+AA61+AE61+AI61+AM61+AQ61+AU61+AY61</f>
        <v>#VALUE!</v>
      </c>
      <c r="C61" s="278" t="e">
        <f aca="false">H61+L61+P61+T61+X61+AB61+AF61+AJ61+AN61+AR61+AV61+AZ61</f>
        <v>#VALUE!</v>
      </c>
      <c r="D61" s="279" t="e">
        <f aca="false">I61+M61+Q61+U61+Y61+AC61+AG61+AK61+AO61+AS61+AW61+BA61</f>
        <v>#VALUE!</v>
      </c>
      <c r="E61" s="280" t="e">
        <f aca="false">C61/(B61+F61)</f>
        <v>#VALUE!</v>
      </c>
      <c r="F61" s="282"/>
      <c r="G61" s="282"/>
      <c r="H61" s="282"/>
      <c r="I61" s="282"/>
      <c r="J61" s="282"/>
      <c r="K61" s="282"/>
      <c r="L61" s="282"/>
      <c r="M61" s="282"/>
      <c r="N61" s="282"/>
      <c r="O61" s="282"/>
      <c r="P61" s="282"/>
      <c r="Q61" s="281" t="e">
        <f aca="false">N61+O61-P61-R61</f>
        <v>#VALUE!</v>
      </c>
      <c r="R61" s="281" t="e">
        <f aca="false">'dkp apr 25' B63</f>
        <v>#VALUE!</v>
      </c>
      <c r="S61" s="282" t="e">
        <f aca="false">'dkp apr 25' B63</f>
        <v>#VALUE!</v>
      </c>
      <c r="T61" s="282" t="e">
        <f aca="false">'dkp apr 25' E63</f>
        <v>#VALUE!</v>
      </c>
      <c r="U61" s="281" t="e">
        <f aca="false">R61+S61-T61-V61</f>
        <v>#VALUE!</v>
      </c>
      <c r="V61" s="281" t="e">
        <f aca="false">'dkp may 25' B73</f>
        <v>#VALUE!</v>
      </c>
      <c r="W61" s="282" t="e">
        <f aca="false">'dkp may 25' B73</f>
        <v>#VALUE!</v>
      </c>
      <c r="X61" s="282" t="e">
        <f aca="false">'dkp may 25' E73</f>
        <v>#VALUE!</v>
      </c>
      <c r="Y61" s="281" t="e">
        <f aca="false">V61+W61-X61-Z61</f>
        <v>#VALUE!</v>
      </c>
      <c r="Z61" s="281" t="e">
        <f aca="false">'dkp jun 25' B67</f>
        <v>#VALUE!</v>
      </c>
      <c r="AA61" s="282" t="e">
        <f aca="false">'dkp jun 25' B67</f>
        <v>#VALUE!</v>
      </c>
      <c r="AB61" s="282" t="e">
        <f aca="false">'dkp jun 25' E67</f>
        <v>#VALUE!</v>
      </c>
      <c r="AC61" s="281" t="e">
        <f aca="false">Z61+AA61-AB61-AD61</f>
        <v>#VALUE!</v>
      </c>
      <c r="AD61" s="281" t="e">
        <f aca="false">'dkp jul 25' B67</f>
        <v>#VALUE!</v>
      </c>
      <c r="AE61" s="282" t="e">
        <f aca="false">'dkp jul 25' B67</f>
        <v>#VALUE!</v>
      </c>
      <c r="AF61" s="282" t="e">
        <f aca="false">'dkp jul 25' E67</f>
        <v>#VALUE!</v>
      </c>
      <c r="AG61" s="281" t="e">
        <f aca="false">AD61+AE61-AF61-AH61</f>
        <v>#VALUE!</v>
      </c>
      <c r="AH61" s="281" t="e">
        <f aca="false">'dkp aug 25' B67</f>
        <v>#VALUE!</v>
      </c>
      <c r="AI61" s="282" t="e">
        <f aca="false">'dkp aug 25' B67</f>
        <v>#VALUE!</v>
      </c>
      <c r="AJ61" s="282" t="e">
        <f aca="false">'dkp aug 25' E62</f>
        <v>#VALUE!</v>
      </c>
      <c r="AK61" s="282"/>
      <c r="AL61" s="282"/>
      <c r="AM61" s="282"/>
      <c r="AN61" s="282"/>
      <c r="AO61" s="282"/>
      <c r="AP61" s="282"/>
      <c r="AQ61" s="282"/>
      <c r="AR61" s="282"/>
      <c r="AS61" s="282"/>
      <c r="AT61" s="282"/>
      <c r="AU61" s="282"/>
      <c r="AV61" s="282"/>
      <c r="AW61" s="282"/>
      <c r="AX61" s="282"/>
      <c r="AY61" s="282"/>
      <c r="AZ61" s="282"/>
      <c r="BA61" s="282"/>
      <c r="BB61" s="282"/>
    </row>
    <row r="62" customFormat="false" ht="15.75" hidden="false" customHeight="true" outlineLevel="0" collapsed="false">
      <c r="A62" s="282" t="s">
        <v>476</v>
      </c>
      <c r="B62" s="278" t="e">
        <f aca="false">G62+K62+O62+S62+W62+AA62+AE62+AI62+AM62+AQ62+AU62+AY62</f>
        <v>#VALUE!</v>
      </c>
      <c r="C62" s="278" t="e">
        <f aca="false">H62+L62+P62+T62+X62+AB62+AF62+AJ62+AN62+AR62+AV62+AZ62</f>
        <v>#VALUE!</v>
      </c>
      <c r="D62" s="279" t="e">
        <f aca="false">I62+M62+Q62+U62+Y62+AC62+AG62+AK62+AO62+AS62+AW62+BA62</f>
        <v>#VALUE!</v>
      </c>
      <c r="E62" s="280" t="e">
        <f aca="false">C62/(B62+F62)</f>
        <v>#VALUE!</v>
      </c>
      <c r="F62" s="282"/>
      <c r="G62" s="282"/>
      <c r="H62" s="282"/>
      <c r="I62" s="282"/>
      <c r="J62" s="282"/>
      <c r="K62" s="282"/>
      <c r="L62" s="282"/>
      <c r="M62" s="282"/>
      <c r="N62" s="282"/>
      <c r="O62" s="282"/>
      <c r="P62" s="282"/>
      <c r="Q62" s="282"/>
      <c r="R62" s="282"/>
      <c r="S62" s="282"/>
      <c r="T62" s="282" t="e">
        <f aca="false">array_constrain(arrayformula(xlookup(A62,'dkp apr 25' A:A,'dkp apr 25' E:E,"")), 1, 1)</f>
        <v>#VALUE!</v>
      </c>
      <c r="U62" s="282"/>
      <c r="V62" s="282"/>
      <c r="W62" s="282"/>
      <c r="X62" s="282"/>
      <c r="Y62" s="282"/>
      <c r="Z62" s="282"/>
      <c r="AA62" s="282"/>
      <c r="AB62" s="282"/>
      <c r="AC62" s="282"/>
      <c r="AD62" s="282"/>
      <c r="AE62" s="282"/>
      <c r="AF62" s="282"/>
      <c r="AG62" s="281" t="e">
        <f aca="false">AD62+AE62-AF62-AH62</f>
        <v>#VALUE!</v>
      </c>
      <c r="AH62" s="281" t="e">
        <f aca="false">'dkp aug 25' B68</f>
        <v>#VALUE!</v>
      </c>
      <c r="AI62" s="282" t="e">
        <f aca="false">'dkp aug 25' B68</f>
        <v>#VALUE!</v>
      </c>
      <c r="AJ62" s="282" t="e">
        <f aca="false">'dkp aug 25' E62</f>
        <v>#VALUE!</v>
      </c>
      <c r="AK62" s="282"/>
      <c r="AL62" s="282"/>
      <c r="AM62" s="282"/>
      <c r="AN62" s="282"/>
      <c r="AO62" s="282"/>
      <c r="AP62" s="282"/>
      <c r="AQ62" s="282"/>
      <c r="AR62" s="282"/>
      <c r="AS62" s="282"/>
      <c r="AT62" s="282"/>
      <c r="AU62" s="282"/>
      <c r="AV62" s="282"/>
      <c r="AW62" s="282"/>
      <c r="AX62" s="282"/>
      <c r="AY62" s="282"/>
      <c r="AZ62" s="282"/>
      <c r="BA62" s="282"/>
      <c r="BB62" s="282"/>
    </row>
    <row r="63" customFormat="false" ht="15.75" hidden="false" customHeight="true" outlineLevel="0" collapsed="false">
      <c r="A63" s="282" t="s">
        <v>439</v>
      </c>
      <c r="B63" s="278" t="e">
        <f aca="false">G63+K63+O63+S63+W63+AA63+AE63+AI63+AM63+AQ63+AU63+AY63</f>
        <v>#VALUE!</v>
      </c>
      <c r="C63" s="278" t="e">
        <f aca="false">H63+L63+P63+T63+X63+AB63+AF63+AJ63+AN63+AR63+AV63+AZ63</f>
        <v>#VALUE!</v>
      </c>
      <c r="D63" s="279" t="e">
        <f aca="false">I63+M63+Q63+U63+Y63+AC63+AG63+AK63+AO63+AS63+AW63+BA63</f>
        <v>#VALUE!</v>
      </c>
      <c r="E63" s="280" t="e">
        <f aca="false">C63/(B63+F63)</f>
        <v>#VALUE!</v>
      </c>
      <c r="F63" s="282"/>
      <c r="G63" s="282"/>
      <c r="H63" s="282"/>
      <c r="I63" s="282"/>
      <c r="J63" s="282"/>
      <c r="K63" s="282"/>
      <c r="L63" s="282"/>
      <c r="M63" s="282"/>
      <c r="N63" s="282"/>
      <c r="O63" s="282"/>
      <c r="P63" s="282"/>
      <c r="Q63" s="282"/>
      <c r="R63" s="282"/>
      <c r="S63" s="282"/>
      <c r="T63" s="282" t="e">
        <f aca="false">array_constrain(arrayformula(xlookup(A63,'dkp apr 25' A:A,'dkp apr 25' E:E,"")), 1, 1)</f>
        <v>#VALUE!</v>
      </c>
      <c r="U63" s="282"/>
      <c r="V63" s="282"/>
      <c r="W63" s="282"/>
      <c r="X63" s="282"/>
      <c r="Y63" s="282"/>
      <c r="Z63" s="282"/>
      <c r="AA63" s="282"/>
      <c r="AB63" s="282"/>
      <c r="AC63" s="281" t="e">
        <f aca="false">Z63+AA63-AB63-AD63</f>
        <v>#VALUE!</v>
      </c>
      <c r="AD63" s="281" t="e">
        <f aca="false">'dkp jul 25' B68</f>
        <v>#VALUE!</v>
      </c>
      <c r="AE63" s="282" t="e">
        <f aca="false">'dkp jul 25' B68</f>
        <v>#VALUE!</v>
      </c>
      <c r="AF63" s="282" t="e">
        <f aca="false">'dkp jul 25' E68</f>
        <v>#VALUE!</v>
      </c>
      <c r="AG63" s="281" t="e">
        <f aca="false">AD63+AE63-AF63-AH63</f>
        <v>#VALUE!</v>
      </c>
      <c r="AH63" s="281" t="e">
        <f aca="false">'dkp aug 25' B69</f>
        <v>#VALUE!</v>
      </c>
      <c r="AI63" s="282" t="e">
        <f aca="false">'dkp aug 25' B69</f>
        <v>#VALUE!</v>
      </c>
      <c r="AJ63" s="282" t="e">
        <f aca="false">'dkp aug 25' E62</f>
        <v>#VALUE!</v>
      </c>
      <c r="AK63" s="282"/>
      <c r="AL63" s="282"/>
      <c r="AM63" s="282"/>
      <c r="AN63" s="282"/>
      <c r="AO63" s="282"/>
      <c r="AP63" s="282"/>
      <c r="AQ63" s="282"/>
      <c r="AR63" s="282"/>
      <c r="AS63" s="282"/>
      <c r="AT63" s="282"/>
      <c r="AU63" s="282"/>
      <c r="AV63" s="282"/>
      <c r="AW63" s="282"/>
      <c r="AX63" s="282"/>
      <c r="AY63" s="282"/>
      <c r="AZ63" s="282"/>
      <c r="BA63" s="282"/>
      <c r="BB63" s="282"/>
    </row>
    <row r="64" customFormat="false" ht="15.75" hidden="false" customHeight="true" outlineLevel="0" collapsed="false">
      <c r="A64" s="282" t="s">
        <v>359</v>
      </c>
      <c r="B64" s="278" t="e">
        <f aca="false">G64+K64+O64+S64+W64+AA64+AE64+AI64+AM64+AQ64+AU64+AY64</f>
        <v>#VALUE!</v>
      </c>
      <c r="C64" s="278" t="e">
        <f aca="false">H64+L64+P64+T64+X64+AB64+AF64+AJ64+AN64+AR64+AV64+AZ64</f>
        <v>#VALUE!</v>
      </c>
      <c r="D64" s="279" t="e">
        <f aca="false">I64+M64+Q64+U64+Y64+AC64+AG64+AK64+AO64+AS64+AW64+BA64</f>
        <v>#VALUE!</v>
      </c>
      <c r="E64" s="280" t="e">
        <f aca="false">C64/(B64+F64)</f>
        <v>#VALUE!</v>
      </c>
      <c r="F64" s="279" t="e">
        <f aca="false">'dkp jan 25' B68</f>
        <v>#VALUE!</v>
      </c>
      <c r="G64" s="278" t="e">
        <f aca="false">'dkp jan 25' B68</f>
        <v>#VALUE!</v>
      </c>
      <c r="H64" s="278" t="e">
        <f aca="false">'dkp jan 25' E68</f>
        <v>#VALUE!</v>
      </c>
      <c r="I64" s="281" t="e">
        <f aca="false">F64+G64-H64-J64</f>
        <v>#VALUE!</v>
      </c>
      <c r="J64" s="281" t="e">
        <f aca="false">'dkp feb 25' B65</f>
        <v>#VALUE!</v>
      </c>
      <c r="K64" s="282" t="e">
        <f aca="false">'dkp feb 25' B65</f>
        <v>#VALUE!</v>
      </c>
      <c r="L64" s="282" t="e">
        <f aca="false">'dkp feb 25' E65</f>
        <v>#VALUE!</v>
      </c>
      <c r="M64" s="281" t="e">
        <f aca="false">J64+K64-L64-N64</f>
        <v>#VALUE!</v>
      </c>
      <c r="N64" s="281" t="e">
        <f aca="false">'dkp mar 25' B58</f>
        <v>#VALUE!</v>
      </c>
      <c r="O64" s="282" t="e">
        <f aca="false">'dkp mar 25' B58</f>
        <v>#VALUE!</v>
      </c>
      <c r="P64" s="282" t="e">
        <f aca="false">'dkp mar 25' E58</f>
        <v>#VALUE!</v>
      </c>
      <c r="Q64" s="281" t="e">
        <f aca="false">N64+O64-P64-R64</f>
        <v>#VALUE!</v>
      </c>
      <c r="R64" s="281" t="e">
        <f aca="false">'dkp apr 25' B65</f>
        <v>#VALUE!</v>
      </c>
      <c r="S64" s="282" t="e">
        <f aca="false">'dkp apr 25' B65</f>
        <v>#VALUE!</v>
      </c>
      <c r="T64" s="282" t="e">
        <f aca="false">'dkp apr 25' E65</f>
        <v>#VALUE!</v>
      </c>
      <c r="U64" s="281" t="e">
        <f aca="false">R64+S64-T64-V64</f>
        <v>#VALUE!</v>
      </c>
      <c r="V64" s="281" t="e">
        <f aca="false">'dkp may 25' B75</f>
        <v>#VALUE!</v>
      </c>
      <c r="W64" s="282" t="e">
        <f aca="false">'dkp may 25' B75</f>
        <v>#VALUE!</v>
      </c>
      <c r="X64" s="282" t="e">
        <f aca="false">'dkp may 25' E75</f>
        <v>#VALUE!</v>
      </c>
      <c r="Y64" s="281" t="e">
        <f aca="false">V64+W64-X64-Z64</f>
        <v>#VALUE!</v>
      </c>
      <c r="Z64" s="281" t="e">
        <f aca="false">'dkp jun 25' B68</f>
        <v>#VALUE!</v>
      </c>
      <c r="AA64" s="282" t="e">
        <f aca="false">'dkp jun 25' B68</f>
        <v>#VALUE!</v>
      </c>
      <c r="AB64" s="282" t="e">
        <f aca="false">'dkp jun 25' E68</f>
        <v>#VALUE!</v>
      </c>
      <c r="AC64" s="281" t="e">
        <f aca="false">Z64+AA64-AB64-AD64</f>
        <v>#VALUE!</v>
      </c>
      <c r="AD64" s="281" t="e">
        <f aca="false">'dkp jul 25' B69</f>
        <v>#VALUE!</v>
      </c>
      <c r="AE64" s="282" t="e">
        <f aca="false">'dkp jul 25' B69</f>
        <v>#VALUE!</v>
      </c>
      <c r="AF64" s="282" t="e">
        <f aca="false">'dkp jul 25' E68</f>
        <v>#VALUE!</v>
      </c>
      <c r="AG64" s="281" t="e">
        <f aca="false">AD64+AE64-AF64-AH64</f>
        <v>#VALUE!</v>
      </c>
      <c r="AH64" s="281" t="e">
        <f aca="false">'dkp aug 25' B70</f>
        <v>#VALUE!</v>
      </c>
      <c r="AI64" s="282" t="e">
        <f aca="false">'dkp aug 25' B70</f>
        <v>#VALUE!</v>
      </c>
      <c r="AJ64" s="282" t="e">
        <f aca="false">'dkp aug 25' E62</f>
        <v>#VALUE!</v>
      </c>
      <c r="AK64" s="282"/>
      <c r="AL64" s="282"/>
      <c r="AM64" s="282"/>
      <c r="AN64" s="282"/>
      <c r="AO64" s="282"/>
      <c r="AP64" s="282"/>
      <c r="AQ64" s="282"/>
      <c r="AR64" s="282"/>
      <c r="AS64" s="282"/>
      <c r="AT64" s="282"/>
      <c r="AU64" s="282"/>
      <c r="AV64" s="282"/>
      <c r="AW64" s="282"/>
      <c r="AX64" s="282"/>
      <c r="AY64" s="282"/>
      <c r="AZ64" s="282"/>
      <c r="BA64" s="282"/>
      <c r="BB64" s="282"/>
    </row>
    <row r="65" customFormat="false" ht="15.75" hidden="false" customHeight="true" outlineLevel="0" collapsed="false">
      <c r="A65" s="282" t="s">
        <v>362</v>
      </c>
      <c r="B65" s="278" t="e">
        <f aca="false">G65+K65+O65+S65+W65+AA65+AE65+AI65+AM65+AQ65+AU65+AY65</f>
        <v>#VALUE!</v>
      </c>
      <c r="C65" s="278" t="e">
        <f aca="false">H65+L65+P65+T65+X65+AB65+AF65+AJ65+AN65+AR65+AV65+AZ65</f>
        <v>#VALUE!</v>
      </c>
      <c r="D65" s="279" t="e">
        <f aca="false">I65+M65+Q65+U65+Y65+AC65+AG65+AK65+AO65+AS65+AW65+BA65</f>
        <v>#VALUE!</v>
      </c>
      <c r="E65" s="280" t="e">
        <f aca="false">C65/(B65+F65)</f>
        <v>#VALUE!</v>
      </c>
      <c r="F65" s="279" t="e">
        <f aca="false">'dkp jan 25' B69</f>
        <v>#VALUE!</v>
      </c>
      <c r="G65" s="278" t="e">
        <f aca="false">'dkp jan 25' B69</f>
        <v>#VALUE!</v>
      </c>
      <c r="H65" s="278" t="e">
        <f aca="false">'dkp jan 25' E68</f>
        <v>#VALUE!</v>
      </c>
      <c r="I65" s="281" t="e">
        <f aca="false">F65+G65-H65-J65</f>
        <v>#VALUE!</v>
      </c>
      <c r="J65" s="281" t="e">
        <f aca="false">'dkp feb 25' B66</f>
        <v>#VALUE!</v>
      </c>
      <c r="K65" s="282" t="e">
        <f aca="false">'dkp feb 25' B66</f>
        <v>#VALUE!</v>
      </c>
      <c r="L65" s="282" t="e">
        <f aca="false">'dkp feb 25' E65</f>
        <v>#VALUE!</v>
      </c>
      <c r="M65" s="281" t="e">
        <f aca="false">J65+K65-L65-N65</f>
        <v>#VALUE!</v>
      </c>
      <c r="N65" s="281" t="e">
        <f aca="false">'dkp mar 25' B59</f>
        <v>#VALUE!</v>
      </c>
      <c r="O65" s="282" t="e">
        <f aca="false">'dkp mar 25' B59</f>
        <v>#VALUE!</v>
      </c>
      <c r="P65" s="282" t="e">
        <f aca="false">'dkp mar 25' E58</f>
        <v>#VALUE!</v>
      </c>
      <c r="Q65" s="281" t="e">
        <f aca="false">N65+O65-P65-R65</f>
        <v>#VALUE!</v>
      </c>
      <c r="R65" s="281" t="e">
        <f aca="false">'dkp apr 25' B66</f>
        <v>#VALUE!</v>
      </c>
      <c r="S65" s="282" t="e">
        <f aca="false">'dkp apr 25' B66</f>
        <v>#VALUE!</v>
      </c>
      <c r="T65" s="282" t="e">
        <f aca="false">'dkp apr 25' E65</f>
        <v>#VALUE!</v>
      </c>
      <c r="U65" s="281" t="e">
        <f aca="false">R65+S65-T65-V65</f>
        <v>#VALUE!</v>
      </c>
      <c r="V65" s="281" t="e">
        <f aca="false">'dkp may 25' B76</f>
        <v>#VALUE!</v>
      </c>
      <c r="W65" s="282" t="e">
        <f aca="false">'dkp may 25' B76</f>
        <v>#VALUE!</v>
      </c>
      <c r="X65" s="282" t="e">
        <f aca="false">'dkp may 25' E75</f>
        <v>#VALUE!</v>
      </c>
      <c r="Y65" s="281" t="e">
        <f aca="false">V65+W65-X65-Z65</f>
        <v>#VALUE!</v>
      </c>
      <c r="Z65" s="281" t="e">
        <f aca="false">'dkp jun 25' B69</f>
        <v>#VALUE!</v>
      </c>
      <c r="AA65" s="282" t="e">
        <f aca="false">'dkp jun 25' B69</f>
        <v>#VALUE!</v>
      </c>
      <c r="AB65" s="282" t="e">
        <f aca="false">'dkp jun 25' E68</f>
        <v>#VALUE!</v>
      </c>
      <c r="AC65" s="281" t="e">
        <f aca="false">Z65+AA65-AB65-AD65</f>
        <v>#VALUE!</v>
      </c>
      <c r="AD65" s="281" t="e">
        <f aca="false">'dkp jul 25' B70</f>
        <v>#VALUE!</v>
      </c>
      <c r="AE65" s="282" t="e">
        <f aca="false">'dkp jul 25' B70</f>
        <v>#VALUE!</v>
      </c>
      <c r="AF65" s="282" t="e">
        <f aca="false">'dkp jul 25' E68</f>
        <v>#VALUE!</v>
      </c>
      <c r="AG65" s="281" t="e">
        <f aca="false">AD65+AE65-AF65-AH65</f>
        <v>#VALUE!</v>
      </c>
      <c r="AH65" s="281" t="e">
        <f aca="false">'dkp aug 25' B71</f>
        <v>#VALUE!</v>
      </c>
      <c r="AI65" s="282" t="e">
        <f aca="false">'dkp aug 25' B71</f>
        <v>#VALUE!</v>
      </c>
      <c r="AJ65" s="282" t="e">
        <f aca="false">'dkp aug 25' E62</f>
        <v>#VALUE!</v>
      </c>
      <c r="AK65" s="282"/>
      <c r="AL65" s="282"/>
      <c r="AM65" s="282"/>
      <c r="AN65" s="282"/>
      <c r="AO65" s="282"/>
      <c r="AP65" s="282"/>
      <c r="AQ65" s="282"/>
      <c r="AR65" s="282"/>
      <c r="AS65" s="282"/>
      <c r="AT65" s="282"/>
      <c r="AU65" s="282"/>
      <c r="AV65" s="282"/>
      <c r="AW65" s="282"/>
      <c r="AX65" s="282"/>
      <c r="AY65" s="282"/>
      <c r="AZ65" s="282"/>
      <c r="BA65" s="282"/>
      <c r="BB65" s="282"/>
    </row>
    <row r="66" customFormat="false" ht="15.75" hidden="false" customHeight="true" outlineLevel="0" collapsed="false">
      <c r="A66" s="282" t="s">
        <v>471</v>
      </c>
      <c r="B66" s="278" t="e">
        <f aca="false">G66+K66+O66+S66+W66+AA66+AE66+AI66+AM66+AQ66+AU66+AY66</f>
        <v>#VALUE!</v>
      </c>
      <c r="C66" s="278" t="e">
        <f aca="false">H66+L66+P66+T66+X66+AB66+AF66+AJ66+AN66+AR66+AV66+AZ66</f>
        <v>#VALUE!</v>
      </c>
      <c r="D66" s="279" t="e">
        <f aca="false">I66+M66+Q66+U66+Y66+AC66+AG66+AK66+AO66+AS66+AW66+BA66</f>
        <v>#VALUE!</v>
      </c>
      <c r="E66" s="280" t="e">
        <f aca="false">C66/(B66+F66)</f>
        <v>#VALUE!</v>
      </c>
      <c r="F66" s="282"/>
      <c r="G66" s="282"/>
      <c r="H66" s="282"/>
      <c r="I66" s="282"/>
      <c r="J66" s="282"/>
      <c r="K66" s="282"/>
      <c r="L66" s="282"/>
      <c r="M66" s="282"/>
      <c r="N66" s="282"/>
      <c r="O66" s="282"/>
      <c r="P66" s="282"/>
      <c r="Q66" s="282"/>
      <c r="R66" s="282"/>
      <c r="S66" s="282"/>
      <c r="T66" s="282" t="e">
        <f aca="false">array_constrain(arrayformula(xlookup(A66,'dkp apr 25' A:A,'dkp apr 25' E:E,"")), 1, 1)</f>
        <v>#VALUE!</v>
      </c>
      <c r="U66" s="282"/>
      <c r="V66" s="282"/>
      <c r="W66" s="282"/>
      <c r="X66" s="282"/>
      <c r="Y66" s="282"/>
      <c r="Z66" s="282"/>
      <c r="AA66" s="282"/>
      <c r="AB66" s="282"/>
      <c r="AC66" s="282"/>
      <c r="AD66" s="282"/>
      <c r="AE66" s="282"/>
      <c r="AF66" s="282"/>
      <c r="AG66" s="281" t="e">
        <f aca="false">AD66+AE66-AF66-AH66</f>
        <v>#VALUE!</v>
      </c>
      <c r="AH66" s="281" t="e">
        <f aca="false">'dkp aug 25' B72</f>
        <v>#VALUE!</v>
      </c>
      <c r="AI66" s="282" t="e">
        <f aca="false">'dkp aug 25' B72</f>
        <v>#VALUE!</v>
      </c>
      <c r="AJ66" s="282" t="e">
        <f aca="false">'dkp aug 25' E62</f>
        <v>#VALUE!</v>
      </c>
      <c r="AK66" s="282"/>
      <c r="AL66" s="282"/>
      <c r="AM66" s="282"/>
      <c r="AN66" s="282"/>
      <c r="AO66" s="282"/>
      <c r="AP66" s="282"/>
      <c r="AQ66" s="282"/>
      <c r="AR66" s="282"/>
      <c r="AS66" s="282"/>
      <c r="AT66" s="282"/>
      <c r="AU66" s="282"/>
      <c r="AV66" s="282"/>
      <c r="AW66" s="282"/>
      <c r="AX66" s="282"/>
      <c r="AY66" s="282"/>
      <c r="AZ66" s="282"/>
      <c r="BA66" s="282"/>
      <c r="BB66" s="282"/>
    </row>
    <row r="67" customFormat="false" ht="15.75" hidden="false" customHeight="true" outlineLevel="0" collapsed="false">
      <c r="A67" s="282" t="s">
        <v>185</v>
      </c>
      <c r="B67" s="278" t="e">
        <f aca="false">G67+K67+O67+S67+W67+AA67+AE67+AI67+AM67+AQ67+AU67+AY67</f>
        <v>#VALUE!</v>
      </c>
      <c r="C67" s="278" t="e">
        <f aca="false">H67+L67+P67+T67+X67+AB67+AF67+AJ67+AN67+AR67+AV67+AZ67</f>
        <v>#VALUE!</v>
      </c>
      <c r="D67" s="279" t="e">
        <f aca="false">I67+M67+Q67+U67+Y67+AC67+AG67+AK67+AO67+AS67+AW67+BA67</f>
        <v>#VALUE!</v>
      </c>
      <c r="E67" s="280" t="e">
        <f aca="false">C67/(B67+F67)</f>
        <v>#VALUE!</v>
      </c>
      <c r="F67" s="279" t="e">
        <f aca="false">'dkp jan 25' B72</f>
        <v>#VALUE!</v>
      </c>
      <c r="G67" s="278" t="e">
        <f aca="false">'dkp jan 25' B72</f>
        <v>#VALUE!</v>
      </c>
      <c r="H67" s="278" t="e">
        <f aca="false">'dkp jan 25' E72</f>
        <v>#VALUE!</v>
      </c>
      <c r="I67" s="281" t="e">
        <f aca="false">F67+G67-H67-J67</f>
        <v>#VALUE!</v>
      </c>
      <c r="J67" s="281" t="e">
        <f aca="false">'dkp feb 25' B68</f>
        <v>#VALUE!</v>
      </c>
      <c r="K67" s="282" t="e">
        <f aca="false">'dkp feb 25' B68</f>
        <v>#VALUE!</v>
      </c>
      <c r="L67" s="282" t="e">
        <f aca="false">'dkp feb 25' E68</f>
        <v>#VALUE!</v>
      </c>
      <c r="M67" s="281" t="e">
        <f aca="false">J67+K67-L67-N67</f>
        <v>#VALUE!</v>
      </c>
      <c r="N67" s="281" t="e">
        <f aca="false">'dkp mar 25' B61</f>
        <v>#VALUE!</v>
      </c>
      <c r="O67" s="282" t="e">
        <f aca="false">'dkp mar 25' B61</f>
        <v>#VALUE!</v>
      </c>
      <c r="P67" s="282" t="e">
        <f aca="false">'dkp mar 25' E61</f>
        <v>#VALUE!</v>
      </c>
      <c r="Q67" s="281" t="e">
        <f aca="false">N67+O67-P67-R67</f>
        <v>#VALUE!</v>
      </c>
      <c r="R67" s="281" t="e">
        <f aca="false">'dkp apr 25' B68</f>
        <v>#VALUE!</v>
      </c>
      <c r="S67" s="282" t="e">
        <f aca="false">'dkp apr 25' B68</f>
        <v>#VALUE!</v>
      </c>
      <c r="T67" s="282" t="e">
        <f aca="false">'dkp apr 25' E68</f>
        <v>#VALUE!</v>
      </c>
      <c r="U67" s="281" t="e">
        <f aca="false">R67+S67-T67-V67</f>
        <v>#VALUE!</v>
      </c>
      <c r="V67" s="281" t="e">
        <f aca="false">'dkp may 25' B79</f>
        <v>#VALUE!</v>
      </c>
      <c r="W67" s="282" t="e">
        <f aca="false">'dkp may 25' B79</f>
        <v>#VALUE!</v>
      </c>
      <c r="X67" s="282" t="e">
        <f aca="false">'dkp may 25' E79</f>
        <v>#VALUE!</v>
      </c>
      <c r="Y67" s="281" t="e">
        <f aca="false">V67+W67-X67-Z67</f>
        <v>#VALUE!</v>
      </c>
      <c r="Z67" s="281" t="e">
        <f aca="false">'dkp jun 25' B72</f>
        <v>#VALUE!</v>
      </c>
      <c r="AA67" s="282" t="e">
        <f aca="false">'dkp jun 25' B72</f>
        <v>#VALUE!</v>
      </c>
      <c r="AB67" s="282" t="e">
        <f aca="false">'dkp jun 25' E72</f>
        <v>#VALUE!</v>
      </c>
      <c r="AC67" s="281" t="e">
        <f aca="false">Z67+AA67-AB67-AD67</f>
        <v>#VALUE!</v>
      </c>
      <c r="AD67" s="281" t="e">
        <f aca="false">'dkp jul 25' B73</f>
        <v>#VALUE!</v>
      </c>
      <c r="AE67" s="282" t="e">
        <f aca="false">'dkp jul 25' B73</f>
        <v>#VALUE!</v>
      </c>
      <c r="AF67" s="282" t="e">
        <f aca="false">'dkp jul 25' E73</f>
        <v>#VALUE!</v>
      </c>
      <c r="AG67" s="281" t="e">
        <f aca="false">AD67+AE67-AF67-AH67</f>
        <v>#VALUE!</v>
      </c>
      <c r="AH67" s="281" t="e">
        <f aca="false">'dkp aug 25' B74</f>
        <v>#VALUE!</v>
      </c>
      <c r="AI67" s="282" t="e">
        <f aca="false">'dkp aug 25' B74</f>
        <v>#VALUE!</v>
      </c>
      <c r="AJ67" s="282" t="e">
        <f aca="false">'dkp aug 25' E74</f>
        <v>#VALUE!</v>
      </c>
      <c r="AK67" s="282"/>
      <c r="AL67" s="282"/>
      <c r="AM67" s="282"/>
      <c r="AN67" s="282"/>
      <c r="AO67" s="282"/>
      <c r="AP67" s="282"/>
      <c r="AQ67" s="282"/>
      <c r="AR67" s="282"/>
      <c r="AS67" s="282"/>
      <c r="AT67" s="282"/>
      <c r="AU67" s="282"/>
      <c r="AV67" s="282"/>
      <c r="AW67" s="282"/>
      <c r="AX67" s="282"/>
      <c r="AY67" s="282"/>
      <c r="AZ67" s="282"/>
      <c r="BA67" s="282"/>
      <c r="BB67" s="282"/>
    </row>
    <row r="68" customFormat="false" ht="15.75" hidden="false" customHeight="true" outlineLevel="0" collapsed="false">
      <c r="A68" s="282" t="s">
        <v>454</v>
      </c>
      <c r="B68" s="278" t="e">
        <f aca="false">G68+K68+O68+S68+W68+AA68+AE68+AI68+AM68+AQ68+AU68+AY68</f>
        <v>#VALUE!</v>
      </c>
      <c r="C68" s="278" t="e">
        <f aca="false">H68+L68+P68+T68+X68+AB68+AF68+AJ68+AN68+AR68+AV68+AZ68</f>
        <v>#VALUE!</v>
      </c>
      <c r="D68" s="279" t="e">
        <f aca="false">I68+M68+Q68+U68+Y68+AC68+AG68+AK68+AO68+AS68+AW68+BA68</f>
        <v>#VALUE!</v>
      </c>
      <c r="E68" s="280" t="e">
        <f aca="false">C68/(B68+F68)</f>
        <v>#VALUE!</v>
      </c>
      <c r="F68" s="282"/>
      <c r="G68" s="282"/>
      <c r="H68" s="282"/>
      <c r="I68" s="282"/>
      <c r="J68" s="282"/>
      <c r="K68" s="282"/>
      <c r="L68" s="282"/>
      <c r="M68" s="282"/>
      <c r="N68" s="282"/>
      <c r="O68" s="282"/>
      <c r="P68" s="282"/>
      <c r="Q68" s="282"/>
      <c r="R68" s="282"/>
      <c r="S68" s="282"/>
      <c r="T68" s="282" t="e">
        <f aca="false">array_constrain(arrayformula(xlookup(A68,'dkp apr 25' A:A,'dkp apr 25' E:E,"")), 1, 1)</f>
        <v>#VALUE!</v>
      </c>
      <c r="U68" s="282"/>
      <c r="V68" s="282"/>
      <c r="W68" s="282"/>
      <c r="X68" s="282"/>
      <c r="Y68" s="282"/>
      <c r="Z68" s="282"/>
      <c r="AA68" s="282"/>
      <c r="AB68" s="282"/>
      <c r="AC68" s="281" t="e">
        <f aca="false">Z68+AA68-AB68-AD68</f>
        <v>#VALUE!</v>
      </c>
      <c r="AD68" s="281" t="e">
        <f aca="false">'dkp jul 25' B75</f>
        <v>#VALUE!</v>
      </c>
      <c r="AE68" s="282" t="e">
        <f aca="false">'dkp jul 25' B75</f>
        <v>#VALUE!</v>
      </c>
      <c r="AF68" s="282" t="e">
        <f aca="false">'dkp jul 25' E75</f>
        <v>#VALUE!</v>
      </c>
      <c r="AG68" s="281" t="e">
        <f aca="false">AD68+AE68-AF68-AH68</f>
        <v>#VALUE!</v>
      </c>
      <c r="AH68" s="281" t="e">
        <f aca="false">'dkp aug 25' B76</f>
        <v>#VALUE!</v>
      </c>
      <c r="AI68" s="282" t="e">
        <f aca="false">'dkp aug 25' B76</f>
        <v>#VALUE!</v>
      </c>
      <c r="AJ68" s="282" t="e">
        <f aca="false">'dkp aug 25' E76</f>
        <v>#VALUE!</v>
      </c>
      <c r="AK68" s="282"/>
      <c r="AL68" s="282"/>
      <c r="AM68" s="282"/>
      <c r="AN68" s="282"/>
      <c r="AO68" s="282"/>
      <c r="AP68" s="282"/>
      <c r="AQ68" s="282"/>
      <c r="AR68" s="282"/>
      <c r="AS68" s="282"/>
      <c r="AT68" s="282"/>
      <c r="AU68" s="282"/>
      <c r="AV68" s="282"/>
      <c r="AW68" s="282"/>
      <c r="AX68" s="282"/>
      <c r="AY68" s="282"/>
      <c r="AZ68" s="282"/>
      <c r="BA68" s="282"/>
      <c r="BB68" s="282"/>
    </row>
    <row r="69" customFormat="false" ht="15.75" hidden="false" customHeight="true" outlineLevel="0" collapsed="false">
      <c r="A69" s="283" t="s">
        <v>431</v>
      </c>
      <c r="B69" s="278" t="e">
        <f aca="false">G69+K69+O69+S69+W69+AA69+AE69+AI69+AM69+AQ69+AU69+AY69</f>
        <v>#VALUE!</v>
      </c>
      <c r="C69" s="278" t="e">
        <f aca="false">H69+L69+P69+T69+X69+AB69+AF69+AJ69+AN69+AR69+AV69+AZ69</f>
        <v>#VALUE!</v>
      </c>
      <c r="D69" s="279" t="e">
        <f aca="false">I69+M69+Q69+U69+Y69+AC69+AG69+AK69+AO69+AS69+AW69+BA69</f>
        <v>#VALUE!</v>
      </c>
      <c r="E69" s="280" t="e">
        <f aca="false">C69/(B69+F69)</f>
        <v>#VALUE!</v>
      </c>
      <c r="F69" s="279" t="e">
        <f aca="false">'dkp jan 25' B77</f>
        <v>#VALUE!</v>
      </c>
      <c r="G69" s="278" t="e">
        <f aca="false">'dkp jan 25' B77</f>
        <v>#VALUE!</v>
      </c>
      <c r="H69" s="278" t="e">
        <f aca="false">'dkp jan 25' E77</f>
        <v>#VALUE!</v>
      </c>
      <c r="I69" s="281" t="e">
        <f aca="false">F69+G69-H69-J69</f>
        <v>#VALUE!</v>
      </c>
      <c r="J69" s="281" t="e">
        <f aca="false">'dkp feb 25' B72</f>
        <v>#VALUE!</v>
      </c>
      <c r="K69" s="282" t="e">
        <f aca="false">'dkp feb 25' B72</f>
        <v>#VALUE!</v>
      </c>
      <c r="L69" s="282" t="e">
        <f aca="false">'dkp feb 25' E72</f>
        <v>#VALUE!</v>
      </c>
      <c r="M69" s="281" t="e">
        <f aca="false">J69+K69-L69-N69</f>
        <v>#VALUE!</v>
      </c>
      <c r="N69" s="281" t="e">
        <f aca="false">'dkp mar 25' B63</f>
        <v>#VALUE!</v>
      </c>
      <c r="O69" s="282" t="e">
        <f aca="false">'dkp mar 25' B63</f>
        <v>#VALUE!</v>
      </c>
      <c r="P69" s="282" t="e">
        <f aca="false">'dkp mar 25' E63</f>
        <v>#VALUE!</v>
      </c>
      <c r="Q69" s="281" t="e">
        <f aca="false">N69+O69-P69-R69</f>
        <v>#VALUE!</v>
      </c>
      <c r="R69" s="281" t="e">
        <f aca="false">'dkp apr 25' B70</f>
        <v>#VALUE!</v>
      </c>
      <c r="S69" s="282" t="e">
        <f aca="false">'dkp apr 25' B70</f>
        <v>#VALUE!</v>
      </c>
      <c r="T69" s="282" t="e">
        <f aca="false">'dkp apr 25' E70</f>
        <v>#VALUE!</v>
      </c>
      <c r="U69" s="281" t="e">
        <f aca="false">R69+S69-T69-V69</f>
        <v>#VALUE!</v>
      </c>
      <c r="V69" s="281" t="e">
        <f aca="false">'dkp may 25' B81</f>
        <v>#VALUE!</v>
      </c>
      <c r="W69" s="282" t="e">
        <f aca="false">'dkp may 25' B81</f>
        <v>#VALUE!</v>
      </c>
      <c r="X69" s="282" t="e">
        <f aca="false">'dkp may 25' E81</f>
        <v>#VALUE!</v>
      </c>
      <c r="Y69" s="281" t="e">
        <f aca="false">V69+W69-X69-Z69</f>
        <v>#VALUE!</v>
      </c>
      <c r="Z69" s="281" t="e">
        <f aca="false">'dkp jun 25' B74</f>
        <v>#VALUE!</v>
      </c>
      <c r="AA69" s="282" t="e">
        <f aca="false">'dkp jun 25' B74</f>
        <v>#VALUE!</v>
      </c>
      <c r="AB69" s="282" t="e">
        <f aca="false">'dkp jun 25' E74</f>
        <v>#VALUE!</v>
      </c>
      <c r="AC69" s="281" t="e">
        <f aca="false">Z69+AA69-AB69-AD69</f>
        <v>#VALUE!</v>
      </c>
      <c r="AD69" s="281" t="e">
        <f aca="false">'dkp jul 25' B76</f>
        <v>#VALUE!</v>
      </c>
      <c r="AE69" s="282" t="e">
        <f aca="false">'dkp jul 25' B76</f>
        <v>#VALUE!</v>
      </c>
      <c r="AF69" s="282" t="e">
        <f aca="false">'dkp jul 25' E75</f>
        <v>#VALUE!</v>
      </c>
      <c r="AG69" s="281" t="e">
        <f aca="false">AD69+AE69-AF69-AH69</f>
        <v>#VALUE!</v>
      </c>
      <c r="AH69" s="281" t="e">
        <f aca="false">'dkp aug 25' B77</f>
        <v>#VALUE!</v>
      </c>
      <c r="AI69" s="282" t="e">
        <f aca="false">'dkp aug 25' B77</f>
        <v>#VALUE!</v>
      </c>
      <c r="AJ69" s="282" t="e">
        <f aca="false">'dkp aug 25' E76</f>
        <v>#VALUE!</v>
      </c>
      <c r="AK69" s="282"/>
      <c r="AL69" s="282"/>
      <c r="AM69" s="282"/>
      <c r="AN69" s="282"/>
      <c r="AO69" s="282"/>
      <c r="AP69" s="282"/>
      <c r="AQ69" s="282"/>
      <c r="AR69" s="282"/>
      <c r="AS69" s="282"/>
      <c r="AT69" s="282"/>
      <c r="AU69" s="282"/>
      <c r="AV69" s="282"/>
      <c r="AW69" s="282"/>
      <c r="AX69" s="282"/>
      <c r="AY69" s="282"/>
      <c r="AZ69" s="282"/>
      <c r="BA69" s="282"/>
      <c r="BB69" s="282"/>
    </row>
    <row r="70" customFormat="false" ht="15.75" hidden="false" customHeight="true" outlineLevel="0" collapsed="false">
      <c r="A70" s="282" t="s">
        <v>199</v>
      </c>
      <c r="B70" s="278" t="e">
        <f aca="false">G70+K70+O70+S70+W70+AA70+AE70+AI70+AM70+AQ70+AU70+AY70</f>
        <v>#VALUE!</v>
      </c>
      <c r="C70" s="278" t="e">
        <f aca="false">H70+L70+P70+T70+X70+AB70+AF70+AJ70+AN70+AR70+AV70+AZ70</f>
        <v>#VALUE!</v>
      </c>
      <c r="D70" s="279" t="e">
        <f aca="false">I70+M70+Q70+U70+Y70+AC70+AG70+AK70+AO70+AS70+AW70+BA70</f>
        <v>#VALUE!</v>
      </c>
      <c r="E70" s="280" t="e">
        <f aca="false">C70/(B70+F70)</f>
        <v>#VALUE!</v>
      </c>
      <c r="F70" s="279" t="e">
        <f aca="false">'dkp jan 25' B80</f>
        <v>#VALUE!</v>
      </c>
      <c r="G70" s="278" t="e">
        <f aca="false">'dkp jan 25' B80</f>
        <v>#VALUE!</v>
      </c>
      <c r="H70" s="278" t="e">
        <f aca="false">'dkp jan 25' E80</f>
        <v>#VALUE!</v>
      </c>
      <c r="I70" s="281" t="e">
        <f aca="false">F70+G70-H70-J70</f>
        <v>#VALUE!</v>
      </c>
      <c r="J70" s="281" t="e">
        <f aca="false">'dkp feb 25' B75</f>
        <v>#VALUE!</v>
      </c>
      <c r="K70" s="282" t="e">
        <f aca="false">'dkp feb 25' B75</f>
        <v>#VALUE!</v>
      </c>
      <c r="L70" s="282" t="e">
        <f aca="false">'dkp feb 25' E75</f>
        <v>#VALUE!</v>
      </c>
      <c r="M70" s="281" t="e">
        <f aca="false">J70+K70-L70-N70</f>
        <v>#VALUE!</v>
      </c>
      <c r="N70" s="281" t="e">
        <f aca="false">'dkp mar 25' B67</f>
        <v>#VALUE!</v>
      </c>
      <c r="O70" s="282" t="e">
        <f aca="false">'dkp mar 25' B67</f>
        <v>#VALUE!</v>
      </c>
      <c r="P70" s="282" t="e">
        <f aca="false">'dkp mar 25' E67</f>
        <v>#VALUE!</v>
      </c>
      <c r="Q70" s="281" t="e">
        <f aca="false">N70+O70-P70-R70</f>
        <v>#VALUE!</v>
      </c>
      <c r="R70" s="281" t="e">
        <f aca="false">'dkp apr 25' B74</f>
        <v>#VALUE!</v>
      </c>
      <c r="S70" s="282" t="e">
        <f aca="false">'dkp apr 25' B74</f>
        <v>#VALUE!</v>
      </c>
      <c r="T70" s="282" t="e">
        <f aca="false">'dkp apr 25' E74</f>
        <v>#VALUE!</v>
      </c>
      <c r="U70" s="281" t="e">
        <f aca="false">R70+S70-T70-V70</f>
        <v>#VALUE!</v>
      </c>
      <c r="V70" s="281" t="e">
        <f aca="false">'dkp may 25' B86</f>
        <v>#VALUE!</v>
      </c>
      <c r="W70" s="282" t="e">
        <f aca="false">'dkp may 25' B86</f>
        <v>#VALUE!</v>
      </c>
      <c r="X70" s="282" t="e">
        <f aca="false">'dkp may 25' E86</f>
        <v>#VALUE!</v>
      </c>
      <c r="Y70" s="281" t="e">
        <f aca="false">V70+W70-X70-Z70</f>
        <v>#VALUE!</v>
      </c>
      <c r="Z70" s="281" t="e">
        <f aca="false">'dkp jun 25' B79</f>
        <v>#VALUE!</v>
      </c>
      <c r="AA70" s="282" t="e">
        <f aca="false">'dkp jun 25' B79</f>
        <v>#VALUE!</v>
      </c>
      <c r="AB70" s="282" t="e">
        <f aca="false">'dkp jun 25' E79</f>
        <v>#VALUE!</v>
      </c>
      <c r="AC70" s="281" t="e">
        <f aca="false">Z70+AA70-AB70-AD70</f>
        <v>#VALUE!</v>
      </c>
      <c r="AD70" s="281" t="e">
        <f aca="false">'dkp jul 25' B78</f>
        <v>#VALUE!</v>
      </c>
      <c r="AE70" s="282" t="e">
        <f aca="false">'dkp jul 25' B78</f>
        <v>#VALUE!</v>
      </c>
      <c r="AF70" s="282" t="e">
        <f aca="false">'dkp jul 25' E78</f>
        <v>#VALUE!</v>
      </c>
      <c r="AG70" s="281" t="e">
        <f aca="false">AD70+AE70-AF70-AH70</f>
        <v>#VALUE!</v>
      </c>
      <c r="AH70" s="281" t="e">
        <f aca="false">'dkp aug 25' B78</f>
        <v>#VALUE!</v>
      </c>
      <c r="AI70" s="282" t="e">
        <f aca="false">'dkp aug 25' B78</f>
        <v>#VALUE!</v>
      </c>
      <c r="AJ70" s="282" t="e">
        <f aca="false">'dkp aug 25' E76</f>
        <v>#VALUE!</v>
      </c>
      <c r="AK70" s="282"/>
      <c r="AL70" s="282"/>
      <c r="AM70" s="282"/>
      <c r="AN70" s="282"/>
      <c r="AO70" s="282"/>
      <c r="AP70" s="282"/>
      <c r="AQ70" s="282"/>
      <c r="AR70" s="282"/>
      <c r="AS70" s="282"/>
      <c r="AT70" s="282"/>
      <c r="AU70" s="282"/>
      <c r="AV70" s="282"/>
      <c r="AW70" s="282"/>
      <c r="AX70" s="282"/>
      <c r="AY70" s="282"/>
      <c r="AZ70" s="282"/>
      <c r="BA70" s="282"/>
      <c r="BB70" s="282"/>
    </row>
    <row r="71" customFormat="false" ht="15.75" hidden="false" customHeight="true" outlineLevel="0" collapsed="false">
      <c r="A71" s="282" t="s">
        <v>470</v>
      </c>
      <c r="B71" s="278" t="e">
        <f aca="false">G71+K71+O71+S71+W71+AA71+AE71+AI71+AM71+AQ71+AU71+AY71</f>
        <v>#VALUE!</v>
      </c>
      <c r="C71" s="278" t="e">
        <f aca="false">H71+L71+P71+T71+X71+AB71+AF71+AJ71+AN71+AR71+AV71+AZ71</f>
        <v>#VALUE!</v>
      </c>
      <c r="D71" s="279" t="e">
        <f aca="false">I71+M71+Q71+U71+Y71+AC71+AG71+AK71+AO71+AS71+AW71+BA71</f>
        <v>#VALUE!</v>
      </c>
      <c r="E71" s="280" t="e">
        <f aca="false">C71/(B71+F71)</f>
        <v>#VALUE!</v>
      </c>
      <c r="F71" s="282"/>
      <c r="G71" s="282"/>
      <c r="H71" s="282"/>
      <c r="I71" s="282"/>
      <c r="J71" s="282"/>
      <c r="K71" s="282"/>
      <c r="L71" s="282"/>
      <c r="M71" s="282"/>
      <c r="N71" s="282"/>
      <c r="O71" s="282"/>
      <c r="P71" s="282"/>
      <c r="Q71" s="282"/>
      <c r="R71" s="282"/>
      <c r="S71" s="282"/>
      <c r="T71" s="282" t="e">
        <f aca="false">array_constrain(arrayformula(xlookup(A71,'dkp apr 25' A:A,'dkp apr 25' E:E,"")), 1, 1)</f>
        <v>#VALUE!</v>
      </c>
      <c r="U71" s="282"/>
      <c r="V71" s="282"/>
      <c r="W71" s="282"/>
      <c r="X71" s="282"/>
      <c r="Y71" s="282"/>
      <c r="Z71" s="282"/>
      <c r="AA71" s="282"/>
      <c r="AB71" s="282"/>
      <c r="AC71" s="282"/>
      <c r="AD71" s="282"/>
      <c r="AE71" s="282"/>
      <c r="AF71" s="282"/>
      <c r="AG71" s="281" t="e">
        <f aca="false">AD71+AE71-AF71-AH71</f>
        <v>#VALUE!</v>
      </c>
      <c r="AH71" s="281" t="e">
        <f aca="false">'dkp aug 25' B79</f>
        <v>#VALUE!</v>
      </c>
      <c r="AI71" s="282" t="e">
        <f aca="false">'dkp aug 25' B79</f>
        <v>#VALUE!</v>
      </c>
      <c r="AJ71" s="282" t="e">
        <f aca="false">'dkp aug 25' E76</f>
        <v>#VALUE!</v>
      </c>
      <c r="AK71" s="282"/>
      <c r="AL71" s="282"/>
      <c r="AM71" s="282"/>
      <c r="AN71" s="282"/>
      <c r="AO71" s="282"/>
      <c r="AP71" s="282"/>
      <c r="AQ71" s="282"/>
      <c r="AR71" s="282"/>
      <c r="AS71" s="282"/>
      <c r="AT71" s="282"/>
      <c r="AU71" s="282"/>
      <c r="AV71" s="282"/>
      <c r="AW71" s="282"/>
      <c r="AX71" s="282"/>
      <c r="AY71" s="282"/>
      <c r="AZ71" s="282"/>
      <c r="BA71" s="282"/>
      <c r="BB71" s="282"/>
    </row>
    <row r="72" customFormat="false" ht="15.75" hidden="false" customHeight="true" outlineLevel="0" collapsed="false">
      <c r="A72" s="282" t="s">
        <v>424</v>
      </c>
      <c r="B72" s="278" t="e">
        <f aca="false">G72+K72+O72+S72+W72+AA72+AE72+AI72+AM72+AQ72+AU72+AY72</f>
        <v>#VALUE!</v>
      </c>
      <c r="C72" s="278" t="e">
        <f aca="false">H72+L72+P72+T72+X72+AB72+AF72+AJ72+AN72+AR72+AV72+AZ72</f>
        <v>#VALUE!</v>
      </c>
      <c r="D72" s="279" t="e">
        <f aca="false">I72+M72+Q72+U72+Y72+AC72+AG72+AK72+AO72+AS72+AW72+BA72</f>
        <v>#VALUE!</v>
      </c>
      <c r="E72" s="280" t="e">
        <f aca="false">C72/(B72+F72)</f>
        <v>#VALUE!</v>
      </c>
      <c r="F72" s="282"/>
      <c r="G72" s="282"/>
      <c r="H72" s="282"/>
      <c r="I72" s="282"/>
      <c r="J72" s="282"/>
      <c r="K72" s="282"/>
      <c r="L72" s="282"/>
      <c r="M72" s="282"/>
      <c r="N72" s="282"/>
      <c r="O72" s="282"/>
      <c r="P72" s="282"/>
      <c r="Q72" s="281" t="e">
        <f aca="false">N72+O72-P72-R72</f>
        <v>#VALUE!</v>
      </c>
      <c r="R72" s="281" t="e">
        <f aca="false">'dkp apr 25' B75</f>
        <v>#VALUE!</v>
      </c>
      <c r="S72" s="282" t="e">
        <f aca="false">'dkp apr 25' B75</f>
        <v>#VALUE!</v>
      </c>
      <c r="T72" s="282" t="e">
        <f aca="false">'dkp apr 25' E75</f>
        <v>#VALUE!</v>
      </c>
      <c r="U72" s="281" t="e">
        <f aca="false">R72+S72-T72-V72</f>
        <v>#VALUE!</v>
      </c>
      <c r="V72" s="281" t="e">
        <f aca="false">'dkp may 25' B87</f>
        <v>#VALUE!</v>
      </c>
      <c r="W72" s="282" t="e">
        <f aca="false">'dkp may 25' B87</f>
        <v>#VALUE!</v>
      </c>
      <c r="X72" s="282" t="e">
        <f aca="false">'dkp may 25' E87</f>
        <v>#VALUE!</v>
      </c>
      <c r="Y72" s="281" t="e">
        <f aca="false">V72+W72-X72-Z72</f>
        <v>#VALUE!</v>
      </c>
      <c r="Z72" s="281" t="e">
        <f aca="false">'dkp jun 25' B80</f>
        <v>#VALUE!</v>
      </c>
      <c r="AA72" s="282" t="e">
        <f aca="false">'dkp jun 25' B80</f>
        <v>#VALUE!</v>
      </c>
      <c r="AB72" s="282" t="e">
        <f aca="false">'dkp jun 25' E80</f>
        <v>#VALUE!</v>
      </c>
      <c r="AC72" s="281" t="e">
        <f aca="false">Z72+AA72-AB72-AD72</f>
        <v>#VALUE!</v>
      </c>
      <c r="AD72" s="281" t="e">
        <f aca="false">'dkp jul 25' B79</f>
        <v>#VALUE!</v>
      </c>
      <c r="AE72" s="282" t="e">
        <f aca="false">'dkp jul 25' B79</f>
        <v>#VALUE!</v>
      </c>
      <c r="AF72" s="282" t="e">
        <f aca="false">'dkp jul 25' E79</f>
        <v>#VALUE!</v>
      </c>
      <c r="AG72" s="281" t="e">
        <f aca="false">AD72+AE72-AF72-AH72</f>
        <v>#VALUE!</v>
      </c>
      <c r="AH72" s="281" t="e">
        <f aca="false">'dkp aug 25' B80</f>
        <v>#VALUE!</v>
      </c>
      <c r="AI72" s="282" t="e">
        <f aca="false">'dkp aug 25' B80</f>
        <v>#VALUE!</v>
      </c>
      <c r="AJ72" s="282" t="e">
        <f aca="false">'dkp aug 25' E76</f>
        <v>#VALUE!</v>
      </c>
      <c r="AK72" s="282"/>
      <c r="AL72" s="282"/>
      <c r="AM72" s="282"/>
      <c r="AN72" s="282"/>
      <c r="AO72" s="282"/>
      <c r="AP72" s="282"/>
      <c r="AQ72" s="282"/>
      <c r="AR72" s="282"/>
      <c r="AS72" s="282"/>
      <c r="AT72" s="282"/>
      <c r="AU72" s="282"/>
      <c r="AV72" s="282"/>
      <c r="AW72" s="282"/>
      <c r="AX72" s="282"/>
      <c r="AY72" s="282"/>
      <c r="AZ72" s="282"/>
      <c r="BA72" s="282"/>
      <c r="BB72" s="282"/>
    </row>
    <row r="73" customFormat="false" ht="15.75" hidden="false" customHeight="true" outlineLevel="0" collapsed="false">
      <c r="A73" s="282" t="s">
        <v>451</v>
      </c>
      <c r="B73" s="278" t="e">
        <f aca="false">G73+K73+O73+S73+W73+AA73+AE73+AI73+AM73+AQ73+AU73+AY73</f>
        <v>#VALUE!</v>
      </c>
      <c r="C73" s="278" t="e">
        <f aca="false">H73+L73+P73+T73+X73+AB73+AF73+AJ73+AN73+AR73+AV73+AZ73</f>
        <v>#VALUE!</v>
      </c>
      <c r="D73" s="279" t="e">
        <f aca="false">I73+M73+Q73+U73+Y73+AC73+AG73+AK73+AO73+AS73+AW73+BA73</f>
        <v>#VALUE!</v>
      </c>
      <c r="E73" s="280" t="e">
        <f aca="false">C73/(B73+F73)</f>
        <v>#VALUE!</v>
      </c>
      <c r="F73" s="282"/>
      <c r="G73" s="282"/>
      <c r="H73" s="282"/>
      <c r="I73" s="282"/>
      <c r="J73" s="282"/>
      <c r="K73" s="282"/>
      <c r="L73" s="282"/>
      <c r="M73" s="282"/>
      <c r="N73" s="282"/>
      <c r="O73" s="282"/>
      <c r="P73" s="282"/>
      <c r="Q73" s="282"/>
      <c r="R73" s="282"/>
      <c r="S73" s="282"/>
      <c r="T73" s="282" t="e">
        <f aca="false">array_constrain(arrayformula(xlookup(A73,'dkp apr 25' A:A,'dkp apr 25' E:E,"")), 1, 1)</f>
        <v>#VALUE!</v>
      </c>
      <c r="U73" s="282"/>
      <c r="V73" s="282"/>
      <c r="W73" s="282"/>
      <c r="X73" s="282"/>
      <c r="Y73" s="282"/>
      <c r="Z73" s="282"/>
      <c r="AA73" s="282"/>
      <c r="AB73" s="282"/>
      <c r="AC73" s="282"/>
      <c r="AD73" s="282"/>
      <c r="AE73" s="282"/>
      <c r="AF73" s="282"/>
      <c r="AG73" s="281" t="e">
        <f aca="false">AD73+AE73-AF73-AH73</f>
        <v>#VALUE!</v>
      </c>
      <c r="AH73" s="281" t="e">
        <f aca="false">'dkp aug 25' B81</f>
        <v>#VALUE!</v>
      </c>
      <c r="AI73" s="282" t="e">
        <f aca="false">'dkp aug 25' B81</f>
        <v>#VALUE!</v>
      </c>
      <c r="AJ73" s="282" t="e">
        <f aca="false">'dkp aug 25' E76</f>
        <v>#VALUE!</v>
      </c>
      <c r="AK73" s="282"/>
      <c r="AL73" s="282"/>
      <c r="AM73" s="282"/>
      <c r="AN73" s="282"/>
      <c r="AO73" s="282"/>
      <c r="AP73" s="282"/>
      <c r="AQ73" s="282"/>
      <c r="AR73" s="282"/>
      <c r="AS73" s="282"/>
      <c r="AT73" s="282"/>
      <c r="AU73" s="282"/>
      <c r="AV73" s="282"/>
      <c r="AW73" s="282"/>
      <c r="AX73" s="282"/>
      <c r="AY73" s="282"/>
      <c r="AZ73" s="282"/>
      <c r="BA73" s="282"/>
      <c r="BB73" s="282"/>
    </row>
    <row r="74" customFormat="false" ht="15.75" hidden="false" customHeight="true" outlineLevel="0" collapsed="false">
      <c r="A74" s="282" t="s">
        <v>216</v>
      </c>
      <c r="B74" s="278" t="e">
        <f aca="false">G74+K74+O74+S74+W74+AA74+AE74+AI74+AM74+AQ74+AU74+AY74</f>
        <v>#VALUE!</v>
      </c>
      <c r="C74" s="278" t="e">
        <f aca="false">H74+L74+P74+T74+X74+AB74+AF74+AJ74+AN74+AR74+AV74+AZ74</f>
        <v>#VALUE!</v>
      </c>
      <c r="D74" s="279" t="e">
        <f aca="false">I74+M74+Q74+U74+Y74+AC74+AG74+AK74+AO74+AS74+AW74+BA74</f>
        <v>#VALUE!</v>
      </c>
      <c r="E74" s="280" t="e">
        <f aca="false">C74/(B74+F74)</f>
        <v>#VALUE!</v>
      </c>
      <c r="F74" s="279" t="e">
        <f aca="false">'dkp jan 25' B84</f>
        <v>#VALUE!</v>
      </c>
      <c r="G74" s="278" t="e">
        <f aca="false">'dkp jan 25' B84</f>
        <v>#VALUE!</v>
      </c>
      <c r="H74" s="278" t="e">
        <f aca="false">'dkp jan 25' E84</f>
        <v>#VALUE!</v>
      </c>
      <c r="I74" s="281" t="e">
        <f aca="false">F74+G74-H74-J74</f>
        <v>#VALUE!</v>
      </c>
      <c r="J74" s="281" t="e">
        <f aca="false">'dkp feb 25' B77</f>
        <v>#VALUE!</v>
      </c>
      <c r="K74" s="282" t="e">
        <f aca="false">'dkp feb 25' B77</f>
        <v>#VALUE!</v>
      </c>
      <c r="L74" s="282" t="e">
        <f aca="false">'dkp feb 25' E77</f>
        <v>#VALUE!</v>
      </c>
      <c r="M74" s="281" t="e">
        <f aca="false">J74+K74-L74-N74</f>
        <v>#VALUE!</v>
      </c>
      <c r="N74" s="281" t="e">
        <f aca="false">'dkp mar 25' B69</f>
        <v>#VALUE!</v>
      </c>
      <c r="O74" s="282" t="e">
        <f aca="false">'dkp mar 25' B69</f>
        <v>#VALUE!</v>
      </c>
      <c r="P74" s="282" t="e">
        <f aca="false">'dkp mar 25' E69</f>
        <v>#VALUE!</v>
      </c>
      <c r="Q74" s="281" t="e">
        <f aca="false">N74+O74-P74-R74</f>
        <v>#VALUE!</v>
      </c>
      <c r="R74" s="281" t="e">
        <f aca="false">'dkp apr 25' B77</f>
        <v>#VALUE!</v>
      </c>
      <c r="S74" s="282" t="e">
        <f aca="false">'dkp apr 25' B77</f>
        <v>#VALUE!</v>
      </c>
      <c r="T74" s="282" t="e">
        <f aca="false">'dkp apr 25' E77</f>
        <v>#VALUE!</v>
      </c>
      <c r="U74" s="281" t="e">
        <f aca="false">R74+S74-T74-V74</f>
        <v>#VALUE!</v>
      </c>
      <c r="V74" s="281" t="e">
        <f aca="false">'dkp may 25' B89</f>
        <v>#VALUE!</v>
      </c>
      <c r="W74" s="282" t="e">
        <f aca="false">'dkp may 25' B89</f>
        <v>#VALUE!</v>
      </c>
      <c r="X74" s="282" t="e">
        <f aca="false">'dkp may 25' E89</f>
        <v>#VALUE!</v>
      </c>
      <c r="Y74" s="281" t="e">
        <f aca="false">V74+W74-X74-Z74</f>
        <v>#VALUE!</v>
      </c>
      <c r="Z74" s="281" t="e">
        <f aca="false">'dkp jun 25' B82</f>
        <v>#VALUE!</v>
      </c>
      <c r="AA74" s="282" t="e">
        <f aca="false">'dkp jun 25' B82</f>
        <v>#VALUE!</v>
      </c>
      <c r="AB74" s="282" t="e">
        <f aca="false">'dkp jun 25' E82</f>
        <v>#VALUE!</v>
      </c>
      <c r="AC74" s="281" t="e">
        <f aca="false">Z74+AA74-AB74-AD74</f>
        <v>#VALUE!</v>
      </c>
      <c r="AD74" s="281" t="e">
        <f aca="false">'dkp jul 25' B81</f>
        <v>#VALUE!</v>
      </c>
      <c r="AE74" s="282" t="e">
        <f aca="false">'dkp jul 25' B81</f>
        <v>#VALUE!</v>
      </c>
      <c r="AF74" s="282" t="e">
        <f aca="false">'dkp jul 25' E81</f>
        <v>#VALUE!</v>
      </c>
      <c r="AG74" s="281" t="e">
        <f aca="false">AD74+AE74-AF74-AH74</f>
        <v>#VALUE!</v>
      </c>
      <c r="AH74" s="281" t="e">
        <f aca="false">'dkp aug 25' B83</f>
        <v>#VALUE!</v>
      </c>
      <c r="AI74" s="282" t="e">
        <f aca="false">'dkp aug 25' B83</f>
        <v>#VALUE!</v>
      </c>
      <c r="AJ74" s="282" t="e">
        <f aca="false">'dkp aug 25' E83</f>
        <v>#VALUE!</v>
      </c>
      <c r="AK74" s="282"/>
      <c r="AL74" s="282"/>
      <c r="AM74" s="282"/>
      <c r="AN74" s="282"/>
      <c r="AO74" s="282"/>
      <c r="AP74" s="282"/>
      <c r="AQ74" s="282"/>
      <c r="AR74" s="282"/>
      <c r="AS74" s="282"/>
      <c r="AT74" s="282"/>
      <c r="AU74" s="282"/>
      <c r="AV74" s="282"/>
      <c r="AW74" s="282"/>
      <c r="AX74" s="282"/>
      <c r="AY74" s="282"/>
      <c r="AZ74" s="282"/>
      <c r="BA74" s="282"/>
      <c r="BB74" s="282"/>
    </row>
    <row r="75" customFormat="false" ht="15.75" hidden="false" customHeight="true" outlineLevel="0" collapsed="false">
      <c r="A75" s="283" t="s">
        <v>357</v>
      </c>
      <c r="B75" s="278" t="e">
        <f aca="false">G75+K75+O75+S75+W75+AA75+AE75+AI75+AM75+AQ75+AU75+AY75</f>
        <v>#VALUE!</v>
      </c>
      <c r="C75" s="278" t="e">
        <f aca="false">H75+L75+P75+T75+X75+AB75+AF75+AJ75+AN75+AR75+AV75+AZ75</f>
        <v>#VALUE!</v>
      </c>
      <c r="D75" s="279" t="e">
        <f aca="false">I75+M75+Q75+U75+Y75+AC75+AG75+AK75+AO75+AS75+AW75+BA75</f>
        <v>#VALUE!</v>
      </c>
      <c r="E75" s="280" t="e">
        <f aca="false">C75/(B75+F75)</f>
        <v>#VALUE!</v>
      </c>
      <c r="F75" s="279" t="e">
        <f aca="false">'dkp jan 25' B79</f>
        <v>#VALUE!</v>
      </c>
      <c r="G75" s="278" t="e">
        <f aca="false">'dkp jan 25' B79</f>
        <v>#VALUE!</v>
      </c>
      <c r="H75" s="278" t="e">
        <f aca="false">'dkp jan 25' E79</f>
        <v>#VALUE!</v>
      </c>
      <c r="I75" s="281" t="e">
        <f aca="false">F75+G75-H75-J75</f>
        <v>#VALUE!</v>
      </c>
      <c r="J75" s="281" t="e">
        <f aca="false">'dkp feb 25' B78</f>
        <v>#VALUE!</v>
      </c>
      <c r="K75" s="282" t="e">
        <f aca="false">'dkp feb 25' B78</f>
        <v>#VALUE!</v>
      </c>
      <c r="L75" s="282" t="e">
        <f aca="false">'dkp feb 25' E77</f>
        <v>#VALUE!</v>
      </c>
      <c r="M75" s="281" t="e">
        <f aca="false">J75+K75-L75-N75</f>
        <v>#VALUE!</v>
      </c>
      <c r="N75" s="281" t="e">
        <f aca="false">'dkp mar 25' B70</f>
        <v>#VALUE!</v>
      </c>
      <c r="O75" s="282" t="e">
        <f aca="false">'dkp mar 25' B70</f>
        <v>#VALUE!</v>
      </c>
      <c r="P75" s="282" t="e">
        <f aca="false">'dkp mar 25' E69</f>
        <v>#VALUE!</v>
      </c>
      <c r="Q75" s="281" t="e">
        <f aca="false">N75+O75-P75-R75</f>
        <v>#VALUE!</v>
      </c>
      <c r="R75" s="281" t="e">
        <f aca="false">'dkp apr 25' B78</f>
        <v>#VALUE!</v>
      </c>
      <c r="S75" s="282" t="e">
        <f aca="false">'dkp apr 25' B78</f>
        <v>#VALUE!</v>
      </c>
      <c r="T75" s="282" t="e">
        <f aca="false">'dkp apr 25' E77</f>
        <v>#VALUE!</v>
      </c>
      <c r="U75" s="281" t="e">
        <f aca="false">R75+S75-T75-V75</f>
        <v>#VALUE!</v>
      </c>
      <c r="V75" s="281" t="e">
        <f aca="false">'dkp may 25' B90</f>
        <v>#VALUE!</v>
      </c>
      <c r="W75" s="282" t="e">
        <f aca="false">'dkp may 25' B90</f>
        <v>#VALUE!</v>
      </c>
      <c r="X75" s="282" t="e">
        <f aca="false">'dkp may 25' E89</f>
        <v>#VALUE!</v>
      </c>
      <c r="Y75" s="281" t="e">
        <f aca="false">V75+W75-X75-Z75</f>
        <v>#VALUE!</v>
      </c>
      <c r="Z75" s="281" t="e">
        <f aca="false">'dkp jun 25' B83</f>
        <v>#VALUE!</v>
      </c>
      <c r="AA75" s="282" t="e">
        <f aca="false">'dkp jun 25' B83</f>
        <v>#VALUE!</v>
      </c>
      <c r="AB75" s="282" t="e">
        <f aca="false">'dkp jun 25' E82</f>
        <v>#VALUE!</v>
      </c>
      <c r="AC75" s="281" t="e">
        <f aca="false">Z75+AA75-AB75-AD75</f>
        <v>#VALUE!</v>
      </c>
      <c r="AD75" s="281" t="e">
        <f aca="false">'dkp jul 25' B82</f>
        <v>#VALUE!</v>
      </c>
      <c r="AE75" s="282" t="e">
        <f aca="false">'dkp jul 25' B82</f>
        <v>#VALUE!</v>
      </c>
      <c r="AF75" s="282" t="e">
        <f aca="false">'dkp jul 25' E81</f>
        <v>#VALUE!</v>
      </c>
      <c r="AG75" s="281" t="e">
        <f aca="false">AD75+AE75-AF75-AH75</f>
        <v>#VALUE!</v>
      </c>
      <c r="AH75" s="281" t="e">
        <f aca="false">'dkp aug 25' B84</f>
        <v>#VALUE!</v>
      </c>
      <c r="AI75" s="282" t="e">
        <f aca="false">'dkp aug 25' B84</f>
        <v>#VALUE!</v>
      </c>
      <c r="AJ75" s="282" t="e">
        <f aca="false">'dkp aug 25' E83</f>
        <v>#VALUE!</v>
      </c>
      <c r="AK75" s="282"/>
      <c r="AL75" s="282"/>
      <c r="AM75" s="282"/>
      <c r="AN75" s="282"/>
      <c r="AO75" s="282"/>
      <c r="AP75" s="282"/>
      <c r="AQ75" s="282"/>
      <c r="AR75" s="282"/>
      <c r="AS75" s="282"/>
      <c r="AT75" s="282"/>
      <c r="AU75" s="282"/>
      <c r="AV75" s="282"/>
      <c r="AW75" s="282"/>
      <c r="AX75" s="282"/>
      <c r="AY75" s="282"/>
      <c r="AZ75" s="282"/>
      <c r="BA75" s="282"/>
      <c r="BB75" s="282"/>
    </row>
    <row r="76" customFormat="false" ht="15.75" hidden="false" customHeight="true" outlineLevel="0" collapsed="false">
      <c r="A76" s="283" t="s">
        <v>456</v>
      </c>
      <c r="B76" s="278" t="e">
        <f aca="false">G76+K76+O76+S76+W76+AA76+AE76+AI76+AM76+AQ76+AU76+AY76</f>
        <v>#VALUE!</v>
      </c>
      <c r="C76" s="278" t="e">
        <f aca="false">H76+L76+P76+T76+X76+AB76+AF76+AJ76+AN76+AR76+AV76+AZ76</f>
        <v>#VALUE!</v>
      </c>
      <c r="D76" s="279" t="e">
        <f aca="false">I76+M76+Q76+U76+Y76+AC76+AG76+AK76+AO76+AS76+AW76+BA76</f>
        <v>#VALUE!</v>
      </c>
      <c r="E76" s="280" t="e">
        <f aca="false">C76/(B76+F76)</f>
        <v>#VALUE!</v>
      </c>
      <c r="F76" s="279" t="e">
        <f aca="false">'dkp jan 25' B86</f>
        <v>#VALUE!</v>
      </c>
      <c r="G76" s="278" t="e">
        <f aca="false">'dkp jan 25' B86</f>
        <v>#VALUE!</v>
      </c>
      <c r="H76" s="278" t="e">
        <f aca="false">'dkp jan 25' E86</f>
        <v>#VALUE!</v>
      </c>
      <c r="I76" s="281" t="e">
        <f aca="false">F76+G76-H76-J76</f>
        <v>#VALUE!</v>
      </c>
      <c r="J76" s="281" t="e">
        <f aca="false">'dkp feb 25' B81</f>
        <v>#VALUE!</v>
      </c>
      <c r="K76" s="282" t="e">
        <f aca="false">'dkp feb 25' B81</f>
        <v>#VALUE!</v>
      </c>
      <c r="L76" s="282" t="e">
        <f aca="false">'dkp feb 25' E81</f>
        <v>#VALUE!</v>
      </c>
      <c r="M76" s="281" t="e">
        <f aca="false">J76+K76-L76-N76</f>
        <v>#VALUE!</v>
      </c>
      <c r="N76" s="281" t="e">
        <f aca="false">'dkp mar 25' B72</f>
        <v>#VALUE!</v>
      </c>
      <c r="O76" s="282" t="e">
        <f aca="false">'dkp mar 25' B72</f>
        <v>#VALUE!</v>
      </c>
      <c r="P76" s="282" t="e">
        <f aca="false">'dkp mar 25' E72</f>
        <v>#VALUE!</v>
      </c>
      <c r="Q76" s="281" t="e">
        <f aca="false">N76+O76-P76-R76</f>
        <v>#VALUE!</v>
      </c>
      <c r="R76" s="281" t="e">
        <f aca="false">'dkp apr 25' B80</f>
        <v>#VALUE!</v>
      </c>
      <c r="S76" s="282" t="e">
        <f aca="false">'dkp apr 25' B80</f>
        <v>#VALUE!</v>
      </c>
      <c r="T76" s="282" t="e">
        <f aca="false">'dkp apr 25' E80</f>
        <v>#VALUE!</v>
      </c>
      <c r="U76" s="281" t="e">
        <f aca="false">R76+S76-T76-V76</f>
        <v>#VALUE!</v>
      </c>
      <c r="V76" s="281" t="e">
        <f aca="false">'dkp may 25' B92</f>
        <v>#VALUE!</v>
      </c>
      <c r="W76" s="282" t="e">
        <f aca="false">'dkp may 25' B92</f>
        <v>#VALUE!</v>
      </c>
      <c r="X76" s="282" t="e">
        <f aca="false">'dkp may 25' E92</f>
        <v>#VALUE!</v>
      </c>
      <c r="Y76" s="281" t="e">
        <f aca="false">V76+W76-X76-Z76</f>
        <v>#VALUE!</v>
      </c>
      <c r="Z76" s="281" t="e">
        <f aca="false">'dkp jun 25' B85</f>
        <v>#VALUE!</v>
      </c>
      <c r="AA76" s="282" t="e">
        <f aca="false">'dkp jun 25' B85</f>
        <v>#VALUE!</v>
      </c>
      <c r="AB76" s="282" t="e">
        <f aca="false">'dkp jun 25' E85</f>
        <v>#VALUE!</v>
      </c>
      <c r="AC76" s="281" t="e">
        <f aca="false">Z76+AA76-AB76-AD76</f>
        <v>#VALUE!</v>
      </c>
      <c r="AD76" s="281" t="e">
        <f aca="false">'dkp jul 25' B84</f>
        <v>#VALUE!</v>
      </c>
      <c r="AE76" s="282" t="e">
        <f aca="false">'dkp jul 25' B84</f>
        <v>#VALUE!</v>
      </c>
      <c r="AF76" s="282" t="e">
        <f aca="false">'dkp jul 25' E84</f>
        <v>#VALUE!</v>
      </c>
      <c r="AG76" s="281" t="e">
        <f aca="false">AD76+AE76-AF76-AH76</f>
        <v>#VALUE!</v>
      </c>
      <c r="AH76" s="281" t="e">
        <f aca="false">'dkp aug 25' B86</f>
        <v>#VALUE!</v>
      </c>
      <c r="AI76" s="282" t="e">
        <f aca="false">'dkp aug 25' B86</f>
        <v>#VALUE!</v>
      </c>
      <c r="AJ76" s="282" t="e">
        <f aca="false">'dkp aug 25' E86</f>
        <v>#VALUE!</v>
      </c>
      <c r="AK76" s="282"/>
      <c r="AL76" s="282"/>
      <c r="AM76" s="282"/>
      <c r="AN76" s="282"/>
      <c r="AO76" s="282"/>
      <c r="AP76" s="282"/>
      <c r="AQ76" s="282"/>
      <c r="AR76" s="282"/>
      <c r="AS76" s="282"/>
      <c r="AT76" s="282"/>
      <c r="AU76" s="282"/>
      <c r="AV76" s="282"/>
      <c r="AW76" s="282"/>
      <c r="AX76" s="282"/>
      <c r="AY76" s="282"/>
      <c r="AZ76" s="282"/>
      <c r="BA76" s="282"/>
      <c r="BB76" s="282"/>
    </row>
    <row r="77" customFormat="false" ht="15.75" hidden="false" customHeight="true" outlineLevel="0" collapsed="false">
      <c r="A77" s="282" t="s">
        <v>461</v>
      </c>
      <c r="B77" s="278" t="e">
        <f aca="false">G77+K77+O77+S77+W77+AA77+AE77+AI77+AM77+AQ77+AU77+AY77</f>
        <v>#VALUE!</v>
      </c>
      <c r="C77" s="278" t="e">
        <f aca="false">H77+L77+P77+T77+X77+AB77+AF77+AJ77+AN77+AR77+AV77+AZ77</f>
        <v>#VALUE!</v>
      </c>
      <c r="D77" s="279" t="e">
        <f aca="false">I77+M77+Q77+U77+Y77+AC77+AG77+AK77+AO77+AS77+AW77+BA77</f>
        <v>#VALUE!</v>
      </c>
      <c r="E77" s="280" t="e">
        <f aca="false">C77/(B77+F77)</f>
        <v>#VALUE!</v>
      </c>
      <c r="F77" s="282"/>
      <c r="G77" s="282"/>
      <c r="H77" s="282"/>
      <c r="I77" s="282"/>
      <c r="J77" s="282"/>
      <c r="K77" s="282"/>
      <c r="L77" s="282"/>
      <c r="M77" s="282"/>
      <c r="N77" s="282"/>
      <c r="O77" s="282"/>
      <c r="P77" s="282"/>
      <c r="Q77" s="282"/>
      <c r="R77" s="282"/>
      <c r="S77" s="282"/>
      <c r="T77" s="282" t="e">
        <f aca="false">array_constrain(arrayformula(xlookup(A77,'dkp apr 25' A:A,'dkp apr 25' E:E,"")), 1, 1)</f>
        <v>#VALUE!</v>
      </c>
      <c r="U77" s="282"/>
      <c r="V77" s="282"/>
      <c r="W77" s="282"/>
      <c r="X77" s="282"/>
      <c r="Y77" s="282"/>
      <c r="Z77" s="282"/>
      <c r="AA77" s="282"/>
      <c r="AB77" s="282"/>
      <c r="AC77" s="282"/>
      <c r="AD77" s="282"/>
      <c r="AE77" s="282"/>
      <c r="AF77" s="282"/>
      <c r="AG77" s="281" t="e">
        <f aca="false">AD77+AE77-AF77-AH77</f>
        <v>#VALUE!</v>
      </c>
      <c r="AH77" s="281" t="e">
        <f aca="false">'dkp aug 25' B87</f>
        <v>#VALUE!</v>
      </c>
      <c r="AI77" s="282" t="e">
        <f aca="false">'dkp aug 25' B87</f>
        <v>#VALUE!</v>
      </c>
      <c r="AJ77" s="282" t="e">
        <f aca="false">'dkp aug 25' E86</f>
        <v>#VALUE!</v>
      </c>
      <c r="AK77" s="282"/>
      <c r="AL77" s="282"/>
      <c r="AM77" s="282"/>
      <c r="AN77" s="282"/>
      <c r="AO77" s="282"/>
      <c r="AP77" s="282"/>
      <c r="AQ77" s="282"/>
      <c r="AR77" s="282"/>
      <c r="AS77" s="282"/>
      <c r="AT77" s="282"/>
      <c r="AU77" s="282"/>
      <c r="AV77" s="282"/>
      <c r="AW77" s="282"/>
      <c r="AX77" s="282"/>
      <c r="AY77" s="282"/>
      <c r="AZ77" s="282"/>
      <c r="BA77" s="282"/>
      <c r="BB77" s="282"/>
    </row>
    <row r="78" customFormat="false" ht="15.75" hidden="false" customHeight="true" outlineLevel="0" collapsed="false">
      <c r="A78" s="254" t="s">
        <v>333</v>
      </c>
      <c r="B78" s="278" t="e">
        <f aca="false">G78+K78+O78+S78+W78+AA78+AE78+AI78+AM78+AQ78+AU78+AY78</f>
        <v>#VALUE!</v>
      </c>
      <c r="C78" s="278" t="e">
        <f aca="false">H78+L78+P78+T78+X78+AB78+AF78+AJ78+AN78+AR78+AV78+AZ78</f>
        <v>#VALUE!</v>
      </c>
      <c r="D78" s="279" t="e">
        <f aca="false">I78+M78+Q78+U78+Y78+AC78+AG78+AK78+AO78+AS78+AW78+BA78</f>
        <v>#VALUE!</v>
      </c>
      <c r="E78" s="280" t="e">
        <f aca="false">C78/(B78+F78)</f>
        <v>#VALUE!</v>
      </c>
      <c r="F78" s="282" t="n">
        <v>79</v>
      </c>
      <c r="G78" s="282"/>
      <c r="H78" s="282"/>
      <c r="I78" s="282"/>
      <c r="J78" s="282"/>
      <c r="K78" s="282"/>
      <c r="L78" s="282"/>
      <c r="M78" s="282"/>
      <c r="N78" s="282"/>
      <c r="O78" s="282"/>
      <c r="P78" s="282"/>
      <c r="Q78" s="281" t="e">
        <f aca="false">F78+O78-P78-R78</f>
        <v>#VALUE!</v>
      </c>
      <c r="R78" s="281" t="e">
        <f aca="false">'dkp apr 25' B81</f>
        <v>#VALUE!</v>
      </c>
      <c r="S78" s="282" t="e">
        <f aca="false">'dkp apr 25' B81</f>
        <v>#VALUE!</v>
      </c>
      <c r="T78" s="282" t="e">
        <f aca="false">'dkp apr 25' E81</f>
        <v>#VALUE!</v>
      </c>
      <c r="U78" s="281" t="e">
        <f aca="false">R78+S78-T78-V78</f>
        <v>#VALUE!</v>
      </c>
      <c r="V78" s="281" t="e">
        <f aca="false">'dkp may 25' B93</f>
        <v>#VALUE!</v>
      </c>
      <c r="W78" s="282" t="e">
        <f aca="false">'dkp may 25' B93</f>
        <v>#VALUE!</v>
      </c>
      <c r="X78" s="282" t="e">
        <f aca="false">'dkp may 25' E93</f>
        <v>#VALUE!</v>
      </c>
      <c r="Y78" s="281" t="e">
        <f aca="false">V78+W78-X78-Z78</f>
        <v>#VALUE!</v>
      </c>
      <c r="Z78" s="281" t="e">
        <f aca="false">'dkp jun 25' B86</f>
        <v>#VALUE!</v>
      </c>
      <c r="AA78" s="282" t="e">
        <f aca="false">'dkp jun 25' B86</f>
        <v>#VALUE!</v>
      </c>
      <c r="AB78" s="282" t="e">
        <f aca="false">'dkp jun 25' E86</f>
        <v>#VALUE!</v>
      </c>
      <c r="AC78" s="281" t="e">
        <f aca="false">Z78+AA78-AB78-AD78</f>
        <v>#VALUE!</v>
      </c>
      <c r="AD78" s="281" t="e">
        <f aca="false">'dkp jul 25' B85</f>
        <v>#VALUE!</v>
      </c>
      <c r="AE78" s="282" t="e">
        <f aca="false">'dkp jul 25' B85</f>
        <v>#VALUE!</v>
      </c>
      <c r="AF78" s="282" t="e">
        <f aca="false">'dkp jul 25' E85</f>
        <v>#VALUE!</v>
      </c>
      <c r="AG78" s="281" t="e">
        <f aca="false">AD78+AE78-AF78-AH78</f>
        <v>#VALUE!</v>
      </c>
      <c r="AH78" s="281" t="e">
        <f aca="false">'dkp aug 25' B88</f>
        <v>#VALUE!</v>
      </c>
      <c r="AI78" s="282" t="e">
        <f aca="false">'dkp aug 25' B88</f>
        <v>#VALUE!</v>
      </c>
      <c r="AJ78" s="282" t="e">
        <f aca="false">'dkp aug 25' E86</f>
        <v>#VALUE!</v>
      </c>
      <c r="AK78" s="282"/>
      <c r="AL78" s="282"/>
      <c r="AM78" s="282"/>
      <c r="AN78" s="282"/>
      <c r="AO78" s="282"/>
      <c r="AP78" s="282"/>
      <c r="AQ78" s="282"/>
      <c r="AR78" s="282"/>
      <c r="AS78" s="282"/>
      <c r="AT78" s="282"/>
      <c r="AU78" s="282"/>
      <c r="AV78" s="282"/>
      <c r="AW78" s="282"/>
      <c r="AX78" s="282"/>
      <c r="AY78" s="282"/>
      <c r="AZ78" s="282"/>
      <c r="BA78" s="282"/>
      <c r="BB78" s="282"/>
    </row>
    <row r="79" customFormat="false" ht="15.75" hidden="false" customHeight="true" outlineLevel="0" collapsed="false">
      <c r="A79" s="282" t="s">
        <v>450</v>
      </c>
      <c r="B79" s="278" t="e">
        <f aca="false">G79+K79+O79+S79+W79+AA79+AE79+AI79+AM79+AQ79+AU79+AY79</f>
        <v>#VALUE!</v>
      </c>
      <c r="C79" s="278" t="e">
        <f aca="false">H79+L79+P79+T79+X79+AB79+AF79+AJ79+AN79+AR79+AV79+AZ79</f>
        <v>#VALUE!</v>
      </c>
      <c r="D79" s="279" t="e">
        <f aca="false">I79+M79+Q79+U79+Y79+AC79+AG79+AK79+AO79+AS79+AW79+BA79</f>
        <v>#VALUE!</v>
      </c>
      <c r="E79" s="280" t="e">
        <f aca="false">C79/(B79+F79)</f>
        <v>#VALUE!</v>
      </c>
      <c r="F79" s="282"/>
      <c r="G79" s="282"/>
      <c r="H79" s="282"/>
      <c r="I79" s="282"/>
      <c r="J79" s="282"/>
      <c r="K79" s="282"/>
      <c r="L79" s="282"/>
      <c r="M79" s="282"/>
      <c r="N79" s="282"/>
      <c r="O79" s="282"/>
      <c r="P79" s="282"/>
      <c r="Q79" s="282"/>
      <c r="R79" s="282"/>
      <c r="S79" s="282"/>
      <c r="T79" s="282" t="e">
        <f aca="false">array_constrain(arrayformula(xlookup(A79,'dkp apr 25' A:A,'dkp apr 25' E:E,"")), 1, 1)</f>
        <v>#VALUE!</v>
      </c>
      <c r="U79" s="282"/>
      <c r="V79" s="282"/>
      <c r="W79" s="282"/>
      <c r="X79" s="282"/>
      <c r="Y79" s="282"/>
      <c r="Z79" s="282"/>
      <c r="AA79" s="282"/>
      <c r="AB79" s="282"/>
      <c r="AC79" s="281" t="e">
        <f aca="false">Z79+AA79-AB79-AD79</f>
        <v>#VALUE!</v>
      </c>
      <c r="AD79" s="281" t="e">
        <f aca="false">'dkp jul 25' B86</f>
        <v>#VALUE!</v>
      </c>
      <c r="AE79" s="282" t="e">
        <f aca="false">'dkp jul 25' B86</f>
        <v>#VALUE!</v>
      </c>
      <c r="AF79" s="282" t="e">
        <f aca="false">'dkp jul 25' E85</f>
        <v>#VALUE!</v>
      </c>
      <c r="AG79" s="281" t="e">
        <f aca="false">AD79+AE79-AF79-AH79</f>
        <v>#VALUE!</v>
      </c>
      <c r="AH79" s="281" t="e">
        <f aca="false">'dkp aug 25' B89</f>
        <v>#VALUE!</v>
      </c>
      <c r="AI79" s="282" t="e">
        <f aca="false">'dkp aug 25' B89</f>
        <v>#VALUE!</v>
      </c>
      <c r="AJ79" s="282" t="e">
        <f aca="false">'dkp aug 25' E86</f>
        <v>#VALUE!</v>
      </c>
      <c r="AK79" s="282"/>
      <c r="AL79" s="282"/>
      <c r="AM79" s="282"/>
      <c r="AN79" s="282"/>
      <c r="AO79" s="282"/>
      <c r="AP79" s="282"/>
      <c r="AQ79" s="282"/>
      <c r="AR79" s="282"/>
      <c r="AS79" s="282"/>
      <c r="AT79" s="282"/>
      <c r="AU79" s="282"/>
      <c r="AV79" s="282"/>
      <c r="AW79" s="282"/>
      <c r="AX79" s="282"/>
      <c r="AY79" s="282"/>
      <c r="AZ79" s="282"/>
      <c r="BA79" s="282"/>
      <c r="BB79" s="282"/>
    </row>
    <row r="80" customFormat="false" ht="15.75" hidden="false" customHeight="true" outlineLevel="0" collapsed="false">
      <c r="A80" s="282" t="s">
        <v>315</v>
      </c>
      <c r="B80" s="278" t="e">
        <f aca="false">G80+K80+O80+S80+W80+AA80+AE80+AI80+AM80+AQ80+AU80+AY80</f>
        <v>#VALUE!</v>
      </c>
      <c r="C80" s="278" t="e">
        <f aca="false">H80+L80+P80+T80+X80+AB80+AF80+AJ80+AN80+AR80+AV80+AZ80</f>
        <v>#VALUE!</v>
      </c>
      <c r="D80" s="279" t="e">
        <f aca="false">I80+M80+Q80+U80+Y80+AC80+AG80+AK80+AO80+AS80+AW80+BA80</f>
        <v>#VALUE!</v>
      </c>
      <c r="E80" s="280" t="e">
        <f aca="false">C80/(B80+F80)</f>
        <v>#VALUE!</v>
      </c>
      <c r="F80" s="279" t="e">
        <f aca="false">'dkp jan 25' B88</f>
        <v>#VALUE!</v>
      </c>
      <c r="G80" s="278" t="e">
        <f aca="false">'dkp jan 25' B88</f>
        <v>#VALUE!</v>
      </c>
      <c r="H80" s="278" t="e">
        <f aca="false">'dkp jan 25' E88</f>
        <v>#VALUE!</v>
      </c>
      <c r="I80" s="281" t="e">
        <f aca="false">F80+G80-H80-J80</f>
        <v>#VALUE!</v>
      </c>
      <c r="J80" s="281" t="e">
        <f aca="false">'dkp feb 25' B82</f>
        <v>#VALUE!</v>
      </c>
      <c r="K80" s="282" t="e">
        <f aca="false">'dkp feb 25' B82</f>
        <v>#VALUE!</v>
      </c>
      <c r="L80" s="282" t="e">
        <f aca="false">'dkp feb 25' E82</f>
        <v>#VALUE!</v>
      </c>
      <c r="M80" s="281" t="e">
        <f aca="false">J80+K80-L80-N80</f>
        <v>#VALUE!</v>
      </c>
      <c r="N80" s="281" t="e">
        <f aca="false">'dkp mar 25' B73</f>
        <v>#VALUE!</v>
      </c>
      <c r="O80" s="282" t="e">
        <f aca="false">'dkp mar 25' B73</f>
        <v>#VALUE!</v>
      </c>
      <c r="P80" s="282" t="e">
        <f aca="false">'dkp mar 25' E73</f>
        <v>#VALUE!</v>
      </c>
      <c r="Q80" s="281" t="e">
        <f aca="false">N80+O80-P80-R80</f>
        <v>#VALUE!</v>
      </c>
      <c r="R80" s="281" t="e">
        <f aca="false">'dkp apr 25' B82</f>
        <v>#VALUE!</v>
      </c>
      <c r="S80" s="282" t="e">
        <f aca="false">'dkp apr 25' B82</f>
        <v>#VALUE!</v>
      </c>
      <c r="T80" s="282" t="e">
        <f aca="false">'dkp apr 25' E82</f>
        <v>#VALUE!</v>
      </c>
      <c r="U80" s="281" t="e">
        <f aca="false">R80+S80-T80-V80</f>
        <v>#VALUE!</v>
      </c>
      <c r="V80" s="281" t="e">
        <f aca="false">'dkp may 25' B95</f>
        <v>#VALUE!</v>
      </c>
      <c r="W80" s="282" t="e">
        <f aca="false">'dkp may 25' B95</f>
        <v>#VALUE!</v>
      </c>
      <c r="X80" s="282" t="e">
        <f aca="false">'dkp may 25' E95</f>
        <v>#VALUE!</v>
      </c>
      <c r="Y80" s="281" t="e">
        <f aca="false">V80+W80-X80-Z80</f>
        <v>#VALUE!</v>
      </c>
      <c r="Z80" s="281" t="e">
        <f aca="false">'dkp jun 25' B88</f>
        <v>#VALUE!</v>
      </c>
      <c r="AA80" s="282" t="e">
        <f aca="false">'dkp jun 25' B88</f>
        <v>#VALUE!</v>
      </c>
      <c r="AB80" s="282" t="e">
        <f aca="false">'dkp jun 25' E88</f>
        <v>#VALUE!</v>
      </c>
      <c r="AC80" s="281" t="e">
        <f aca="false">Z80+AA80-AB80-AD80</f>
        <v>#VALUE!</v>
      </c>
      <c r="AD80" s="281" t="e">
        <f aca="false">'dkp jul 25' B87</f>
        <v>#VALUE!</v>
      </c>
      <c r="AE80" s="282" t="e">
        <f aca="false">'dkp jul 25' B87</f>
        <v>#VALUE!</v>
      </c>
      <c r="AF80" s="282" t="e">
        <f aca="false">'dkp jul 25' E85</f>
        <v>#VALUE!</v>
      </c>
      <c r="AG80" s="281" t="e">
        <f aca="false">AD80+AE80-AF80-AH80</f>
        <v>#VALUE!</v>
      </c>
      <c r="AH80" s="281" t="e">
        <f aca="false">'dkp aug 25' B90</f>
        <v>#VALUE!</v>
      </c>
      <c r="AI80" s="282" t="e">
        <f aca="false">'dkp aug 25' B90</f>
        <v>#VALUE!</v>
      </c>
      <c r="AJ80" s="282" t="e">
        <f aca="false">'dkp aug 25' E86</f>
        <v>#VALUE!</v>
      </c>
      <c r="AK80" s="282"/>
      <c r="AL80" s="282"/>
      <c r="AM80" s="282"/>
      <c r="AN80" s="282"/>
      <c r="AO80" s="282"/>
      <c r="AP80" s="282"/>
      <c r="AQ80" s="282"/>
      <c r="AR80" s="282"/>
      <c r="AS80" s="282"/>
      <c r="AT80" s="282"/>
      <c r="AU80" s="282"/>
      <c r="AV80" s="282"/>
      <c r="AW80" s="282"/>
      <c r="AX80" s="282"/>
      <c r="AY80" s="282"/>
      <c r="AZ80" s="282"/>
      <c r="BA80" s="282"/>
      <c r="BB80" s="282"/>
    </row>
    <row r="81" customFormat="false" ht="15.75" hidden="false" customHeight="true" outlineLevel="0" collapsed="false">
      <c r="A81" s="282" t="s">
        <v>473</v>
      </c>
      <c r="B81" s="278" t="e">
        <f aca="false">G81+K81+O81+S81+W81+AA81+AE81+AI81+AM81+AQ81+AU81+AY81</f>
        <v>#VALUE!</v>
      </c>
      <c r="C81" s="278" t="e">
        <f aca="false">H81+L81+P81+T81+X81+AB81+AF81+AJ81+AN81+AR81+AV81+AZ81</f>
        <v>#VALUE!</v>
      </c>
      <c r="D81" s="279" t="e">
        <f aca="false">I81+M81+Q81+U81+Y81+AC81+AG81+AK81+AO81+AS81+AW81+BA81</f>
        <v>#VALUE!</v>
      </c>
      <c r="E81" s="280" t="e">
        <f aca="false">C81/(B81+F81)</f>
        <v>#VALUE!</v>
      </c>
      <c r="F81" s="282"/>
      <c r="G81" s="282"/>
      <c r="H81" s="282"/>
      <c r="I81" s="282"/>
      <c r="J81" s="282"/>
      <c r="K81" s="282"/>
      <c r="L81" s="282"/>
      <c r="M81" s="282"/>
      <c r="N81" s="282"/>
      <c r="O81" s="282"/>
      <c r="P81" s="282"/>
      <c r="Q81" s="282"/>
      <c r="R81" s="282"/>
      <c r="S81" s="282"/>
      <c r="T81" s="282" t="e">
        <f aca="false">array_constrain(arrayformula(xlookup(A81,'dkp apr 25' A:A,'dkp apr 25' E:E,"")), 1, 1)</f>
        <v>#VALUE!</v>
      </c>
      <c r="U81" s="282"/>
      <c r="V81" s="282"/>
      <c r="W81" s="282"/>
      <c r="X81" s="282"/>
      <c r="Y81" s="282"/>
      <c r="Z81" s="282"/>
      <c r="AA81" s="282"/>
      <c r="AB81" s="282"/>
      <c r="AC81" s="282"/>
      <c r="AD81" s="282"/>
      <c r="AE81" s="282"/>
      <c r="AF81" s="282"/>
      <c r="AG81" s="281" t="e">
        <f aca="false">AD81+AE81-AF81-AH81</f>
        <v>#VALUE!</v>
      </c>
      <c r="AH81" s="281" t="e">
        <f aca="false">'dkp aug 25' B91</f>
        <v>#VALUE!</v>
      </c>
      <c r="AI81" s="282" t="e">
        <f aca="false">'dkp aug 25' B91</f>
        <v>#VALUE!</v>
      </c>
      <c r="AJ81" s="282" t="e">
        <f aca="false">'dkp aug 25' E86</f>
        <v>#VALUE!</v>
      </c>
      <c r="AK81" s="282"/>
      <c r="AL81" s="282"/>
      <c r="AM81" s="282"/>
      <c r="AN81" s="282"/>
      <c r="AO81" s="282"/>
      <c r="AP81" s="282"/>
      <c r="AQ81" s="282"/>
      <c r="AR81" s="282"/>
      <c r="AS81" s="282"/>
      <c r="AT81" s="282"/>
      <c r="AU81" s="282"/>
      <c r="AV81" s="282"/>
      <c r="AW81" s="282"/>
      <c r="AX81" s="282"/>
      <c r="AY81" s="282"/>
      <c r="AZ81" s="282"/>
      <c r="BA81" s="282"/>
      <c r="BB81" s="282"/>
    </row>
    <row r="82" customFormat="false" ht="15.75" hidden="false" customHeight="true" outlineLevel="0" collapsed="false">
      <c r="A82" s="282" t="s">
        <v>429</v>
      </c>
      <c r="B82" s="278" t="e">
        <f aca="false">G82+K82+O82+S82+W82+AA82+AE82+AI82+AM82+AQ82+AU82+AY82</f>
        <v>#VALUE!</v>
      </c>
      <c r="C82" s="278" t="e">
        <f aca="false">H82+L82+P82+T82+X82+AB82+AF82+AJ82+AN82+AR82+AV82+AZ82</f>
        <v>#VALUE!</v>
      </c>
      <c r="D82" s="279" t="e">
        <f aca="false">I82+M82+Q82+U82+Y82+AC82+AG82+AK82+AO82+AS82+AW82+BA82</f>
        <v>#VALUE!</v>
      </c>
      <c r="E82" s="280" t="e">
        <f aca="false">C82/(B82+F82)</f>
        <v>#VALUE!</v>
      </c>
      <c r="F82" s="279" t="e">
        <f aca="false">'dkp jan 25' B90</f>
        <v>#VALUE!</v>
      </c>
      <c r="G82" s="278" t="e">
        <f aca="false">'dkp jan 25' B90</f>
        <v>#VALUE!</v>
      </c>
      <c r="H82" s="278" t="e">
        <f aca="false">'dkp jan 25' E90</f>
        <v>#VALUE!</v>
      </c>
      <c r="I82" s="282"/>
      <c r="J82" s="282"/>
      <c r="K82" s="282"/>
      <c r="L82" s="282"/>
      <c r="M82" s="281" t="e">
        <f aca="false">F82+K82-L82-N82</f>
        <v>#VALUE!</v>
      </c>
      <c r="N82" s="281" t="e">
        <f aca="false">'dkp mar 25' B75</f>
        <v>#VALUE!</v>
      </c>
      <c r="O82" s="282" t="e">
        <f aca="false">'dkp mar 25' B75</f>
        <v>#VALUE!</v>
      </c>
      <c r="P82" s="282" t="e">
        <f aca="false">'dkp mar 25' E75</f>
        <v>#VALUE!</v>
      </c>
      <c r="Q82" s="281" t="e">
        <f aca="false">N82+O82-P82-R82</f>
        <v>#VALUE!</v>
      </c>
      <c r="R82" s="281" t="e">
        <f aca="false">'dkp apr 25' B83</f>
        <v>#VALUE!</v>
      </c>
      <c r="S82" s="282" t="e">
        <f aca="false">'dkp apr 25' B83</f>
        <v>#VALUE!</v>
      </c>
      <c r="T82" s="282" t="e">
        <f aca="false">'dkp apr 25' E83</f>
        <v>#VALUE!</v>
      </c>
      <c r="U82" s="281" t="e">
        <f aca="false">R82+S82-T82-V82</f>
        <v>#VALUE!</v>
      </c>
      <c r="V82" s="281" t="e">
        <f aca="false">'dkp may 25' B98</f>
        <v>#VALUE!</v>
      </c>
      <c r="W82" s="282" t="e">
        <f aca="false">'dkp may 25' B98</f>
        <v>#VALUE!</v>
      </c>
      <c r="X82" s="282" t="e">
        <f aca="false">'dkp may 25' E98</f>
        <v>#VALUE!</v>
      </c>
      <c r="Y82" s="281" t="e">
        <f aca="false">V82+W82-X82-Z82</f>
        <v>#VALUE!</v>
      </c>
      <c r="Z82" s="281" t="e">
        <f aca="false">'dkp jun 25' B91</f>
        <v>#VALUE!</v>
      </c>
      <c r="AA82" s="282" t="e">
        <f aca="false">'dkp jun 25' B91</f>
        <v>#VALUE!</v>
      </c>
      <c r="AB82" s="282" t="e">
        <f aca="false">'dkp jun 25' E91</f>
        <v>#VALUE!</v>
      </c>
      <c r="AC82" s="281" t="e">
        <f aca="false">Z82+AA82-AB82-AD82</f>
        <v>#VALUE!</v>
      </c>
      <c r="AD82" s="281" t="e">
        <f aca="false">'dkp jul 25' B89</f>
        <v>#VALUE!</v>
      </c>
      <c r="AE82" s="282" t="e">
        <f aca="false">'dkp jul 25' B89</f>
        <v>#VALUE!</v>
      </c>
      <c r="AF82" s="282" t="e">
        <f aca="false">'dkp jul 25' E89</f>
        <v>#VALUE!</v>
      </c>
      <c r="AG82" s="281" t="e">
        <f aca="false">AD82+AE82-AF82-AH82</f>
        <v>#VALUE!</v>
      </c>
      <c r="AH82" s="281" t="e">
        <f aca="false">'dkp aug 25' B92</f>
        <v>#VALUE!</v>
      </c>
      <c r="AI82" s="282" t="e">
        <f aca="false">'dkp aug 25' B92</f>
        <v>#VALUE!</v>
      </c>
      <c r="AJ82" s="282" t="e">
        <f aca="false">'dkp aug 25' E86</f>
        <v>#VALUE!</v>
      </c>
      <c r="AK82" s="282"/>
      <c r="AL82" s="282"/>
      <c r="AM82" s="282"/>
      <c r="AN82" s="282"/>
      <c r="AO82" s="282"/>
      <c r="AP82" s="282"/>
      <c r="AQ82" s="282"/>
      <c r="AR82" s="282"/>
      <c r="AS82" s="282"/>
      <c r="AT82" s="282"/>
      <c r="AU82" s="282"/>
      <c r="AV82" s="282"/>
      <c r="AW82" s="282"/>
      <c r="AX82" s="282"/>
      <c r="AY82" s="282"/>
      <c r="AZ82" s="282"/>
      <c r="BA82" s="282"/>
      <c r="BB82" s="282"/>
    </row>
    <row r="83" customFormat="false" ht="15.75" hidden="false" customHeight="true" outlineLevel="0" collapsed="false">
      <c r="A83" s="282" t="s">
        <v>443</v>
      </c>
      <c r="B83" s="278" t="e">
        <f aca="false">G83+K83+O83+S83+W83+AA83+AE83+AI83+AM83+AQ83+AU83+AY83</f>
        <v>#VALUE!</v>
      </c>
      <c r="C83" s="278" t="e">
        <f aca="false">H83+L83+P83+T83+X83+AB83+AF83+AJ83+AN83+AR83+AV83+AZ83</f>
        <v>#VALUE!</v>
      </c>
      <c r="D83" s="279" t="e">
        <f aca="false">I83+M83+Q83+U83+Y83+AC83+AG83+AK83+AO83+AS83+AW83+BA83</f>
        <v>#VALUE!</v>
      </c>
      <c r="E83" s="280" t="e">
        <f aca="false">C83/(B83+F83)</f>
        <v>#VALUE!</v>
      </c>
      <c r="F83" s="282" t="n">
        <v>64</v>
      </c>
      <c r="G83" s="282"/>
      <c r="H83" s="282"/>
      <c r="I83" s="282"/>
      <c r="J83" s="282"/>
      <c r="K83" s="282"/>
      <c r="L83" s="282"/>
      <c r="M83" s="282"/>
      <c r="N83" s="282"/>
      <c r="O83" s="282"/>
      <c r="P83" s="282"/>
      <c r="Q83" s="282"/>
      <c r="R83" s="282"/>
      <c r="S83" s="282"/>
      <c r="T83" s="282"/>
      <c r="U83" s="282"/>
      <c r="V83" s="282"/>
      <c r="W83" s="282"/>
      <c r="X83" s="282"/>
      <c r="Y83" s="282"/>
      <c r="Z83" s="282"/>
      <c r="AA83" s="282"/>
      <c r="AB83" s="282"/>
      <c r="AC83" s="281" t="e">
        <f aca="false">F83+AA83-AB83-AD83</f>
        <v>#VALUE!</v>
      </c>
      <c r="AD83" s="281" t="e">
        <f aca="false">'dkp jul 25' B91</f>
        <v>#VALUE!</v>
      </c>
      <c r="AE83" s="282" t="e">
        <f aca="false">'dkp jul 25' B91</f>
        <v>#VALUE!</v>
      </c>
      <c r="AF83" s="282" t="e">
        <f aca="false">'dkp jul 25' E91</f>
        <v>#VALUE!</v>
      </c>
      <c r="AG83" s="281" t="e">
        <f aca="false">AD83+AE83-AF83-AH83</f>
        <v>#VALUE!</v>
      </c>
      <c r="AH83" s="281" t="e">
        <f aca="false">'dkp aug 25' B93</f>
        <v>#VALUE!</v>
      </c>
      <c r="AI83" s="282" t="e">
        <f aca="false">'dkp aug 25' B93</f>
        <v>#VALUE!</v>
      </c>
      <c r="AJ83" s="282" t="e">
        <f aca="false">'dkp aug 25' E86</f>
        <v>#VALUE!</v>
      </c>
      <c r="AK83" s="282"/>
      <c r="AL83" s="282"/>
      <c r="AM83" s="282"/>
      <c r="AN83" s="282"/>
      <c r="AO83" s="282"/>
      <c r="AP83" s="282"/>
      <c r="AQ83" s="282"/>
      <c r="AR83" s="282"/>
      <c r="AS83" s="282"/>
      <c r="AT83" s="282"/>
      <c r="AU83" s="282"/>
      <c r="AV83" s="282"/>
      <c r="AW83" s="282"/>
      <c r="AX83" s="282"/>
      <c r="AY83" s="282"/>
      <c r="AZ83" s="282"/>
      <c r="BA83" s="282"/>
      <c r="BB83" s="282"/>
    </row>
    <row r="84" customFormat="false" ht="15.75" hidden="false" customHeight="true" outlineLevel="0" collapsed="false">
      <c r="A84" s="282" t="s">
        <v>440</v>
      </c>
      <c r="B84" s="278" t="e">
        <f aca="false">G84+K84+O84+S84+W84+AA84+AE84+AI84+AM84+AQ84+AU84+AY84</f>
        <v>#VALUE!</v>
      </c>
      <c r="C84" s="278" t="e">
        <f aca="false">H84+L84+P84+T84+X84+AB84+AF84+AJ84+AN84+AR84+AV84+AZ84</f>
        <v>#VALUE!</v>
      </c>
      <c r="D84" s="279" t="e">
        <f aca="false">I84+M84+Q84+U84+Y84+AC84+AG84+AK84+AO84+AS84+AW84+BA84</f>
        <v>#VALUE!</v>
      </c>
      <c r="E84" s="280" t="e">
        <f aca="false">C84/(B84+F84)</f>
        <v>#VALUE!</v>
      </c>
      <c r="F84" s="282"/>
      <c r="G84" s="282"/>
      <c r="H84" s="282"/>
      <c r="I84" s="282"/>
      <c r="J84" s="282"/>
      <c r="K84" s="282"/>
      <c r="L84" s="282"/>
      <c r="M84" s="282"/>
      <c r="N84" s="282"/>
      <c r="O84" s="282"/>
      <c r="P84" s="282"/>
      <c r="Q84" s="281" t="e">
        <f aca="false">N84+O84-P84-R84</f>
        <v>#VALUE!</v>
      </c>
      <c r="R84" s="281" t="e">
        <f aca="false">'dkp apr 25' B85</f>
        <v>#VALUE!</v>
      </c>
      <c r="S84" s="282" t="e">
        <f aca="false">'dkp apr 25' B85</f>
        <v>#VALUE!</v>
      </c>
      <c r="T84" s="282" t="e">
        <f aca="false">'dkp apr 25' E85</f>
        <v>#VALUE!</v>
      </c>
      <c r="U84" s="281" t="e">
        <f aca="false">R84+S84-T84-V84</f>
        <v>#VALUE!</v>
      </c>
      <c r="V84" s="281" t="e">
        <f aca="false">'dkp may 25' B100</f>
        <v>#VALUE!</v>
      </c>
      <c r="W84" s="282" t="e">
        <f aca="false">'dkp may 25' B100</f>
        <v>#VALUE!</v>
      </c>
      <c r="X84" s="282" t="e">
        <f aca="false">'dkp may 25' E100</f>
        <v>#VALUE!</v>
      </c>
      <c r="Y84" s="281" t="e">
        <f aca="false">V84+W84-X84-Z84</f>
        <v>#VALUE!</v>
      </c>
      <c r="Z84" s="281" t="e">
        <f aca="false">'dkp jun 25' B93</f>
        <v>#VALUE!</v>
      </c>
      <c r="AA84" s="282" t="e">
        <f aca="false">'dkp jun 25' B93</f>
        <v>#VALUE!</v>
      </c>
      <c r="AB84" s="282" t="e">
        <f aca="false">'dkp jun 25' E93</f>
        <v>#VALUE!</v>
      </c>
      <c r="AC84" s="281" t="e">
        <f aca="false">Z84+AA84-AB84-AD84</f>
        <v>#VALUE!</v>
      </c>
      <c r="AD84" s="281" t="e">
        <f aca="false">'dkp jul 25' B92</f>
        <v>#VALUE!</v>
      </c>
      <c r="AE84" s="282" t="e">
        <f aca="false">'dkp jul 25' B92</f>
        <v>#VALUE!</v>
      </c>
      <c r="AF84" s="282" t="e">
        <f aca="false">'dkp jul 25' E91</f>
        <v>#VALUE!</v>
      </c>
      <c r="AG84" s="281" t="e">
        <f aca="false">AD84+AE84-AF84-AH84</f>
        <v>#VALUE!</v>
      </c>
      <c r="AH84" s="281" t="e">
        <f aca="false">'dkp aug 25' B94</f>
        <v>#VALUE!</v>
      </c>
      <c r="AI84" s="282" t="e">
        <f aca="false">'dkp aug 25' B94</f>
        <v>#VALUE!</v>
      </c>
      <c r="AJ84" s="282" t="e">
        <f aca="false">'dkp aug 25' E86</f>
        <v>#VALUE!</v>
      </c>
      <c r="AK84" s="282"/>
      <c r="AL84" s="282"/>
      <c r="AM84" s="282"/>
      <c r="AN84" s="282"/>
      <c r="AO84" s="282"/>
      <c r="AP84" s="282"/>
      <c r="AQ84" s="282"/>
      <c r="AR84" s="282"/>
      <c r="AS84" s="282"/>
      <c r="AT84" s="282"/>
      <c r="AU84" s="282"/>
      <c r="AV84" s="282"/>
      <c r="AW84" s="282"/>
      <c r="AX84" s="282"/>
      <c r="AY84" s="282"/>
      <c r="AZ84" s="282"/>
      <c r="BA84" s="282"/>
      <c r="BB84" s="282"/>
    </row>
    <row r="85" customFormat="false" ht="15.75" hidden="false" customHeight="true" outlineLevel="0" collapsed="false">
      <c r="A85" s="97" t="s">
        <v>464</v>
      </c>
      <c r="B85" s="278" t="e">
        <f aca="false">G85+K85+O85+S85+W85+AA85+AE85+AI85+AM85+AQ85+AU85+AY85</f>
        <v>#VALUE!</v>
      </c>
      <c r="C85" s="278" t="e">
        <f aca="false">H85+L85+P85+T85+X85+AB85+AF85+AJ85+AN85+AR85+AV85+AZ85</f>
        <v>#VALUE!</v>
      </c>
      <c r="D85" s="279" t="e">
        <f aca="false">I85+M85+Q85+U85+Y85+AC85+AG85+AK85+AO85+AS85+AW85+BA85</f>
        <v>#VALUE!</v>
      </c>
      <c r="E85" s="280" t="e">
        <f aca="false">C85/(B85+F85)</f>
        <v>#VALUE!</v>
      </c>
      <c r="F85" s="282"/>
      <c r="G85" s="282"/>
      <c r="H85" s="282"/>
      <c r="I85" s="282"/>
      <c r="J85" s="282"/>
      <c r="K85" s="282"/>
      <c r="L85" s="282"/>
      <c r="M85" s="282"/>
      <c r="N85" s="282"/>
      <c r="O85" s="282"/>
      <c r="P85" s="282"/>
      <c r="Q85" s="282"/>
      <c r="R85" s="282"/>
      <c r="S85" s="282"/>
      <c r="T85" s="282" t="e">
        <f aca="false">array_constrain(arrayformula(xlookup(A85,'dkp apr 25' A:A,'dkp apr 25' E:E,"")), 1, 1)</f>
        <v>#VALUE!</v>
      </c>
      <c r="U85" s="282"/>
      <c r="V85" s="282"/>
      <c r="W85" s="282"/>
      <c r="X85" s="282"/>
      <c r="Y85" s="281" t="e">
        <f aca="false">V85+W85-X85-Z85</f>
        <v>#VALUE!</v>
      </c>
      <c r="Z85" s="281" t="e">
        <f aca="false">'dkp jun 25' B94</f>
        <v>#VALUE!</v>
      </c>
      <c r="AA85" s="282" t="e">
        <f aca="false">'dkp jun 25' B94</f>
        <v>#VALUE!</v>
      </c>
      <c r="AB85" s="282" t="e">
        <f aca="false">'dkp jun 25' E93</f>
        <v>#VALUE!</v>
      </c>
      <c r="AC85" s="281" t="e">
        <f aca="false">Z85+AA85-AB85-AD85</f>
        <v>#VALUE!</v>
      </c>
      <c r="AD85" s="281" t="e">
        <f aca="false">'dkp jul 25' B93</f>
        <v>#VALUE!</v>
      </c>
      <c r="AE85" s="282" t="e">
        <f aca="false">'dkp jul 25' B93</f>
        <v>#VALUE!</v>
      </c>
      <c r="AF85" s="282" t="e">
        <f aca="false">'dkp jul 25' E91</f>
        <v>#VALUE!</v>
      </c>
      <c r="AG85" s="281" t="e">
        <f aca="false">AD85+AE85-AF85-AH85</f>
        <v>#VALUE!</v>
      </c>
      <c r="AH85" s="281" t="e">
        <f aca="false">'dkp aug 25' B95</f>
        <v>#VALUE!</v>
      </c>
      <c r="AI85" s="282" t="e">
        <f aca="false">'dkp aug 25' B95</f>
        <v>#VALUE!</v>
      </c>
      <c r="AJ85" s="282" t="e">
        <f aca="false">'dkp aug 25' E86</f>
        <v>#VALUE!</v>
      </c>
      <c r="AK85" s="282"/>
      <c r="AL85" s="282"/>
      <c r="AM85" s="282"/>
      <c r="AN85" s="282"/>
      <c r="AO85" s="282"/>
      <c r="AP85" s="282"/>
      <c r="AQ85" s="282"/>
      <c r="AR85" s="282"/>
      <c r="AS85" s="282"/>
      <c r="AT85" s="282"/>
      <c r="AU85" s="282"/>
      <c r="AV85" s="282"/>
      <c r="AW85" s="282"/>
      <c r="AX85" s="282"/>
      <c r="AY85" s="282"/>
      <c r="AZ85" s="282"/>
      <c r="BA85" s="282"/>
      <c r="BB85" s="282"/>
    </row>
    <row r="86" customFormat="false" ht="15.75" hidden="false" customHeight="true" outlineLevel="0" collapsed="false">
      <c r="A86" s="282" t="s">
        <v>472</v>
      </c>
      <c r="B86" s="278" t="e">
        <f aca="false">G86+K86+O86+S86+W86+AA86+AE86+AI86+AM86+AQ86+AU86+AY86</f>
        <v>#VALUE!</v>
      </c>
      <c r="C86" s="278" t="e">
        <f aca="false">H86+L86+P86+T86+X86+AB86+AF86+AJ86+AN86+AR86+AV86+AZ86</f>
        <v>#VALUE!</v>
      </c>
      <c r="D86" s="279" t="e">
        <f aca="false">I86+M86+Q86+U86+Y86+AC86+AG86+AK86+AO86+AS86+AW86+BA86</f>
        <v>#VALUE!</v>
      </c>
      <c r="E86" s="280" t="e">
        <f aca="false">C86/(B86+F86)</f>
        <v>#VALUE!</v>
      </c>
      <c r="F86" s="282"/>
      <c r="G86" s="282"/>
      <c r="H86" s="282"/>
      <c r="I86" s="282"/>
      <c r="J86" s="282"/>
      <c r="K86" s="282"/>
      <c r="L86" s="282"/>
      <c r="M86" s="282"/>
      <c r="N86" s="282"/>
      <c r="O86" s="282"/>
      <c r="P86" s="282"/>
      <c r="Q86" s="282"/>
      <c r="R86" s="282"/>
      <c r="S86" s="282"/>
      <c r="T86" s="282" t="e">
        <f aca="false">array_constrain(arrayformula(xlookup(A86,'dkp apr 25' A:A,'dkp apr 25' E:E,"")), 1, 1)</f>
        <v>#VALUE!</v>
      </c>
      <c r="U86" s="282"/>
      <c r="V86" s="282"/>
      <c r="W86" s="282"/>
      <c r="X86" s="282"/>
      <c r="Y86" s="282"/>
      <c r="Z86" s="282"/>
      <c r="AA86" s="282"/>
      <c r="AB86" s="282"/>
      <c r="AC86" s="282"/>
      <c r="AD86" s="282"/>
      <c r="AE86" s="282"/>
      <c r="AF86" s="282"/>
      <c r="AG86" s="281" t="e">
        <f aca="false">AD86+AE86-AF86-AH86</f>
        <v>#VALUE!</v>
      </c>
      <c r="AH86" s="281" t="e">
        <f aca="false">'dkp aug 25' B96</f>
        <v>#VALUE!</v>
      </c>
      <c r="AI86" s="282" t="e">
        <f aca="false">'dkp aug 25' B96</f>
        <v>#VALUE!</v>
      </c>
      <c r="AJ86" s="282" t="e">
        <f aca="false">'dkp aug 25' E86</f>
        <v>#VALUE!</v>
      </c>
      <c r="AK86" s="282"/>
      <c r="AL86" s="282"/>
      <c r="AM86" s="282"/>
      <c r="AN86" s="282"/>
      <c r="AO86" s="282"/>
      <c r="AP86" s="282"/>
      <c r="AQ86" s="282"/>
      <c r="AR86" s="282"/>
      <c r="AS86" s="282"/>
      <c r="AT86" s="282"/>
      <c r="AU86" s="282"/>
      <c r="AV86" s="282"/>
      <c r="AW86" s="282"/>
      <c r="AX86" s="282"/>
      <c r="AY86" s="282"/>
      <c r="AZ86" s="282"/>
      <c r="BA86" s="282"/>
      <c r="BB86" s="282"/>
    </row>
    <row r="87" customFormat="false" ht="15.75" hidden="false" customHeight="true" outlineLevel="0" collapsed="false">
      <c r="A87" s="282" t="s">
        <v>432</v>
      </c>
      <c r="B87" s="278" t="e">
        <f aca="false">G87+K87+O87+S87+W87+AA87+AE87+AI87+AM87+AQ87+AU87+AY87</f>
        <v>#VALUE!</v>
      </c>
      <c r="C87" s="278" t="e">
        <f aca="false">H87+L87+P87+T87+X87+AB87+AF87+AJ87+AN87+AR87+AV87+AZ87</f>
        <v>#VALUE!</v>
      </c>
      <c r="D87" s="279" t="e">
        <f aca="false">I87+M87+Q87+U87+Y87+AC87+AG87+AK87+AO87+AS87+AW87+BA87</f>
        <v>#VALUE!</v>
      </c>
      <c r="E87" s="280" t="e">
        <f aca="false">C87/(B87+F87)</f>
        <v>#VALUE!</v>
      </c>
      <c r="F87" s="282"/>
      <c r="G87" s="282"/>
      <c r="H87" s="282"/>
      <c r="I87" s="282"/>
      <c r="J87" s="282"/>
      <c r="K87" s="282"/>
      <c r="L87" s="282"/>
      <c r="M87" s="282"/>
      <c r="N87" s="282"/>
      <c r="O87" s="282"/>
      <c r="P87" s="282"/>
      <c r="Q87" s="282"/>
      <c r="R87" s="282"/>
      <c r="S87" s="282"/>
      <c r="T87" s="282" t="e">
        <f aca="false">array_constrain(arrayformula(xlookup(A87,'dkp apr 25' A:A,'dkp apr 25' E:E,"")), 1, 1)</f>
        <v>#VALUE!</v>
      </c>
      <c r="U87" s="282"/>
      <c r="V87" s="282"/>
      <c r="W87" s="282"/>
      <c r="X87" s="282"/>
      <c r="Y87" s="281" t="e">
        <f aca="false">V87+W87-X87-Z87</f>
        <v>#VALUE!</v>
      </c>
      <c r="Z87" s="281" t="e">
        <f aca="false">'dkp jun 25' B96</f>
        <v>#VALUE!</v>
      </c>
      <c r="AA87" s="282" t="e">
        <f aca="false">'dkp jun 25' B96</f>
        <v>#VALUE!</v>
      </c>
      <c r="AB87" s="282" t="e">
        <f aca="false">'dkp jun 25' E96</f>
        <v>#VALUE!</v>
      </c>
      <c r="AC87" s="281" t="e">
        <f aca="false">Z87+AA87-AB87-AD87</f>
        <v>#VALUE!</v>
      </c>
      <c r="AD87" s="281" t="e">
        <f aca="false">'dkp jul 25' B95</f>
        <v>#VALUE!</v>
      </c>
      <c r="AE87" s="282" t="e">
        <f aca="false">'dkp jul 25' B95</f>
        <v>#VALUE!</v>
      </c>
      <c r="AF87" s="282" t="e">
        <f aca="false">'dkp jul 25' E95</f>
        <v>#VALUE!</v>
      </c>
      <c r="AG87" s="281" t="e">
        <f aca="false">AD87+AE87-AF87-AH87</f>
        <v>#VALUE!</v>
      </c>
      <c r="AH87" s="281" t="e">
        <f aca="false">'dkp aug 25' B97</f>
        <v>#VALUE!</v>
      </c>
      <c r="AI87" s="282" t="e">
        <f aca="false">'dkp aug 25' B97</f>
        <v>#VALUE!</v>
      </c>
      <c r="AJ87" s="282" t="e">
        <f aca="false">'dkp aug 25' E86</f>
        <v>#VALUE!</v>
      </c>
      <c r="AK87" s="282"/>
      <c r="AL87" s="282"/>
      <c r="AM87" s="282"/>
      <c r="AN87" s="282"/>
      <c r="AO87" s="282"/>
      <c r="AP87" s="282"/>
      <c r="AQ87" s="282"/>
      <c r="AR87" s="282"/>
      <c r="AS87" s="282"/>
      <c r="AT87" s="282"/>
      <c r="AU87" s="282"/>
      <c r="AV87" s="282"/>
      <c r="AW87" s="282"/>
      <c r="AX87" s="282"/>
      <c r="AY87" s="282"/>
      <c r="AZ87" s="282"/>
      <c r="BA87" s="282"/>
      <c r="BB87" s="282"/>
    </row>
    <row r="88" customFormat="false" ht="15.75" hidden="false" customHeight="true" outlineLevel="0" collapsed="false">
      <c r="A88" s="283" t="s">
        <v>382</v>
      </c>
      <c r="B88" s="278" t="e">
        <f aca="false">G88+K88+O88+S88+W88+AA88+AE88+AI88+AM88+AQ88+AU88+AY88</f>
        <v>#VALUE!</v>
      </c>
      <c r="C88" s="278" t="e">
        <f aca="false">H88+L88+P88+T88+X88+AB88+AF88+AJ88+AN88+AR88+AV88+AZ88</f>
        <v>#VALUE!</v>
      </c>
      <c r="D88" s="279" t="e">
        <f aca="false">I88+M88+Q88+U88+Y88+AC88+AG88+AK88+AO88+AS88+AW88+BA88</f>
        <v>#VALUE!</v>
      </c>
      <c r="E88" s="280" t="e">
        <f aca="false">C88/(B88+F88)</f>
        <v>#VALUE!</v>
      </c>
      <c r="F88" s="279" t="e">
        <f aca="false">'dkp jan 25' B95</f>
        <v>#VALUE!</v>
      </c>
      <c r="G88" s="278" t="e">
        <f aca="false">'dkp jan 25' B95</f>
        <v>#VALUE!</v>
      </c>
      <c r="H88" s="278" t="e">
        <f aca="false">'dkp jan 25' E95</f>
        <v>#VALUE!</v>
      </c>
      <c r="I88" s="281" t="e">
        <f aca="false">F88+G88-H88-J88</f>
        <v>#VALUE!</v>
      </c>
      <c r="J88" s="281" t="e">
        <f aca="false">'dkp feb 25' B90</f>
        <v>#VALUE!</v>
      </c>
      <c r="K88" s="282" t="e">
        <f aca="false">'dkp feb 25' B90</f>
        <v>#VALUE!</v>
      </c>
      <c r="L88" s="282" t="e">
        <f aca="false">'dkp feb 25' E90</f>
        <v>#VALUE!</v>
      </c>
      <c r="M88" s="281" t="e">
        <f aca="false">J88+K88-L88-N88</f>
        <v>#VALUE!</v>
      </c>
      <c r="N88" s="281" t="e">
        <f aca="false">'dkp mar 25' B82</f>
        <v>#VALUE!</v>
      </c>
      <c r="O88" s="282" t="e">
        <f aca="false">'dkp mar 25' B82</f>
        <v>#VALUE!</v>
      </c>
      <c r="P88" s="282" t="e">
        <f aca="false">'dkp mar 25' E82</f>
        <v>#VALUE!</v>
      </c>
      <c r="Q88" s="281" t="e">
        <f aca="false">N88+O88-P88-R88</f>
        <v>#VALUE!</v>
      </c>
      <c r="R88" s="281" t="e">
        <f aca="false">'dkp apr 25' B90</f>
        <v>#VALUE!</v>
      </c>
      <c r="S88" s="282" t="e">
        <f aca="false">'dkp apr 25' B90</f>
        <v>#VALUE!</v>
      </c>
      <c r="T88" s="282" t="e">
        <f aca="false">'dkp apr 25' E90</f>
        <v>#VALUE!</v>
      </c>
      <c r="U88" s="281" t="e">
        <f aca="false">R88+S88-T88-V88</f>
        <v>#VALUE!</v>
      </c>
      <c r="V88" s="281" t="e">
        <f aca="false">'dkp may 25' B102</f>
        <v>#VALUE!</v>
      </c>
      <c r="W88" s="282" t="e">
        <f aca="false">'dkp may 25' B102</f>
        <v>#VALUE!</v>
      </c>
      <c r="X88" s="282" t="e">
        <f aca="false">'dkp may 25' E102</f>
        <v>#VALUE!</v>
      </c>
      <c r="Y88" s="281" t="e">
        <f aca="false">V88+W88-X88-Z88</f>
        <v>#VALUE!</v>
      </c>
      <c r="Z88" s="281" t="e">
        <f aca="false">'dkp jun 25' B97</f>
        <v>#VALUE!</v>
      </c>
      <c r="AA88" s="282" t="e">
        <f aca="false">'dkp jun 25' B97</f>
        <v>#VALUE!</v>
      </c>
      <c r="AB88" s="282" t="e">
        <f aca="false">'dkp jun 25' E96</f>
        <v>#VALUE!</v>
      </c>
      <c r="AC88" s="281" t="e">
        <f aca="false">Z88+AA88-AB88-AD88</f>
        <v>#VALUE!</v>
      </c>
      <c r="AD88" s="281" t="e">
        <f aca="false">'dkp jul 25' B96</f>
        <v>#VALUE!</v>
      </c>
      <c r="AE88" s="282" t="e">
        <f aca="false">'dkp jul 25' B96</f>
        <v>#VALUE!</v>
      </c>
      <c r="AF88" s="282" t="e">
        <f aca="false">'dkp jul 25' E95</f>
        <v>#VALUE!</v>
      </c>
      <c r="AG88" s="281" t="e">
        <f aca="false">AD88+AE88-AF88-AH88</f>
        <v>#VALUE!</v>
      </c>
      <c r="AH88" s="281" t="e">
        <f aca="false">'dkp aug 25' B98</f>
        <v>#VALUE!</v>
      </c>
      <c r="AI88" s="282" t="e">
        <f aca="false">'dkp aug 25' B98</f>
        <v>#VALUE!</v>
      </c>
      <c r="AJ88" s="282" t="e">
        <f aca="false">'dkp aug 25' E86</f>
        <v>#VALUE!</v>
      </c>
      <c r="AK88" s="282"/>
      <c r="AL88" s="282"/>
      <c r="AM88" s="282"/>
      <c r="AN88" s="282"/>
      <c r="AO88" s="282"/>
      <c r="AP88" s="282"/>
      <c r="AQ88" s="282"/>
      <c r="AR88" s="282"/>
      <c r="AS88" s="282"/>
      <c r="AT88" s="282"/>
      <c r="AU88" s="282"/>
      <c r="AV88" s="282"/>
      <c r="AW88" s="282"/>
      <c r="AX88" s="282"/>
      <c r="AY88" s="282"/>
      <c r="AZ88" s="282"/>
      <c r="BA88" s="282"/>
      <c r="BB88" s="282"/>
    </row>
    <row r="89" customFormat="false" ht="15.75" hidden="false" customHeight="true" outlineLevel="0" collapsed="false">
      <c r="A89" s="282" t="s">
        <v>455</v>
      </c>
      <c r="B89" s="278" t="e">
        <f aca="false">G89+K89+O89+S89+W89+AA89+AE89+AI89+AM89+AQ89+AU89+AY89</f>
        <v>#VALUE!</v>
      </c>
      <c r="C89" s="278" t="e">
        <f aca="false">H89+L89+P89+T89+X89+AB89+AF89+AJ89+AN89+AR89+AV89+AZ89</f>
        <v>#VALUE!</v>
      </c>
      <c r="D89" s="279" t="e">
        <f aca="false">I89+M89+Q89+U89+Y89+AC89+AG89+AK89+AO89+AS89+AW89+BA89</f>
        <v>#VALUE!</v>
      </c>
      <c r="E89" s="280" t="e">
        <f aca="false">C89/(B89+F89)</f>
        <v>#VALUE!</v>
      </c>
      <c r="F89" s="282"/>
      <c r="G89" s="282"/>
      <c r="H89" s="282"/>
      <c r="I89" s="282"/>
      <c r="J89" s="282"/>
      <c r="K89" s="282"/>
      <c r="L89" s="282"/>
      <c r="M89" s="282"/>
      <c r="N89" s="282"/>
      <c r="O89" s="282"/>
      <c r="P89" s="282"/>
      <c r="Q89" s="282"/>
      <c r="R89" s="282"/>
      <c r="S89" s="282"/>
      <c r="T89" s="282" t="e">
        <f aca="false">array_constrain(arrayformula(xlookup(A89,'dkp apr 25' A:A,'dkp apr 25' E:E,"")), 1, 1)</f>
        <v>#VALUE!</v>
      </c>
      <c r="U89" s="282"/>
      <c r="V89" s="282"/>
      <c r="W89" s="282"/>
      <c r="X89" s="282"/>
      <c r="Y89" s="282"/>
      <c r="Z89" s="282"/>
      <c r="AA89" s="282"/>
      <c r="AB89" s="282"/>
      <c r="AC89" s="281" t="e">
        <f aca="false">Z89+AA89-AB89-AD89</f>
        <v>#VALUE!</v>
      </c>
      <c r="AD89" s="281" t="e">
        <f aca="false">'dkp jul 25' B97</f>
        <v>#VALUE!</v>
      </c>
      <c r="AE89" s="282" t="e">
        <f aca="false">'dkp jul 25' B97</f>
        <v>#VALUE!</v>
      </c>
      <c r="AF89" s="282" t="e">
        <f aca="false">'dkp jul 25' E95</f>
        <v>#VALUE!</v>
      </c>
      <c r="AG89" s="281" t="e">
        <f aca="false">AD89+AE89-AF89-AH89</f>
        <v>#VALUE!</v>
      </c>
      <c r="AH89" s="281" t="e">
        <f aca="false">'dkp aug 25' B99</f>
        <v>#VALUE!</v>
      </c>
      <c r="AI89" s="282" t="e">
        <f aca="false">'dkp aug 25' B99</f>
        <v>#VALUE!</v>
      </c>
      <c r="AJ89" s="282" t="e">
        <f aca="false">'dkp aug 25' E86</f>
        <v>#VALUE!</v>
      </c>
      <c r="AK89" s="282"/>
      <c r="AL89" s="282"/>
      <c r="AM89" s="282"/>
      <c r="AN89" s="282"/>
      <c r="AO89" s="282"/>
      <c r="AP89" s="282"/>
      <c r="AQ89" s="282"/>
      <c r="AR89" s="282"/>
      <c r="AS89" s="282"/>
      <c r="AT89" s="282"/>
      <c r="AU89" s="282"/>
      <c r="AV89" s="282"/>
      <c r="AW89" s="282"/>
      <c r="AX89" s="282"/>
      <c r="AY89" s="282"/>
      <c r="AZ89" s="282"/>
      <c r="BA89" s="282"/>
      <c r="BB89" s="282"/>
    </row>
    <row r="90" customFormat="false" ht="15.75" hidden="false" customHeight="true" outlineLevel="0" collapsed="false">
      <c r="A90" s="282" t="s">
        <v>425</v>
      </c>
      <c r="B90" s="278" t="e">
        <f aca="false">G90+K90+O90+S90+W90+AA90+AE90+AI90+AM90+AQ90+AU90+AY90</f>
        <v>#VALUE!</v>
      </c>
      <c r="C90" s="278" t="e">
        <f aca="false">H90+L90+P90+T90+X90+AB90+AF90+AJ90+AN90+AR90+AV90+AZ90</f>
        <v>#VALUE!</v>
      </c>
      <c r="D90" s="279" t="e">
        <f aca="false">I90+M90+Q90+U90+Y90+AC90+AG90+AK90+AO90+AS90+AW90+BA90</f>
        <v>#VALUE!</v>
      </c>
      <c r="E90" s="280" t="e">
        <f aca="false">C90/(B90+F90)</f>
        <v>#VALUE!</v>
      </c>
      <c r="F90" s="282"/>
      <c r="G90" s="282"/>
      <c r="H90" s="282"/>
      <c r="I90" s="282"/>
      <c r="J90" s="282"/>
      <c r="K90" s="282"/>
      <c r="L90" s="282"/>
      <c r="M90" s="282"/>
      <c r="N90" s="282"/>
      <c r="O90" s="282"/>
      <c r="P90" s="282"/>
      <c r="Q90" s="282"/>
      <c r="R90" s="282"/>
      <c r="S90" s="282"/>
      <c r="T90" s="282" t="e">
        <f aca="false">array_constrain(arrayformula(xlookup(A90,'dkp apr 25' A:A,'dkp apr 25' E:E,"")), 1, 1)</f>
        <v>#VALUE!</v>
      </c>
      <c r="U90" s="282"/>
      <c r="V90" s="282"/>
      <c r="W90" s="282"/>
      <c r="X90" s="282"/>
      <c r="Y90" s="282"/>
      <c r="Z90" s="282"/>
      <c r="AA90" s="282"/>
      <c r="AB90" s="282"/>
      <c r="AC90" s="281" t="e">
        <f aca="false">Z90+AA90-AB90-AD90</f>
        <v>#VALUE!</v>
      </c>
      <c r="AD90" s="281" t="e">
        <f aca="false">'dkp jul 25' B98</f>
        <v>#VALUE!</v>
      </c>
      <c r="AE90" s="282" t="e">
        <f aca="false">'dkp jul 25' B98</f>
        <v>#VALUE!</v>
      </c>
      <c r="AF90" s="282" t="e">
        <f aca="false">'dkp jul 25' E95</f>
        <v>#VALUE!</v>
      </c>
      <c r="AG90" s="281" t="e">
        <f aca="false">AD90+AE90-AF90-AH90</f>
        <v>#VALUE!</v>
      </c>
      <c r="AH90" s="281" t="e">
        <f aca="false">'dkp aug 25' B100</f>
        <v>#VALUE!</v>
      </c>
      <c r="AI90" s="282" t="e">
        <f aca="false">'dkp aug 25' B100</f>
        <v>#VALUE!</v>
      </c>
      <c r="AJ90" s="282" t="e">
        <f aca="false">'dkp aug 25' E86</f>
        <v>#VALUE!</v>
      </c>
      <c r="AK90" s="282"/>
      <c r="AL90" s="282"/>
      <c r="AM90" s="282"/>
      <c r="AN90" s="282"/>
      <c r="AO90" s="282"/>
      <c r="AP90" s="282"/>
      <c r="AQ90" s="282"/>
      <c r="AR90" s="282"/>
      <c r="AS90" s="282"/>
      <c r="AT90" s="282"/>
      <c r="AU90" s="282"/>
      <c r="AV90" s="282"/>
      <c r="AW90" s="282"/>
      <c r="AX90" s="282"/>
      <c r="AY90" s="282"/>
      <c r="AZ90" s="282"/>
      <c r="BA90" s="282"/>
      <c r="BB90" s="282"/>
    </row>
    <row r="91" customFormat="false" ht="15.75" hidden="false" customHeight="true" outlineLevel="0" collapsed="false">
      <c r="A91" s="97" t="s">
        <v>433</v>
      </c>
      <c r="B91" s="278" t="e">
        <f aca="false">G91+K91+O91+S91+W91+AA91+AE91+AI91+AM91+AQ91+AU91+AY91</f>
        <v>#VALUE!</v>
      </c>
      <c r="C91" s="278" t="e">
        <f aca="false">H91+L91+P91+T91+X91+AB91+AF91+AJ91+AN91+AR91+AV91+AZ91</f>
        <v>#VALUE!</v>
      </c>
      <c r="D91" s="279" t="e">
        <f aca="false">I91+M91+Q91+U91+Y91+AC91+AG91+AK91+AO91+AS91+AW91+BA91</f>
        <v>#VALUE!</v>
      </c>
      <c r="E91" s="280" t="e">
        <f aca="false">C91/(B91+F91)</f>
        <v>#VALUE!</v>
      </c>
      <c r="F91" s="279" t="e">
        <f aca="false">'dkp jan 25' B97</f>
        <v>#VALUE!</v>
      </c>
      <c r="G91" s="278" t="e">
        <f aca="false">'dkp jan 25' B97</f>
        <v>#VALUE!</v>
      </c>
      <c r="H91" s="278" t="e">
        <f aca="false">'dkp jan 25' E97</f>
        <v>#VALUE!</v>
      </c>
      <c r="I91" s="281" t="e">
        <f aca="false">F91+G91-H91-J91</f>
        <v>#VALUE!</v>
      </c>
      <c r="J91" s="281" t="e">
        <f aca="false">'dkp feb 25' B92</f>
        <v>#VALUE!</v>
      </c>
      <c r="K91" s="282" t="e">
        <f aca="false">'dkp feb 25' B92</f>
        <v>#VALUE!</v>
      </c>
      <c r="L91" s="282" t="e">
        <f aca="false">'dkp feb 25' E92</f>
        <v>#VALUE!</v>
      </c>
      <c r="M91" s="281" t="e">
        <f aca="false">J91+K91-L91-N91</f>
        <v>#VALUE!</v>
      </c>
      <c r="N91" s="281" t="e">
        <f aca="false">'dkp mar 25' B84</f>
        <v>#VALUE!</v>
      </c>
      <c r="O91" s="282" t="e">
        <f aca="false">'dkp mar 25' B84</f>
        <v>#VALUE!</v>
      </c>
      <c r="P91" s="282" t="e">
        <f aca="false">'dkp mar 25' E84</f>
        <v>#VALUE!</v>
      </c>
      <c r="Q91" s="281" t="e">
        <f aca="false">N91+O91-P91-R91</f>
        <v>#VALUE!</v>
      </c>
      <c r="R91" s="281" t="e">
        <f aca="false">'dkp apr 25' B92</f>
        <v>#VALUE!</v>
      </c>
      <c r="S91" s="282" t="e">
        <f aca="false">'dkp apr 25' B92</f>
        <v>#VALUE!</v>
      </c>
      <c r="T91" s="282" t="e">
        <f aca="false">'dkp apr 25' E92</f>
        <v>#VALUE!</v>
      </c>
      <c r="U91" s="281" t="e">
        <f aca="false">R91+S91-T91-V91</f>
        <v>#VALUE!</v>
      </c>
      <c r="V91" s="281" t="e">
        <f aca="false">'dkp may 25' B104</f>
        <v>#VALUE!</v>
      </c>
      <c r="W91" s="282" t="e">
        <f aca="false">'dkp may 25' B104</f>
        <v>#VALUE!</v>
      </c>
      <c r="X91" s="282" t="e">
        <f aca="false">'dkp may 25' E104</f>
        <v>#VALUE!</v>
      </c>
      <c r="Y91" s="281" t="e">
        <f aca="false">V91+W91-X91-Z91</f>
        <v>#VALUE!</v>
      </c>
      <c r="Z91" s="281" t="e">
        <f aca="false">'dkp jun 25' B98</f>
        <v>#VALUE!</v>
      </c>
      <c r="AA91" s="282" t="e">
        <f aca="false">'dkp jun 25' B98</f>
        <v>#VALUE!</v>
      </c>
      <c r="AB91" s="282" t="e">
        <f aca="false">'dkp jun 25' E98</f>
        <v>#VALUE!</v>
      </c>
      <c r="AC91" s="281" t="e">
        <f aca="false">Z91+AA91-AB91-AD91</f>
        <v>#VALUE!</v>
      </c>
      <c r="AD91" s="281" t="e">
        <f aca="false">'dkp jul 25' B99</f>
        <v>#VALUE!</v>
      </c>
      <c r="AE91" s="282" t="e">
        <f aca="false">'dkp jul 25' B99</f>
        <v>#VALUE!</v>
      </c>
      <c r="AF91" s="282" t="e">
        <f aca="false">'dkp jul 25' E95</f>
        <v>#VALUE!</v>
      </c>
      <c r="AG91" s="281" t="e">
        <f aca="false">AD91+AE91-AF91-AH91</f>
        <v>#VALUE!</v>
      </c>
      <c r="AH91" s="281" t="e">
        <f aca="false">'dkp aug 25' B101</f>
        <v>#VALUE!</v>
      </c>
      <c r="AI91" s="282" t="e">
        <f aca="false">'dkp aug 25' B101</f>
        <v>#VALUE!</v>
      </c>
      <c r="AJ91" s="282" t="e">
        <f aca="false">'dkp aug 25' E86</f>
        <v>#VALUE!</v>
      </c>
      <c r="AK91" s="282"/>
      <c r="AL91" s="282"/>
      <c r="AM91" s="282"/>
      <c r="AN91" s="282"/>
      <c r="AO91" s="282"/>
      <c r="AP91" s="282"/>
      <c r="AQ91" s="282"/>
      <c r="AR91" s="282"/>
      <c r="AS91" s="282"/>
      <c r="AT91" s="282"/>
      <c r="AU91" s="282"/>
      <c r="AV91" s="282"/>
      <c r="AW91" s="282"/>
      <c r="AX91" s="282"/>
      <c r="AY91" s="282"/>
      <c r="AZ91" s="282"/>
      <c r="BA91" s="282"/>
      <c r="BB91" s="282"/>
    </row>
    <row r="92" customFormat="false" ht="15.75" hidden="false" customHeight="true" outlineLevel="0" collapsed="false">
      <c r="A92" s="282" t="s">
        <v>427</v>
      </c>
      <c r="B92" s="278" t="e">
        <f aca="false">G92+K92+O92+S92+W92+AA92+AE92+AI92+AM92+AQ92+AU92+AY92</f>
        <v>#VALUE!</v>
      </c>
      <c r="C92" s="278" t="e">
        <f aca="false">H92+L92+P92+T92+X92+AB92+AF92+AJ92+AN92+AR92+AV92+AZ92</f>
        <v>#VALUE!</v>
      </c>
      <c r="D92" s="279" t="e">
        <f aca="false">I92+M92+Q92+U92+Y92+AC92+AG92+AK92+AO92+AS92+AW92+BA92</f>
        <v>#VALUE!</v>
      </c>
      <c r="E92" s="280" t="e">
        <f aca="false">C92/(B92+F92)</f>
        <v>#VALUE!</v>
      </c>
      <c r="F92" s="279" t="e">
        <f aca="false">'dkp jan 25' B98</f>
        <v>#VALUE!</v>
      </c>
      <c r="G92" s="278" t="e">
        <f aca="false">'dkp jan 25' B98</f>
        <v>#VALUE!</v>
      </c>
      <c r="H92" s="278" t="e">
        <f aca="false">'dkp jan 25' E97</f>
        <v>#VALUE!</v>
      </c>
      <c r="I92" s="281" t="e">
        <f aca="false">F92+G92-H92-J92</f>
        <v>#VALUE!</v>
      </c>
      <c r="J92" s="281" t="e">
        <f aca="false">'dkp feb 25' B93</f>
        <v>#VALUE!</v>
      </c>
      <c r="K92" s="282" t="e">
        <f aca="false">'dkp feb 25' B93</f>
        <v>#VALUE!</v>
      </c>
      <c r="L92" s="282" t="e">
        <f aca="false">'dkp feb 25' E92</f>
        <v>#VALUE!</v>
      </c>
      <c r="M92" s="281" t="e">
        <f aca="false">J92+K92-L92-N92</f>
        <v>#VALUE!</v>
      </c>
      <c r="N92" s="281" t="e">
        <f aca="false">'dkp mar 25' B85</f>
        <v>#VALUE!</v>
      </c>
      <c r="O92" s="282" t="e">
        <f aca="false">'dkp mar 25' B85</f>
        <v>#VALUE!</v>
      </c>
      <c r="P92" s="282" t="e">
        <f aca="false">'dkp mar 25' E84</f>
        <v>#VALUE!</v>
      </c>
      <c r="Q92" s="281" t="e">
        <f aca="false">N92+O92-P92-R92</f>
        <v>#VALUE!</v>
      </c>
      <c r="R92" s="281" t="e">
        <f aca="false">'dkp apr 25' B93</f>
        <v>#VALUE!</v>
      </c>
      <c r="S92" s="282" t="e">
        <f aca="false">'dkp apr 25' B93</f>
        <v>#VALUE!</v>
      </c>
      <c r="T92" s="282" t="e">
        <f aca="false">'dkp apr 25' E92</f>
        <v>#VALUE!</v>
      </c>
      <c r="U92" s="281" t="e">
        <f aca="false">R92+S92-T92-V92</f>
        <v>#VALUE!</v>
      </c>
      <c r="V92" s="281" t="e">
        <f aca="false">'dkp may 25' B105</f>
        <v>#VALUE!</v>
      </c>
      <c r="W92" s="282" t="e">
        <f aca="false">'dkp may 25' B105</f>
        <v>#VALUE!</v>
      </c>
      <c r="X92" s="282" t="e">
        <f aca="false">'dkp may 25' E104</f>
        <v>#VALUE!</v>
      </c>
      <c r="Y92" s="281" t="e">
        <f aca="false">V92+W92-X92-Z92</f>
        <v>#VALUE!</v>
      </c>
      <c r="Z92" s="281" t="e">
        <f aca="false">'dkp jun 25' B99</f>
        <v>#VALUE!</v>
      </c>
      <c r="AA92" s="282" t="e">
        <f aca="false">'dkp jun 25' B99</f>
        <v>#VALUE!</v>
      </c>
      <c r="AB92" s="282" t="e">
        <f aca="false">'dkp jun 25' E98</f>
        <v>#VALUE!</v>
      </c>
      <c r="AC92" s="281" t="e">
        <f aca="false">Z92+AA92-AB92-AD92</f>
        <v>#VALUE!</v>
      </c>
      <c r="AD92" s="281" t="e">
        <f aca="false">'dkp jul 25' B100</f>
        <v>#VALUE!</v>
      </c>
      <c r="AE92" s="282" t="e">
        <f aca="false">'dkp jul 25' B100</f>
        <v>#VALUE!</v>
      </c>
      <c r="AF92" s="282" t="e">
        <f aca="false">'dkp jul 25' E95</f>
        <v>#VALUE!</v>
      </c>
      <c r="AG92" s="281" t="e">
        <f aca="false">AD92+AE92-AF92-AH92</f>
        <v>#VALUE!</v>
      </c>
      <c r="AH92" s="281" t="e">
        <f aca="false">'dkp aug 25' B102</f>
        <v>#VALUE!</v>
      </c>
      <c r="AI92" s="282" t="e">
        <f aca="false">'dkp aug 25' B102</f>
        <v>#VALUE!</v>
      </c>
      <c r="AJ92" s="282" t="e">
        <f aca="false">'dkp aug 25' E86</f>
        <v>#VALUE!</v>
      </c>
      <c r="AK92" s="282"/>
      <c r="AL92" s="282"/>
      <c r="AM92" s="282"/>
      <c r="AN92" s="282"/>
      <c r="AO92" s="282"/>
      <c r="AP92" s="282"/>
      <c r="AQ92" s="282"/>
      <c r="AR92" s="282"/>
      <c r="AS92" s="282"/>
      <c r="AT92" s="282"/>
      <c r="AU92" s="282"/>
      <c r="AV92" s="282"/>
      <c r="AW92" s="282"/>
      <c r="AX92" s="282"/>
      <c r="AY92" s="282"/>
      <c r="AZ92" s="282"/>
      <c r="BA92" s="282"/>
      <c r="BB92" s="282"/>
    </row>
    <row r="93" customFormat="false" ht="15.75" hidden="false" customHeight="true" outlineLevel="0" collapsed="false">
      <c r="A93" s="283" t="s">
        <v>360</v>
      </c>
      <c r="B93" s="278" t="e">
        <f aca="false">G93+K93+O93+S93+W93+AA93+AE93+AI93+AM93+AQ93+AU93+AY93</f>
        <v>#VALUE!</v>
      </c>
      <c r="C93" s="278" t="e">
        <f aca="false">H93+L93+P93+T93+X93+AB93+AF93+AJ93+AN93+AR93+AV93+AZ93</f>
        <v>#VALUE!</v>
      </c>
      <c r="D93" s="279" t="e">
        <f aca="false">I93+M93+Q93+U93+Y93+AC93+AG93+AK93+AO93+AS93+AW93+BA93</f>
        <v>#VALUE!</v>
      </c>
      <c r="E93" s="280" t="e">
        <f aca="false">C93/(B93+F93)</f>
        <v>#VALUE!</v>
      </c>
      <c r="F93" s="279" t="e">
        <f aca="false">'dkp jan 25' B99</f>
        <v>#VALUE!</v>
      </c>
      <c r="G93" s="278" t="e">
        <f aca="false">'dkp jan 25' B99</f>
        <v>#VALUE!</v>
      </c>
      <c r="H93" s="278" t="e">
        <f aca="false">'dkp jan 25' E97</f>
        <v>#VALUE!</v>
      </c>
      <c r="I93" s="281" t="e">
        <f aca="false">F93+G93-H93-J93</f>
        <v>#VALUE!</v>
      </c>
      <c r="J93" s="281" t="e">
        <f aca="false">'dkp feb 25' B94</f>
        <v>#VALUE!</v>
      </c>
      <c r="K93" s="282" t="e">
        <f aca="false">'dkp feb 25' B94</f>
        <v>#VALUE!</v>
      </c>
      <c r="L93" s="282" t="e">
        <f aca="false">'dkp feb 25' E92</f>
        <v>#VALUE!</v>
      </c>
      <c r="M93" s="281" t="e">
        <f aca="false">J93+K93-L93-N93</f>
        <v>#VALUE!</v>
      </c>
      <c r="N93" s="281" t="e">
        <f aca="false">'dkp mar 25' B86</f>
        <v>#VALUE!</v>
      </c>
      <c r="O93" s="282" t="e">
        <f aca="false">'dkp mar 25' B86</f>
        <v>#VALUE!</v>
      </c>
      <c r="P93" s="282" t="e">
        <f aca="false">'dkp mar 25' E84</f>
        <v>#VALUE!</v>
      </c>
      <c r="Q93" s="281" t="e">
        <f aca="false">N93+O93-P93-R93</f>
        <v>#VALUE!</v>
      </c>
      <c r="R93" s="281" t="e">
        <f aca="false">'dkp apr 25' B94</f>
        <v>#VALUE!</v>
      </c>
      <c r="S93" s="282" t="e">
        <f aca="false">'dkp apr 25' B94</f>
        <v>#VALUE!</v>
      </c>
      <c r="T93" s="282" t="e">
        <f aca="false">'dkp apr 25' E92</f>
        <v>#VALUE!</v>
      </c>
      <c r="U93" s="281" t="e">
        <f aca="false">R93+S93-T93-V93</f>
        <v>#VALUE!</v>
      </c>
      <c r="V93" s="281" t="e">
        <f aca="false">'dkp may 25' B106</f>
        <v>#VALUE!</v>
      </c>
      <c r="W93" s="282" t="e">
        <f aca="false">'dkp may 25' B106</f>
        <v>#VALUE!</v>
      </c>
      <c r="X93" s="282" t="e">
        <f aca="false">'dkp may 25' E104</f>
        <v>#VALUE!</v>
      </c>
      <c r="Y93" s="281" t="e">
        <f aca="false">V93+W93-X93-Z93</f>
        <v>#VALUE!</v>
      </c>
      <c r="Z93" s="281" t="e">
        <f aca="false">'dkp jun 25' B100</f>
        <v>#VALUE!</v>
      </c>
      <c r="AA93" s="282" t="e">
        <f aca="false">'dkp jun 25' B100</f>
        <v>#VALUE!</v>
      </c>
      <c r="AB93" s="282" t="e">
        <f aca="false">'dkp jun 25' E98</f>
        <v>#VALUE!</v>
      </c>
      <c r="AC93" s="281" t="e">
        <f aca="false">Z93+AA93-AB93-AD93</f>
        <v>#VALUE!</v>
      </c>
      <c r="AD93" s="281" t="e">
        <f aca="false">'dkp jul 25' B101</f>
        <v>#VALUE!</v>
      </c>
      <c r="AE93" s="282" t="e">
        <f aca="false">'dkp jul 25' B101</f>
        <v>#VALUE!</v>
      </c>
      <c r="AF93" s="282" t="e">
        <f aca="false">'dkp jul 25' E95</f>
        <v>#VALUE!</v>
      </c>
      <c r="AG93" s="281" t="e">
        <f aca="false">AD93+AE93-AF93-AH93</f>
        <v>#VALUE!</v>
      </c>
      <c r="AH93" s="281" t="e">
        <f aca="false">'dkp aug 25' B103</f>
        <v>#VALUE!</v>
      </c>
      <c r="AI93" s="282" t="e">
        <f aca="false">'dkp aug 25' B103</f>
        <v>#VALUE!</v>
      </c>
      <c r="AJ93" s="282" t="e">
        <f aca="false">'dkp aug 25' E86</f>
        <v>#VALUE!</v>
      </c>
      <c r="AK93" s="282"/>
      <c r="AL93" s="282"/>
      <c r="AM93" s="282"/>
      <c r="AN93" s="282"/>
      <c r="AO93" s="282"/>
      <c r="AP93" s="282"/>
      <c r="AQ93" s="282"/>
      <c r="AR93" s="282"/>
      <c r="AS93" s="282"/>
      <c r="AT93" s="282"/>
      <c r="AU93" s="282"/>
      <c r="AV93" s="282"/>
      <c r="AW93" s="282"/>
      <c r="AX93" s="282"/>
      <c r="AY93" s="282"/>
      <c r="AZ93" s="282"/>
      <c r="BA93" s="282"/>
      <c r="BB93" s="282"/>
    </row>
    <row r="94" customFormat="false" ht="15.75" hidden="false" customHeight="true" outlineLevel="0" collapsed="false">
      <c r="A94" s="282" t="s">
        <v>318</v>
      </c>
      <c r="B94" s="278" t="e">
        <f aca="false">G94+K94+O94+S94+W94+AA94+AE94+AI94+AM94+AQ94+AU94+AY94</f>
        <v>#VALUE!</v>
      </c>
      <c r="C94" s="278" t="e">
        <f aca="false">H94+L94+P94+T94+X94+AB94+AF94+AJ94+AN94+AR94+AV94+AZ94</f>
        <v>#VALUE!</v>
      </c>
      <c r="D94" s="279" t="e">
        <f aca="false">I94+M94+Q94+U94+Y94+AC94+AG94+AK94+AO94+AS94+AW94+BA94</f>
        <v>#VALUE!</v>
      </c>
      <c r="E94" s="280" t="e">
        <f aca="false">C94/(B94+F94)</f>
        <v>#VALUE!</v>
      </c>
      <c r="F94" s="279" t="e">
        <f aca="false">'dkp jan 25' B100</f>
        <v>#VALUE!</v>
      </c>
      <c r="G94" s="278" t="e">
        <f aca="false">'dkp jan 25' B100</f>
        <v>#VALUE!</v>
      </c>
      <c r="H94" s="278" t="e">
        <f aca="false">'dkp jan 25' E97</f>
        <v>#VALUE!</v>
      </c>
      <c r="I94" s="281" t="e">
        <f aca="false">F94+G94-H94-J94</f>
        <v>#VALUE!</v>
      </c>
      <c r="J94" s="281" t="e">
        <f aca="false">'dkp feb 25' B95</f>
        <v>#VALUE!</v>
      </c>
      <c r="K94" s="282" t="e">
        <f aca="false">'dkp feb 25' B95</f>
        <v>#VALUE!</v>
      </c>
      <c r="L94" s="282" t="e">
        <f aca="false">'dkp feb 25' E92</f>
        <v>#VALUE!</v>
      </c>
      <c r="M94" s="281" t="e">
        <f aca="false">J94+K94-L94-N94</f>
        <v>#VALUE!</v>
      </c>
      <c r="N94" s="281" t="e">
        <f aca="false">'dkp mar 25' B87</f>
        <v>#VALUE!</v>
      </c>
      <c r="O94" s="282" t="e">
        <f aca="false">'dkp mar 25' B87</f>
        <v>#VALUE!</v>
      </c>
      <c r="P94" s="282" t="e">
        <f aca="false">'dkp mar 25' E84</f>
        <v>#VALUE!</v>
      </c>
      <c r="Q94" s="281" t="e">
        <f aca="false">N94+O94-P94-R94</f>
        <v>#VALUE!</v>
      </c>
      <c r="R94" s="281" t="e">
        <f aca="false">'dkp apr 25' B95</f>
        <v>#VALUE!</v>
      </c>
      <c r="S94" s="282" t="e">
        <f aca="false">'dkp apr 25' B95</f>
        <v>#VALUE!</v>
      </c>
      <c r="T94" s="282" t="e">
        <f aca="false">'dkp apr 25' E92</f>
        <v>#VALUE!</v>
      </c>
      <c r="U94" s="281" t="e">
        <f aca="false">R94+S94-T94-V94</f>
        <v>#VALUE!</v>
      </c>
      <c r="V94" s="281" t="e">
        <f aca="false">'dkp may 25' B107</f>
        <v>#VALUE!</v>
      </c>
      <c r="W94" s="282" t="e">
        <f aca="false">'dkp may 25' B107</f>
        <v>#VALUE!</v>
      </c>
      <c r="X94" s="282" t="e">
        <f aca="false">'dkp may 25' E104</f>
        <v>#VALUE!</v>
      </c>
      <c r="Y94" s="281" t="e">
        <f aca="false">V94+W94-X94-Z94</f>
        <v>#VALUE!</v>
      </c>
      <c r="Z94" s="281" t="e">
        <f aca="false">'dkp jun 25' B101</f>
        <v>#VALUE!</v>
      </c>
      <c r="AA94" s="282" t="e">
        <f aca="false">'dkp jun 25' B101</f>
        <v>#VALUE!</v>
      </c>
      <c r="AB94" s="282" t="e">
        <f aca="false">'dkp jun 25' E98</f>
        <v>#VALUE!</v>
      </c>
      <c r="AC94" s="281" t="e">
        <f aca="false">Z94+AA94-AB94-AD94</f>
        <v>#VALUE!</v>
      </c>
      <c r="AD94" s="281" t="e">
        <f aca="false">'dkp jul 25' B102</f>
        <v>#VALUE!</v>
      </c>
      <c r="AE94" s="282" t="e">
        <f aca="false">'dkp jul 25' B102</f>
        <v>#VALUE!</v>
      </c>
      <c r="AF94" s="282" t="e">
        <f aca="false">'dkp jul 25' E95</f>
        <v>#VALUE!</v>
      </c>
      <c r="AG94" s="281" t="e">
        <f aca="false">AD94+AE94-AF94-AH94</f>
        <v>#VALUE!</v>
      </c>
      <c r="AH94" s="281" t="e">
        <f aca="false">'dkp aug 25' B104</f>
        <v>#VALUE!</v>
      </c>
      <c r="AI94" s="282" t="e">
        <f aca="false">'dkp aug 25' B104</f>
        <v>#VALUE!</v>
      </c>
      <c r="AJ94" s="282" t="e">
        <f aca="false">'dkp aug 25' E86</f>
        <v>#VALUE!</v>
      </c>
      <c r="AK94" s="282"/>
      <c r="AL94" s="282"/>
      <c r="AM94" s="282"/>
      <c r="AN94" s="282"/>
      <c r="AO94" s="282"/>
      <c r="AP94" s="282"/>
      <c r="AQ94" s="282"/>
      <c r="AR94" s="282"/>
      <c r="AS94" s="282"/>
      <c r="AT94" s="282"/>
      <c r="AU94" s="282"/>
      <c r="AV94" s="282"/>
      <c r="AW94" s="282"/>
      <c r="AX94" s="282"/>
      <c r="AY94" s="282"/>
      <c r="AZ94" s="282"/>
      <c r="BA94" s="282"/>
      <c r="BB94" s="282"/>
    </row>
    <row r="95" customFormat="false" ht="15.75" hidden="false" customHeight="true" outlineLevel="0" collapsed="false">
      <c r="A95" s="282" t="s">
        <v>396</v>
      </c>
      <c r="B95" s="278" t="e">
        <f aca="false">G95+K95+O95+S95+W95+AA95+AE95+AI95+AM95+AQ95+AU95+AY95</f>
        <v>#VALUE!</v>
      </c>
      <c r="C95" s="278" t="e">
        <f aca="false">H95+L95+P95+T95+X95+AB95+AF95+AJ95+AN95+AR95+AV95+AZ95</f>
        <v>#VALUE!</v>
      </c>
      <c r="D95" s="279" t="e">
        <f aca="false">I95+M95+Q95+U95+Y95+AC95+AG95+AK95+AO95+AS95+AW95+BA95</f>
        <v>#VALUE!</v>
      </c>
      <c r="E95" s="280" t="e">
        <f aca="false">C95/(B95+F95)</f>
        <v>#VALUE!</v>
      </c>
      <c r="F95" s="279" t="e">
        <f aca="false">'dkp jan 25' B22</f>
        <v>#VALUE!</v>
      </c>
      <c r="G95" s="278" t="e">
        <f aca="false">'dkp jan 25' B22</f>
        <v>#VALUE!</v>
      </c>
      <c r="H95" s="278" t="e">
        <f aca="false">'dkp jan 25' E22</f>
        <v>#VALUE!</v>
      </c>
      <c r="I95" s="281" t="e">
        <f aca="false">F95+G95-H95-J95</f>
        <v>#VALUE!</v>
      </c>
      <c r="J95" s="281" t="e">
        <f aca="false">'dkp feb 25' B20</f>
        <v>#VALUE!</v>
      </c>
      <c r="K95" s="282" t="e">
        <f aca="false">'dkp feb 25' B20</f>
        <v>#VALUE!</v>
      </c>
      <c r="L95" s="282" t="e">
        <f aca="false">'dkp feb 25' E20</f>
        <v>#VALUE!</v>
      </c>
      <c r="M95" s="281" t="e">
        <f aca="false">J95+K95-L95-N95</f>
        <v>#VALUE!</v>
      </c>
      <c r="N95" s="281" t="e">
        <f aca="false">'dkp mar 25' B19</f>
        <v>#VALUE!</v>
      </c>
      <c r="O95" s="282" t="e">
        <f aca="false">'dkp mar 25' B19</f>
        <v>#VALUE!</v>
      </c>
      <c r="P95" s="282" t="e">
        <f aca="false">'dkp mar 25' E19</f>
        <v>#VALUE!</v>
      </c>
      <c r="Q95" s="281" t="e">
        <f aca="false">N95+O95-P95-R95</f>
        <v>#VALUE!</v>
      </c>
      <c r="R95" s="281" t="e">
        <f aca="false">'dkp apr 25' B21</f>
        <v>#VALUE!</v>
      </c>
      <c r="S95" s="282" t="e">
        <f aca="false">'dkp apr 25' B21</f>
        <v>#VALUE!</v>
      </c>
      <c r="T95" s="282" t="e">
        <f aca="false">'dkp apr 25' E21</f>
        <v>#VALUE!</v>
      </c>
      <c r="U95" s="281" t="e">
        <f aca="false">R95+S95-T95-V95</f>
        <v>#VALUE!</v>
      </c>
      <c r="V95" s="281" t="e">
        <f aca="false">'dkp may 25' B20</f>
        <v>#VALUE!</v>
      </c>
      <c r="W95" s="282" t="e">
        <f aca="false">'dkp may 25' B20</f>
        <v>#VALUE!</v>
      </c>
      <c r="X95" s="282" t="e">
        <f aca="false">'dkp may 25' E20</f>
        <v>#VALUE!</v>
      </c>
      <c r="Y95" s="281" t="e">
        <f aca="false">V95+W95-X95-Z95</f>
        <v>#VALUE!</v>
      </c>
      <c r="Z95" s="281" t="e">
        <f aca="false">'dkp jun 25' B21</f>
        <v>#VALUE!</v>
      </c>
      <c r="AA95" s="282" t="e">
        <f aca="false">'dkp jun 25' B21</f>
        <v>#VALUE!</v>
      </c>
      <c r="AB95" s="282" t="e">
        <f aca="false">'dkp jun 25' E21</f>
        <v>#VALUE!</v>
      </c>
      <c r="AC95" s="281" t="e">
        <f aca="false">Z95+AA95-AB95-AD95</f>
        <v>#VALUE!</v>
      </c>
      <c r="AD95" s="281" t="e">
        <f aca="false">'dkp jul 25' B18</f>
        <v>#VALUE!</v>
      </c>
      <c r="AE95" s="282" t="e">
        <f aca="false">'dkp jul 25' B18</f>
        <v>#VALUE!</v>
      </c>
      <c r="AF95" s="282" t="e">
        <f aca="false">'dkp jul 25' E18</f>
        <v>#VALUE!</v>
      </c>
      <c r="AG95" s="281" t="e">
        <f aca="false">AD95+AE95-AF95-AH95</f>
        <v>#VALUE!</v>
      </c>
      <c r="AH95" s="281" t="e">
        <f aca="false">'dkp aug 25' B13</f>
        <v>#VALUE!</v>
      </c>
      <c r="AI95" s="282" t="e">
        <f aca="false">'dkp aug 25' B13</f>
        <v>#VALUE!</v>
      </c>
      <c r="AJ95" s="282" t="e">
        <f aca="false">'dkp aug 25' E13</f>
        <v>#VALUE!</v>
      </c>
      <c r="AK95" s="282"/>
      <c r="AL95" s="282"/>
      <c r="AM95" s="282"/>
      <c r="AN95" s="282"/>
      <c r="AO95" s="282"/>
      <c r="AP95" s="282"/>
      <c r="AQ95" s="282"/>
      <c r="AR95" s="282"/>
      <c r="AS95" s="282"/>
      <c r="AT95" s="282"/>
      <c r="AU95" s="282"/>
      <c r="AV95" s="282"/>
      <c r="AW95" s="282"/>
      <c r="AX95" s="282"/>
      <c r="AY95" s="282"/>
      <c r="AZ95" s="282"/>
      <c r="BA95" s="282"/>
      <c r="BB95" s="282"/>
    </row>
    <row r="96" customFormat="false" ht="15.75" hidden="false" customHeight="true" outlineLevel="0" collapsed="false">
      <c r="A96" s="283" t="s">
        <v>351</v>
      </c>
      <c r="B96" s="278" t="e">
        <f aca="false">G96+K96+O96+S96+W96+AA96+AE96+AI96+AM96+AQ96+AU96+AY96</f>
        <v>#VALUE!</v>
      </c>
      <c r="C96" s="278" t="e">
        <f aca="false">H96+L96+P96+T96+X96+AB96+AF96+AJ96+AN96+AR96+AV96+AZ96</f>
        <v>#VALUE!</v>
      </c>
      <c r="D96" s="279" t="e">
        <f aca="false">I96+M96+Q96+U96+Y96+AC96+AG96+AK96+AO96+AS96+AW96+BA96</f>
        <v>#VALUE!</v>
      </c>
      <c r="E96" s="280" t="e">
        <f aca="false">C96/(B96+F96)</f>
        <v>#VALUE!</v>
      </c>
      <c r="F96" s="279" t="e">
        <f aca="false">'dkp jan 25' B25</f>
        <v>#VALUE!</v>
      </c>
      <c r="G96" s="278" t="e">
        <f aca="false">'dkp jan 25' B25</f>
        <v>#VALUE!</v>
      </c>
      <c r="H96" s="278" t="e">
        <f aca="false">'dkp jan 25' E25</f>
        <v>#VALUE!</v>
      </c>
      <c r="I96" s="281" t="e">
        <f aca="false">F96+G96-H96-J96</f>
        <v>#VALUE!</v>
      </c>
      <c r="J96" s="281" t="e">
        <f aca="false">'dkp feb 25' B24</f>
        <v>#VALUE!</v>
      </c>
      <c r="K96" s="282" t="e">
        <f aca="false">'dkp feb 25' B24</f>
        <v>#VALUE!</v>
      </c>
      <c r="L96" s="282" t="e">
        <f aca="false">'dkp feb 25' E24</f>
        <v>#VALUE!</v>
      </c>
      <c r="M96" s="281" t="e">
        <f aca="false">J96+K96-L96-N96</f>
        <v>#VALUE!</v>
      </c>
      <c r="N96" s="281" t="e">
        <f aca="false">'dkp mar 25' B23</f>
        <v>#VALUE!</v>
      </c>
      <c r="O96" s="282" t="e">
        <f aca="false">'dkp mar 25' B23</f>
        <v>#VALUE!</v>
      </c>
      <c r="P96" s="282" t="e">
        <f aca="false">'dkp mar 25' E23</f>
        <v>#VALUE!</v>
      </c>
      <c r="Q96" s="281" t="e">
        <f aca="false">N96+O96-P96-R96</f>
        <v>#VALUE!</v>
      </c>
      <c r="R96" s="281" t="e">
        <f aca="false">'dkp apr 25' B25</f>
        <v>#VALUE!</v>
      </c>
      <c r="S96" s="282" t="e">
        <f aca="false">'dkp apr 25' B25</f>
        <v>#VALUE!</v>
      </c>
      <c r="T96" s="282" t="e">
        <f aca="false">'dkp apr 25' E25</f>
        <v>#VALUE!</v>
      </c>
      <c r="U96" s="281" t="e">
        <f aca="false">R96+S96-T96-V96</f>
        <v>#VALUE!</v>
      </c>
      <c r="V96" s="281" t="e">
        <f aca="false">'dkp may 25' B25</f>
        <v>#VALUE!</v>
      </c>
      <c r="W96" s="282" t="e">
        <f aca="false">'dkp may 25' B25</f>
        <v>#VALUE!</v>
      </c>
      <c r="X96" s="282" t="e">
        <f aca="false">'dkp may 25' E25</f>
        <v>#VALUE!</v>
      </c>
      <c r="Y96" s="281" t="e">
        <f aca="false">V96+W96-X96-Z96</f>
        <v>#VALUE!</v>
      </c>
      <c r="Z96" s="281" t="e">
        <f aca="false">'dkp jun 25' B26</f>
        <v>#VALUE!</v>
      </c>
      <c r="AA96" s="282" t="e">
        <f aca="false">'dkp jun 25' B26</f>
        <v>#VALUE!</v>
      </c>
      <c r="AB96" s="282" t="e">
        <f aca="false">'dkp jun 25' E26</f>
        <v>#VALUE!</v>
      </c>
      <c r="AC96" s="281" t="e">
        <f aca="false">Z96+AA96-AB96-AD96</f>
        <v>#VALUE!</v>
      </c>
      <c r="AD96" s="281" t="e">
        <f aca="false">'dkp jul 25' B24</f>
        <v>#VALUE!</v>
      </c>
      <c r="AE96" s="282" t="e">
        <f aca="false">'dkp jul 25' B24</f>
        <v>#VALUE!</v>
      </c>
      <c r="AF96" s="282" t="e">
        <f aca="false">'dkp jul 25' E24</f>
        <v>#VALUE!</v>
      </c>
      <c r="AG96" s="281" t="e">
        <f aca="false">AD96+AE96-AF96-AH96</f>
        <v>#VALUE!</v>
      </c>
      <c r="AH96" s="281" t="e">
        <f aca="false">'dkp aug 25' B19</f>
        <v>#VALUE!</v>
      </c>
      <c r="AI96" s="282" t="e">
        <f aca="false">'dkp aug 25' B19</f>
        <v>#VALUE!</v>
      </c>
      <c r="AJ96" s="282" t="e">
        <f aca="false">'dkp aug 25' E19</f>
        <v>#VALUE!</v>
      </c>
      <c r="AK96" s="282"/>
      <c r="AL96" s="282"/>
      <c r="AM96" s="282"/>
      <c r="AN96" s="282"/>
      <c r="AO96" s="282"/>
      <c r="AP96" s="282"/>
      <c r="AQ96" s="282"/>
      <c r="AR96" s="282"/>
      <c r="AS96" s="282"/>
      <c r="AT96" s="282"/>
      <c r="AU96" s="282"/>
      <c r="AV96" s="282"/>
      <c r="AW96" s="282"/>
      <c r="AX96" s="282"/>
      <c r="AY96" s="282"/>
      <c r="AZ96" s="282"/>
      <c r="BA96" s="282"/>
      <c r="BB96" s="282"/>
    </row>
    <row r="97" customFormat="false" ht="15.75" hidden="false" customHeight="true" outlineLevel="0" collapsed="false">
      <c r="A97" s="282" t="s">
        <v>389</v>
      </c>
      <c r="B97" s="278" t="e">
        <f aca="false">G97+K97+O97+S97+W97+AA97+AE97+AI97+AM97+AQ97+AU97+AY97</f>
        <v>#VALUE!</v>
      </c>
      <c r="C97" s="278" t="e">
        <f aca="false">H97+L97+P97+T97+X97+AB97+AF97+AJ97+AN97+AR97+AV97+AZ97</f>
        <v>#VALUE!</v>
      </c>
      <c r="D97" s="279" t="e">
        <f aca="false">I97+M97+Q97+U97+Y97+AC97+AG97+AK97+AO97+AS97+AW97+BA97</f>
        <v>#VALUE!</v>
      </c>
      <c r="E97" s="280" t="e">
        <f aca="false">C97/(B97+F97)</f>
        <v>#VALUE!</v>
      </c>
      <c r="F97" s="282"/>
      <c r="G97" s="282"/>
      <c r="H97" s="282"/>
      <c r="I97" s="282"/>
      <c r="J97" s="282"/>
      <c r="K97" s="282"/>
      <c r="L97" s="282"/>
      <c r="M97" s="282"/>
      <c r="N97" s="282"/>
      <c r="O97" s="282"/>
      <c r="P97" s="282"/>
      <c r="Q97" s="282"/>
      <c r="R97" s="282"/>
      <c r="S97" s="282"/>
      <c r="T97" s="282" t="e">
        <f aca="false">array_constrain(arrayformula(xlookup(A97,'dkp apr 25' A:A,'dkp apr 25' E:E,"")), 1, 1)</f>
        <v>#VALUE!</v>
      </c>
      <c r="U97" s="281" t="e">
        <f aca="false">R97+S97-T97-V97</f>
        <v>#VALUE!</v>
      </c>
      <c r="V97" s="281" t="e">
        <f aca="false">'dkp may 25' B27</f>
        <v>#VALUE!</v>
      </c>
      <c r="W97" s="282" t="e">
        <f aca="false">'dkp may 25' B27</f>
        <v>#VALUE!</v>
      </c>
      <c r="X97" s="282" t="e">
        <f aca="false">'dkp may 25' E27</f>
        <v>#VALUE!</v>
      </c>
      <c r="Y97" s="281" t="e">
        <f aca="false">V97+W97-X97-Z97</f>
        <v>#VALUE!</v>
      </c>
      <c r="Z97" s="281" t="e">
        <f aca="false">'dkp jun 25' B28</f>
        <v>#VALUE!</v>
      </c>
      <c r="AA97" s="282" t="e">
        <f aca="false">'dkp jun 25' B28</f>
        <v>#VALUE!</v>
      </c>
      <c r="AB97" s="282" t="e">
        <f aca="false">'dkp jun 25' E28</f>
        <v>#VALUE!</v>
      </c>
      <c r="AC97" s="281" t="e">
        <f aca="false">Z97+AA97-AB97-AD97</f>
        <v>#VALUE!</v>
      </c>
      <c r="AD97" s="281" t="e">
        <f aca="false">'dkp jul 25' B26</f>
        <v>#VALUE!</v>
      </c>
      <c r="AE97" s="282" t="e">
        <f aca="false">'dkp jul 25' B26</f>
        <v>#VALUE!</v>
      </c>
      <c r="AF97" s="282" t="e">
        <f aca="false">'dkp jul 25' E26</f>
        <v>#VALUE!</v>
      </c>
      <c r="AG97" s="281" t="e">
        <f aca="false">AD97+AE97-AF97-AH97</f>
        <v>#VALUE!</v>
      </c>
      <c r="AH97" s="281" t="e">
        <f aca="false">'dkp aug 25' B20</f>
        <v>#VALUE!</v>
      </c>
      <c r="AI97" s="282" t="e">
        <f aca="false">'dkp aug 25' B20</f>
        <v>#VALUE!</v>
      </c>
      <c r="AJ97" s="282" t="e">
        <f aca="false">'dkp aug 25' E19</f>
        <v>#VALUE!</v>
      </c>
      <c r="AK97" s="282"/>
      <c r="AL97" s="282"/>
      <c r="AM97" s="282"/>
      <c r="AN97" s="282"/>
      <c r="AO97" s="282"/>
      <c r="AP97" s="282"/>
      <c r="AQ97" s="282"/>
      <c r="AR97" s="282"/>
      <c r="AS97" s="282"/>
      <c r="AT97" s="282"/>
      <c r="AU97" s="282"/>
      <c r="AV97" s="282"/>
      <c r="AW97" s="282"/>
      <c r="AX97" s="282"/>
      <c r="AY97" s="282"/>
      <c r="AZ97" s="282"/>
      <c r="BA97" s="282"/>
      <c r="BB97" s="282"/>
    </row>
    <row r="98" customFormat="false" ht="15.75" hidden="false" customHeight="true" outlineLevel="0" collapsed="false">
      <c r="A98" s="282" t="s">
        <v>1053</v>
      </c>
      <c r="B98" s="278" t="e">
        <f aca="false">G98+K98+O98+S98+W98+AA98+AE98+AI98+AM98+AQ98+AU98+AY98</f>
        <v>#VALUE!</v>
      </c>
      <c r="C98" s="278" t="e">
        <f aca="false">H98+L98+P98+T98+X98+AB98+AF98+AJ98+AN98+AR98+AV98+AZ98</f>
        <v>#VALUE!</v>
      </c>
      <c r="D98" s="279" t="e">
        <f aca="false">I98+M98+Q98+U98+Y98+AC98+AG98+AK98+AO98+AS98+AW98+BA98</f>
        <v>#VALUE!</v>
      </c>
      <c r="E98" s="280" t="e">
        <f aca="false">C98/(B98+F98)</f>
        <v>#VALUE!</v>
      </c>
      <c r="F98" s="282"/>
      <c r="G98" s="282"/>
      <c r="H98" s="282"/>
      <c r="I98" s="282"/>
      <c r="J98" s="282"/>
      <c r="K98" s="282"/>
      <c r="L98" s="282"/>
      <c r="M98" s="282"/>
      <c r="N98" s="282"/>
      <c r="O98" s="282"/>
      <c r="P98" s="282"/>
      <c r="Q98" s="282"/>
      <c r="R98" s="282"/>
      <c r="S98" s="282"/>
      <c r="T98" s="282" t="e">
        <f aca="false">array_constrain(arrayformula(xlookup(A98,'dkp apr 25' A:A,'dkp apr 25' E:E,"")), 1, 1)</f>
        <v>#VALUE!</v>
      </c>
      <c r="U98" s="282"/>
      <c r="V98" s="282"/>
      <c r="W98" s="282"/>
      <c r="X98" s="282"/>
      <c r="Y98" s="282"/>
      <c r="Z98" s="282"/>
      <c r="AA98" s="282"/>
      <c r="AB98" s="282"/>
      <c r="AC98" s="281" t="e">
        <f aca="false">Z98+AA98-AB98-AD98</f>
        <v>#VALUE!</v>
      </c>
      <c r="AD98" s="281" t="e">
        <f aca="false">'dkp jul 25' B33</f>
        <v>#VALUE!</v>
      </c>
      <c r="AE98" s="282" t="e">
        <f aca="false">'dkp jul 25' B33</f>
        <v>#VALUE!</v>
      </c>
      <c r="AF98" s="282" t="e">
        <f aca="false">'dkp jul 25' E33</f>
        <v>#VALUE!</v>
      </c>
      <c r="AG98" s="281" t="e">
        <f aca="false">AD98+AE98-AF98-AH98</f>
        <v>#VALUE!</v>
      </c>
      <c r="AH98" s="281" t="e">
        <f aca="false">'dkp aug 25' B28</f>
        <v>#VALUE!</v>
      </c>
      <c r="AI98" s="282" t="e">
        <f aca="false">'dkp aug 25' B28</f>
        <v>#VALUE!</v>
      </c>
      <c r="AJ98" s="282" t="e">
        <f aca="false">'dkp aug 25' E28</f>
        <v>#VALUE!</v>
      </c>
      <c r="AK98" s="282"/>
      <c r="AL98" s="282"/>
      <c r="AM98" s="282"/>
      <c r="AN98" s="282"/>
      <c r="AO98" s="282"/>
      <c r="AP98" s="282"/>
      <c r="AQ98" s="282"/>
      <c r="AR98" s="282"/>
      <c r="AS98" s="282"/>
      <c r="AT98" s="282"/>
      <c r="AU98" s="282"/>
      <c r="AV98" s="282"/>
      <c r="AW98" s="282"/>
      <c r="AX98" s="282"/>
      <c r="AY98" s="282"/>
      <c r="AZ98" s="282"/>
      <c r="BA98" s="282"/>
      <c r="BB98" s="282"/>
    </row>
    <row r="99" customFormat="false" ht="15.75" hidden="false" customHeight="true" outlineLevel="0" collapsed="false">
      <c r="A99" s="283" t="s">
        <v>1079</v>
      </c>
      <c r="B99" s="278" t="e">
        <f aca="false">G99+K99+O99+S99+W99+AA99+AE99+AI99+AM99+AQ99+AU99+AY99</f>
        <v>#VALUE!</v>
      </c>
      <c r="C99" s="278" t="e">
        <f aca="false">H99+L99+P99+T99+X99+AB99+AF99+AJ99+AN99+AR99+AV99+AZ99</f>
        <v>#VALUE!</v>
      </c>
      <c r="D99" s="279" t="e">
        <f aca="false">I99+M99+Q99+U99+Y99+AC99+AG99+AK99+AO99+AS99+AW99+BA99</f>
        <v>#VALUE!</v>
      </c>
      <c r="E99" s="280" t="e">
        <f aca="false">C99/(B99+F99)</f>
        <v>#VALUE!</v>
      </c>
      <c r="F99" s="279" t="e">
        <f aca="false">'dkp jan 25' B45</f>
        <v>#VALUE!</v>
      </c>
      <c r="G99" s="278" t="e">
        <f aca="false">'dkp jan 25' B45</f>
        <v>#VALUE!</v>
      </c>
      <c r="H99" s="278" t="e">
        <f aca="false">'dkp jan 25' E45</f>
        <v>#VALUE!</v>
      </c>
      <c r="I99" s="281" t="e">
        <f aca="false">F99+G99-H99-J99</f>
        <v>#VALUE!</v>
      </c>
      <c r="J99" s="281" t="e">
        <f aca="false">'dkp feb 25' B43</f>
        <v>#VALUE!</v>
      </c>
      <c r="K99" s="282" t="e">
        <f aca="false">'dkp feb 25' B43</f>
        <v>#VALUE!</v>
      </c>
      <c r="L99" s="282" t="e">
        <f aca="false">'dkp feb 25' E43</f>
        <v>#VALUE!</v>
      </c>
      <c r="M99" s="281" t="e">
        <f aca="false">J99+K99-L99-N99</f>
        <v>#VALUE!</v>
      </c>
      <c r="N99" s="281" t="e">
        <f aca="false">'dkp mar 25' B40</f>
        <v>#VALUE!</v>
      </c>
      <c r="O99" s="282" t="e">
        <f aca="false">'dkp mar 25' B40</f>
        <v>#VALUE!</v>
      </c>
      <c r="P99" s="282" t="e">
        <f aca="false">'dkp mar 25' E40</f>
        <v>#VALUE!</v>
      </c>
      <c r="Q99" s="281" t="e">
        <f aca="false">N99+O99-P99-R99</f>
        <v>#VALUE!</v>
      </c>
      <c r="R99" s="281" t="e">
        <f aca="false">'dkp apr 25' B45</f>
        <v>#VALUE!</v>
      </c>
      <c r="S99" s="282" t="e">
        <f aca="false">'dkp apr 25' B45</f>
        <v>#VALUE!</v>
      </c>
      <c r="T99" s="282" t="e">
        <f aca="false">'dkp apr 25' E45</f>
        <v>#VALUE!</v>
      </c>
      <c r="U99" s="281" t="e">
        <f aca="false">R99+S99-T99-V99</f>
        <v>#VALUE!</v>
      </c>
      <c r="V99" s="281" t="e">
        <f aca="false">'dkp may 25' B53</f>
        <v>#VALUE!</v>
      </c>
      <c r="W99" s="282" t="e">
        <f aca="false">'dkp may 25' B53</f>
        <v>#VALUE!</v>
      </c>
      <c r="X99" s="282" t="e">
        <f aca="false">'dkp may 25' E53</f>
        <v>#VALUE!</v>
      </c>
      <c r="Y99" s="281" t="e">
        <f aca="false">V99+W99-X99-Z99</f>
        <v>#VALUE!</v>
      </c>
      <c r="Z99" s="281" t="e">
        <f aca="false">'dkp jun 25' B50</f>
        <v>#VALUE!</v>
      </c>
      <c r="AA99" s="282" t="e">
        <f aca="false">'dkp jun 25' B50</f>
        <v>#VALUE!</v>
      </c>
      <c r="AB99" s="282" t="e">
        <f aca="false">'dkp jun 25' E50</f>
        <v>#VALUE!</v>
      </c>
      <c r="AC99" s="281" t="e">
        <f aca="false">Z99+AA99-AB99-AD99</f>
        <v>#VALUE!</v>
      </c>
      <c r="AD99" s="281" t="e">
        <f aca="false">'dkp jul 25' B47</f>
        <v>#VALUE!</v>
      </c>
      <c r="AE99" s="282" t="e">
        <f aca="false">'dkp jul 25' B47</f>
        <v>#VALUE!</v>
      </c>
      <c r="AF99" s="282" t="e">
        <f aca="false">'dkp jul 25' E47</f>
        <v>#VALUE!</v>
      </c>
      <c r="AG99" s="281" t="e">
        <f aca="false">AD99+AE99-AF99-AH99</f>
        <v>#VALUE!</v>
      </c>
      <c r="AH99" s="281" t="e">
        <f aca="false">'dkp aug 25' B43</f>
        <v>#VALUE!</v>
      </c>
      <c r="AI99" s="282" t="e">
        <f aca="false">'dkp aug 25' B43</f>
        <v>#VALUE!</v>
      </c>
      <c r="AJ99" s="282" t="e">
        <f aca="false">'dkp aug 25' E43</f>
        <v>#VALUE!</v>
      </c>
      <c r="AK99" s="282"/>
      <c r="AL99" s="282"/>
      <c r="AM99" s="282"/>
      <c r="AN99" s="282"/>
      <c r="AO99" s="282"/>
      <c r="AP99" s="282"/>
      <c r="AQ99" s="282"/>
      <c r="AR99" s="282"/>
      <c r="AS99" s="282"/>
      <c r="AT99" s="282"/>
      <c r="AU99" s="282"/>
      <c r="AV99" s="282"/>
      <c r="AW99" s="282"/>
      <c r="AX99" s="282"/>
      <c r="AY99" s="282"/>
      <c r="AZ99" s="282"/>
      <c r="BA99" s="282"/>
      <c r="BB99" s="282"/>
    </row>
    <row r="100" customFormat="false" ht="15.75" hidden="false" customHeight="true" outlineLevel="0" collapsed="false">
      <c r="A100" s="282" t="s">
        <v>321</v>
      </c>
      <c r="B100" s="278" t="e">
        <f aca="false">G100+K100+O100+S100+W100+AA100+AE100+AI100+AM100+AQ100+AU100+AY100</f>
        <v>#VALUE!</v>
      </c>
      <c r="C100" s="278" t="e">
        <f aca="false">H100+L100+P100+T100+X100+AB100+AF100+AJ100+AN100+AR100+AV100+AZ100</f>
        <v>#VALUE!</v>
      </c>
      <c r="D100" s="279" t="e">
        <f aca="false">I100+M100+Q100+U100+Y100+AC100+AG100+AK100+AO100+AS100+AW100+BA100</f>
        <v>#VALUE!</v>
      </c>
      <c r="E100" s="280" t="e">
        <f aca="false">C100/(B100+F100)</f>
        <v>#VALUE!</v>
      </c>
      <c r="F100" s="282" t="n">
        <v>86</v>
      </c>
      <c r="G100" s="282"/>
      <c r="H100" s="282"/>
      <c r="I100" s="282"/>
      <c r="J100" s="282"/>
      <c r="K100" s="282"/>
      <c r="L100" s="282"/>
      <c r="M100" s="282"/>
      <c r="N100" s="282"/>
      <c r="O100" s="282"/>
      <c r="P100" s="282"/>
      <c r="Q100" s="281" t="e">
        <f aca="false">F100+O100-P100-R100</f>
        <v>#VALUE!</v>
      </c>
      <c r="R100" s="281" t="e">
        <f aca="false">'dkp apr 25' B60</f>
        <v>#VALUE!</v>
      </c>
      <c r="S100" s="282" t="e">
        <f aca="false">'dkp apr 25' B60</f>
        <v>#VALUE!</v>
      </c>
      <c r="T100" s="282" t="e">
        <f aca="false">'dkp apr 25' E60</f>
        <v>#VALUE!</v>
      </c>
      <c r="U100" s="281" t="e">
        <f aca="false">R100+S100-T100-V100</f>
        <v>#VALUE!</v>
      </c>
      <c r="V100" s="281" t="e">
        <f aca="false">'dkp may 25' B70</f>
        <v>#VALUE!</v>
      </c>
      <c r="W100" s="282" t="e">
        <f aca="false">'dkp may 25' B70</f>
        <v>#VALUE!</v>
      </c>
      <c r="X100" s="282" t="e">
        <f aca="false">'dkp may 25' E70</f>
        <v>#VALUE!</v>
      </c>
      <c r="Y100" s="281" t="e">
        <f aca="false">V100+W100-X100-Z100</f>
        <v>#VALUE!</v>
      </c>
      <c r="Z100" s="281" t="e">
        <f aca="false">'dkp jun 25' B64</f>
        <v>#VALUE!</v>
      </c>
      <c r="AA100" s="282" t="e">
        <f aca="false">'dkp jun 25' B64</f>
        <v>#VALUE!</v>
      </c>
      <c r="AB100" s="282" t="e">
        <f aca="false">'dkp jun 25' E64</f>
        <v>#VALUE!</v>
      </c>
      <c r="AC100" s="281" t="e">
        <f aca="false">Z100+AA100-AB100-AD100</f>
        <v>#VALUE!</v>
      </c>
      <c r="AD100" s="281" t="e">
        <f aca="false">'dkp jul 25' B62</f>
        <v>#VALUE!</v>
      </c>
      <c r="AE100" s="282" t="e">
        <f aca="false">'dkp jul 25' B62</f>
        <v>#VALUE!</v>
      </c>
      <c r="AF100" s="282" t="e">
        <f aca="false">'dkp jul 25' E62</f>
        <v>#VALUE!</v>
      </c>
      <c r="AG100" s="281" t="e">
        <f aca="false">AD100+AE100-AF100-AH100</f>
        <v>#VALUE!</v>
      </c>
      <c r="AH100" s="281" t="e">
        <f aca="false">'dkp aug 25' B61</f>
        <v>#VALUE!</v>
      </c>
      <c r="AI100" s="282" t="e">
        <f aca="false">'dkp aug 25' B61</f>
        <v>#VALUE!</v>
      </c>
      <c r="AJ100" s="282" t="e">
        <f aca="false">'dkp aug 25' E61</f>
        <v>#VALUE!</v>
      </c>
      <c r="AK100" s="282"/>
      <c r="AL100" s="282"/>
      <c r="AM100" s="282"/>
      <c r="AN100" s="282"/>
      <c r="AO100" s="282"/>
      <c r="AP100" s="282"/>
      <c r="AQ100" s="282"/>
      <c r="AR100" s="282"/>
      <c r="AS100" s="282"/>
      <c r="AT100" s="282"/>
      <c r="AU100" s="282"/>
      <c r="AV100" s="282"/>
      <c r="AW100" s="282"/>
      <c r="AX100" s="282"/>
      <c r="AY100" s="282"/>
      <c r="AZ100" s="282"/>
      <c r="BA100" s="282"/>
      <c r="BB100" s="282"/>
    </row>
    <row r="101" customFormat="false" ht="15.75" hidden="false" customHeight="true" outlineLevel="0" collapsed="false">
      <c r="A101" s="282" t="s">
        <v>372</v>
      </c>
      <c r="B101" s="278" t="e">
        <f aca="false">G101+K101+O101+S101+W101+AA101+AE101+AI101+AM101+AQ101+AU101+AY101</f>
        <v>#VALUE!</v>
      </c>
      <c r="C101" s="278" t="e">
        <f aca="false">H101+L101+P101+T101+X101+AB101+AF101+AJ101+AN101+AR101+AV101+AZ101</f>
        <v>#VALUE!</v>
      </c>
      <c r="D101" s="279" t="e">
        <f aca="false">I101+M101+Q101+U101+Y101+AC101+AG101+AK101+AO101+AS101+AW101+BA101</f>
        <v>#VALUE!</v>
      </c>
      <c r="E101" s="280" t="e">
        <f aca="false">C101/(B101+F101)</f>
        <v>#VALUE!</v>
      </c>
      <c r="F101" s="279" t="e">
        <f aca="false">'dkp jan 25' B71</f>
        <v>#VALUE!</v>
      </c>
      <c r="G101" s="278" t="e">
        <f aca="false">'dkp jan 25' B71</f>
        <v>#VALUE!</v>
      </c>
      <c r="H101" s="278" t="e">
        <f aca="false">'dkp jan 25' E71</f>
        <v>#VALUE!</v>
      </c>
      <c r="I101" s="282"/>
      <c r="J101" s="282"/>
      <c r="K101" s="282"/>
      <c r="L101" s="282"/>
      <c r="M101" s="282"/>
      <c r="N101" s="282"/>
      <c r="O101" s="282"/>
      <c r="P101" s="282"/>
      <c r="Q101" s="281" t="e">
        <f aca="false">F101+O101-P101-R101</f>
        <v>#VALUE!</v>
      </c>
      <c r="R101" s="281" t="e">
        <f aca="false">'dkp apr 25' B67</f>
        <v>#VALUE!</v>
      </c>
      <c r="S101" s="282" t="e">
        <f aca="false">'dkp apr 25' B67</f>
        <v>#VALUE!</v>
      </c>
      <c r="T101" s="282" t="e">
        <f aca="false">'dkp apr 25' E67</f>
        <v>#VALUE!</v>
      </c>
      <c r="U101" s="281" t="e">
        <f aca="false">R101+S101-T101-V101</f>
        <v>#VALUE!</v>
      </c>
      <c r="V101" s="281" t="e">
        <f aca="false">'dkp may 25' B78</f>
        <v>#VALUE!</v>
      </c>
      <c r="W101" s="282" t="e">
        <f aca="false">'dkp may 25' B78</f>
        <v>#VALUE!</v>
      </c>
      <c r="X101" s="282" t="e">
        <f aca="false">'dkp may 25' E78</f>
        <v>#VALUE!</v>
      </c>
      <c r="Y101" s="281" t="e">
        <f aca="false">V101+W101-X101-Z101</f>
        <v>#VALUE!</v>
      </c>
      <c r="Z101" s="281" t="e">
        <f aca="false">'dkp jun 25' B71</f>
        <v>#VALUE!</v>
      </c>
      <c r="AA101" s="282" t="e">
        <f aca="false">'dkp jun 25' B71</f>
        <v>#VALUE!</v>
      </c>
      <c r="AB101" s="282" t="e">
        <f aca="false">'dkp jun 25' E71</f>
        <v>#VALUE!</v>
      </c>
      <c r="AC101" s="281" t="e">
        <f aca="false">Z101+AA101-AB101-AD101</f>
        <v>#VALUE!</v>
      </c>
      <c r="AD101" s="281" t="e">
        <f aca="false">'dkp jul 25' B72</f>
        <v>#VALUE!</v>
      </c>
      <c r="AE101" s="282" t="e">
        <f aca="false">'dkp jul 25' B72</f>
        <v>#VALUE!</v>
      </c>
      <c r="AF101" s="282" t="e">
        <f aca="false">'dkp jul 25' E72</f>
        <v>#VALUE!</v>
      </c>
      <c r="AG101" s="281" t="e">
        <f aca="false">AD101+AE101-AF101-AH101</f>
        <v>#VALUE!</v>
      </c>
      <c r="AH101" s="281" t="e">
        <f aca="false">'dkp aug 25' B73</f>
        <v>#VALUE!</v>
      </c>
      <c r="AI101" s="282" t="e">
        <f aca="false">'dkp aug 25' B73</f>
        <v>#VALUE!</v>
      </c>
      <c r="AJ101" s="282" t="e">
        <f aca="false">'dkp aug 25' E73</f>
        <v>#VALUE!</v>
      </c>
      <c r="AK101" s="282"/>
      <c r="AL101" s="282"/>
      <c r="AM101" s="282"/>
      <c r="AN101" s="282"/>
      <c r="AO101" s="282"/>
      <c r="AP101" s="282"/>
      <c r="AQ101" s="282"/>
      <c r="AR101" s="282"/>
      <c r="AS101" s="282"/>
      <c r="AT101" s="282"/>
      <c r="AU101" s="282"/>
      <c r="AV101" s="282"/>
      <c r="AW101" s="282"/>
      <c r="AX101" s="282"/>
      <c r="AY101" s="282"/>
      <c r="AZ101" s="282"/>
      <c r="BA101" s="282"/>
      <c r="BB101" s="282"/>
    </row>
    <row r="102" customFormat="false" ht="15.75" hidden="false" customHeight="true" outlineLevel="0" collapsed="false">
      <c r="A102" s="282" t="s">
        <v>187</v>
      </c>
      <c r="B102" s="278" t="e">
        <f aca="false">G102+K102+O102+S102+W102+AA102+AE102+AI102+AM102+AQ102+AU102+AY102</f>
        <v>#VALUE!</v>
      </c>
      <c r="C102" s="278" t="e">
        <f aca="false">H102+L102+P102+T102+X102+AB102+AF102+AJ102+AN102+AR102+AV102+AZ102</f>
        <v>#VALUE!</v>
      </c>
      <c r="D102" s="279" t="e">
        <f aca="false">I102+M102+Q102+U102+Y102+AC102+AG102+AK102+AO102+AS102+AW102+BA102</f>
        <v>#VALUE!</v>
      </c>
      <c r="E102" s="280" t="e">
        <f aca="false">C102/(B102+F102)</f>
        <v>#VALUE!</v>
      </c>
      <c r="F102" s="279" t="e">
        <f aca="false">'dkp jan 25' B74</f>
        <v>#VALUE!</v>
      </c>
      <c r="G102" s="278" t="e">
        <f aca="false">'dkp jan 25' B74</f>
        <v>#VALUE!</v>
      </c>
      <c r="H102" s="278" t="e">
        <f aca="false">'dkp jan 25' E74</f>
        <v>#VALUE!</v>
      </c>
      <c r="I102" s="281" t="e">
        <f aca="false">F102+G102-H102-J102</f>
        <v>#VALUE!</v>
      </c>
      <c r="J102" s="281" t="e">
        <f aca="false">'dkp feb 25' B69</f>
        <v>#VALUE!</v>
      </c>
      <c r="K102" s="282" t="e">
        <f aca="false">'dkp feb 25' B69</f>
        <v>#VALUE!</v>
      </c>
      <c r="L102" s="282" t="e">
        <f aca="false">'dkp feb 25' E69</f>
        <v>#VALUE!</v>
      </c>
      <c r="M102" s="281" t="e">
        <f aca="false">J102+K102-L102-N102</f>
        <v>#VALUE!</v>
      </c>
      <c r="N102" s="281" t="e">
        <f aca="false">'dkp mar 25' B62</f>
        <v>#VALUE!</v>
      </c>
      <c r="O102" s="282" t="e">
        <f aca="false">'dkp mar 25' B62</f>
        <v>#VALUE!</v>
      </c>
      <c r="P102" s="282" t="e">
        <f aca="false">'dkp mar 25' E62</f>
        <v>#VALUE!</v>
      </c>
      <c r="Q102" s="281" t="e">
        <f aca="false">N102+O102-P102-R102</f>
        <v>#VALUE!</v>
      </c>
      <c r="R102" s="281" t="e">
        <f aca="false">'dkp apr 25' B69</f>
        <v>#VALUE!</v>
      </c>
      <c r="S102" s="282" t="e">
        <f aca="false">'dkp apr 25' B69</f>
        <v>#VALUE!</v>
      </c>
      <c r="T102" s="282" t="e">
        <f aca="false">'dkp apr 25' E69</f>
        <v>#VALUE!</v>
      </c>
      <c r="U102" s="281" t="e">
        <f aca="false">R102+S102-T102-V102</f>
        <v>#VALUE!</v>
      </c>
      <c r="V102" s="281" t="e">
        <f aca="false">'dkp may 25' B80</f>
        <v>#VALUE!</v>
      </c>
      <c r="W102" s="282" t="e">
        <f aca="false">'dkp may 25' B80</f>
        <v>#VALUE!</v>
      </c>
      <c r="X102" s="282" t="e">
        <f aca="false">'dkp may 25' E80</f>
        <v>#VALUE!</v>
      </c>
      <c r="Y102" s="281" t="e">
        <f aca="false">V102+W102-X102-Z102</f>
        <v>#VALUE!</v>
      </c>
      <c r="Z102" s="281" t="e">
        <f aca="false">'dkp jun 25' B73</f>
        <v>#VALUE!</v>
      </c>
      <c r="AA102" s="282" t="e">
        <f aca="false">'dkp jun 25' B73</f>
        <v>#VALUE!</v>
      </c>
      <c r="AB102" s="282" t="e">
        <f aca="false">'dkp jun 25' E73</f>
        <v>#VALUE!</v>
      </c>
      <c r="AC102" s="281" t="e">
        <f aca="false">Z102+AA102-AB102-AD102</f>
        <v>#VALUE!</v>
      </c>
      <c r="AD102" s="281" t="e">
        <f aca="false">'dkp jul 25' B74</f>
        <v>#VALUE!</v>
      </c>
      <c r="AE102" s="282" t="e">
        <f aca="false">'dkp jul 25' B74</f>
        <v>#VALUE!</v>
      </c>
      <c r="AF102" s="282" t="e">
        <f aca="false">'dkp jul 25' E74</f>
        <v>#VALUE!</v>
      </c>
      <c r="AG102" s="281" t="e">
        <f aca="false">AD102+AE102-AF102-AH102</f>
        <v>#VALUE!</v>
      </c>
      <c r="AH102" s="281" t="e">
        <f aca="false">'dkp aug 25' B75</f>
        <v>#VALUE!</v>
      </c>
      <c r="AI102" s="282" t="e">
        <f aca="false">'dkp aug 25' B75</f>
        <v>#VALUE!</v>
      </c>
      <c r="AJ102" s="282" t="e">
        <f aca="false">'dkp aug 25' E75</f>
        <v>#VALUE!</v>
      </c>
      <c r="AK102" s="282"/>
      <c r="AL102" s="282"/>
      <c r="AM102" s="282"/>
      <c r="AN102" s="282"/>
      <c r="AO102" s="282"/>
      <c r="AP102" s="282"/>
      <c r="AQ102" s="282"/>
      <c r="AR102" s="282"/>
      <c r="AS102" s="282"/>
      <c r="AT102" s="282"/>
      <c r="AU102" s="282"/>
      <c r="AV102" s="282"/>
      <c r="AW102" s="282"/>
      <c r="AX102" s="282"/>
      <c r="AY102" s="282"/>
      <c r="AZ102" s="282"/>
      <c r="BA102" s="282"/>
      <c r="BB102" s="282"/>
    </row>
    <row r="103" customFormat="false" ht="15.75" hidden="false" customHeight="true" outlineLevel="0" collapsed="false">
      <c r="A103" s="282" t="s">
        <v>207</v>
      </c>
      <c r="B103" s="278" t="e">
        <f aca="false">G103+K103+O103+S103+W103+AA103+AE103+AI103+AM103+AQ103+AU103+AY103</f>
        <v>#VALUE!</v>
      </c>
      <c r="C103" s="278" t="e">
        <f aca="false">H103+L103+P103+T103+X103+AB103+AF103+AJ103+AN103+AR103+AV103+AZ103</f>
        <v>#VALUE!</v>
      </c>
      <c r="D103" s="279" t="e">
        <f aca="false">I103+M103+Q103+U103+Y103+AC103+AG103+AK103+AO103+AS103+AW103+BA103</f>
        <v>#VALUE!</v>
      </c>
      <c r="E103" s="280" t="e">
        <f aca="false">C103/(B103+F103)</f>
        <v>#VALUE!</v>
      </c>
      <c r="F103" s="279" t="e">
        <f aca="false">'dkp jan 25' B82</f>
        <v>#VALUE!</v>
      </c>
      <c r="G103" s="278" t="e">
        <f aca="false">'dkp jan 25' B82</f>
        <v>#VALUE!</v>
      </c>
      <c r="H103" s="278" t="e">
        <f aca="false">'dkp jan 25' E82</f>
        <v>#VALUE!</v>
      </c>
      <c r="I103" s="282"/>
      <c r="J103" s="282"/>
      <c r="K103" s="282"/>
      <c r="L103" s="282"/>
      <c r="M103" s="281" t="e">
        <f aca="false">F103+K103-L103-N103</f>
        <v>#VALUE!</v>
      </c>
      <c r="N103" s="281" t="e">
        <f aca="false">'dkp mar 25' B68</f>
        <v>#VALUE!</v>
      </c>
      <c r="O103" s="282" t="e">
        <f aca="false">'dkp mar 25' B68</f>
        <v>#VALUE!</v>
      </c>
      <c r="P103" s="282" t="e">
        <f aca="false">'dkp mar 25' E68</f>
        <v>#VALUE!</v>
      </c>
      <c r="Q103" s="281" t="e">
        <f aca="false">N103+O103-P103-R103</f>
        <v>#VALUE!</v>
      </c>
      <c r="R103" s="281" t="e">
        <f aca="false">'dkp apr 25' B76</f>
        <v>#VALUE!</v>
      </c>
      <c r="S103" s="282" t="e">
        <f aca="false">'dkp apr 25' B76</f>
        <v>#VALUE!</v>
      </c>
      <c r="T103" s="282" t="e">
        <f aca="false">'dkp apr 25' E76</f>
        <v>#VALUE!</v>
      </c>
      <c r="U103" s="281" t="e">
        <f aca="false">R103+S103-T103-V103</f>
        <v>#VALUE!</v>
      </c>
      <c r="V103" s="281" t="e">
        <f aca="false">'dkp may 25' B88</f>
        <v>#VALUE!</v>
      </c>
      <c r="W103" s="282" t="e">
        <f aca="false">'dkp may 25' B88</f>
        <v>#VALUE!</v>
      </c>
      <c r="X103" s="282" t="e">
        <f aca="false">'dkp may 25' E88</f>
        <v>#VALUE!</v>
      </c>
      <c r="Y103" s="281" t="e">
        <f aca="false">V103+W103-X103-Z103</f>
        <v>#VALUE!</v>
      </c>
      <c r="Z103" s="281" t="e">
        <f aca="false">'dkp jun 25' B81</f>
        <v>#VALUE!</v>
      </c>
      <c r="AA103" s="282" t="e">
        <f aca="false">'dkp jun 25' B81</f>
        <v>#VALUE!</v>
      </c>
      <c r="AB103" s="282" t="e">
        <f aca="false">'dkp jun 25' E81</f>
        <v>#VALUE!</v>
      </c>
      <c r="AC103" s="281" t="e">
        <f aca="false">Z103+AA103-AB103-AD103</f>
        <v>#VALUE!</v>
      </c>
      <c r="AD103" s="281" t="e">
        <f aca="false">'dkp jul 25' B80</f>
        <v>#VALUE!</v>
      </c>
      <c r="AE103" s="282" t="e">
        <f aca="false">'dkp jul 25' B80</f>
        <v>#VALUE!</v>
      </c>
      <c r="AF103" s="282" t="e">
        <f aca="false">'dkp jul 25' E80</f>
        <v>#VALUE!</v>
      </c>
      <c r="AG103" s="281" t="e">
        <f aca="false">AD103+AE103-AF103-AH103</f>
        <v>#VALUE!</v>
      </c>
      <c r="AH103" s="281" t="e">
        <f aca="false">'dkp aug 25' B82</f>
        <v>#VALUE!</v>
      </c>
      <c r="AI103" s="282" t="e">
        <f aca="false">'dkp aug 25' B82</f>
        <v>#VALUE!</v>
      </c>
      <c r="AJ103" s="282" t="e">
        <f aca="false">'dkp aug 25' E82</f>
        <v>#VALUE!</v>
      </c>
      <c r="AK103" s="282"/>
      <c r="AL103" s="282"/>
      <c r="AM103" s="282"/>
      <c r="AN103" s="282"/>
      <c r="AO103" s="282"/>
      <c r="AP103" s="282"/>
      <c r="AQ103" s="282"/>
      <c r="AR103" s="282"/>
      <c r="AS103" s="282"/>
      <c r="AT103" s="282"/>
      <c r="AU103" s="282"/>
      <c r="AV103" s="282"/>
      <c r="AW103" s="282"/>
      <c r="AX103" s="282"/>
      <c r="AY103" s="282"/>
      <c r="AZ103" s="282"/>
      <c r="BA103" s="282"/>
      <c r="BB103" s="282"/>
    </row>
    <row r="104" customFormat="false" ht="15.75" hidden="false" customHeight="true" outlineLevel="0" collapsed="false">
      <c r="A104" s="283" t="s">
        <v>221</v>
      </c>
      <c r="B104" s="278" t="e">
        <f aca="false">G104+K104+O104+S104+W104+AA104+AE104+AI104+AM104+AQ104+AU104+AY104</f>
        <v>#VALUE!</v>
      </c>
      <c r="C104" s="278" t="e">
        <f aca="false">H104+L104+P104+T104+X104+AB104+AF104+AJ104+AN104+AR104+AV104+AZ104</f>
        <v>#VALUE!</v>
      </c>
      <c r="D104" s="279" t="e">
        <f aca="false">I104+M104+Q104+U104+Y104+AC104+AG104+AK104+AO104+AS104+AW104+BA104</f>
        <v>#VALUE!</v>
      </c>
      <c r="E104" s="280" t="e">
        <f aca="false">C104/(B104+F104)</f>
        <v>#VALUE!</v>
      </c>
      <c r="F104" s="282" t="n">
        <v>59</v>
      </c>
      <c r="G104" s="282"/>
      <c r="H104" s="282"/>
      <c r="I104" s="281" t="e">
        <f aca="false">F104+G104-H104-J104</f>
        <v>#VALUE!</v>
      </c>
      <c r="J104" s="281" t="e">
        <f aca="false">'dkp feb 25' B80</f>
        <v>#VALUE!</v>
      </c>
      <c r="K104" s="282" t="e">
        <f aca="false">'dkp feb 25' B80</f>
        <v>#VALUE!</v>
      </c>
      <c r="L104" s="282" t="e">
        <f aca="false">'dkp feb 25' E80</f>
        <v>#VALUE!</v>
      </c>
      <c r="M104" s="281" t="e">
        <f aca="false">J104+K104-L104-N104</f>
        <v>#VALUE!</v>
      </c>
      <c r="N104" s="281" t="e">
        <f aca="false">'dkp mar 25' B71</f>
        <v>#VALUE!</v>
      </c>
      <c r="O104" s="282" t="e">
        <f aca="false">'dkp mar 25' B71</f>
        <v>#VALUE!</v>
      </c>
      <c r="P104" s="282" t="e">
        <f aca="false">'dkp mar 25' E71</f>
        <v>#VALUE!</v>
      </c>
      <c r="Q104" s="281" t="e">
        <f aca="false">N104+O104-P104-R104</f>
        <v>#VALUE!</v>
      </c>
      <c r="R104" s="281" t="e">
        <f aca="false">'dkp apr 25' B79</f>
        <v>#VALUE!</v>
      </c>
      <c r="S104" s="282" t="e">
        <f aca="false">'dkp apr 25' B79</f>
        <v>#VALUE!</v>
      </c>
      <c r="T104" s="282" t="e">
        <f aca="false">'dkp apr 25' E79</f>
        <v>#VALUE!</v>
      </c>
      <c r="U104" s="281" t="e">
        <f aca="false">R104+S104-T104-V104</f>
        <v>#VALUE!</v>
      </c>
      <c r="V104" s="281" t="e">
        <f aca="false">'dkp may 25' B91</f>
        <v>#VALUE!</v>
      </c>
      <c r="W104" s="282" t="e">
        <f aca="false">'dkp may 25' B91</f>
        <v>#VALUE!</v>
      </c>
      <c r="X104" s="282" t="e">
        <f aca="false">'dkp may 25' E91</f>
        <v>#VALUE!</v>
      </c>
      <c r="Y104" s="281" t="e">
        <f aca="false">V104+W104-X104-Z104</f>
        <v>#VALUE!</v>
      </c>
      <c r="Z104" s="281" t="e">
        <f aca="false">'dkp jun 25' B84</f>
        <v>#VALUE!</v>
      </c>
      <c r="AA104" s="282" t="e">
        <f aca="false">'dkp jun 25' B84</f>
        <v>#VALUE!</v>
      </c>
      <c r="AB104" s="282" t="e">
        <f aca="false">'dkp jun 25' E84</f>
        <v>#VALUE!</v>
      </c>
      <c r="AC104" s="281" t="e">
        <f aca="false">Z104+AA104-AB104-AD104</f>
        <v>#VALUE!</v>
      </c>
      <c r="AD104" s="281" t="e">
        <f aca="false">'dkp jul 25' B83</f>
        <v>#VALUE!</v>
      </c>
      <c r="AE104" s="282" t="e">
        <f aca="false">'dkp jul 25' B83</f>
        <v>#VALUE!</v>
      </c>
      <c r="AF104" s="282" t="e">
        <f aca="false">'dkp jul 25' E83</f>
        <v>#VALUE!</v>
      </c>
      <c r="AG104" s="281" t="e">
        <f aca="false">AD104+AE104-AF104-AH104</f>
        <v>#VALUE!</v>
      </c>
      <c r="AH104" s="281" t="e">
        <f aca="false">'dkp aug 25' B85</f>
        <v>#VALUE!</v>
      </c>
      <c r="AI104" s="282" t="e">
        <f aca="false">'dkp aug 25' B85</f>
        <v>#VALUE!</v>
      </c>
      <c r="AJ104" s="282" t="e">
        <f aca="false">'dkp aug 25' E85</f>
        <v>#VALUE!</v>
      </c>
      <c r="AK104" s="282"/>
      <c r="AL104" s="282"/>
      <c r="AM104" s="282"/>
      <c r="AN104" s="282"/>
      <c r="AO104" s="282"/>
      <c r="AP104" s="282"/>
      <c r="AQ104" s="282"/>
      <c r="AR104" s="282"/>
      <c r="AS104" s="282"/>
      <c r="AT104" s="282"/>
      <c r="AU104" s="282"/>
      <c r="AV104" s="282"/>
      <c r="AW104" s="282"/>
      <c r="AX104" s="282"/>
      <c r="AY104" s="282"/>
      <c r="AZ104" s="282"/>
      <c r="BA104" s="282"/>
      <c r="BB104" s="282"/>
    </row>
    <row r="105" customFormat="false" ht="15.75" hidden="false" customHeight="true" outlineLevel="0" collapsed="false">
      <c r="A105" s="97" t="s">
        <v>355</v>
      </c>
      <c r="B105" s="278" t="e">
        <f aca="false">G105+K105+O105+S105+W105+AA105+AE105+AI105+AM105+AQ105+AU105+AY105</f>
        <v>#VALUE!</v>
      </c>
      <c r="C105" s="278" t="e">
        <f aca="false">H105+L105+P105+T105+X105+AB105+AF105+AJ105+AN105+AR105+AV105+AZ105</f>
        <v>#VALUE!</v>
      </c>
      <c r="D105" s="279" t="e">
        <f aca="false">I105+M105+Q105+U105+Y105+AC105+AG105+AK105+AO105+AS105+AW105+BA105</f>
        <v>#VALUE!</v>
      </c>
      <c r="E105" s="280" t="e">
        <f aca="false">C105/(B105+F105)</f>
        <v>#VALUE!</v>
      </c>
      <c r="F105" s="279" t="e">
        <f aca="false">'dkp jan 25' B4</f>
        <v>#VALUE!</v>
      </c>
      <c r="G105" s="278" t="e">
        <f aca="false">'dkp jan 25' B4</f>
        <v>#VALUE!</v>
      </c>
      <c r="H105" s="278" t="e">
        <f aca="false">'dkp jan 25' E4</f>
        <v>#VALUE!</v>
      </c>
      <c r="I105" s="281" t="e">
        <f aca="false">F105+G105-H105-J105</f>
        <v>#VALUE!</v>
      </c>
      <c r="J105" s="281" t="e">
        <f aca="false">'dkp feb 25' B2</f>
        <v>#VALUE!</v>
      </c>
      <c r="K105" s="282" t="e">
        <f aca="false">'dkp feb 25' B2</f>
        <v>#VALUE!</v>
      </c>
      <c r="L105" s="282" t="e">
        <f aca="false">'dkp feb 25' E2</f>
        <v>#VALUE!</v>
      </c>
      <c r="M105" s="281" t="e">
        <f aca="false">J105+K105-L105-N105</f>
        <v>#VALUE!</v>
      </c>
      <c r="N105" s="281" t="e">
        <f aca="false">'dkp mar 25' B2</f>
        <v>#VALUE!</v>
      </c>
      <c r="O105" s="282" t="e">
        <f aca="false">'dkp mar 25' B2</f>
        <v>#VALUE!</v>
      </c>
      <c r="P105" s="282" t="e">
        <f aca="false">'dkp mar 25' E2</f>
        <v>#VALUE!</v>
      </c>
      <c r="Q105" s="281" t="e">
        <f aca="false">N105+O105-P105-R105</f>
        <v>#VALUE!</v>
      </c>
      <c r="R105" s="281" t="e">
        <f aca="false">'dkp apr 25' B3</f>
        <v>#VALUE!</v>
      </c>
      <c r="S105" s="282" t="e">
        <f aca="false">'dkp apr 25' B3</f>
        <v>#VALUE!</v>
      </c>
      <c r="T105" s="282" t="e">
        <f aca="false">'dkp apr 25' E3</f>
        <v>#VALUE!</v>
      </c>
      <c r="U105" s="281" t="e">
        <f aca="false">R105+S105-T105-V105</f>
        <v>#VALUE!</v>
      </c>
      <c r="V105" s="281" t="e">
        <f aca="false">'dkp may 25' B4</f>
        <v>#VALUE!</v>
      </c>
      <c r="W105" s="282" t="e">
        <f aca="false">'dkp may 25' B4</f>
        <v>#VALUE!</v>
      </c>
      <c r="X105" s="282" t="e">
        <f aca="false">'dkp may 25' E4</f>
        <v>#VALUE!</v>
      </c>
      <c r="Y105" s="281" t="e">
        <f aca="false">V105+W105-X105-Z105</f>
        <v>#VALUE!</v>
      </c>
      <c r="Z105" s="281" t="e">
        <f aca="false">'dkp jun 25' B3</f>
        <v>#VALUE!</v>
      </c>
      <c r="AA105" s="282" t="e">
        <f aca="false">'dkp jun 25' B3</f>
        <v>#VALUE!</v>
      </c>
      <c r="AB105" s="282" t="e">
        <f aca="false">'dkp jun 25' E3</f>
        <v>#VALUE!</v>
      </c>
      <c r="AC105" s="281" t="e">
        <f aca="false">Z105+AA105-AB105-AD105</f>
        <v>#VALUE!</v>
      </c>
      <c r="AD105" s="281" t="e">
        <f aca="false">'dkp jul 25' B2</f>
        <v>#VALUE!</v>
      </c>
      <c r="AE105" s="282" t="e">
        <f aca="false">'dkp jul 25' B2</f>
        <v>#VALUE!</v>
      </c>
      <c r="AF105" s="282" t="e">
        <f aca="false">'dkp jul 25' E2</f>
        <v>#VALUE!</v>
      </c>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row>
    <row r="106" customFormat="false" ht="15.75" hidden="false" customHeight="true" outlineLevel="0" collapsed="false">
      <c r="A106" s="97" t="s">
        <v>1059</v>
      </c>
      <c r="B106" s="278" t="e">
        <f aca="false">G106+K106+O106+S106+W106+AA106+AE106+AI106+AM106+AQ106+AU106+AY106</f>
        <v>#VALUE!</v>
      </c>
      <c r="C106" s="278" t="e">
        <f aca="false">H106+L106+P106+T106+X106+AB106+AF106+AJ106+AN106+AR106+AV106+AZ106</f>
        <v>#VALUE!</v>
      </c>
      <c r="D106" s="279" t="e">
        <f aca="false">I106+M106+Q106+U106+Y106+AC106+AG106+AK106+AO106+AS106+AW106+BA106</f>
        <v>#VALUE!</v>
      </c>
      <c r="E106" s="280" t="e">
        <f aca="false">C106/(B106+F106)</f>
        <v>#VALUE!</v>
      </c>
      <c r="F106" s="282"/>
      <c r="G106" s="282"/>
      <c r="H106" s="282"/>
      <c r="I106" s="282"/>
      <c r="J106" s="282"/>
      <c r="K106" s="282"/>
      <c r="L106" s="282"/>
      <c r="M106" s="282"/>
      <c r="N106" s="282"/>
      <c r="O106" s="282"/>
      <c r="P106" s="282"/>
      <c r="Q106" s="282"/>
      <c r="R106" s="282"/>
      <c r="S106" s="282"/>
      <c r="T106" s="282" t="e">
        <f aca="false">array_constrain(arrayformula(xlookup(A106,'dkp apr 25' A:A,'dkp apr 25' E:E,"")), 1, 1)</f>
        <v>#VALUE!</v>
      </c>
      <c r="U106" s="282"/>
      <c r="V106" s="282"/>
      <c r="W106" s="282"/>
      <c r="X106" s="282"/>
      <c r="Y106" s="281" t="e">
        <f aca="false">V106+W106-X106-Z106</f>
        <v>#VALUE!</v>
      </c>
      <c r="Z106" s="281" t="e">
        <f aca="false">'dkp jun 25' B7</f>
        <v>#VALUE!</v>
      </c>
      <c r="AA106" s="282" t="e">
        <f aca="false">'dkp jun 25' B7</f>
        <v>#VALUE!</v>
      </c>
      <c r="AB106" s="282" t="e">
        <f aca="false">'dkp jun 25' E7</f>
        <v>#VALUE!</v>
      </c>
      <c r="AC106" s="281" t="e">
        <f aca="false">Z106+AA106-AB106-AD106</f>
        <v>#VALUE!</v>
      </c>
      <c r="AD106" s="281" t="e">
        <f aca="false">'dkp jul 25' B5</f>
        <v>#VALUE!</v>
      </c>
      <c r="AE106" s="282" t="e">
        <f aca="false">'dkp jul 25' B5</f>
        <v>#VALUE!</v>
      </c>
      <c r="AF106" s="282" t="e">
        <f aca="false">'dkp jul 25' E5</f>
        <v>#VALUE!</v>
      </c>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row>
    <row r="107" customFormat="false" ht="15.75" hidden="false" customHeight="true" outlineLevel="0" collapsed="false">
      <c r="A107" s="282" t="s">
        <v>602</v>
      </c>
      <c r="B107" s="278" t="e">
        <f aca="false">G107+K107+O107+S107+W107+AA107+AE107+AI107+AM107+AQ107+AU107+AY107</f>
        <v>#VALUE!</v>
      </c>
      <c r="C107" s="278" t="e">
        <f aca="false">H107+L107+P107+T107+X107+AB107+AF107+AJ107+AN107+AR107+AV107+AZ107</f>
        <v>#VALUE!</v>
      </c>
      <c r="D107" s="279" t="e">
        <f aca="false">I107+M107+Q107+U107+Y107+AC107+AG107+AK107+AO107+AS107+AW107+BA107</f>
        <v>#VALUE!</v>
      </c>
      <c r="E107" s="280" t="e">
        <f aca="false">C107/(B107+F107)</f>
        <v>#VALUE!</v>
      </c>
      <c r="F107" s="278"/>
      <c r="G107" s="278"/>
      <c r="H107" s="278"/>
      <c r="I107" s="282"/>
      <c r="J107" s="282"/>
      <c r="K107" s="282"/>
      <c r="L107" s="282"/>
      <c r="M107" s="282"/>
      <c r="N107" s="282"/>
      <c r="O107" s="282"/>
      <c r="P107" s="282"/>
      <c r="Q107" s="282"/>
      <c r="R107" s="282"/>
      <c r="S107" s="282"/>
      <c r="T107" s="282"/>
      <c r="U107" s="282"/>
      <c r="V107" s="282"/>
      <c r="W107" s="282"/>
      <c r="X107" s="282"/>
      <c r="Y107" s="281" t="e">
        <f aca="false">V107+W107-X107-Z107</f>
        <v>#VALUE!</v>
      </c>
      <c r="Z107" s="281" t="e">
        <f aca="false">'dkp jun 25' B8</f>
        <v>#VALUE!</v>
      </c>
      <c r="AA107" s="282" t="e">
        <f aca="false">'dkp jun 25' B8</f>
        <v>#VALUE!</v>
      </c>
      <c r="AB107" s="282" t="e">
        <f aca="false">'dkp jun 25' E7</f>
        <v>#VALUE!</v>
      </c>
      <c r="AC107" s="281" t="e">
        <f aca="false">Z107+AA107-AB107-AD107</f>
        <v>#VALUE!</v>
      </c>
      <c r="AD107" s="281" t="e">
        <f aca="false">'dkp jul 25' B6</f>
        <v>#VALUE!</v>
      </c>
      <c r="AE107" s="282" t="e">
        <f aca="false">'dkp jul 25' B6</f>
        <v>#VALUE!</v>
      </c>
      <c r="AF107" s="282" t="e">
        <f aca="false">'dkp jul 25' E5</f>
        <v>#VALUE!</v>
      </c>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row>
    <row r="108" customFormat="false" ht="15.75" hidden="false" customHeight="true" outlineLevel="0" collapsed="false">
      <c r="A108" s="282" t="s">
        <v>369</v>
      </c>
      <c r="B108" s="278" t="e">
        <f aca="false">G108+K108+O108+S108+W108+AA108+AE108+AI108+AM108+AQ108+AU108+AY108</f>
        <v>#VALUE!</v>
      </c>
      <c r="C108" s="278" t="e">
        <f aca="false">H108+L108+P108+T108+X108+AB108+AF108+AJ108+AN108+AR108+AV108+AZ108</f>
        <v>#VALUE!</v>
      </c>
      <c r="D108" s="279" t="e">
        <f aca="false">I108+M108+Q108+U108+Y108+AC108+AG108+AK108+AO108+AS108+AW108+BA108</f>
        <v>#VALUE!</v>
      </c>
      <c r="E108" s="280" t="e">
        <f aca="false">C108/(B108+F108)</f>
        <v>#VALUE!</v>
      </c>
      <c r="F108" s="282"/>
      <c r="G108" s="282"/>
      <c r="H108" s="282"/>
      <c r="I108" s="281" t="e">
        <f aca="false">F108+G108-H108-J108</f>
        <v>#VALUE!</v>
      </c>
      <c r="J108" s="281" t="e">
        <f aca="false">'dkp feb 25' B14</f>
        <v>#VALUE!</v>
      </c>
      <c r="K108" s="282" t="e">
        <f aca="false">'dkp feb 25' B14</f>
        <v>#VALUE!</v>
      </c>
      <c r="L108" s="282" t="e">
        <f aca="false">'dkp feb 25' E14</f>
        <v>#VALUE!</v>
      </c>
      <c r="M108" s="281" t="e">
        <f aca="false">J108+K108-L108-N108</f>
        <v>#VALUE!</v>
      </c>
      <c r="N108" s="281" t="e">
        <f aca="false">'dkp mar 25' B15</f>
        <v>#VALUE!</v>
      </c>
      <c r="O108" s="282" t="e">
        <f aca="false">'dkp mar 25' B15</f>
        <v>#VALUE!</v>
      </c>
      <c r="P108" s="282" t="e">
        <f aca="false">'dkp mar 25' E15</f>
        <v>#VALUE!</v>
      </c>
      <c r="Q108" s="281" t="e">
        <f aca="false">N108+O108-P108-R108</f>
        <v>#VALUE!</v>
      </c>
      <c r="R108" s="281" t="e">
        <f aca="false">'dkp apr 25' B16</f>
        <v>#VALUE!</v>
      </c>
      <c r="S108" s="282" t="e">
        <f aca="false">'dkp apr 25' B16</f>
        <v>#VALUE!</v>
      </c>
      <c r="T108" s="282" t="e">
        <f aca="false">'dkp apr 25' E16</f>
        <v>#VALUE!</v>
      </c>
      <c r="U108" s="281" t="e">
        <f aca="false">R108+S108-T108-V108</f>
        <v>#VALUE!</v>
      </c>
      <c r="V108" s="281" t="e">
        <f aca="false">'dkp may 25' B16</f>
        <v>#VALUE!</v>
      </c>
      <c r="W108" s="282" t="e">
        <f aca="false">'dkp may 25' B16</f>
        <v>#VALUE!</v>
      </c>
      <c r="X108" s="282" t="e">
        <f aca="false">'dkp may 25' E16</f>
        <v>#VALUE!</v>
      </c>
      <c r="Y108" s="281" t="e">
        <f aca="false">V108+W108-X108-Z108</f>
        <v>#VALUE!</v>
      </c>
      <c r="Z108" s="281" t="e">
        <f aca="false">'dkp jun 25' B16</f>
        <v>#VALUE!</v>
      </c>
      <c r="AA108" s="282" t="e">
        <f aca="false">'dkp jun 25' B16</f>
        <v>#VALUE!</v>
      </c>
      <c r="AB108" s="282" t="e">
        <f aca="false">'dkp jun 25' E16</f>
        <v>#VALUE!</v>
      </c>
      <c r="AC108" s="281" t="e">
        <f aca="false">Z108+AA108-AB108-AD108</f>
        <v>#VALUE!</v>
      </c>
      <c r="AD108" s="281" t="e">
        <f aca="false">'dkp jul 25' B14</f>
        <v>#VALUE!</v>
      </c>
      <c r="AE108" s="282" t="e">
        <f aca="false">'dkp jul 25' B14</f>
        <v>#VALUE!</v>
      </c>
      <c r="AF108" s="282" t="e">
        <f aca="false">'dkp jul 25' E14</f>
        <v>#VALUE!</v>
      </c>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row>
    <row r="109" customFormat="false" ht="15.75" hidden="false" customHeight="true" outlineLevel="0" collapsed="false">
      <c r="A109" s="282" t="s">
        <v>46</v>
      </c>
      <c r="B109" s="278" t="e">
        <f aca="false">G109+K109+O109+S109+W109+AA109+AE109+AI109+AM109+AQ109+AU109+AY109</f>
        <v>#VALUE!</v>
      </c>
      <c r="C109" s="278" t="e">
        <f aca="false">H109+L109+P109+T109+X109+AB109+AF109+AJ109+AN109+AR109+AV109+AZ109</f>
        <v>#VALUE!</v>
      </c>
      <c r="D109" s="279" t="e">
        <f aca="false">I109+M109+Q109+U109+Y109+AC109+AG109+AK109+AO109+AS109+AW109+BA109</f>
        <v>#VALUE!</v>
      </c>
      <c r="E109" s="280" t="e">
        <f aca="false">C109/(B109+F109)</f>
        <v>#VALUE!</v>
      </c>
      <c r="F109" s="282" t="n">
        <v>33</v>
      </c>
      <c r="G109" s="282"/>
      <c r="H109" s="282"/>
      <c r="I109" s="282"/>
      <c r="J109" s="282"/>
      <c r="K109" s="282"/>
      <c r="L109" s="282"/>
      <c r="M109" s="282"/>
      <c r="N109" s="282"/>
      <c r="O109" s="282"/>
      <c r="P109" s="282"/>
      <c r="Q109" s="281" t="e">
        <f aca="false">F109+O109-P109-R109</f>
        <v>#VALUE!</v>
      </c>
      <c r="R109" s="281" t="e">
        <f aca="false">'dkp apr 25' B20</f>
        <v>#VALUE!</v>
      </c>
      <c r="S109" s="282" t="e">
        <f aca="false">'dkp apr 25' B20</f>
        <v>#VALUE!</v>
      </c>
      <c r="T109" s="282" t="e">
        <f aca="false">'dkp apr 25' E20</f>
        <v>#VALUE!</v>
      </c>
      <c r="U109" s="281" t="e">
        <f aca="false">R109+S109-T109-V109</f>
        <v>#VALUE!</v>
      </c>
      <c r="V109" s="281" t="e">
        <f aca="false">'dkp may 25' B19</f>
        <v>#VALUE!</v>
      </c>
      <c r="W109" s="282" t="e">
        <f aca="false">'dkp may 25' B19</f>
        <v>#VALUE!</v>
      </c>
      <c r="X109" s="282" t="e">
        <f aca="false">'dkp may 25' E19</f>
        <v>#VALUE!</v>
      </c>
      <c r="Y109" s="281" t="e">
        <f aca="false">V109+W109-X109-Z109</f>
        <v>#VALUE!</v>
      </c>
      <c r="Z109" s="281" t="e">
        <f aca="false">'dkp jun 25' B19</f>
        <v>#VALUE!</v>
      </c>
      <c r="AA109" s="282" t="e">
        <f aca="false">'dkp jun 25' B19</f>
        <v>#VALUE!</v>
      </c>
      <c r="AB109" s="282" t="e">
        <f aca="false">'dkp jun 25' E19</f>
        <v>#VALUE!</v>
      </c>
      <c r="AC109" s="281" t="e">
        <f aca="false">Z109+AA109-AB109-AD109</f>
        <v>#VALUE!</v>
      </c>
      <c r="AD109" s="281" t="e">
        <f aca="false">'dkp jul 25' B16</f>
        <v>#VALUE!</v>
      </c>
      <c r="AE109" s="282" t="e">
        <f aca="false">'dkp jul 25' B16</f>
        <v>#VALUE!</v>
      </c>
      <c r="AF109" s="282" t="e">
        <f aca="false">'dkp jul 25' E16</f>
        <v>#VALUE!</v>
      </c>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row>
    <row r="110" customFormat="false" ht="15.75" hidden="false" customHeight="true" outlineLevel="0" collapsed="false">
      <c r="A110" s="282" t="s">
        <v>677</v>
      </c>
      <c r="B110" s="278" t="e">
        <f aca="false">G110+K110+O110+S110+W110+AA110+AE110+AI110+AM110+AQ110+AU110+AY110</f>
        <v>#VALUE!</v>
      </c>
      <c r="C110" s="278" t="e">
        <f aca="false">H110+L110+P110+T110+X110+AB110+AF110+AJ110+AN110+AR110+AV110+AZ110</f>
        <v>#VALUE!</v>
      </c>
      <c r="D110" s="279" t="e">
        <f aca="false">I110+M110+Q110+U110+Y110+AC110+AG110+AK110+AO110+AS110+AW110+BA110</f>
        <v>#VALUE!</v>
      </c>
      <c r="E110" s="280" t="e">
        <f aca="false">C110/(B110+F110)</f>
        <v>#VALUE!</v>
      </c>
      <c r="F110" s="282"/>
      <c r="G110" s="282"/>
      <c r="H110" s="282"/>
      <c r="I110" s="282"/>
      <c r="J110" s="282"/>
      <c r="K110" s="282"/>
      <c r="L110" s="282"/>
      <c r="M110" s="282"/>
      <c r="N110" s="282"/>
      <c r="O110" s="282"/>
      <c r="P110" s="282"/>
      <c r="Q110" s="282"/>
      <c r="R110" s="282"/>
      <c r="S110" s="282"/>
      <c r="T110" s="282" t="e">
        <f aca="false">array_constrain(arrayformula(xlookup(A110,'dkp apr 25' A:A,'dkp apr 25' E:E,"")), 1, 1)</f>
        <v>#VALUE!</v>
      </c>
      <c r="U110" s="282"/>
      <c r="V110" s="282"/>
      <c r="W110" s="282"/>
      <c r="X110" s="282"/>
      <c r="Y110" s="281" t="e">
        <f aca="false">V110+W110-X110-Z110</f>
        <v>#VALUE!</v>
      </c>
      <c r="Z110" s="281" t="e">
        <f aca="false">'dkp jun 25' B20</f>
        <v>#VALUE!</v>
      </c>
      <c r="AA110" s="282" t="e">
        <f aca="false">'dkp jun 25' B20</f>
        <v>#VALUE!</v>
      </c>
      <c r="AB110" s="282" t="e">
        <f aca="false">'dkp jun 25' E19</f>
        <v>#VALUE!</v>
      </c>
      <c r="AC110" s="281" t="e">
        <f aca="false">Z110+AA110-AB110-AD110</f>
        <v>#VALUE!</v>
      </c>
      <c r="AD110" s="281" t="e">
        <f aca="false">'dkp jul 25' B17</f>
        <v>#VALUE!</v>
      </c>
      <c r="AE110" s="282" t="e">
        <f aca="false">'dkp jul 25' B17</f>
        <v>#VALUE!</v>
      </c>
      <c r="AF110" s="282" t="e">
        <f aca="false">'dkp jul 25' E16</f>
        <v>#VALUE!</v>
      </c>
      <c r="AG110" s="282"/>
      <c r="AH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row>
    <row r="111" customFormat="false" ht="15.75" hidden="false" customHeight="true" outlineLevel="0" collapsed="false">
      <c r="A111" s="97" t="s">
        <v>339</v>
      </c>
      <c r="B111" s="278" t="e">
        <f aca="false">G111+K111+O111+S111+W111+AA111+AE111+AI111+AM111+AQ111+AU111+AY111</f>
        <v>#VALUE!</v>
      </c>
      <c r="C111" s="278" t="e">
        <f aca="false">H111+L111+P111+T111+X111+AB111+AF111+AJ111+AN111+AR111+AV111+AZ111</f>
        <v>#VALUE!</v>
      </c>
      <c r="D111" s="279" t="e">
        <f aca="false">I111+M111+Q111+U111+Y111+AC111+AG111+AK111+AO111+AS111+AW111+BA111</f>
        <v>#VALUE!</v>
      </c>
      <c r="E111" s="280" t="e">
        <f aca="false">C111/(B111+F111)</f>
        <v>#VALUE!</v>
      </c>
      <c r="F111" s="279" t="e">
        <f aca="false">'dkp jan 25' B26</f>
        <v>#VALUE!</v>
      </c>
      <c r="G111" s="278" t="e">
        <f aca="false">'dkp jan 25' B26</f>
        <v>#VALUE!</v>
      </c>
      <c r="H111" s="278" t="e">
        <f aca="false">'dkp jan 25' E26</f>
        <v>#VALUE!</v>
      </c>
      <c r="I111" s="281" t="e">
        <f aca="false">F111+G111-H111-J111</f>
        <v>#VALUE!</v>
      </c>
      <c r="J111" s="281" t="e">
        <f aca="false">'dkp feb 25' B25</f>
        <v>#VALUE!</v>
      </c>
      <c r="K111" s="282" t="e">
        <f aca="false">'dkp feb 25' B25</f>
        <v>#VALUE!</v>
      </c>
      <c r="L111" s="282" t="e">
        <f aca="false">'dkp feb 25' E25</f>
        <v>#VALUE!</v>
      </c>
      <c r="M111" s="281" t="e">
        <f aca="false">J111+K111-L111-N111</f>
        <v>#VALUE!</v>
      </c>
      <c r="N111" s="281" t="e">
        <f aca="false">'dkp mar 25' B24</f>
        <v>#VALUE!</v>
      </c>
      <c r="O111" s="282" t="e">
        <f aca="false">'dkp mar 25' B24</f>
        <v>#VALUE!</v>
      </c>
      <c r="P111" s="282" t="e">
        <f aca="false">'dkp mar 25' E24</f>
        <v>#VALUE!</v>
      </c>
      <c r="Q111" s="281" t="e">
        <f aca="false">N111+O111-P111-R111</f>
        <v>#VALUE!</v>
      </c>
      <c r="R111" s="281" t="e">
        <f aca="false">'dkp apr 25' B26</f>
        <v>#VALUE!</v>
      </c>
      <c r="S111" s="282" t="e">
        <f aca="false">'dkp apr 25' B26</f>
        <v>#VALUE!</v>
      </c>
      <c r="T111" s="282" t="e">
        <f aca="false">'dkp apr 25' E26</f>
        <v>#VALUE!</v>
      </c>
      <c r="U111" s="281" t="e">
        <f aca="false">R111+S111-T111-V111</f>
        <v>#VALUE!</v>
      </c>
      <c r="V111" s="281" t="e">
        <f aca="false">'dkp may 25' B26</f>
        <v>#VALUE!</v>
      </c>
      <c r="W111" s="282" t="e">
        <f aca="false">'dkp may 25' B26</f>
        <v>#VALUE!</v>
      </c>
      <c r="X111" s="282" t="e">
        <f aca="false">'dkp may 25' E26</f>
        <v>#VALUE!</v>
      </c>
      <c r="Y111" s="281" t="e">
        <f aca="false">V111+W111-X111-Z111</f>
        <v>#VALUE!</v>
      </c>
      <c r="Z111" s="281" t="e">
        <f aca="false">'dkp jun 25' B27</f>
        <v>#VALUE!</v>
      </c>
      <c r="AA111" s="282" t="e">
        <f aca="false">'dkp jun 25' B27</f>
        <v>#VALUE!</v>
      </c>
      <c r="AB111" s="282" t="e">
        <f aca="false">'dkp jun 25' E27</f>
        <v>#VALUE!</v>
      </c>
      <c r="AC111" s="281" t="e">
        <f aca="false">Z111+AA111-AB111-AD111</f>
        <v>#VALUE!</v>
      </c>
      <c r="AD111" s="281" t="e">
        <f aca="false">'dkp jul 25' B25</f>
        <v>#VALUE!</v>
      </c>
      <c r="AE111" s="282" t="e">
        <f aca="false">'dkp jul 25' B25</f>
        <v>#VALUE!</v>
      </c>
      <c r="AF111" s="282" t="e">
        <f aca="false">'dkp jul 25' E25</f>
        <v>#VALUE!</v>
      </c>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row>
    <row r="112" customFormat="false" ht="15.75" hidden="false" customHeight="true" outlineLevel="0" collapsed="false">
      <c r="A112" s="282" t="s">
        <v>363</v>
      </c>
      <c r="B112" s="278" t="e">
        <f aca="false">G112+K112+O112+S112+W112+AA112+AE112+AI112+AM112+AQ112+AU112+AY112</f>
        <v>#VALUE!</v>
      </c>
      <c r="C112" s="278" t="e">
        <f aca="false">H112+L112+P112+T112+X112+AB112+AF112+AJ112+AN112+AR112+AV112+AZ112</f>
        <v>#VALUE!</v>
      </c>
      <c r="D112" s="279" t="e">
        <f aca="false">I112+M112+Q112+U112+Y112+AC112+AG112+AK112+AO112+AS112+AW112+BA112</f>
        <v>#VALUE!</v>
      </c>
      <c r="E112" s="280" t="e">
        <f aca="false">C112/(B112+F112)</f>
        <v>#VALUE!</v>
      </c>
      <c r="F112" s="282"/>
      <c r="G112" s="282"/>
      <c r="H112" s="282"/>
      <c r="I112" s="282"/>
      <c r="J112" s="282"/>
      <c r="K112" s="282"/>
      <c r="L112" s="282"/>
      <c r="M112" s="282"/>
      <c r="N112" s="282"/>
      <c r="O112" s="282"/>
      <c r="P112" s="282"/>
      <c r="Q112" s="282"/>
      <c r="R112" s="282"/>
      <c r="S112" s="282"/>
      <c r="T112" s="282" t="e">
        <f aca="false">array_constrain(arrayformula(xlookup(A112,'dkp apr 25' A:A,'dkp apr 25' E:E,"")), 1, 1)</f>
        <v>#VALUE!</v>
      </c>
      <c r="U112" s="282"/>
      <c r="V112" s="282"/>
      <c r="W112" s="282"/>
      <c r="X112" s="282"/>
      <c r="Y112" s="281" t="e">
        <f aca="false">V112+W112-X112-Z112</f>
        <v>#VALUE!</v>
      </c>
      <c r="Z112" s="281" t="e">
        <f aca="false">'dkp jun 25' B29</f>
        <v>#VALUE!</v>
      </c>
      <c r="AA112" s="282" t="e">
        <f aca="false">'dkp jun 25' B29</f>
        <v>#VALUE!</v>
      </c>
      <c r="AB112" s="282" t="e">
        <f aca="false">'dkp jun 25' E29</f>
        <v>#VALUE!</v>
      </c>
      <c r="AC112" s="281" t="e">
        <f aca="false">Z112+AA112-AB112-AD112</f>
        <v>#VALUE!</v>
      </c>
      <c r="AD112" s="281" t="e">
        <f aca="false">'dkp jul 25' B28</f>
        <v>#VALUE!</v>
      </c>
      <c r="AE112" s="282" t="e">
        <f aca="false">'dkp jul 25' B28</f>
        <v>#VALUE!</v>
      </c>
      <c r="AF112" s="282" t="e">
        <f aca="false">'dkp jul 25' E28</f>
        <v>#VALUE!</v>
      </c>
      <c r="AG112" s="282"/>
      <c r="AH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row>
    <row r="113" customFormat="false" ht="15.75" hidden="false" customHeight="true" outlineLevel="0" collapsed="false">
      <c r="A113" s="282" t="s">
        <v>1054</v>
      </c>
      <c r="B113" s="278" t="e">
        <f aca="false">G113+K113+O113+S113+W113+AA113+AE113+AI113+AM113+AQ113+AU113+AY113</f>
        <v>#VALUE!</v>
      </c>
      <c r="C113" s="278" t="e">
        <f aca="false">H113+L113+P113+T113+X113+AB113+AF113+AJ113+AN113+AR113+AV113+AZ113</f>
        <v>#VALUE!</v>
      </c>
      <c r="D113" s="279" t="e">
        <f aca="false">I113+M113+Q113+U113+Y113+AC113+AG113+AK113+AO113+AS113+AW113+BA113</f>
        <v>#VALUE!</v>
      </c>
      <c r="E113" s="280" t="e">
        <f aca="false">C113/(B113+F113)</f>
        <v>#VALUE!</v>
      </c>
      <c r="F113" s="282"/>
      <c r="G113" s="282"/>
      <c r="H113" s="282"/>
      <c r="I113" s="282"/>
      <c r="J113" s="282"/>
      <c r="K113" s="282"/>
      <c r="L113" s="282"/>
      <c r="M113" s="282"/>
      <c r="N113" s="282"/>
      <c r="O113" s="282"/>
      <c r="P113" s="282"/>
      <c r="Q113" s="282"/>
      <c r="R113" s="282"/>
      <c r="S113" s="282"/>
      <c r="T113" s="282" t="e">
        <f aca="false">array_constrain(arrayformula(xlookup(A113,'dkp apr 25' A:A,'dkp apr 25' E:E,"")), 1, 1)</f>
        <v>#VALUE!</v>
      </c>
      <c r="U113" s="282"/>
      <c r="V113" s="282"/>
      <c r="W113" s="282"/>
      <c r="X113" s="282"/>
      <c r="Y113" s="281" t="e">
        <f aca="false">V113+W113-X113-Z113</f>
        <v>#VALUE!</v>
      </c>
      <c r="Z113" s="281" t="e">
        <f aca="false">'dkp jun 25' B34</f>
        <v>#VALUE!</v>
      </c>
      <c r="AA113" s="282" t="e">
        <f aca="false">'dkp jun 25' B34</f>
        <v>#VALUE!</v>
      </c>
      <c r="AB113" s="282" t="e">
        <f aca="false">'dkp jun 25' E34</f>
        <v>#VALUE!</v>
      </c>
      <c r="AC113" s="281" t="e">
        <f aca="false">Z113+AA113-AB113-AD113</f>
        <v>#VALUE!</v>
      </c>
      <c r="AD113" s="281" t="e">
        <f aca="false">'dkp jul 25' B35</f>
        <v>#VALUE!</v>
      </c>
      <c r="AE113" s="282" t="e">
        <f aca="false">'dkp jul 25' B35</f>
        <v>#VALUE!</v>
      </c>
      <c r="AF113" s="282" t="e">
        <f aca="false">'dkp jul 25' E35</f>
        <v>#VALUE!</v>
      </c>
      <c r="AG113" s="282"/>
      <c r="AH113" s="282"/>
      <c r="AI113" s="282"/>
      <c r="AJ113" s="282"/>
      <c r="AK113" s="282"/>
      <c r="AL113" s="282"/>
      <c r="AM113" s="282"/>
      <c r="AN113" s="282"/>
      <c r="AO113" s="282"/>
      <c r="AP113" s="282"/>
      <c r="AQ113" s="282"/>
      <c r="AR113" s="282"/>
      <c r="AS113" s="282"/>
      <c r="AT113" s="282"/>
      <c r="AU113" s="282"/>
      <c r="AV113" s="282"/>
      <c r="AW113" s="282"/>
      <c r="AX113" s="282"/>
      <c r="AY113" s="282"/>
      <c r="AZ113" s="282"/>
      <c r="BA113" s="282"/>
      <c r="BB113" s="282"/>
    </row>
    <row r="114" customFormat="false" ht="15.75" hidden="false" customHeight="true" outlineLevel="0" collapsed="false">
      <c r="A114" s="282" t="s">
        <v>319</v>
      </c>
      <c r="B114" s="278" t="e">
        <f aca="false">G114+K114+O114+S114+W114+AA114+AE114+AI114+AM114+AQ114+AU114+AY114</f>
        <v>#VALUE!</v>
      </c>
      <c r="C114" s="278" t="e">
        <f aca="false">H114+L114+P114+T114+X114+AB114+AF114+AJ114+AN114+AR114+AV114+AZ114</f>
        <v>#VALUE!</v>
      </c>
      <c r="D114" s="279" t="e">
        <f aca="false">I114+M114+Q114+U114+Y114+AC114+AG114+AK114+AO114+AS114+AW114+BA114</f>
        <v>#VALUE!</v>
      </c>
      <c r="E114" s="280" t="e">
        <f aca="false">C114/(B114+F114)</f>
        <v>#VALUE!</v>
      </c>
      <c r="F114" s="282" t="n">
        <v>54</v>
      </c>
      <c r="G114" s="282"/>
      <c r="H114" s="282"/>
      <c r="I114" s="282"/>
      <c r="J114" s="282"/>
      <c r="K114" s="282"/>
      <c r="L114" s="282"/>
      <c r="M114" s="281" t="e">
        <f aca="false">F114+K114-L114-N114</f>
        <v>#VALUE!</v>
      </c>
      <c r="N114" s="281" t="e">
        <f aca="false">'dkp mar 25' B33</f>
        <v>#VALUE!</v>
      </c>
      <c r="O114" s="282" t="e">
        <f aca="false">'dkp mar 25' B33</f>
        <v>#VALUE!</v>
      </c>
      <c r="P114" s="282" t="e">
        <f aca="false">'dkp mar 25' E33</f>
        <v>#VALUE!</v>
      </c>
      <c r="Q114" s="281" t="e">
        <f aca="false">N114+O114-P114-R114</f>
        <v>#VALUE!</v>
      </c>
      <c r="R114" s="281" t="e">
        <f aca="false">'dkp apr 25' B37</f>
        <v>#VALUE!</v>
      </c>
      <c r="S114" s="282" t="e">
        <f aca="false">'dkp apr 25' B37</f>
        <v>#VALUE!</v>
      </c>
      <c r="T114" s="282" t="e">
        <f aca="false">'dkp apr 25' E37</f>
        <v>#VALUE!</v>
      </c>
      <c r="U114" s="281" t="e">
        <f aca="false">R114+S114-T114-V114</f>
        <v>#VALUE!</v>
      </c>
      <c r="V114" s="281" t="e">
        <f aca="false">'dkp may 25' B40</f>
        <v>#VALUE!</v>
      </c>
      <c r="W114" s="282" t="e">
        <f aca="false">'dkp may 25' B40</f>
        <v>#VALUE!</v>
      </c>
      <c r="X114" s="282" t="e">
        <f aca="false">'dkp may 25' E40</f>
        <v>#VALUE!</v>
      </c>
      <c r="Y114" s="281" t="e">
        <f aca="false">V114+W114-X114-Z114</f>
        <v>#VALUE!</v>
      </c>
      <c r="Z114" s="281" t="e">
        <f aca="false">'dkp jun 25' B39</f>
        <v>#VALUE!</v>
      </c>
      <c r="AA114" s="282" t="e">
        <f aca="false">'dkp jun 25' B39</f>
        <v>#VALUE!</v>
      </c>
      <c r="AB114" s="282" t="e">
        <f aca="false">'dkp jun 25' E39</f>
        <v>#VALUE!</v>
      </c>
      <c r="AC114" s="281" t="e">
        <f aca="false">Z114+AA114-AB114-AD114</f>
        <v>#VALUE!</v>
      </c>
      <c r="AD114" s="281" t="e">
        <f aca="false">'dkp jul 25' B40</f>
        <v>#VALUE!</v>
      </c>
      <c r="AE114" s="282" t="e">
        <f aca="false">'dkp jul 25' B40</f>
        <v>#VALUE!</v>
      </c>
      <c r="AF114" s="282" t="e">
        <f aca="false">'dkp jul 25' E40</f>
        <v>#VALUE!</v>
      </c>
      <c r="AG114" s="282"/>
      <c r="AH114" s="282"/>
      <c r="AI114" s="282"/>
      <c r="AJ114" s="282"/>
      <c r="AK114" s="282"/>
      <c r="AL114" s="282"/>
      <c r="AM114" s="282"/>
      <c r="AN114" s="282"/>
      <c r="AO114" s="282"/>
      <c r="AP114" s="282"/>
      <c r="AQ114" s="282"/>
      <c r="AR114" s="282"/>
      <c r="AS114" s="282"/>
      <c r="AT114" s="282"/>
      <c r="AU114" s="282"/>
      <c r="AV114" s="282"/>
      <c r="AW114" s="282"/>
      <c r="AX114" s="282"/>
      <c r="AY114" s="282"/>
      <c r="AZ114" s="282"/>
      <c r="BA114" s="282"/>
      <c r="BB114" s="282"/>
    </row>
    <row r="115" customFormat="false" ht="15.75" hidden="false" customHeight="true" outlineLevel="0" collapsed="false">
      <c r="A115" s="283" t="s">
        <v>367</v>
      </c>
      <c r="B115" s="278" t="e">
        <f aca="false">G115+K115+O115+S115+W115+AA115+AE115+AI115+AM115+AQ115+AU115+AY115</f>
        <v>#VALUE!</v>
      </c>
      <c r="C115" s="278" t="e">
        <f aca="false">H115+L115+P115+T115+X115+AB115+AF115+AJ115+AN115+AR115+AV115+AZ115</f>
        <v>#VALUE!</v>
      </c>
      <c r="D115" s="279" t="e">
        <f aca="false">I115+M115+Q115+U115+Y115+AC115+AG115+AK115+AO115+AS115+AW115+BA115</f>
        <v>#VALUE!</v>
      </c>
      <c r="E115" s="280" t="e">
        <f aca="false">C115/(B115+F115)</f>
        <v>#VALUE!</v>
      </c>
      <c r="F115" s="279" t="e">
        <f aca="false">'dkp jan 25' B70</f>
        <v>#VALUE!</v>
      </c>
      <c r="G115" s="278" t="e">
        <f aca="false">'dkp jan 25' B70</f>
        <v>#VALUE!</v>
      </c>
      <c r="H115" s="278" t="e">
        <f aca="false">'dkp jan 25' E70</f>
        <v>#VALUE!</v>
      </c>
      <c r="I115" s="281" t="e">
        <f aca="false">F115+G115-H115-J115</f>
        <v>#VALUE!</v>
      </c>
      <c r="J115" s="281" t="e">
        <f aca="false">'dkp feb 25' B67</f>
        <v>#VALUE!</v>
      </c>
      <c r="K115" s="282" t="e">
        <f aca="false">'dkp feb 25' B67</f>
        <v>#VALUE!</v>
      </c>
      <c r="L115" s="282" t="e">
        <f aca="false">'dkp feb 25' E67</f>
        <v>#VALUE!</v>
      </c>
      <c r="M115" s="281" t="e">
        <f aca="false">J115+K115-L115-N115</f>
        <v>#VALUE!</v>
      </c>
      <c r="N115" s="281" t="e">
        <f aca="false">'dkp mar 25' B60</f>
        <v>#VALUE!</v>
      </c>
      <c r="O115" s="282" t="e">
        <f aca="false">'dkp mar 25' B60</f>
        <v>#VALUE!</v>
      </c>
      <c r="P115" s="282" t="e">
        <f aca="false">'dkp mar 25' E60</f>
        <v>#VALUE!</v>
      </c>
      <c r="Q115" s="282"/>
      <c r="R115" s="282"/>
      <c r="S115" s="282"/>
      <c r="T115" s="282"/>
      <c r="U115" s="281" t="e">
        <f aca="false">N115+S115-T115-V115</f>
        <v>#VALUE!</v>
      </c>
      <c r="V115" s="281" t="e">
        <f aca="false">'dkp may 25' B77</f>
        <v>#VALUE!</v>
      </c>
      <c r="W115" s="282" t="e">
        <f aca="false">'dkp may 25' B77</f>
        <v>#VALUE!</v>
      </c>
      <c r="X115" s="282" t="e">
        <f aca="false">'dkp may 25' E77</f>
        <v>#VALUE!</v>
      </c>
      <c r="Y115" s="281" t="e">
        <f aca="false">V115+W115-X115-Z115</f>
        <v>#VALUE!</v>
      </c>
      <c r="Z115" s="281" t="e">
        <f aca="false">'dkp jun 25' B70</f>
        <v>#VALUE!</v>
      </c>
      <c r="AA115" s="282" t="e">
        <f aca="false">'dkp jun 25' B70</f>
        <v>#VALUE!</v>
      </c>
      <c r="AB115" s="282" t="e">
        <f aca="false">'dkp jun 25' E70</f>
        <v>#VALUE!</v>
      </c>
      <c r="AC115" s="281" t="e">
        <f aca="false">Z115+AA115-AB115-AD115</f>
        <v>#VALUE!</v>
      </c>
      <c r="AD115" s="281" t="e">
        <f aca="false">'dkp jul 25' B71</f>
        <v>#VALUE!</v>
      </c>
      <c r="AE115" s="282" t="e">
        <f aca="false">'dkp jul 25' B71</f>
        <v>#VALUE!</v>
      </c>
      <c r="AF115" s="282" t="e">
        <f aca="false">'dkp jul 25' E71</f>
        <v>#VALUE!</v>
      </c>
      <c r="AG115" s="282"/>
      <c r="AH115" s="282"/>
      <c r="AI115" s="282"/>
      <c r="AJ115" s="282"/>
      <c r="AK115" s="282"/>
      <c r="AL115" s="282"/>
      <c r="AM115" s="282"/>
      <c r="AN115" s="282"/>
      <c r="AO115" s="282"/>
      <c r="AP115" s="282"/>
      <c r="AQ115" s="282"/>
      <c r="AR115" s="282"/>
      <c r="AS115" s="282"/>
      <c r="AT115" s="282"/>
      <c r="AU115" s="282"/>
      <c r="AV115" s="282"/>
      <c r="AW115" s="282"/>
      <c r="AX115" s="282"/>
      <c r="AY115" s="282"/>
      <c r="AZ115" s="282"/>
      <c r="BA115" s="282"/>
      <c r="BB115" s="282"/>
    </row>
    <row r="116" customFormat="false" ht="15.75" hidden="false" customHeight="true" outlineLevel="0" collapsed="false">
      <c r="A116" s="283" t="s">
        <v>317</v>
      </c>
      <c r="B116" s="278" t="e">
        <f aca="false">G116+K116+O116+S116+W116+AA116+AE116+AI116+AM116+AQ116+AU116+AY116</f>
        <v>#VALUE!</v>
      </c>
      <c r="C116" s="278" t="e">
        <f aca="false">H116+L116+P116+T116+X116+AB116+AF116+AJ116+AN116+AR116+AV116+AZ116</f>
        <v>#VALUE!</v>
      </c>
      <c r="D116" s="279" t="e">
        <f aca="false">I116+M116+Q116+U116+Y116+AC116+AG116+AK116+AO116+AS116+AW116+BA116</f>
        <v>#VALUE!</v>
      </c>
      <c r="E116" s="280" t="e">
        <f aca="false">C116/(B116+F116)</f>
        <v>#VALUE!</v>
      </c>
      <c r="F116" s="282" t="n">
        <v>94</v>
      </c>
      <c r="G116" s="282"/>
      <c r="H116" s="282"/>
      <c r="I116" s="282"/>
      <c r="J116" s="282"/>
      <c r="K116" s="282"/>
      <c r="L116" s="282"/>
      <c r="M116" s="282"/>
      <c r="N116" s="282"/>
      <c r="O116" s="282"/>
      <c r="P116" s="282"/>
      <c r="Q116" s="281" t="e">
        <f aca="false">F116+O116-P116-R116</f>
        <v>#VALUE!</v>
      </c>
      <c r="R116" s="281" t="e">
        <f aca="false">'dkp apr 25' B73</f>
        <v>#VALUE!</v>
      </c>
      <c r="S116" s="282" t="e">
        <f aca="false">'dkp apr 25' B73</f>
        <v>#VALUE!</v>
      </c>
      <c r="T116" s="282" t="e">
        <f aca="false">'dkp apr 25' E73</f>
        <v>#VALUE!</v>
      </c>
      <c r="U116" s="281" t="e">
        <f aca="false">R116+S116-T116-V116</f>
        <v>#VALUE!</v>
      </c>
      <c r="V116" s="281" t="e">
        <f aca="false">'dkp may 25' B85</f>
        <v>#VALUE!</v>
      </c>
      <c r="W116" s="282" t="e">
        <f aca="false">'dkp may 25' B85</f>
        <v>#VALUE!</v>
      </c>
      <c r="X116" s="282" t="e">
        <f aca="false">'dkp may 25' E85</f>
        <v>#VALUE!</v>
      </c>
      <c r="Y116" s="281" t="e">
        <f aca="false">V116+W116-X116-Z116</f>
        <v>#VALUE!</v>
      </c>
      <c r="Z116" s="281" t="e">
        <f aca="false">'dkp jun 25' B78</f>
        <v>#VALUE!</v>
      </c>
      <c r="AA116" s="282" t="e">
        <f aca="false">'dkp jun 25' B78</f>
        <v>#VALUE!</v>
      </c>
      <c r="AB116" s="282" t="e">
        <f aca="false">'dkp jun 25' E78</f>
        <v>#VALUE!</v>
      </c>
      <c r="AC116" s="281" t="e">
        <f aca="false">Z116+AA116-AB116-AD116</f>
        <v>#VALUE!</v>
      </c>
      <c r="AD116" s="281" t="e">
        <f aca="false">'dkp jul 25' B77</f>
        <v>#VALUE!</v>
      </c>
      <c r="AE116" s="282" t="e">
        <f aca="false">'dkp jul 25' B77</f>
        <v>#VALUE!</v>
      </c>
      <c r="AF116" s="282" t="e">
        <f aca="false">'dkp jul 25' E77</f>
        <v>#VALUE!</v>
      </c>
      <c r="AG116" s="282"/>
      <c r="AH116" s="282"/>
      <c r="AI116" s="282"/>
      <c r="AJ116" s="282"/>
      <c r="AK116" s="282"/>
      <c r="AL116" s="282"/>
      <c r="AM116" s="282"/>
      <c r="AN116" s="282"/>
      <c r="AO116" s="282"/>
      <c r="AP116" s="282"/>
      <c r="AQ116" s="282"/>
      <c r="AR116" s="282"/>
      <c r="AS116" s="282"/>
      <c r="AT116" s="282"/>
      <c r="AU116" s="282"/>
      <c r="AV116" s="282"/>
      <c r="AW116" s="282"/>
      <c r="AX116" s="282"/>
      <c r="AY116" s="282"/>
      <c r="AZ116" s="282"/>
      <c r="BA116" s="282"/>
      <c r="BB116" s="282"/>
    </row>
    <row r="117" customFormat="false" ht="15.75" hidden="false" customHeight="true" outlineLevel="0" collapsed="false">
      <c r="A117" s="282" t="s">
        <v>388</v>
      </c>
      <c r="B117" s="278" t="e">
        <f aca="false">G117+K117+O117+S117+W117+AA117+AE117+AI117+AM117+AQ117+AU117+AY117</f>
        <v>#VALUE!</v>
      </c>
      <c r="C117" s="278" t="e">
        <f aca="false">H117+L117+P117+T117+X117+AB117+AF117+AJ117+AN117+AR117+AV117+AZ117</f>
        <v>#VALUE!</v>
      </c>
      <c r="D117" s="279" t="e">
        <f aca="false">I117+M117+Q117+U117+Y117+AC117+AG117+AK117+AO117+AS117+AW117+BA117</f>
        <v>#VALUE!</v>
      </c>
      <c r="E117" s="280" t="e">
        <f aca="false">C117/(B117+F117)</f>
        <v>#VALUE!</v>
      </c>
      <c r="F117" s="282"/>
      <c r="G117" s="282"/>
      <c r="H117" s="282"/>
      <c r="I117" s="282"/>
      <c r="J117" s="282"/>
      <c r="K117" s="282"/>
      <c r="L117" s="282"/>
      <c r="M117" s="282"/>
      <c r="N117" s="282"/>
      <c r="O117" s="282"/>
      <c r="P117" s="282"/>
      <c r="Q117" s="282"/>
      <c r="R117" s="282"/>
      <c r="S117" s="282"/>
      <c r="T117" s="282" t="e">
        <f aca="false">array_constrain(arrayformula(xlookup(A117,'dkp apr 25' A:A,'dkp apr 25' E:E,"")), 1, 1)</f>
        <v>#VALUE!</v>
      </c>
      <c r="U117" s="281" t="e">
        <f aca="false">R117+S117-T117-V117</f>
        <v>#VALUE!</v>
      </c>
      <c r="V117" s="281" t="e">
        <f aca="false">'dkp may 25' B97</f>
        <v>#VALUE!</v>
      </c>
      <c r="W117" s="282" t="e">
        <f aca="false">'dkp may 25' B97</f>
        <v>#VALUE!</v>
      </c>
      <c r="X117" s="282" t="e">
        <f aca="false">'dkp may 25' E97</f>
        <v>#VALUE!</v>
      </c>
      <c r="Y117" s="281" t="e">
        <f aca="false">V117+W117-X117-Z117</f>
        <v>#VALUE!</v>
      </c>
      <c r="Z117" s="281" t="e">
        <f aca="false">'dkp jun 25' B90</f>
        <v>#VALUE!</v>
      </c>
      <c r="AA117" s="282" t="e">
        <f aca="false">'dkp jun 25' B90</f>
        <v>#VALUE!</v>
      </c>
      <c r="AB117" s="282" t="e">
        <f aca="false">'dkp jun 25' E90</f>
        <v>#VALUE!</v>
      </c>
      <c r="AC117" s="281" t="e">
        <f aca="false">Z117+AA117-AB117-AD117</f>
        <v>#VALUE!</v>
      </c>
      <c r="AD117" s="281" t="e">
        <f aca="false">'dkp jul 25' B88</f>
        <v>#VALUE!</v>
      </c>
      <c r="AE117" s="282" t="e">
        <f aca="false">'dkp jul 25' B88</f>
        <v>#VALUE!</v>
      </c>
      <c r="AF117" s="282" t="e">
        <f aca="false">'dkp jul 25' E88</f>
        <v>#VALUE!</v>
      </c>
      <c r="AG117" s="282"/>
      <c r="AH117" s="282"/>
      <c r="AI117" s="282"/>
      <c r="AJ117" s="282"/>
      <c r="AK117" s="282"/>
      <c r="AL117" s="282"/>
      <c r="AM117" s="282"/>
      <c r="AN117" s="282"/>
      <c r="AO117" s="282"/>
      <c r="AP117" s="282"/>
      <c r="AQ117" s="282"/>
      <c r="AR117" s="282"/>
      <c r="AS117" s="282"/>
      <c r="AT117" s="282"/>
      <c r="AU117" s="282"/>
      <c r="AV117" s="282"/>
      <c r="AW117" s="282"/>
      <c r="AX117" s="282"/>
      <c r="AY117" s="282"/>
      <c r="AZ117" s="282"/>
      <c r="BA117" s="282"/>
      <c r="BB117" s="282"/>
    </row>
    <row r="118" customFormat="false" ht="15.75" hidden="false" customHeight="true" outlineLevel="0" collapsed="false">
      <c r="A118" s="282" t="s">
        <v>347</v>
      </c>
      <c r="B118" s="278" t="e">
        <f aca="false">G118+K118+O118+S118+W118+AA118+AE118+AI118+AM118+AQ118+AU118+AY118</f>
        <v>#VALUE!</v>
      </c>
      <c r="C118" s="278" t="e">
        <f aca="false">H118+L118+P118+T118+X118+AB118+AF118+AJ118+AN118+AR118+AV118+AZ118</f>
        <v>#VALUE!</v>
      </c>
      <c r="D118" s="279" t="e">
        <f aca="false">I118+M118+Q118+U118+Y118+AC118+AG118+AK118+AO118+AS118+AW118+BA118</f>
        <v>#VALUE!</v>
      </c>
      <c r="E118" s="280" t="e">
        <f aca="false">C118/(B118+F118)</f>
        <v>#VALUE!</v>
      </c>
      <c r="F118" s="282"/>
      <c r="G118" s="282"/>
      <c r="H118" s="282"/>
      <c r="I118" s="281" t="e">
        <f aca="false">F118+G118-H118-J118</f>
        <v>#VALUE!</v>
      </c>
      <c r="J118" s="281" t="e">
        <f aca="false">'dkp feb 25' B84</f>
        <v>#VALUE!</v>
      </c>
      <c r="K118" s="282" t="e">
        <f aca="false">'dkp feb 25' B84</f>
        <v>#VALUE!</v>
      </c>
      <c r="L118" s="282" t="e">
        <f aca="false">'dkp feb 25' E84</f>
        <v>#VALUE!</v>
      </c>
      <c r="M118" s="281" t="e">
        <f aca="false">J118+K118-L118-N118</f>
        <v>#VALUE!</v>
      </c>
      <c r="N118" s="281" t="e">
        <f aca="false">'dkp mar 25' B76</f>
        <v>#VALUE!</v>
      </c>
      <c r="O118" s="282" t="e">
        <f aca="false">'dkp mar 25' B76</f>
        <v>#VALUE!</v>
      </c>
      <c r="P118" s="282" t="e">
        <f aca="false">'dkp mar 25' E76</f>
        <v>#VALUE!</v>
      </c>
      <c r="Q118" s="281" t="e">
        <f aca="false">N118+O118-P118-R118</f>
        <v>#VALUE!</v>
      </c>
      <c r="R118" s="281" t="e">
        <f aca="false">'dkp apr 25' B84</f>
        <v>#VALUE!</v>
      </c>
      <c r="S118" s="282" t="e">
        <f aca="false">'dkp apr 25' B84</f>
        <v>#VALUE!</v>
      </c>
      <c r="T118" s="282" t="e">
        <f aca="false">'dkp apr 25' E84</f>
        <v>#VALUE!</v>
      </c>
      <c r="U118" s="281" t="e">
        <f aca="false">R118+S118-T118-V118</f>
        <v>#VALUE!</v>
      </c>
      <c r="V118" s="281" t="e">
        <f aca="false">'dkp may 25' B99</f>
        <v>#VALUE!</v>
      </c>
      <c r="W118" s="282" t="e">
        <f aca="false">'dkp may 25' B99</f>
        <v>#VALUE!</v>
      </c>
      <c r="X118" s="282" t="e">
        <f aca="false">'dkp may 25' E99</f>
        <v>#VALUE!</v>
      </c>
      <c r="Y118" s="281" t="e">
        <f aca="false">V118+W118-X118-Z118</f>
        <v>#VALUE!</v>
      </c>
      <c r="Z118" s="281" t="e">
        <f aca="false">'dkp jun 25' B92</f>
        <v>#VALUE!</v>
      </c>
      <c r="AA118" s="282" t="e">
        <f aca="false">'dkp jun 25' B92</f>
        <v>#VALUE!</v>
      </c>
      <c r="AB118" s="282" t="e">
        <f aca="false">'dkp jun 25' E92</f>
        <v>#VALUE!</v>
      </c>
      <c r="AC118" s="281" t="e">
        <f aca="false">Z118+AA118-AB118-AD118</f>
        <v>#VALUE!</v>
      </c>
      <c r="AD118" s="281" t="e">
        <f aca="false">'dkp jul 25' B90</f>
        <v>#VALUE!</v>
      </c>
      <c r="AE118" s="282" t="e">
        <f aca="false">'dkp jul 25' B90</f>
        <v>#VALUE!</v>
      </c>
      <c r="AF118" s="282" t="e">
        <f aca="false">'dkp jul 25' E90</f>
        <v>#VALUE!</v>
      </c>
      <c r="AG118" s="282"/>
      <c r="AH118" s="282"/>
      <c r="AI118" s="282"/>
      <c r="AJ118" s="282"/>
      <c r="AK118" s="282"/>
      <c r="AL118" s="282"/>
      <c r="AM118" s="282"/>
      <c r="AN118" s="282"/>
      <c r="AO118" s="282"/>
      <c r="AP118" s="282"/>
      <c r="AQ118" s="282"/>
      <c r="AR118" s="282"/>
      <c r="AS118" s="282"/>
      <c r="AT118" s="282"/>
      <c r="AU118" s="282"/>
      <c r="AV118" s="282"/>
      <c r="AW118" s="282"/>
      <c r="AX118" s="282"/>
      <c r="AY118" s="282"/>
      <c r="AZ118" s="282"/>
      <c r="BA118" s="282"/>
      <c r="BB118" s="282"/>
    </row>
    <row r="119" customFormat="false" ht="15.75" hidden="false" customHeight="true" outlineLevel="0" collapsed="false">
      <c r="A119" s="282" t="s">
        <v>349</v>
      </c>
      <c r="B119" s="278" t="e">
        <f aca="false">G119+K119+O119+S119+W119+AA119+AE119+AI119+AM119+AQ119+AU119+AY119</f>
        <v>#VALUE!</v>
      </c>
      <c r="C119" s="278" t="e">
        <f aca="false">H119+L119+P119+T119+X119+AB119+AF119+AJ119+AN119+AR119+AV119+AZ119</f>
        <v>#VALUE!</v>
      </c>
      <c r="D119" s="279" t="e">
        <f aca="false">I119+M119+Q119+U119+Y119+AC119+AG119+AK119+AO119+AS119+AW119+BA119</f>
        <v>#VALUE!</v>
      </c>
      <c r="E119" s="280" t="e">
        <f aca="false">C119/(B119+F119)</f>
        <v>#VALUE!</v>
      </c>
      <c r="F119" s="279" t="e">
        <f aca="false">'dkp jan 25' B92</f>
        <v>#VALUE!</v>
      </c>
      <c r="G119" s="278" t="e">
        <f aca="false">'dkp jan 25' B92</f>
        <v>#VALUE!</v>
      </c>
      <c r="H119" s="278" t="e">
        <f aca="false">'dkp jan 25' E92</f>
        <v>#VALUE!</v>
      </c>
      <c r="I119" s="281" t="e">
        <f aca="false">F119+G119-H119-J119</f>
        <v>#VALUE!</v>
      </c>
      <c r="J119" s="281" t="e">
        <f aca="false">'dkp feb 25' B88</f>
        <v>#VALUE!</v>
      </c>
      <c r="K119" s="282" t="e">
        <f aca="false">'dkp feb 25' B88</f>
        <v>#VALUE!</v>
      </c>
      <c r="L119" s="282" t="e">
        <f aca="false">'dkp feb 25' E88</f>
        <v>#VALUE!</v>
      </c>
      <c r="M119" s="281" t="e">
        <f aca="false">J119+K119-L119-N119</f>
        <v>#VALUE!</v>
      </c>
      <c r="N119" s="281" t="e">
        <f aca="false">'dkp mar 25' B80</f>
        <v>#VALUE!</v>
      </c>
      <c r="O119" s="282" t="e">
        <f aca="false">'dkp mar 25' B80</f>
        <v>#VALUE!</v>
      </c>
      <c r="P119" s="282" t="e">
        <f aca="false">'dkp mar 25' E80</f>
        <v>#VALUE!</v>
      </c>
      <c r="Q119" s="281" t="e">
        <f aca="false">N119+O119-P119-R119</f>
        <v>#VALUE!</v>
      </c>
      <c r="R119" s="281" t="e">
        <f aca="false">'dkp apr 25' B88</f>
        <v>#VALUE!</v>
      </c>
      <c r="S119" s="282" t="e">
        <f aca="false">'dkp apr 25' B88</f>
        <v>#VALUE!</v>
      </c>
      <c r="T119" s="282" t="e">
        <f aca="false">'dkp apr 25' E88</f>
        <v>#VALUE!</v>
      </c>
      <c r="U119" s="282"/>
      <c r="V119" s="282"/>
      <c r="W119" s="282"/>
      <c r="X119" s="282"/>
      <c r="Y119" s="281" t="e">
        <f aca="false">R119+W119-X119-Z119</f>
        <v>#VALUE!</v>
      </c>
      <c r="Z119" s="281" t="e">
        <f aca="false">'dkp jun 25' B95</f>
        <v>#VALUE!</v>
      </c>
      <c r="AA119" s="282" t="e">
        <f aca="false">'dkp jun 25' B95</f>
        <v>#VALUE!</v>
      </c>
      <c r="AB119" s="282" t="e">
        <f aca="false">'dkp jun 25' E95</f>
        <v>#VALUE!</v>
      </c>
      <c r="AC119" s="281" t="e">
        <f aca="false">Z119+AA119-AB119-AD119</f>
        <v>#VALUE!</v>
      </c>
      <c r="AD119" s="281" t="e">
        <f aca="false">'dkp jul 25' B94</f>
        <v>#VALUE!</v>
      </c>
      <c r="AE119" s="282" t="e">
        <f aca="false">'dkp jul 25' B94</f>
        <v>#VALUE!</v>
      </c>
      <c r="AF119" s="282" t="e">
        <f aca="false">'dkp jul 25' E94</f>
        <v>#VALUE!</v>
      </c>
      <c r="AG119" s="282"/>
      <c r="AH119" s="282"/>
      <c r="AI119" s="282"/>
      <c r="AJ119" s="282"/>
      <c r="AK119" s="282"/>
      <c r="AL119" s="282"/>
      <c r="AM119" s="282"/>
      <c r="AN119" s="282"/>
      <c r="AO119" s="282"/>
      <c r="AP119" s="282"/>
      <c r="AQ119" s="282"/>
      <c r="AR119" s="282"/>
      <c r="AS119" s="282"/>
      <c r="AT119" s="282"/>
      <c r="AU119" s="282"/>
      <c r="AV119" s="282"/>
      <c r="AW119" s="282"/>
      <c r="AX119" s="282"/>
      <c r="AY119" s="282"/>
      <c r="AZ119" s="282"/>
      <c r="BA119" s="282"/>
      <c r="BB119" s="282"/>
    </row>
    <row r="120" customFormat="false" ht="15.75" hidden="false" customHeight="true" outlineLevel="0" collapsed="false">
      <c r="A120" s="282" t="s">
        <v>392</v>
      </c>
      <c r="B120" s="278" t="e">
        <f aca="false">G120+K120+O120+S120+W120+AA120+AE120+AI120+AM120+AQ120+AU120+AY120</f>
        <v>#VALUE!</v>
      </c>
      <c r="C120" s="278" t="e">
        <f aca="false">H120+L120+P120+T120+X120+AB120+AF120+AJ120+AN120+AR120+AV120+AZ120</f>
        <v>#VALUE!</v>
      </c>
      <c r="D120" s="279" t="e">
        <f aca="false">I120+M120+Q120+U120+Y120+AC120+AG120+AK120+AO120+AS120+AW120+BA120</f>
        <v>#VALUE!</v>
      </c>
      <c r="E120" s="280" t="e">
        <f aca="false">C120/(B120+F120)</f>
        <v>#VALUE!</v>
      </c>
      <c r="F120" s="282"/>
      <c r="G120" s="282"/>
      <c r="H120" s="282"/>
      <c r="I120" s="282"/>
      <c r="J120" s="282"/>
      <c r="K120" s="282"/>
      <c r="L120" s="282"/>
      <c r="M120" s="282"/>
      <c r="N120" s="282"/>
      <c r="O120" s="282"/>
      <c r="P120" s="282"/>
      <c r="Q120" s="282"/>
      <c r="R120" s="282"/>
      <c r="S120" s="282"/>
      <c r="T120" s="282" t="e">
        <f aca="false">array_constrain(arrayformula(xlookup(A120,'dkp apr 25' A:A,'dkp apr 25' E:E,"")), 1, 1)</f>
        <v>#VALUE!</v>
      </c>
      <c r="U120" s="281" t="e">
        <f aca="false">R120+S120-T120-V120</f>
        <v>#VALUE!</v>
      </c>
      <c r="V120" s="281" t="e">
        <f aca="false">'dkp may 25' B3</f>
        <v>#VALUE!</v>
      </c>
      <c r="W120" s="282" t="e">
        <f aca="false">'dkp may 25' B3</f>
        <v>#VALUE!</v>
      </c>
      <c r="X120" s="282" t="e">
        <f aca="false">'dkp may 25' E3</f>
        <v>#VALUE!</v>
      </c>
      <c r="Y120" s="281" t="e">
        <f aca="false">V120+W120-X120-Z120</f>
        <v>#VALUE!</v>
      </c>
      <c r="Z120" s="281" t="e">
        <f aca="false">'dkp jun 25' B2</f>
        <v>#VALUE!</v>
      </c>
      <c r="AA120" s="282" t="e">
        <f aca="false">'dkp jun 25' B2</f>
        <v>#VALUE!</v>
      </c>
      <c r="AB120" s="282" t="e">
        <f aca="false">'dkp jun 25' E2</f>
        <v>#VALUE!</v>
      </c>
      <c r="AC120" s="282"/>
      <c r="AD120" s="282"/>
      <c r="AE120" s="282"/>
      <c r="AF120" s="282"/>
      <c r="AG120" s="282"/>
      <c r="AH120" s="282"/>
      <c r="AI120" s="282"/>
      <c r="AJ120" s="282"/>
      <c r="AK120" s="282"/>
      <c r="AL120" s="282"/>
      <c r="AM120" s="282"/>
      <c r="AN120" s="282"/>
      <c r="AO120" s="282"/>
      <c r="AP120" s="282"/>
      <c r="AQ120" s="282"/>
      <c r="AR120" s="282"/>
      <c r="AS120" s="282"/>
      <c r="AT120" s="282"/>
      <c r="AU120" s="282"/>
      <c r="AV120" s="282"/>
      <c r="AW120" s="282"/>
      <c r="AX120" s="282"/>
      <c r="AY120" s="282"/>
      <c r="AZ120" s="282"/>
      <c r="BA120" s="282"/>
      <c r="BB120" s="282"/>
    </row>
    <row r="121" customFormat="false" ht="15.75" hidden="false" customHeight="true" outlineLevel="0" collapsed="false">
      <c r="A121" s="282" t="s">
        <v>341</v>
      </c>
      <c r="B121" s="278" t="e">
        <f aca="false">G121+K121+O121+S121+W121+AA121+AE121+AI121+AM121+AQ121+AU121+AY121</f>
        <v>#VALUE!</v>
      </c>
      <c r="C121" s="278" t="e">
        <f aca="false">H121+L121+P121+T121+X121+AB121+AF121+AJ121+AN121+AR121+AV121+AZ121</f>
        <v>#VALUE!</v>
      </c>
      <c r="D121" s="279" t="e">
        <f aca="false">I121+M121+Q121+U121+Y121+AC121+AG121+AK121+AO121+AS121+AW121+BA121</f>
        <v>#VALUE!</v>
      </c>
      <c r="E121" s="280" t="e">
        <f aca="false">C121/(B121+F121)</f>
        <v>#VALUE!</v>
      </c>
      <c r="F121" s="279" t="e">
        <f aca="false">'dkp jan 25' B5</f>
        <v>#VALUE!</v>
      </c>
      <c r="G121" s="278" t="e">
        <f aca="false">'dkp jan 25' B5</f>
        <v>#VALUE!</v>
      </c>
      <c r="H121" s="278" t="e">
        <f aca="false">'dkp jan 25' E5</f>
        <v>#VALUE!</v>
      </c>
      <c r="I121" s="281" t="e">
        <f aca="false">F121+G121-H121-J121</f>
        <v>#VALUE!</v>
      </c>
      <c r="J121" s="281" t="e">
        <f aca="false">'dkp feb 25' B3</f>
        <v>#VALUE!</v>
      </c>
      <c r="K121" s="282" t="e">
        <f aca="false">'dkp feb 25' B3</f>
        <v>#VALUE!</v>
      </c>
      <c r="L121" s="282" t="e">
        <f aca="false">'dkp feb 25' E3</f>
        <v>#VALUE!</v>
      </c>
      <c r="M121" s="281" t="e">
        <f aca="false">J121+K121-L121-N121</f>
        <v>#VALUE!</v>
      </c>
      <c r="N121" s="281" t="e">
        <f aca="false">'dkp mar 25' B3</f>
        <v>#VALUE!</v>
      </c>
      <c r="O121" s="282" t="e">
        <f aca="false">'dkp mar 25' B3</f>
        <v>#VALUE!</v>
      </c>
      <c r="P121" s="282" t="e">
        <f aca="false">'dkp mar 25' E3</f>
        <v>#VALUE!</v>
      </c>
      <c r="Q121" s="281" t="e">
        <f aca="false">N121+O121-P121-R121</f>
        <v>#VALUE!</v>
      </c>
      <c r="R121" s="281" t="e">
        <f aca="false">'dkp apr 25' B4</f>
        <v>#VALUE!</v>
      </c>
      <c r="S121" s="282" t="e">
        <f aca="false">'dkp apr 25' B4</f>
        <v>#VALUE!</v>
      </c>
      <c r="T121" s="282" t="e">
        <f aca="false">'dkp apr 25' E4</f>
        <v>#VALUE!</v>
      </c>
      <c r="U121" s="281" t="e">
        <f aca="false">R121+S121-T121-V121</f>
        <v>#VALUE!</v>
      </c>
      <c r="V121" s="281" t="e">
        <f aca="false">'dkp may 25' B5</f>
        <v>#VALUE!</v>
      </c>
      <c r="W121" s="282" t="e">
        <f aca="false">'dkp may 25' B5</f>
        <v>#VALUE!</v>
      </c>
      <c r="X121" s="282" t="e">
        <f aca="false">'dkp may 25' E5</f>
        <v>#VALUE!</v>
      </c>
      <c r="Y121" s="281" t="e">
        <f aca="false">V121+W121-X121-Z121</f>
        <v>#VALUE!</v>
      </c>
      <c r="Z121" s="281" t="e">
        <f aca="false">'dkp jun 25' B4</f>
        <v>#VALUE!</v>
      </c>
      <c r="AA121" s="282" t="e">
        <f aca="false">'dkp jun 25' B4</f>
        <v>#VALUE!</v>
      </c>
      <c r="AB121" s="282" t="e">
        <f aca="false">'dkp jun 25' E4</f>
        <v>#VALUE!</v>
      </c>
      <c r="AC121" s="282"/>
      <c r="AD121" s="282"/>
      <c r="AE121" s="282"/>
      <c r="AF121" s="282"/>
      <c r="AG121" s="282"/>
      <c r="AH121" s="282"/>
      <c r="AI121" s="282"/>
      <c r="AJ121" s="282"/>
      <c r="AK121" s="282"/>
      <c r="AL121" s="282"/>
      <c r="AM121" s="282"/>
      <c r="AN121" s="282"/>
      <c r="AO121" s="282"/>
      <c r="AP121" s="282"/>
      <c r="AQ121" s="282"/>
      <c r="AR121" s="282"/>
      <c r="AS121" s="282"/>
      <c r="AT121" s="282"/>
      <c r="AU121" s="282"/>
      <c r="AV121" s="282"/>
      <c r="AW121" s="282"/>
      <c r="AX121" s="282"/>
      <c r="AY121" s="282"/>
      <c r="AZ121" s="282"/>
      <c r="BA121" s="282"/>
      <c r="BB121" s="282"/>
    </row>
    <row r="122" customFormat="false" ht="15.75" hidden="false" customHeight="true" outlineLevel="0" collapsed="false">
      <c r="A122" s="97" t="s">
        <v>383</v>
      </c>
      <c r="B122" s="278" t="e">
        <f aca="false">G122+K122+O122+S122+W122+AA122+AE122+AI122+AM122+AQ122+AU122+AY122</f>
        <v>#VALUE!</v>
      </c>
      <c r="C122" s="278" t="e">
        <f aca="false">H122+L122+P122+T122+X122+AB122+AF122+AJ122+AN122+AR122+AV122+AZ122</f>
        <v>#VALUE!</v>
      </c>
      <c r="D122" s="279" t="e">
        <f aca="false">I122+M122+Q122+U122+Y122+AC122+AG122+AK122+AO122+AS122+AW122+BA122</f>
        <v>#VALUE!</v>
      </c>
      <c r="E122" s="280" t="e">
        <f aca="false">C122/(B122+F122)</f>
        <v>#VALUE!</v>
      </c>
      <c r="F122" s="282"/>
      <c r="G122" s="282"/>
      <c r="H122" s="282"/>
      <c r="I122" s="282"/>
      <c r="J122" s="282"/>
      <c r="K122" s="282"/>
      <c r="L122" s="282"/>
      <c r="M122" s="282"/>
      <c r="N122" s="282"/>
      <c r="O122" s="282"/>
      <c r="P122" s="282"/>
      <c r="Q122" s="281" t="e">
        <f aca="false">N122+O122-P122-R122</f>
        <v>#VALUE!</v>
      </c>
      <c r="R122" s="281" t="e">
        <f aca="false">'dkp apr 25' B13</f>
        <v>#VALUE!</v>
      </c>
      <c r="S122" s="282" t="e">
        <f aca="false">'dkp apr 25' B13</f>
        <v>#VALUE!</v>
      </c>
      <c r="T122" s="282" t="e">
        <f aca="false">'dkp apr 25' E13</f>
        <v>#VALUE!</v>
      </c>
      <c r="U122" s="281" t="e">
        <f aca="false">R122+S122-T122-V122</f>
        <v>#VALUE!</v>
      </c>
      <c r="V122" s="281" t="e">
        <f aca="false">'dkp may 25' B14</f>
        <v>#VALUE!</v>
      </c>
      <c r="W122" s="282" t="e">
        <f aca="false">'dkp may 25' B14</f>
        <v>#VALUE!</v>
      </c>
      <c r="X122" s="282" t="e">
        <f aca="false">'dkp may 25' E14</f>
        <v>#VALUE!</v>
      </c>
      <c r="Y122" s="281" t="e">
        <f aca="false">V122+W122-X122-Z122</f>
        <v>#VALUE!</v>
      </c>
      <c r="Z122" s="281" t="e">
        <f aca="false">'dkp jun 25' B14</f>
        <v>#VALUE!</v>
      </c>
      <c r="AA122" s="282" t="e">
        <f aca="false">'dkp jun 25' B14</f>
        <v>#VALUE!</v>
      </c>
      <c r="AB122" s="282" t="e">
        <f aca="false">'dkp jun 25' E14</f>
        <v>#VALUE!</v>
      </c>
      <c r="AC122" s="282"/>
      <c r="AD122" s="282"/>
      <c r="AE122" s="282"/>
      <c r="AF122" s="282"/>
      <c r="AG122" s="282"/>
      <c r="AH122" s="282"/>
      <c r="AI122" s="282"/>
      <c r="AJ122" s="282"/>
      <c r="AK122" s="282"/>
      <c r="AL122" s="282"/>
      <c r="AM122" s="282"/>
      <c r="AN122" s="282"/>
      <c r="AO122" s="282"/>
      <c r="AP122" s="282"/>
      <c r="AQ122" s="282"/>
      <c r="AR122" s="282"/>
      <c r="AS122" s="282"/>
      <c r="AT122" s="282"/>
      <c r="AU122" s="282"/>
      <c r="AV122" s="282"/>
      <c r="AW122" s="282"/>
      <c r="AX122" s="282"/>
      <c r="AY122" s="282"/>
      <c r="AZ122" s="282"/>
      <c r="BA122" s="282"/>
      <c r="BB122" s="282"/>
    </row>
    <row r="123" customFormat="false" ht="15.75" hidden="false" customHeight="true" outlineLevel="0" collapsed="false">
      <c r="A123" s="283" t="s">
        <v>312</v>
      </c>
      <c r="B123" s="278" t="e">
        <f aca="false">G123+K123+O123+S123+W123+AA123+AE123+AI123+AM123+AQ123+AU123+AY123</f>
        <v>#VALUE!</v>
      </c>
      <c r="C123" s="278" t="e">
        <f aca="false">H123+L123+P123+T123+X123+AB123+AF123+AJ123+AN123+AR123+AV123+AZ123</f>
        <v>#VALUE!</v>
      </c>
      <c r="D123" s="279" t="e">
        <f aca="false">I123+M123+Q123+U123+Y123+AC123+AG123+AK123+AO123+AS123+AW123+BA123</f>
        <v>#VALUE!</v>
      </c>
      <c r="E123" s="280" t="e">
        <f aca="false">C123/(B123+F123)</f>
        <v>#VALUE!</v>
      </c>
      <c r="F123" s="279" t="e">
        <f aca="false">'dkp jan 25' B18</f>
        <v>#VALUE!</v>
      </c>
      <c r="G123" s="278" t="e">
        <f aca="false">'dkp jan 25' B18</f>
        <v>#VALUE!</v>
      </c>
      <c r="H123" s="278" t="e">
        <f aca="false">'dkp jan 25' E18</f>
        <v>#VALUE!</v>
      </c>
      <c r="I123" s="281" t="e">
        <f aca="false">F123+G123-H123-J123</f>
        <v>#VALUE!</v>
      </c>
      <c r="J123" s="281" t="e">
        <f aca="false">'dkp feb 25' B15</f>
        <v>#VALUE!</v>
      </c>
      <c r="K123" s="282" t="e">
        <f aca="false">'dkp feb 25' B15</f>
        <v>#VALUE!</v>
      </c>
      <c r="L123" s="282" t="e">
        <f aca="false">'dkp feb 25' E15</f>
        <v>#VALUE!</v>
      </c>
      <c r="M123" s="281" t="e">
        <f aca="false">J123+K123-L123-N123</f>
        <v>#VALUE!</v>
      </c>
      <c r="N123" s="281" t="e">
        <f aca="false">'dkp mar 25' B16</f>
        <v>#VALUE!</v>
      </c>
      <c r="O123" s="282" t="e">
        <f aca="false">'dkp mar 25' B16</f>
        <v>#VALUE!</v>
      </c>
      <c r="P123" s="282" t="e">
        <f aca="false">'dkp mar 25' E16</f>
        <v>#VALUE!</v>
      </c>
      <c r="Q123" s="281" t="e">
        <f aca="false">N123+O123-P123-R123</f>
        <v>#VALUE!</v>
      </c>
      <c r="R123" s="281" t="e">
        <f aca="false">'dkp apr 25' B17</f>
        <v>#VALUE!</v>
      </c>
      <c r="S123" s="282" t="e">
        <f aca="false">'dkp apr 25' B17</f>
        <v>#VALUE!</v>
      </c>
      <c r="T123" s="282" t="e">
        <f aca="false">'dkp apr 25' E17</f>
        <v>#VALUE!</v>
      </c>
      <c r="U123" s="281" t="e">
        <f aca="false">R123+S123-T123-V123</f>
        <v>#VALUE!</v>
      </c>
      <c r="V123" s="281" t="e">
        <f aca="false">'dkp may 25' B17</f>
        <v>#VALUE!</v>
      </c>
      <c r="W123" s="282" t="e">
        <f aca="false">'dkp may 25' B17</f>
        <v>#VALUE!</v>
      </c>
      <c r="X123" s="282" t="e">
        <f aca="false">'dkp may 25' E17</f>
        <v>#VALUE!</v>
      </c>
      <c r="Y123" s="281" t="e">
        <f aca="false">V123+W123-X123-Z123</f>
        <v>#VALUE!</v>
      </c>
      <c r="Z123" s="281" t="e">
        <f aca="false">'dkp jun 25' B17</f>
        <v>#VALUE!</v>
      </c>
      <c r="AA123" s="282" t="e">
        <f aca="false">'dkp jun 25' B17</f>
        <v>#VALUE!</v>
      </c>
      <c r="AB123" s="282" t="e">
        <f aca="false">'dkp jun 25' E17</f>
        <v>#VALUE!</v>
      </c>
      <c r="AC123" s="282"/>
      <c r="AD123" s="282"/>
      <c r="AE123" s="282"/>
      <c r="AF123" s="282"/>
      <c r="AG123" s="282"/>
      <c r="AH123" s="282"/>
      <c r="AI123" s="282"/>
      <c r="AJ123" s="282"/>
      <c r="AK123" s="282"/>
      <c r="AL123" s="282"/>
      <c r="AM123" s="282"/>
      <c r="AN123" s="282"/>
      <c r="AO123" s="282"/>
      <c r="AP123" s="282"/>
      <c r="AQ123" s="282"/>
      <c r="AR123" s="282"/>
      <c r="AS123" s="282"/>
      <c r="AT123" s="282"/>
      <c r="AU123" s="282"/>
      <c r="AV123" s="282"/>
      <c r="AW123" s="282"/>
      <c r="AX123" s="282"/>
      <c r="AY123" s="282"/>
      <c r="AZ123" s="282"/>
      <c r="BA123" s="282"/>
      <c r="BB123" s="282"/>
    </row>
    <row r="124" customFormat="false" ht="15.75" hidden="false" customHeight="true" outlineLevel="0" collapsed="false">
      <c r="A124" s="282" t="s">
        <v>397</v>
      </c>
      <c r="B124" s="278" t="e">
        <f aca="false">G124+K124+O124+S124+W124+AA124+AE124+AI124+AM124+AQ124+AU124+AY124</f>
        <v>#VALUE!</v>
      </c>
      <c r="C124" s="278" t="e">
        <f aca="false">H124+L124+P124+T124+X124+AB124+AF124+AJ124+AN124+AR124+AV124+AZ124</f>
        <v>#VALUE!</v>
      </c>
      <c r="D124" s="279" t="e">
        <f aca="false">I124+M124+Q124+U124+Y124+AC124+AG124+AK124+AO124+AS124+AW124+BA124</f>
        <v>#VALUE!</v>
      </c>
      <c r="E124" s="280" t="e">
        <f aca="false">C124/(B124+F124)</f>
        <v>#VALUE!</v>
      </c>
      <c r="F124" s="282"/>
      <c r="G124" s="282"/>
      <c r="H124" s="282"/>
      <c r="I124" s="282"/>
      <c r="J124" s="282"/>
      <c r="K124" s="282"/>
      <c r="L124" s="282"/>
      <c r="M124" s="282"/>
      <c r="N124" s="282"/>
      <c r="O124" s="282"/>
      <c r="P124" s="282"/>
      <c r="Q124" s="282"/>
      <c r="R124" s="282"/>
      <c r="S124" s="282"/>
      <c r="T124" s="282" t="e">
        <f aca="false">array_constrain(arrayformula(xlookup(A124,'dkp apr 25' A:A,'dkp apr 25' E:E,"")), 1, 1)</f>
        <v>#VALUE!</v>
      </c>
      <c r="U124" s="281" t="e">
        <f aca="false">R124+S124-T124-V124</f>
        <v>#VALUE!</v>
      </c>
      <c r="V124" s="281" t="e">
        <f aca="false">'dkp may 25' B39</f>
        <v>#VALUE!</v>
      </c>
      <c r="W124" s="282" t="e">
        <f aca="false">'dkp may 25' B39</f>
        <v>#VALUE!</v>
      </c>
      <c r="X124" s="282" t="e">
        <f aca="false">'dkp may 25' E39</f>
        <v>#VALUE!</v>
      </c>
      <c r="Y124" s="281" t="e">
        <f aca="false">V124+W124-X124-Z124</f>
        <v>#VALUE!</v>
      </c>
      <c r="Z124" s="281" t="e">
        <f aca="false">'dkp jun 25' B38</f>
        <v>#VALUE!</v>
      </c>
      <c r="AA124" s="282" t="e">
        <f aca="false">'dkp jun 25' B38</f>
        <v>#VALUE!</v>
      </c>
      <c r="AB124" s="282" t="e">
        <f aca="false">'dkp jun 25' E38</f>
        <v>#VALUE!</v>
      </c>
      <c r="AC124" s="282"/>
      <c r="AD124" s="282"/>
      <c r="AE124" s="282"/>
      <c r="AF124" s="282"/>
      <c r="AG124" s="282"/>
      <c r="AH124" s="282"/>
      <c r="AI124" s="282"/>
      <c r="AJ124" s="282"/>
      <c r="AK124" s="282"/>
      <c r="AL124" s="282"/>
      <c r="AM124" s="282"/>
      <c r="AN124" s="282"/>
      <c r="AO124" s="282"/>
      <c r="AP124" s="282"/>
      <c r="AQ124" s="282"/>
      <c r="AR124" s="282"/>
      <c r="AS124" s="282"/>
      <c r="AT124" s="282"/>
      <c r="AU124" s="282"/>
      <c r="AV124" s="282"/>
      <c r="AW124" s="282"/>
      <c r="AX124" s="282"/>
      <c r="AY124" s="282"/>
      <c r="AZ124" s="282"/>
      <c r="BA124" s="282"/>
      <c r="BB124" s="282"/>
    </row>
    <row r="125" customFormat="false" ht="15.75" hidden="false" customHeight="true" outlineLevel="0" collapsed="false">
      <c r="A125" s="282" t="s">
        <v>393</v>
      </c>
      <c r="B125" s="278" t="e">
        <f aca="false">G125+K125+O125+S125+W125+AA125+AE125+AI125+AM125+AQ125+AU125+AY125</f>
        <v>#VALUE!</v>
      </c>
      <c r="C125" s="278" t="e">
        <f aca="false">H125+L125+P125+T125+X125+AB125+AF125+AJ125+AN125+AR125+AV125+AZ125</f>
        <v>#VALUE!</v>
      </c>
      <c r="D125" s="279" t="e">
        <f aca="false">I125+M125+Q125+U125+Y125+AC125+AG125+AK125+AO125+AS125+AW125+BA125</f>
        <v>#VALUE!</v>
      </c>
      <c r="E125" s="280" t="e">
        <f aca="false">C125/(B125+F125)</f>
        <v>#VALUE!</v>
      </c>
      <c r="F125" s="282"/>
      <c r="G125" s="282"/>
      <c r="H125" s="282"/>
      <c r="I125" s="282"/>
      <c r="J125" s="282"/>
      <c r="K125" s="282"/>
      <c r="L125" s="282"/>
      <c r="M125" s="282"/>
      <c r="N125" s="282"/>
      <c r="O125" s="282"/>
      <c r="P125" s="282"/>
      <c r="Q125" s="282"/>
      <c r="R125" s="282"/>
      <c r="S125" s="282"/>
      <c r="T125" s="282" t="e">
        <f aca="false">array_constrain(arrayformula(xlookup(A125,'dkp apr 25' A:A,'dkp apr 25' E:E,"")), 1, 1)</f>
        <v>#VALUE!</v>
      </c>
      <c r="U125" s="281" t="e">
        <f aca="false">R125+S125-T125-V125</f>
        <v>#VALUE!</v>
      </c>
      <c r="V125" s="281" t="e">
        <f aca="false">'dkp may 25' B41</f>
        <v>#VALUE!</v>
      </c>
      <c r="W125" s="282" t="e">
        <f aca="false">'dkp may 25' B41</f>
        <v>#VALUE!</v>
      </c>
      <c r="X125" s="282" t="e">
        <f aca="false">'dkp may 25' E41</f>
        <v>#VALUE!</v>
      </c>
      <c r="Y125" s="281" t="e">
        <f aca="false">V125+W125-X125-Z125</f>
        <v>#VALUE!</v>
      </c>
      <c r="Z125" s="281" t="e">
        <f aca="false">'dkp jun 25' B40</f>
        <v>#VALUE!</v>
      </c>
      <c r="AA125" s="282" t="e">
        <f aca="false">'dkp jun 25' B40</f>
        <v>#VALUE!</v>
      </c>
      <c r="AB125" s="282" t="e">
        <f aca="false">'dkp jun 25' E40</f>
        <v>#VALUE!</v>
      </c>
      <c r="AC125" s="282"/>
      <c r="AD125" s="282"/>
      <c r="AE125" s="282"/>
      <c r="AF125" s="282"/>
      <c r="AG125" s="282"/>
      <c r="AH125" s="282"/>
      <c r="AI125" s="282"/>
      <c r="AJ125" s="282"/>
      <c r="AK125" s="282"/>
      <c r="AL125" s="282"/>
      <c r="AM125" s="282"/>
      <c r="AN125" s="282"/>
      <c r="AO125" s="282"/>
      <c r="AP125" s="282"/>
      <c r="AQ125" s="282"/>
      <c r="AR125" s="282"/>
      <c r="AS125" s="282"/>
      <c r="AT125" s="282"/>
      <c r="AU125" s="282"/>
      <c r="AV125" s="282"/>
      <c r="AW125" s="282"/>
      <c r="AX125" s="282"/>
      <c r="AY125" s="282"/>
      <c r="AZ125" s="282"/>
      <c r="BA125" s="282"/>
      <c r="BB125" s="282"/>
    </row>
    <row r="126" customFormat="false" ht="15.75" hidden="false" customHeight="true" outlineLevel="0" collapsed="false">
      <c r="A126" s="282" t="s">
        <v>399</v>
      </c>
      <c r="B126" s="278" t="e">
        <f aca="false">G126+K126+O126+S126+W126+AA126+AE126+AI126+AM126+AQ126+AU126+AY126</f>
        <v>#VALUE!</v>
      </c>
      <c r="C126" s="278" t="e">
        <f aca="false">H126+L126+P126+T126+X126+AB126+AF126+AJ126+AN126+AR126+AV126+AZ126</f>
        <v>#VALUE!</v>
      </c>
      <c r="D126" s="279" t="e">
        <f aca="false">I126+M126+Q126+U126+Y126+AC126+AG126+AK126+AO126+AS126+AW126+BA126</f>
        <v>#VALUE!</v>
      </c>
      <c r="E126" s="280" t="e">
        <f aca="false">C126/(B126+F126)</f>
        <v>#VALUE!</v>
      </c>
      <c r="F126" s="282"/>
      <c r="G126" s="282"/>
      <c r="H126" s="282"/>
      <c r="I126" s="282"/>
      <c r="J126" s="282"/>
      <c r="K126" s="282"/>
      <c r="L126" s="282"/>
      <c r="M126" s="282"/>
      <c r="N126" s="282"/>
      <c r="O126" s="282"/>
      <c r="P126" s="282"/>
      <c r="Q126" s="282"/>
      <c r="R126" s="282"/>
      <c r="S126" s="282"/>
      <c r="T126" s="282" t="e">
        <f aca="false">array_constrain(arrayformula(xlookup(A126,'dkp apr 25' A:A,'dkp apr 25' E:E,"")), 1, 1)</f>
        <v>#VALUE!</v>
      </c>
      <c r="U126" s="281" t="e">
        <f aca="false">R126+S126-T126-V126</f>
        <v>#VALUE!</v>
      </c>
      <c r="V126" s="281" t="e">
        <f aca="false">'dkp may 25' B43</f>
        <v>#VALUE!</v>
      </c>
      <c r="W126" s="282" t="e">
        <f aca="false">'dkp may 25' B43</f>
        <v>#VALUE!</v>
      </c>
      <c r="X126" s="282" t="e">
        <f aca="false">'dkp may 25' E43</f>
        <v>#VALUE!</v>
      </c>
      <c r="Y126" s="281" t="e">
        <f aca="false">V126+W126-X126-Z126</f>
        <v>#VALUE!</v>
      </c>
      <c r="Z126" s="281" t="e">
        <f aca="false">'dkp jun 25' B41</f>
        <v>#VALUE!</v>
      </c>
      <c r="AA126" s="282" t="e">
        <f aca="false">'dkp jun 25' B41</f>
        <v>#VALUE!</v>
      </c>
      <c r="AB126" s="282" t="e">
        <f aca="false">'dkp jun 25' E40</f>
        <v>#VALUE!</v>
      </c>
      <c r="AC126" s="282"/>
      <c r="AD126" s="282"/>
      <c r="AE126" s="282"/>
      <c r="AF126" s="282"/>
      <c r="AG126" s="282"/>
      <c r="AH126" s="282"/>
      <c r="AI126" s="282"/>
      <c r="AJ126" s="282"/>
      <c r="AK126" s="282"/>
      <c r="AL126" s="282"/>
      <c r="AM126" s="282"/>
      <c r="AN126" s="282"/>
      <c r="AO126" s="282"/>
      <c r="AP126" s="282"/>
      <c r="AQ126" s="282"/>
      <c r="AR126" s="282"/>
      <c r="AS126" s="282"/>
      <c r="AT126" s="282"/>
      <c r="AU126" s="282"/>
      <c r="AV126" s="282"/>
      <c r="AW126" s="282"/>
      <c r="AX126" s="282"/>
      <c r="AY126" s="282"/>
      <c r="AZ126" s="282"/>
      <c r="BA126" s="282"/>
      <c r="BB126" s="282"/>
    </row>
    <row r="127" customFormat="false" ht="15.75" hidden="false" customHeight="true" outlineLevel="0" collapsed="false">
      <c r="A127" s="282" t="s">
        <v>376</v>
      </c>
      <c r="B127" s="278" t="e">
        <f aca="false">G127+K127+O127+S127+W127+AA127+AE127+AI127+AM127+AQ127+AU127+AY127</f>
        <v>#VALUE!</v>
      </c>
      <c r="C127" s="278" t="e">
        <f aca="false">H127+L127+P127+T127+X127+AB127+AF127+AJ127+AN127+AR127+AV127+AZ127</f>
        <v>#VALUE!</v>
      </c>
      <c r="D127" s="279" t="e">
        <f aca="false">I127+M127+Q127+U127+Y127+AC127+AG127+AK127+AO127+AS127+AW127+BA127</f>
        <v>#VALUE!</v>
      </c>
      <c r="E127" s="280" t="e">
        <f aca="false">C127/(B127+F127)</f>
        <v>#VALUE!</v>
      </c>
      <c r="F127" s="282"/>
      <c r="G127" s="282"/>
      <c r="H127" s="282"/>
      <c r="I127" s="282"/>
      <c r="J127" s="282"/>
      <c r="K127" s="282"/>
      <c r="L127" s="282"/>
      <c r="M127" s="282"/>
      <c r="N127" s="282"/>
      <c r="O127" s="282"/>
      <c r="P127" s="282"/>
      <c r="Q127" s="282"/>
      <c r="R127" s="282"/>
      <c r="S127" s="282"/>
      <c r="T127" s="282" t="e">
        <f aca="false">array_constrain(arrayformula(xlookup(A127,'dkp apr 25' A:A,'dkp apr 25' E:E,"")), 1, 1)</f>
        <v>#VALUE!</v>
      </c>
      <c r="U127" s="281" t="e">
        <f aca="false">R127+S127-T127-V127</f>
        <v>#VALUE!</v>
      </c>
      <c r="V127" s="281" t="e">
        <f aca="false">'dkp may 25' B44</f>
        <v>#VALUE!</v>
      </c>
      <c r="W127" s="282" t="e">
        <f aca="false">'dkp may 25' B44</f>
        <v>#VALUE!</v>
      </c>
      <c r="X127" s="282" t="e">
        <f aca="false">'dkp may 25' E43</f>
        <v>#VALUE!</v>
      </c>
      <c r="Y127" s="281" t="e">
        <f aca="false">V127+W127-X127-Z127</f>
        <v>#VALUE!</v>
      </c>
      <c r="Z127" s="281" t="e">
        <f aca="false">'dkp jun 25' B42</f>
        <v>#VALUE!</v>
      </c>
      <c r="AA127" s="282" t="e">
        <f aca="false">'dkp jun 25' B42</f>
        <v>#VALUE!</v>
      </c>
      <c r="AB127" s="282" t="e">
        <f aca="false">'dkp jun 25' E40</f>
        <v>#VALUE!</v>
      </c>
      <c r="AC127" s="282"/>
      <c r="AD127" s="282"/>
      <c r="AE127" s="282"/>
      <c r="AF127" s="282"/>
      <c r="AG127" s="282"/>
      <c r="AH127" s="282"/>
      <c r="AI127" s="282"/>
      <c r="AJ127" s="282"/>
      <c r="AK127" s="282"/>
      <c r="AL127" s="282"/>
      <c r="AM127" s="282"/>
      <c r="AN127" s="282"/>
      <c r="AO127" s="282"/>
      <c r="AP127" s="282"/>
      <c r="AQ127" s="282"/>
      <c r="AR127" s="282"/>
      <c r="AS127" s="282"/>
      <c r="AT127" s="282"/>
      <c r="AU127" s="282"/>
      <c r="AV127" s="282"/>
      <c r="AW127" s="282"/>
      <c r="AX127" s="282"/>
      <c r="AY127" s="282"/>
      <c r="AZ127" s="282"/>
      <c r="BA127" s="282"/>
      <c r="BB127" s="282"/>
    </row>
    <row r="128" customFormat="false" ht="15.75" hidden="false" customHeight="true" outlineLevel="0" collapsed="false">
      <c r="A128" s="282" t="s">
        <v>390</v>
      </c>
      <c r="B128" s="278" t="e">
        <f aca="false">G128+K128+O128+S128+W128+AA128+AE128+AI128+AM128+AQ128+AU128+AY128</f>
        <v>#VALUE!</v>
      </c>
      <c r="C128" s="278" t="e">
        <f aca="false">H128+L128+P128+T128+X128+AB128+AF128+AJ128+AN128+AR128+AV128+AZ128</f>
        <v>#VALUE!</v>
      </c>
      <c r="D128" s="279" t="e">
        <f aca="false">I128+M128+Q128+U128+Y128+AC128+AG128+AK128+AO128+AS128+AW128+BA128</f>
        <v>#VALUE!</v>
      </c>
      <c r="E128" s="280" t="e">
        <f aca="false">C128/(B128+F128)</f>
        <v>#VALUE!</v>
      </c>
      <c r="F128" s="282"/>
      <c r="G128" s="282"/>
      <c r="H128" s="282"/>
      <c r="I128" s="282"/>
      <c r="J128" s="282"/>
      <c r="K128" s="282"/>
      <c r="L128" s="282"/>
      <c r="M128" s="282"/>
      <c r="N128" s="282"/>
      <c r="O128" s="282"/>
      <c r="P128" s="282"/>
      <c r="Q128" s="282"/>
      <c r="R128" s="282"/>
      <c r="S128" s="282"/>
      <c r="T128" s="282" t="e">
        <f aca="false">array_constrain(arrayformula(xlookup(A128,'dkp apr 25' A:A,'dkp apr 25' E:E,"")), 1, 1)</f>
        <v>#VALUE!</v>
      </c>
      <c r="U128" s="281" t="e">
        <f aca="false">R128+S128-T128-V128</f>
        <v>#VALUE!</v>
      </c>
      <c r="V128" s="281" t="e">
        <f aca="false">'dkp may 25' B49</f>
        <v>#VALUE!</v>
      </c>
      <c r="W128" s="282" t="e">
        <f aca="false">'dkp may 25' B49</f>
        <v>#VALUE!</v>
      </c>
      <c r="X128" s="282" t="e">
        <f aca="false">'dkp may 25' E49</f>
        <v>#VALUE!</v>
      </c>
      <c r="Y128" s="281" t="e">
        <f aca="false">V128+W128-X128-Z128</f>
        <v>#VALUE!</v>
      </c>
      <c r="Z128" s="281" t="e">
        <f aca="false">'dkp jun 25' B46</f>
        <v>#VALUE!</v>
      </c>
      <c r="AA128" s="282" t="e">
        <f aca="false">'dkp jun 25' B46</f>
        <v>#VALUE!</v>
      </c>
      <c r="AB128" s="282" t="e">
        <f aca="false">'dkp jun 25' E46</f>
        <v>#VALUE!</v>
      </c>
      <c r="AC128" s="282"/>
      <c r="AD128" s="282"/>
      <c r="AE128" s="282"/>
      <c r="AF128" s="282"/>
      <c r="AG128" s="282"/>
      <c r="AH128" s="282"/>
      <c r="AI128" s="282"/>
      <c r="AJ128" s="282"/>
      <c r="AK128" s="282"/>
      <c r="AL128" s="282"/>
      <c r="AM128" s="282"/>
      <c r="AN128" s="282"/>
      <c r="AO128" s="282"/>
      <c r="AP128" s="282"/>
      <c r="AQ128" s="282"/>
      <c r="AR128" s="282"/>
      <c r="AS128" s="282"/>
      <c r="AT128" s="282"/>
      <c r="AU128" s="282"/>
      <c r="AV128" s="282"/>
      <c r="AW128" s="282"/>
      <c r="AX128" s="282"/>
      <c r="AY128" s="282"/>
      <c r="AZ128" s="282"/>
      <c r="BA128" s="282"/>
      <c r="BB128" s="282"/>
    </row>
    <row r="129" customFormat="false" ht="15.75" hidden="false" customHeight="true" outlineLevel="0" collapsed="false">
      <c r="A129" s="97" t="s">
        <v>402</v>
      </c>
      <c r="B129" s="278" t="e">
        <f aca="false">G129+K129+O129+S129+W129+AA129+AE129+AI129+AM129+AQ129+AU129+AY129</f>
        <v>#VALUE!</v>
      </c>
      <c r="C129" s="278" t="e">
        <f aca="false">H129+L129+P129+T129+X129+AB129+AF129+AJ129+AN129+AR129+AV129+AZ129</f>
        <v>#VALUE!</v>
      </c>
      <c r="D129" s="279" t="e">
        <f aca="false">I129+M129+Q129+U129+Y129+AC129+AG129+AK129+AO129+AS129+AW129+BA129</f>
        <v>#VALUE!</v>
      </c>
      <c r="E129" s="280" t="e">
        <f aca="false">C129/(B129+F129)</f>
        <v>#VALUE!</v>
      </c>
      <c r="F129" s="282"/>
      <c r="G129" s="282"/>
      <c r="H129" s="282"/>
      <c r="I129" s="282"/>
      <c r="J129" s="282"/>
      <c r="K129" s="282"/>
      <c r="L129" s="282"/>
      <c r="M129" s="282"/>
      <c r="N129" s="282"/>
      <c r="O129" s="282"/>
      <c r="P129" s="282"/>
      <c r="Q129" s="282"/>
      <c r="R129" s="282"/>
      <c r="S129" s="282"/>
      <c r="T129" s="282" t="e">
        <f aca="false">array_constrain(arrayformula(xlookup(A129,'dkp apr 25' A:A,'dkp apr 25' E:E,"")), 1, 1)</f>
        <v>#VALUE!</v>
      </c>
      <c r="U129" s="281" t="e">
        <f aca="false">R129+S129-T129-V129</f>
        <v>#VALUE!</v>
      </c>
      <c r="V129" s="281" t="e">
        <f aca="false">'dkp may 25' B50</f>
        <v>#VALUE!</v>
      </c>
      <c r="W129" s="282" t="e">
        <f aca="false">'dkp may 25' B50</f>
        <v>#VALUE!</v>
      </c>
      <c r="X129" s="282" t="e">
        <f aca="false">'dkp may 25' E49</f>
        <v>#VALUE!</v>
      </c>
      <c r="Y129" s="281" t="e">
        <f aca="false">V129+W129-X129-Z129</f>
        <v>#VALUE!</v>
      </c>
      <c r="Z129" s="281" t="e">
        <f aca="false">'dkp jun 25' B47</f>
        <v>#VALUE!</v>
      </c>
      <c r="AA129" s="282" t="e">
        <f aca="false">'dkp jun 25' B47</f>
        <v>#VALUE!</v>
      </c>
      <c r="AB129" s="282" t="e">
        <f aca="false">'dkp jun 25' E46</f>
        <v>#VALUE!</v>
      </c>
      <c r="AC129" s="282"/>
      <c r="AD129" s="282"/>
      <c r="AE129" s="282"/>
      <c r="AF129" s="282"/>
      <c r="AG129" s="282"/>
      <c r="AH129" s="282"/>
      <c r="AI129" s="282"/>
      <c r="AJ129" s="282"/>
      <c r="AK129" s="282"/>
      <c r="AL129" s="282"/>
      <c r="AM129" s="282"/>
      <c r="AN129" s="282"/>
      <c r="AO129" s="282"/>
      <c r="AP129" s="282"/>
      <c r="AQ129" s="282"/>
      <c r="AR129" s="282"/>
      <c r="AS129" s="282"/>
      <c r="AT129" s="282"/>
      <c r="AU129" s="282"/>
      <c r="AV129" s="282"/>
      <c r="AW129" s="282"/>
      <c r="AX129" s="282"/>
      <c r="AY129" s="282"/>
      <c r="AZ129" s="282"/>
      <c r="BA129" s="282"/>
      <c r="BB129" s="282"/>
    </row>
    <row r="130" customFormat="false" ht="15.75" hidden="false" customHeight="true" outlineLevel="0" collapsed="false">
      <c r="A130" s="282" t="s">
        <v>116</v>
      </c>
      <c r="B130" s="278" t="e">
        <f aca="false">G130+K130+O130+S130+W130+AA130+AE130+AI130+AM130+AQ130+AU130+AY130</f>
        <v>#VALUE!</v>
      </c>
      <c r="C130" s="278" t="e">
        <f aca="false">H130+L130+P130+T130+X130+AB130+AF130+AJ130+AN130+AR130+AV130+AZ130</f>
        <v>#VALUE!</v>
      </c>
      <c r="D130" s="279" t="e">
        <f aca="false">I130+M130+Q130+U130+Y130+AC130+AG130+AK130+AO130+AS130+AW130+BA130</f>
        <v>#VALUE!</v>
      </c>
      <c r="E130" s="280" t="e">
        <f aca="false">C130/(B130+F130)</f>
        <v>#VALUE!</v>
      </c>
      <c r="F130" s="279" t="e">
        <f aca="false">'dkp jan 25' B44</f>
        <v>#VALUE!</v>
      </c>
      <c r="G130" s="278" t="e">
        <f aca="false">'dkp jan 25' B44</f>
        <v>#VALUE!</v>
      </c>
      <c r="H130" s="278" t="e">
        <f aca="false">'dkp jan 25' E44</f>
        <v>#VALUE!</v>
      </c>
      <c r="I130" s="281" t="e">
        <f aca="false">F130+G130-H130-J130</f>
        <v>#VALUE!</v>
      </c>
      <c r="J130" s="281" t="e">
        <f aca="false">'dkp feb 25' B42</f>
        <v>#VALUE!</v>
      </c>
      <c r="K130" s="282" t="e">
        <f aca="false">'dkp feb 25' B42</f>
        <v>#VALUE!</v>
      </c>
      <c r="L130" s="282" t="e">
        <f aca="false">'dkp feb 25' E42</f>
        <v>#VALUE!</v>
      </c>
      <c r="M130" s="281" t="e">
        <f aca="false">J130+K130-L130-N130</f>
        <v>#VALUE!</v>
      </c>
      <c r="N130" s="281" t="e">
        <f aca="false">'dkp mar 25' B39</f>
        <v>#VALUE!</v>
      </c>
      <c r="O130" s="282" t="e">
        <f aca="false">'dkp mar 25' B39</f>
        <v>#VALUE!</v>
      </c>
      <c r="P130" s="282" t="e">
        <f aca="false">'dkp mar 25' E39</f>
        <v>#VALUE!</v>
      </c>
      <c r="Q130" s="281" t="e">
        <f aca="false">N130+O130-P130-R130</f>
        <v>#VALUE!</v>
      </c>
      <c r="R130" s="281" t="e">
        <f aca="false">'dkp apr 25' B44</f>
        <v>#VALUE!</v>
      </c>
      <c r="S130" s="282" t="e">
        <f aca="false">'dkp apr 25' B44</f>
        <v>#VALUE!</v>
      </c>
      <c r="T130" s="282" t="e">
        <f aca="false">'dkp apr 25' E44</f>
        <v>#VALUE!</v>
      </c>
      <c r="U130" s="281" t="e">
        <f aca="false">R130+S130-T130-V130</f>
        <v>#VALUE!</v>
      </c>
      <c r="V130" s="281" t="e">
        <f aca="false">'dkp may 25' B52</f>
        <v>#VALUE!</v>
      </c>
      <c r="W130" s="282" t="e">
        <f aca="false">'dkp may 25' B52</f>
        <v>#VALUE!</v>
      </c>
      <c r="X130" s="282" t="e">
        <f aca="false">'dkp may 25' E52</f>
        <v>#VALUE!</v>
      </c>
      <c r="Y130" s="281" t="e">
        <f aca="false">V130+W130-X130-Z130</f>
        <v>#VALUE!</v>
      </c>
      <c r="Z130" s="281" t="e">
        <f aca="false">'dkp jun 25' B49</f>
        <v>#VALUE!</v>
      </c>
      <c r="AA130" s="282" t="e">
        <f aca="false">'dkp jun 25' B49</f>
        <v>#VALUE!</v>
      </c>
      <c r="AB130" s="282" t="e">
        <f aca="false">'dkp jun 25' E49</f>
        <v>#VALUE!</v>
      </c>
      <c r="AC130" s="282"/>
      <c r="AD130" s="282"/>
      <c r="AE130" s="282"/>
      <c r="AF130" s="282"/>
      <c r="AG130" s="282"/>
      <c r="AH130" s="282"/>
      <c r="AI130" s="282"/>
      <c r="AJ130" s="282"/>
      <c r="AK130" s="282"/>
      <c r="AL130" s="282"/>
      <c r="AM130" s="282"/>
      <c r="AN130" s="282"/>
      <c r="AO130" s="282"/>
      <c r="AP130" s="282"/>
      <c r="AQ130" s="282"/>
      <c r="AR130" s="282"/>
      <c r="AS130" s="282"/>
      <c r="AT130" s="282"/>
      <c r="AU130" s="282"/>
      <c r="AV130" s="282"/>
      <c r="AW130" s="282"/>
      <c r="AX130" s="282"/>
      <c r="AY130" s="282"/>
      <c r="AZ130" s="282"/>
      <c r="BA130" s="282"/>
      <c r="BB130" s="282"/>
    </row>
    <row r="131" customFormat="false" ht="15.75" hidden="false" customHeight="true" outlineLevel="0" collapsed="false">
      <c r="A131" s="282" t="s">
        <v>405</v>
      </c>
      <c r="B131" s="278" t="e">
        <f aca="false">G131+K131+O131+S131+W131+AA131+AE131+AI131+AM131+AQ131+AU131+AY131</f>
        <v>#VALUE!</v>
      </c>
      <c r="C131" s="278" t="e">
        <f aca="false">H131+L131+P131+T131+X131+AB131+AF131+AJ131+AN131+AR131+AV131+AZ131</f>
        <v>#VALUE!</v>
      </c>
      <c r="D131" s="279" t="e">
        <f aca="false">I131+M131+Q131+U131+Y131+AC131+AG131+AK131+AO131+AS131+AW131+BA131</f>
        <v>#VALUE!</v>
      </c>
      <c r="E131" s="280" t="e">
        <f aca="false">C131/(B131+F131)</f>
        <v>#VALUE!</v>
      </c>
      <c r="F131" s="282"/>
      <c r="G131" s="282"/>
      <c r="H131" s="282"/>
      <c r="I131" s="282"/>
      <c r="J131" s="282"/>
      <c r="K131" s="282"/>
      <c r="L131" s="282"/>
      <c r="M131" s="282"/>
      <c r="N131" s="282"/>
      <c r="O131" s="282"/>
      <c r="P131" s="282"/>
      <c r="Q131" s="282"/>
      <c r="R131" s="282"/>
      <c r="S131" s="282"/>
      <c r="T131" s="282" t="e">
        <f aca="false">array_constrain(arrayformula(xlookup(A131,'dkp apr 25' A:A,'dkp apr 25' E:E,"")), 1, 1)</f>
        <v>#VALUE!</v>
      </c>
      <c r="U131" s="281" t="e">
        <f aca="false">R131+S131-T131-V131</f>
        <v>#VALUE!</v>
      </c>
      <c r="V131" s="281" t="e">
        <f aca="false">'dkp may 25' B59</f>
        <v>#VALUE!</v>
      </c>
      <c r="W131" s="282" t="e">
        <f aca="false">'dkp may 25' B59</f>
        <v>#VALUE!</v>
      </c>
      <c r="X131" s="282" t="e">
        <f aca="false">'dkp may 25' E59</f>
        <v>#VALUE!</v>
      </c>
      <c r="Y131" s="281" t="e">
        <f aca="false">V131+W131-X131-Z131</f>
        <v>#VALUE!</v>
      </c>
      <c r="Z131" s="281" t="e">
        <f aca="false">'dkp jun 25' B55</f>
        <v>#VALUE!</v>
      </c>
      <c r="AA131" s="282" t="e">
        <f aca="false">'dkp jun 25' B55</f>
        <v>#VALUE!</v>
      </c>
      <c r="AB131" s="282" t="e">
        <f aca="false">'dkp jun 25' E55</f>
        <v>#VALUE!</v>
      </c>
      <c r="AC131" s="282"/>
      <c r="AD131" s="282"/>
      <c r="AE131" s="282"/>
      <c r="AF131" s="282"/>
      <c r="AG131" s="282"/>
      <c r="AH131" s="282"/>
      <c r="AI131" s="282"/>
      <c r="AJ131" s="282"/>
      <c r="AK131" s="282"/>
      <c r="AL131" s="282"/>
      <c r="AM131" s="282"/>
      <c r="AN131" s="282"/>
      <c r="AO131" s="282"/>
      <c r="AP131" s="282"/>
      <c r="AQ131" s="282"/>
      <c r="AR131" s="282"/>
      <c r="AS131" s="282"/>
      <c r="AT131" s="282"/>
      <c r="AU131" s="282"/>
      <c r="AV131" s="282"/>
      <c r="AW131" s="282"/>
      <c r="AX131" s="282"/>
      <c r="AY131" s="282"/>
      <c r="AZ131" s="282"/>
      <c r="BA131" s="282"/>
      <c r="BB131" s="282"/>
    </row>
    <row r="132" customFormat="false" ht="15.75" hidden="false" customHeight="true" outlineLevel="0" collapsed="false">
      <c r="A132" s="282" t="s">
        <v>403</v>
      </c>
      <c r="B132" s="278" t="e">
        <f aca="false">G132+K132+O132+S132+W132+AA132+AE132+AI132+AM132+AQ132+AU132+AY132</f>
        <v>#VALUE!</v>
      </c>
      <c r="C132" s="278" t="e">
        <f aca="false">H132+L132+P132+T132+X132+AB132+AF132+AJ132+AN132+AR132+AV132+AZ132</f>
        <v>#VALUE!</v>
      </c>
      <c r="D132" s="279" t="e">
        <f aca="false">I132+M132+Q132+U132+Y132+AC132+AG132+AK132+AO132+AS132+AW132+BA132</f>
        <v>#VALUE!</v>
      </c>
      <c r="E132" s="280" t="e">
        <f aca="false">C132/(B132+F132)</f>
        <v>#VALUE!</v>
      </c>
      <c r="F132" s="282"/>
      <c r="G132" s="282"/>
      <c r="H132" s="282"/>
      <c r="I132" s="282"/>
      <c r="J132" s="282"/>
      <c r="K132" s="282"/>
      <c r="L132" s="282"/>
      <c r="M132" s="282"/>
      <c r="N132" s="282"/>
      <c r="O132" s="282"/>
      <c r="P132" s="282"/>
      <c r="Q132" s="282"/>
      <c r="R132" s="282"/>
      <c r="S132" s="282"/>
      <c r="T132" s="282" t="e">
        <f aca="false">array_constrain(arrayformula(xlookup(A132,'dkp apr 25' A:A,'dkp apr 25' E:E,"")), 1, 1)</f>
        <v>#VALUE!</v>
      </c>
      <c r="U132" s="281" t="e">
        <f aca="false">R132+S132-T132-V132</f>
        <v>#VALUE!</v>
      </c>
      <c r="V132" s="281" t="e">
        <f aca="false">'dkp may 25' B62</f>
        <v>#VALUE!</v>
      </c>
      <c r="W132" s="282" t="e">
        <f aca="false">'dkp may 25' B62</f>
        <v>#VALUE!</v>
      </c>
      <c r="X132" s="282" t="e">
        <f aca="false">'dkp may 25' E62</f>
        <v>#VALUE!</v>
      </c>
      <c r="Y132" s="281" t="e">
        <f aca="false">V132+W132-X132-Z132</f>
        <v>#VALUE!</v>
      </c>
      <c r="Z132" s="281" t="e">
        <f aca="false">'dkp jun 25' B56</f>
        <v>#VALUE!</v>
      </c>
      <c r="AA132" s="282" t="e">
        <f aca="false">'dkp jun 25' B56</f>
        <v>#VALUE!</v>
      </c>
      <c r="AB132" s="282" t="e">
        <f aca="false">'dkp jun 25' E55</f>
        <v>#VALUE!</v>
      </c>
      <c r="AC132" s="282"/>
      <c r="AD132" s="282"/>
      <c r="AE132" s="282"/>
      <c r="AF132" s="282"/>
      <c r="AG132" s="282"/>
      <c r="AH132" s="282"/>
      <c r="AI132" s="282"/>
      <c r="AJ132" s="282"/>
      <c r="AK132" s="282"/>
      <c r="AL132" s="282"/>
      <c r="AM132" s="282"/>
      <c r="AN132" s="282"/>
      <c r="AO132" s="282"/>
      <c r="AP132" s="282"/>
      <c r="AQ132" s="282"/>
      <c r="AR132" s="282"/>
      <c r="AS132" s="282"/>
      <c r="AT132" s="282"/>
      <c r="AU132" s="282"/>
      <c r="AV132" s="282"/>
      <c r="AW132" s="282"/>
      <c r="AX132" s="282"/>
      <c r="AY132" s="282"/>
      <c r="AZ132" s="282"/>
      <c r="BA132" s="282"/>
      <c r="BB132" s="282"/>
    </row>
    <row r="133" customFormat="false" ht="15.75" hidden="false" customHeight="true" outlineLevel="0" collapsed="false">
      <c r="A133" s="282" t="s">
        <v>401</v>
      </c>
      <c r="B133" s="278" t="e">
        <f aca="false">G133+K133+O133+S133+W133+AA133+AE133+AI133+AM133+AQ133+AU133+AY133</f>
        <v>#VALUE!</v>
      </c>
      <c r="C133" s="278" t="e">
        <f aca="false">H133+L133+P133+T133+X133+AB133+AF133+AJ133+AN133+AR133+AV133+AZ133</f>
        <v>#VALUE!</v>
      </c>
      <c r="D133" s="279" t="e">
        <f aca="false">I133+M133+Q133+U133+Y133+AC133+AG133+AK133+AO133+AS133+AW133+BA133</f>
        <v>#VALUE!</v>
      </c>
      <c r="E133" s="280" t="e">
        <f aca="false">C133/(B133+F133)</f>
        <v>#VALUE!</v>
      </c>
      <c r="F133" s="282"/>
      <c r="G133" s="282"/>
      <c r="H133" s="282"/>
      <c r="I133" s="282"/>
      <c r="J133" s="282"/>
      <c r="K133" s="282"/>
      <c r="L133" s="282"/>
      <c r="M133" s="282"/>
      <c r="N133" s="282"/>
      <c r="O133" s="282"/>
      <c r="P133" s="282"/>
      <c r="Q133" s="282"/>
      <c r="R133" s="282"/>
      <c r="S133" s="282"/>
      <c r="T133" s="282" t="e">
        <f aca="false">array_constrain(arrayformula(xlookup(A133,'dkp apr 25' A:A,'dkp apr 25' E:E,"")), 1, 1)</f>
        <v>#VALUE!</v>
      </c>
      <c r="U133" s="281" t="e">
        <f aca="false">R133+S133-T133-V133</f>
        <v>#VALUE!</v>
      </c>
      <c r="V133" s="281" t="e">
        <f aca="false">'dkp may 25' B82</f>
        <v>#VALUE!</v>
      </c>
      <c r="W133" s="282" t="e">
        <f aca="false">'dkp may 25' B82</f>
        <v>#VALUE!</v>
      </c>
      <c r="X133" s="282" t="e">
        <f aca="false">'dkp may 25' E82</f>
        <v>#VALUE!</v>
      </c>
      <c r="Y133" s="281" t="e">
        <f aca="false">V133+W133-X133-Z133</f>
        <v>#VALUE!</v>
      </c>
      <c r="Z133" s="281" t="e">
        <f aca="false">'dkp jun 25' B75</f>
        <v>#VALUE!</v>
      </c>
      <c r="AA133" s="282" t="e">
        <f aca="false">'dkp jun 25' B75</f>
        <v>#VALUE!</v>
      </c>
      <c r="AB133" s="282" t="e">
        <f aca="false">'dkp jun 25' E75</f>
        <v>#VALUE!</v>
      </c>
      <c r="AC133" s="282"/>
      <c r="AD133" s="282"/>
      <c r="AE133" s="282"/>
      <c r="AF133" s="282"/>
      <c r="AG133" s="282"/>
      <c r="AH133" s="282"/>
      <c r="AI133" s="282"/>
      <c r="AJ133" s="282"/>
      <c r="AK133" s="282"/>
      <c r="AL133" s="282"/>
      <c r="AM133" s="282"/>
      <c r="AN133" s="282"/>
      <c r="AO133" s="282"/>
      <c r="AP133" s="282"/>
      <c r="AQ133" s="282"/>
      <c r="AR133" s="282"/>
      <c r="AS133" s="282"/>
      <c r="AT133" s="282"/>
      <c r="AU133" s="282"/>
      <c r="AV133" s="282"/>
      <c r="AW133" s="282"/>
      <c r="AX133" s="282"/>
      <c r="AY133" s="282"/>
      <c r="AZ133" s="282"/>
      <c r="BA133" s="282"/>
      <c r="BB133" s="282"/>
    </row>
    <row r="134" customFormat="false" ht="15.75" hidden="false" customHeight="true" outlineLevel="0" collapsed="false">
      <c r="A134" s="282" t="s">
        <v>371</v>
      </c>
      <c r="B134" s="278" t="e">
        <f aca="false">G134+K134+O134+S134+W134+AA134+AE134+AI134+AM134+AQ134+AU134+AY134</f>
        <v>#VALUE!</v>
      </c>
      <c r="C134" s="278" t="e">
        <f aca="false">H134+L134+P134+T134+X134+AB134+AF134+AJ134+AN134+AR134+AV134+AZ134</f>
        <v>#VALUE!</v>
      </c>
      <c r="D134" s="279" t="e">
        <f aca="false">I134+M134+Q134+U134+Y134+AC134+AG134+AK134+AO134+AS134+AW134+BA134</f>
        <v>#VALUE!</v>
      </c>
      <c r="E134" s="280" t="e">
        <f aca="false">C134/(B134+F134)</f>
        <v>#VALUE!</v>
      </c>
      <c r="F134" s="282"/>
      <c r="G134" s="282"/>
      <c r="H134" s="282"/>
      <c r="I134" s="282"/>
      <c r="J134" s="282"/>
      <c r="K134" s="282"/>
      <c r="L134" s="282"/>
      <c r="M134" s="281" t="e">
        <f aca="false">J134+K134-L134-N134</f>
        <v>#VALUE!</v>
      </c>
      <c r="N134" s="281" t="e">
        <f aca="false">'dkp mar 25' B64</f>
        <v>#VALUE!</v>
      </c>
      <c r="O134" s="282" t="e">
        <f aca="false">'dkp mar 25' B64</f>
        <v>#VALUE!</v>
      </c>
      <c r="P134" s="282" t="e">
        <f aca="false">'dkp mar 25' E64</f>
        <v>#VALUE!</v>
      </c>
      <c r="Q134" s="281" t="e">
        <f aca="false">N134+O134-P134-R134</f>
        <v>#VALUE!</v>
      </c>
      <c r="R134" s="281" t="e">
        <f aca="false">'dkp apr 25' B71</f>
        <v>#VALUE!</v>
      </c>
      <c r="S134" s="282" t="e">
        <f aca="false">'dkp apr 25' B71</f>
        <v>#VALUE!</v>
      </c>
      <c r="T134" s="282" t="e">
        <f aca="false">'dkp apr 25' E71</f>
        <v>#VALUE!</v>
      </c>
      <c r="U134" s="281" t="e">
        <f aca="false">R134+S134-T134-V134</f>
        <v>#VALUE!</v>
      </c>
      <c r="V134" s="281" t="e">
        <f aca="false">'dkp may 25' B83</f>
        <v>#VALUE!</v>
      </c>
      <c r="W134" s="282" t="e">
        <f aca="false">'dkp may 25' B83</f>
        <v>#VALUE!</v>
      </c>
      <c r="X134" s="282" t="e">
        <f aca="false">'dkp may 25' E82</f>
        <v>#VALUE!</v>
      </c>
      <c r="Y134" s="281" t="e">
        <f aca="false">V134+W134-X134-Z134</f>
        <v>#VALUE!</v>
      </c>
      <c r="Z134" s="281" t="e">
        <f aca="false">'dkp jun 25' B76</f>
        <v>#VALUE!</v>
      </c>
      <c r="AA134" s="282" t="e">
        <f aca="false">'dkp jun 25' B76</f>
        <v>#VALUE!</v>
      </c>
      <c r="AB134" s="282" t="e">
        <f aca="false">'dkp jun 25' E75</f>
        <v>#VALUE!</v>
      </c>
      <c r="AC134" s="282"/>
      <c r="AD134" s="282"/>
      <c r="AE134" s="282"/>
      <c r="AF134" s="282"/>
      <c r="AG134" s="282"/>
      <c r="AH134" s="282"/>
      <c r="AI134" s="282"/>
      <c r="AJ134" s="282"/>
      <c r="AK134" s="282"/>
      <c r="AL134" s="282"/>
      <c r="AM134" s="282"/>
      <c r="AN134" s="282"/>
      <c r="AO134" s="282"/>
      <c r="AP134" s="282"/>
      <c r="AQ134" s="282"/>
      <c r="AR134" s="282"/>
      <c r="AS134" s="282"/>
      <c r="AT134" s="282"/>
      <c r="AU134" s="282"/>
      <c r="AV134" s="282"/>
      <c r="AW134" s="282"/>
      <c r="AX134" s="282"/>
      <c r="AY134" s="282"/>
      <c r="AZ134" s="282"/>
      <c r="BA134" s="282"/>
      <c r="BB134" s="282"/>
    </row>
    <row r="135" customFormat="false" ht="15.75" hidden="false" customHeight="true" outlineLevel="0" collapsed="false">
      <c r="A135" s="282" t="s">
        <v>364</v>
      </c>
      <c r="B135" s="278" t="e">
        <f aca="false">G135+K135+O135+S135+W135+AA135+AE135+AI135+AM135+AQ135+AU135+AY135</f>
        <v>#VALUE!</v>
      </c>
      <c r="C135" s="278" t="e">
        <f aca="false">H135+L135+P135+T135+X135+AB135+AF135+AJ135+AN135+AR135+AV135+AZ135</f>
        <v>#VALUE!</v>
      </c>
      <c r="D135" s="279" t="e">
        <f aca="false">I135+M135+Q135+U135+Y135+AC135+AG135+AK135+AO135+AS135+AW135+BA135</f>
        <v>#VALUE!</v>
      </c>
      <c r="E135" s="280" t="e">
        <f aca="false">C135/(B135+F135)</f>
        <v>#VALUE!</v>
      </c>
      <c r="F135" s="282"/>
      <c r="G135" s="282"/>
      <c r="H135" s="282"/>
      <c r="I135" s="281" t="e">
        <f aca="false">F135+G135-H135-J135</f>
        <v>#VALUE!</v>
      </c>
      <c r="J135" s="281" t="e">
        <f aca="false">'dkp feb 25' B73</f>
        <v>#VALUE!</v>
      </c>
      <c r="K135" s="282" t="e">
        <f aca="false">'dkp feb 25' B73</f>
        <v>#VALUE!</v>
      </c>
      <c r="L135" s="282" t="e">
        <f aca="false">'dkp feb 25' E73</f>
        <v>#VALUE!</v>
      </c>
      <c r="M135" s="281" t="e">
        <f aca="false">J135+K135-L135-N135</f>
        <v>#VALUE!</v>
      </c>
      <c r="N135" s="281" t="e">
        <f aca="false">'dkp mar 25' B65</f>
        <v>#VALUE!</v>
      </c>
      <c r="O135" s="282" t="e">
        <f aca="false">'dkp mar 25' B65</f>
        <v>#VALUE!</v>
      </c>
      <c r="P135" s="282" t="e">
        <f aca="false">'dkp mar 25' E64</f>
        <v>#VALUE!</v>
      </c>
      <c r="Q135" s="281" t="e">
        <f aca="false">N135+O135-P135-R135</f>
        <v>#VALUE!</v>
      </c>
      <c r="R135" s="281" t="e">
        <f aca="false">'dkp apr 25' B72</f>
        <v>#VALUE!</v>
      </c>
      <c r="S135" s="282" t="e">
        <f aca="false">'dkp apr 25' B72</f>
        <v>#VALUE!</v>
      </c>
      <c r="T135" s="282" t="e">
        <f aca="false">'dkp apr 25' E71</f>
        <v>#VALUE!</v>
      </c>
      <c r="U135" s="281" t="e">
        <f aca="false">R135+S135-T135-V135</f>
        <v>#VALUE!</v>
      </c>
      <c r="V135" s="281" t="e">
        <f aca="false">'dkp may 25' B84</f>
        <v>#VALUE!</v>
      </c>
      <c r="W135" s="282" t="e">
        <f aca="false">'dkp may 25' B84</f>
        <v>#VALUE!</v>
      </c>
      <c r="X135" s="282" t="e">
        <f aca="false">'dkp may 25' E82</f>
        <v>#VALUE!</v>
      </c>
      <c r="Y135" s="281" t="e">
        <f aca="false">V135+W135-X135-Z135</f>
        <v>#VALUE!</v>
      </c>
      <c r="Z135" s="281" t="e">
        <f aca="false">'dkp jun 25' B77</f>
        <v>#VALUE!</v>
      </c>
      <c r="AA135" s="282" t="e">
        <f aca="false">'dkp jun 25' B77</f>
        <v>#VALUE!</v>
      </c>
      <c r="AB135" s="282" t="e">
        <f aca="false">'dkp jun 25' E75</f>
        <v>#VALUE!</v>
      </c>
      <c r="AC135" s="282"/>
      <c r="AD135" s="282"/>
      <c r="AE135" s="282"/>
      <c r="AF135" s="282"/>
      <c r="AG135" s="282"/>
      <c r="AH135" s="282"/>
      <c r="AI135" s="282"/>
      <c r="AJ135" s="282"/>
      <c r="AK135" s="282"/>
      <c r="AL135" s="282"/>
      <c r="AM135" s="282"/>
      <c r="AN135" s="282"/>
      <c r="AO135" s="282"/>
      <c r="AP135" s="282"/>
      <c r="AQ135" s="282"/>
      <c r="AR135" s="282"/>
      <c r="AS135" s="282"/>
      <c r="AT135" s="282"/>
      <c r="AU135" s="282"/>
      <c r="AV135" s="282"/>
      <c r="AW135" s="282"/>
      <c r="AX135" s="282"/>
      <c r="AY135" s="282"/>
      <c r="AZ135" s="282"/>
      <c r="BA135" s="282"/>
      <c r="BB135" s="282"/>
    </row>
    <row r="136" customFormat="false" ht="15.75" hidden="false" customHeight="true" outlineLevel="0" collapsed="false">
      <c r="A136" s="97" t="s">
        <v>398</v>
      </c>
      <c r="B136" s="278" t="e">
        <f aca="false">G136+K136+O136+S136+W136+AA136+AE136+AI136+AM136+AQ136+AU136+AY136</f>
        <v>#VALUE!</v>
      </c>
      <c r="C136" s="278" t="e">
        <f aca="false">H136+L136+P136+T136+X136+AB136+AF136+AJ136+AN136+AR136+AV136+AZ136</f>
        <v>#VALUE!</v>
      </c>
      <c r="D136" s="279" t="e">
        <f aca="false">I136+M136+Q136+U136+Y136+AC136+AG136+AK136+AO136+AS136+AW136+BA136</f>
        <v>#VALUE!</v>
      </c>
      <c r="E136" s="280" t="e">
        <f aca="false">C136/(B136+F136)</f>
        <v>#VALUE!</v>
      </c>
      <c r="F136" s="282"/>
      <c r="G136" s="282"/>
      <c r="H136" s="282"/>
      <c r="I136" s="282"/>
      <c r="J136" s="282"/>
      <c r="K136" s="282"/>
      <c r="L136" s="282"/>
      <c r="M136" s="282"/>
      <c r="N136" s="282"/>
      <c r="O136" s="282"/>
      <c r="P136" s="282"/>
      <c r="Q136" s="282"/>
      <c r="R136" s="282"/>
      <c r="S136" s="282"/>
      <c r="T136" s="282" t="e">
        <f aca="false">array_constrain(arrayformula(xlookup(A136,'dkp apr 25' A:A,'dkp apr 25' E:E,"")), 1, 1)</f>
        <v>#VALUE!</v>
      </c>
      <c r="U136" s="281" t="e">
        <f aca="false">R136+S136-T136-V136</f>
        <v>#VALUE!</v>
      </c>
      <c r="V136" s="281" t="e">
        <f aca="false">'dkp may 25' B94</f>
        <v>#VALUE!</v>
      </c>
      <c r="W136" s="282" t="e">
        <f aca="false">'dkp may 25' B94</f>
        <v>#VALUE!</v>
      </c>
      <c r="X136" s="282" t="e">
        <f aca="false">'dkp may 25' E94</f>
        <v>#VALUE!</v>
      </c>
      <c r="Y136" s="281" t="e">
        <f aca="false">V136+W136-X136-Z136</f>
        <v>#VALUE!</v>
      </c>
      <c r="Z136" s="281" t="e">
        <f aca="false">'dkp jun 25' B87</f>
        <v>#VALUE!</v>
      </c>
      <c r="AA136" s="282" t="e">
        <f aca="false">'dkp jun 25' B87</f>
        <v>#VALUE!</v>
      </c>
      <c r="AB136" s="282" t="e">
        <f aca="false">'dkp jun 25' E87</f>
        <v>#VALUE!</v>
      </c>
      <c r="AC136" s="282"/>
      <c r="AD136" s="282"/>
      <c r="AE136" s="282"/>
      <c r="AF136" s="282"/>
      <c r="AG136" s="282"/>
      <c r="AH136" s="282"/>
      <c r="AI136" s="282"/>
      <c r="AJ136" s="282"/>
      <c r="AK136" s="282"/>
      <c r="AL136" s="282"/>
      <c r="AM136" s="282"/>
      <c r="AN136" s="282"/>
      <c r="AO136" s="282"/>
      <c r="AP136" s="282"/>
      <c r="AQ136" s="282"/>
      <c r="AR136" s="282"/>
      <c r="AS136" s="282"/>
      <c r="AT136" s="282"/>
      <c r="AU136" s="282"/>
      <c r="AV136" s="282"/>
      <c r="AW136" s="282"/>
      <c r="AX136" s="282"/>
      <c r="AY136" s="282"/>
      <c r="AZ136" s="282"/>
      <c r="BA136" s="282"/>
      <c r="BB136" s="282"/>
    </row>
    <row r="137" customFormat="false" ht="15.75" hidden="false" customHeight="true" outlineLevel="0" collapsed="false">
      <c r="A137" s="282" t="s">
        <v>400</v>
      </c>
      <c r="B137" s="278" t="e">
        <f aca="false">G137+K137+O137+S137+W137+AA137+AE137+AI137+AM137+AQ137+AU137+AY137</f>
        <v>#VALUE!</v>
      </c>
      <c r="C137" s="278" t="e">
        <f aca="false">H137+L137+P137+T137+X137+AB137+AF137+AJ137+AN137+AR137+AV137+AZ137</f>
        <v>#VALUE!</v>
      </c>
      <c r="D137" s="279" t="e">
        <f aca="false">I137+M137+Q137+U137+Y137+AC137+AG137+AK137+AO137+AS137+AW137+BA137</f>
        <v>#VALUE!</v>
      </c>
      <c r="E137" s="280" t="e">
        <f aca="false">C137/(B137+F137)</f>
        <v>#VALUE!</v>
      </c>
      <c r="F137" s="282"/>
      <c r="G137" s="282"/>
      <c r="H137" s="282"/>
      <c r="I137" s="282"/>
      <c r="J137" s="282"/>
      <c r="K137" s="282"/>
      <c r="L137" s="282"/>
      <c r="M137" s="282"/>
      <c r="N137" s="282"/>
      <c r="O137" s="282"/>
      <c r="P137" s="282"/>
      <c r="Q137" s="282"/>
      <c r="R137" s="282"/>
      <c r="S137" s="282"/>
      <c r="T137" s="282" t="e">
        <f aca="false">array_constrain(arrayformula(xlookup(A137,'dkp apr 25' A:A,'dkp apr 25' E:E,"")), 1, 1)</f>
        <v>#VALUE!</v>
      </c>
      <c r="U137" s="281" t="e">
        <f aca="false">R137+S137-T137-V137</f>
        <v>#VALUE!</v>
      </c>
      <c r="V137" s="281" t="e">
        <f aca="false">'dkp may 25' B96</f>
        <v>#VALUE!</v>
      </c>
      <c r="W137" s="282" t="e">
        <f aca="false">'dkp may 25' B96</f>
        <v>#VALUE!</v>
      </c>
      <c r="X137" s="282" t="e">
        <f aca="false">'dkp may 25' E96</f>
        <v>#VALUE!</v>
      </c>
      <c r="Y137" s="281" t="e">
        <f aca="false">V137+W137-X137-Z137</f>
        <v>#VALUE!</v>
      </c>
      <c r="Z137" s="281" t="e">
        <f aca="false">'dkp jun 25' B89</f>
        <v>#VALUE!</v>
      </c>
      <c r="AA137" s="282" t="e">
        <f aca="false">'dkp jun 25' B89</f>
        <v>#VALUE!</v>
      </c>
      <c r="AB137" s="282" t="e">
        <f aca="false">'dkp jun 25' E89</f>
        <v>#VALUE!</v>
      </c>
      <c r="AC137" s="282"/>
      <c r="AD137" s="282"/>
      <c r="AE137" s="282"/>
      <c r="AF137" s="282"/>
      <c r="AG137" s="282"/>
      <c r="AH137" s="282"/>
      <c r="AI137" s="282"/>
      <c r="AJ137" s="282"/>
      <c r="AK137" s="282"/>
      <c r="AL137" s="282"/>
      <c r="AM137" s="282"/>
      <c r="AN137" s="282"/>
      <c r="AO137" s="282"/>
      <c r="AP137" s="282"/>
      <c r="AQ137" s="282"/>
      <c r="AR137" s="282"/>
      <c r="AS137" s="282"/>
      <c r="AT137" s="282"/>
      <c r="AU137" s="282"/>
      <c r="AV137" s="282"/>
      <c r="AW137" s="282"/>
      <c r="AX137" s="282"/>
      <c r="AY137" s="282"/>
      <c r="AZ137" s="282"/>
      <c r="BA137" s="282"/>
      <c r="BB137" s="282"/>
    </row>
    <row r="138" customFormat="false" ht="15.75" hidden="false" customHeight="true" outlineLevel="0" collapsed="false">
      <c r="A138" s="282" t="s">
        <v>395</v>
      </c>
      <c r="B138" s="278" t="e">
        <f aca="false">G138+K138+O138+S138+W138+AA138+AE138+AI138+AM138+AQ138+AU138+AY138</f>
        <v>#VALUE!</v>
      </c>
      <c r="C138" s="278" t="e">
        <f aca="false">H138+L138+P138+T138+X138+AB138+AF138+AJ138+AN138+AR138+AV138+AZ138</f>
        <v>#VALUE!</v>
      </c>
      <c r="D138" s="279" t="e">
        <f aca="false">I138+M138+Q138+U138+Y138+AC138+AG138+AK138+AO138+AS138+AW138+BA138</f>
        <v>#VALUE!</v>
      </c>
      <c r="E138" s="280" t="e">
        <f aca="false">C138/(B138+F138)</f>
        <v>#VALUE!</v>
      </c>
      <c r="F138" s="282"/>
      <c r="G138" s="282"/>
      <c r="H138" s="282"/>
      <c r="I138" s="282"/>
      <c r="J138" s="282"/>
      <c r="K138" s="282"/>
      <c r="L138" s="282"/>
      <c r="M138" s="282"/>
      <c r="N138" s="282"/>
      <c r="O138" s="282"/>
      <c r="P138" s="282"/>
      <c r="Q138" s="281" t="e">
        <f aca="false">N138+O138-P138-R138</f>
        <v>#VALUE!</v>
      </c>
      <c r="R138" s="281" t="e">
        <f aca="false">'dkp apr 25' B2</f>
        <v>#VALUE!</v>
      </c>
      <c r="S138" s="282" t="e">
        <f aca="false">'dkp apr 25' B2</f>
        <v>#VALUE!</v>
      </c>
      <c r="T138" s="282" t="e">
        <f aca="false">'dkp apr 25' E2</f>
        <v>#VALUE!</v>
      </c>
      <c r="U138" s="281" t="e">
        <f aca="false">R138+S138-T138-V138</f>
        <v>#VALUE!</v>
      </c>
      <c r="V138" s="281" t="e">
        <f aca="false">'dkp may 25' B2</f>
        <v>#VALUE!</v>
      </c>
      <c r="W138" s="282" t="e">
        <f aca="false">'dkp may 25' B2</f>
        <v>#VALUE!</v>
      </c>
      <c r="X138" s="282" t="e">
        <f aca="false">'dkp may 25' E2</f>
        <v>#VALUE!</v>
      </c>
      <c r="Y138" s="282"/>
      <c r="Z138" s="282"/>
      <c r="AA138" s="282"/>
      <c r="AB138" s="282"/>
      <c r="AC138" s="282"/>
      <c r="AD138" s="282"/>
      <c r="AE138" s="282"/>
      <c r="AF138" s="282"/>
      <c r="AG138" s="282"/>
      <c r="AH138" s="282"/>
      <c r="AI138" s="282"/>
      <c r="AJ138" s="282"/>
      <c r="AK138" s="282"/>
      <c r="AL138" s="282"/>
      <c r="AM138" s="282"/>
      <c r="AN138" s="282"/>
      <c r="AO138" s="282"/>
      <c r="AP138" s="282"/>
      <c r="AQ138" s="282"/>
      <c r="AR138" s="282"/>
      <c r="AS138" s="282"/>
      <c r="AT138" s="282"/>
      <c r="AU138" s="282"/>
      <c r="AV138" s="282"/>
      <c r="AW138" s="282"/>
      <c r="AX138" s="282"/>
      <c r="AY138" s="282"/>
      <c r="AZ138" s="282"/>
      <c r="BA138" s="282"/>
      <c r="BB138" s="282"/>
    </row>
    <row r="139" customFormat="false" ht="15.75" hidden="false" customHeight="true" outlineLevel="0" collapsed="false">
      <c r="A139" s="97" t="s">
        <v>1080</v>
      </c>
      <c r="B139" s="278" t="e">
        <f aca="false">G139+K139+O139+S139+W139+AA139+AE139+AI139+AM139+AQ139+AU139+AY139</f>
        <v>#VALUE!</v>
      </c>
      <c r="C139" s="278" t="e">
        <f aca="false">H139+L139+P139+T139+X139+AB139+AF139+AJ139+AN139+AR139+AV139+AZ139</f>
        <v>#VALUE!</v>
      </c>
      <c r="D139" s="279" t="e">
        <f aca="false">I139+M139+Q139+U139+Y139+AC139+AG139+AK139+AO139+AS139+AW139+BA139</f>
        <v>#VALUE!</v>
      </c>
      <c r="E139" s="280" t="e">
        <f aca="false">C139/(B139+F139)</f>
        <v>#VALUE!</v>
      </c>
      <c r="F139" s="279" t="e">
        <f aca="false">'dkp jan 25' B8</f>
        <v>#VALUE!</v>
      </c>
      <c r="G139" s="278" t="e">
        <f aca="false">'dkp jan 25' B8</f>
        <v>#VALUE!</v>
      </c>
      <c r="H139" s="278" t="e">
        <f aca="false">'dkp jan 25' E8</f>
        <v>#VALUE!</v>
      </c>
      <c r="I139" s="281" t="e">
        <f aca="false">F139+G139-H139-J139</f>
        <v>#VALUE!</v>
      </c>
      <c r="J139" s="281" t="e">
        <f aca="false">'dkp feb 25' B6</f>
        <v>#VALUE!</v>
      </c>
      <c r="K139" s="282" t="e">
        <f aca="false">'dkp feb 25' B6</f>
        <v>#VALUE!</v>
      </c>
      <c r="L139" s="282" t="e">
        <f aca="false">'dkp feb 25' E6</f>
        <v>#VALUE!</v>
      </c>
      <c r="M139" s="281" t="e">
        <f aca="false">J139+K139-L139-N139</f>
        <v>#VALUE!</v>
      </c>
      <c r="N139" s="281" t="e">
        <f aca="false">'dkp mar 25' B6</f>
        <v>#VALUE!</v>
      </c>
      <c r="O139" s="282" t="e">
        <f aca="false">'dkp mar 25' B6</f>
        <v>#VALUE!</v>
      </c>
      <c r="P139" s="282" t="e">
        <f aca="false">'dkp mar 25' E6</f>
        <v>#VALUE!</v>
      </c>
      <c r="Q139" s="281" t="e">
        <f aca="false">N139+O139-P139-R139</f>
        <v>#VALUE!</v>
      </c>
      <c r="R139" s="281" t="e">
        <f aca="false">'dkp apr 25' B7</f>
        <v>#VALUE!</v>
      </c>
      <c r="S139" s="282" t="e">
        <f aca="false">'dkp apr 25' B7</f>
        <v>#VALUE!</v>
      </c>
      <c r="T139" s="282" t="e">
        <f aca="false">'dkp apr 25' E7</f>
        <v>#VALUE!</v>
      </c>
      <c r="U139" s="281" t="e">
        <f aca="false">R139+S139-T139-V139</f>
        <v>#VALUE!</v>
      </c>
      <c r="V139" s="281" t="e">
        <f aca="false">'dkp may 25' B8</f>
        <v>#VALUE!</v>
      </c>
      <c r="W139" s="282" t="e">
        <f aca="false">'dkp may 25' B8</f>
        <v>#VALUE!</v>
      </c>
      <c r="X139" s="282" t="e">
        <f aca="false">'dkp may 25' E8</f>
        <v>#VALUE!</v>
      </c>
      <c r="Y139" s="282"/>
      <c r="Z139" s="282"/>
      <c r="AA139" s="282"/>
      <c r="AB139" s="282"/>
      <c r="AC139" s="282"/>
      <c r="AD139" s="282"/>
      <c r="AE139" s="282"/>
      <c r="AF139" s="282"/>
      <c r="AG139" s="282"/>
      <c r="AH139" s="282"/>
      <c r="AI139" s="282"/>
      <c r="AJ139" s="282"/>
      <c r="AK139" s="282"/>
      <c r="AL139" s="282"/>
      <c r="AM139" s="282"/>
      <c r="AN139" s="282"/>
      <c r="AO139" s="282"/>
      <c r="AP139" s="282"/>
      <c r="AQ139" s="282"/>
      <c r="AR139" s="282"/>
      <c r="AS139" s="282"/>
      <c r="AT139" s="282"/>
      <c r="AU139" s="282"/>
      <c r="AV139" s="282"/>
      <c r="AW139" s="282"/>
      <c r="AX139" s="282"/>
      <c r="AY139" s="282"/>
      <c r="AZ139" s="282"/>
      <c r="BA139" s="282"/>
      <c r="BB139" s="282"/>
    </row>
    <row r="140" customFormat="false" ht="15.75" hidden="false" customHeight="true" outlineLevel="0" collapsed="false">
      <c r="A140" s="282" t="s">
        <v>385</v>
      </c>
      <c r="B140" s="278" t="e">
        <f aca="false">G140+K140+O140+S140+W140+AA140+AE140+AI140+AM140+AQ140+AU140+AY140</f>
        <v>#VALUE!</v>
      </c>
      <c r="C140" s="278" t="e">
        <f aca="false">H140+L140+P140+T140+X140+AB140+AF140+AJ140+AN140+AR140+AV140+AZ140</f>
        <v>#VALUE!</v>
      </c>
      <c r="D140" s="279" t="e">
        <f aca="false">I140+M140+Q140+U140+Y140+AC140+AG140+AK140+AO140+AS140+AW140+BA140</f>
        <v>#VALUE!</v>
      </c>
      <c r="E140" s="280" t="e">
        <f aca="false">C140/(B140+F140)</f>
        <v>#VALUE!</v>
      </c>
      <c r="F140" s="282"/>
      <c r="G140" s="282"/>
      <c r="H140" s="282"/>
      <c r="I140" s="282"/>
      <c r="J140" s="282"/>
      <c r="K140" s="282"/>
      <c r="L140" s="282"/>
      <c r="M140" s="282"/>
      <c r="N140" s="282"/>
      <c r="O140" s="282"/>
      <c r="P140" s="282"/>
      <c r="Q140" s="281" t="e">
        <f aca="false">N140+O140-P140-R140</f>
        <v>#VALUE!</v>
      </c>
      <c r="R140" s="281" t="e">
        <f aca="false">'dkp apr 25' B29</f>
        <v>#VALUE!</v>
      </c>
      <c r="S140" s="282" t="e">
        <f aca="false">'dkp apr 25' B29</f>
        <v>#VALUE!</v>
      </c>
      <c r="T140" s="282" t="e">
        <f aca="false">'dkp apr 25' E29</f>
        <v>#VALUE!</v>
      </c>
      <c r="U140" s="281" t="e">
        <f aca="false">R140+S140-T140-V140</f>
        <v>#VALUE!</v>
      </c>
      <c r="V140" s="281" t="e">
        <f aca="false">'dkp may 25' B30</f>
        <v>#VALUE!</v>
      </c>
      <c r="W140" s="282" t="e">
        <f aca="false">'dkp may 25' B30</f>
        <v>#VALUE!</v>
      </c>
      <c r="X140" s="282" t="e">
        <f aca="false">'dkp may 25' E30</f>
        <v>#VALUE!</v>
      </c>
      <c r="Y140" s="282"/>
      <c r="Z140" s="282"/>
      <c r="AA140" s="282"/>
      <c r="AB140" s="282"/>
      <c r="AC140" s="282"/>
      <c r="AD140" s="282"/>
      <c r="AE140" s="282"/>
      <c r="AF140" s="282"/>
      <c r="AG140" s="282"/>
      <c r="AH140" s="282"/>
      <c r="AI140" s="282"/>
      <c r="AJ140" s="282"/>
      <c r="AK140" s="282"/>
      <c r="AL140" s="282"/>
      <c r="AM140" s="282"/>
      <c r="AN140" s="282"/>
      <c r="AO140" s="282"/>
      <c r="AP140" s="282"/>
      <c r="AQ140" s="282"/>
      <c r="AR140" s="282"/>
      <c r="AS140" s="282"/>
      <c r="AT140" s="282"/>
      <c r="AU140" s="282"/>
      <c r="AV140" s="282"/>
      <c r="AW140" s="282"/>
      <c r="AX140" s="282"/>
      <c r="AY140" s="282"/>
      <c r="AZ140" s="282"/>
      <c r="BA140" s="282"/>
      <c r="BB140" s="282"/>
    </row>
    <row r="141" customFormat="false" ht="15.75" hidden="false" customHeight="true" outlineLevel="0" collapsed="false">
      <c r="A141" s="282" t="s">
        <v>384</v>
      </c>
      <c r="B141" s="278" t="e">
        <f aca="false">G141+K141+O141+S141+W141+AA141+AE141+AI141+AM141+AQ141+AU141+AY141</f>
        <v>#VALUE!</v>
      </c>
      <c r="C141" s="278" t="e">
        <f aca="false">H141+L141+P141+T141+X141+AB141+AF141+AJ141+AN141+AR141+AV141+AZ141</f>
        <v>#VALUE!</v>
      </c>
      <c r="D141" s="279" t="e">
        <f aca="false">I141+M141+Q141+U141+Y141+AC141+AG141+AK141+AO141+AS141+AW141+BA141</f>
        <v>#VALUE!</v>
      </c>
      <c r="E141" s="280" t="e">
        <f aca="false">C141/(B141+F141)</f>
        <v>#VALUE!</v>
      </c>
      <c r="F141" s="279" t="e">
        <f aca="false">'dkp jan 25' B29</f>
        <v>#VALUE!</v>
      </c>
      <c r="G141" s="278" t="e">
        <f aca="false">'dkp jan 25' B29</f>
        <v>#VALUE!</v>
      </c>
      <c r="H141" s="278" t="e">
        <f aca="false">'dkp jan 25' E29</f>
        <v>#VALUE!</v>
      </c>
      <c r="I141" s="281" t="e">
        <f aca="false">F141+G141-H141-J141</f>
        <v>#VALUE!</v>
      </c>
      <c r="J141" s="281" t="e">
        <f aca="false">'dkp feb 25' B29</f>
        <v>#VALUE!</v>
      </c>
      <c r="K141" s="282" t="e">
        <f aca="false">'dkp feb 25' B29</f>
        <v>#VALUE!</v>
      </c>
      <c r="L141" s="282" t="e">
        <f aca="false">'dkp feb 25' E29</f>
        <v>#VALUE!</v>
      </c>
      <c r="M141" s="281" t="e">
        <f aca="false">J141+K141-L141-N141</f>
        <v>#VALUE!</v>
      </c>
      <c r="N141" s="281" t="e">
        <f aca="false">'dkp mar 25' B28</f>
        <v>#VALUE!</v>
      </c>
      <c r="O141" s="282" t="e">
        <f aca="false">'dkp mar 25' B28</f>
        <v>#VALUE!</v>
      </c>
      <c r="P141" s="282" t="e">
        <f aca="false">'dkp mar 25' E28</f>
        <v>#VALUE!</v>
      </c>
      <c r="Q141" s="281" t="e">
        <f aca="false">N141+O141-P141-R141</f>
        <v>#VALUE!</v>
      </c>
      <c r="R141" s="281" t="e">
        <f aca="false">'dkp apr 25' B31</f>
        <v>#VALUE!</v>
      </c>
      <c r="S141" s="282" t="e">
        <f aca="false">'dkp apr 25' B31</f>
        <v>#VALUE!</v>
      </c>
      <c r="T141" s="282" t="e">
        <f aca="false">'dkp apr 25' E31</f>
        <v>#VALUE!</v>
      </c>
      <c r="U141" s="281" t="e">
        <f aca="false">R141+S141-T141-V141</f>
        <v>#VALUE!</v>
      </c>
      <c r="V141" s="281" t="e">
        <f aca="false">'dkp may 25' B32</f>
        <v>#VALUE!</v>
      </c>
      <c r="W141" s="282" t="e">
        <f aca="false">'dkp may 25' B32</f>
        <v>#VALUE!</v>
      </c>
      <c r="X141" s="282" t="e">
        <f aca="false">'dkp may 25' E32</f>
        <v>#VALUE!</v>
      </c>
      <c r="Y141" s="282"/>
      <c r="Z141" s="282"/>
      <c r="AA141" s="282"/>
      <c r="AB141" s="282"/>
      <c r="AC141" s="282"/>
      <c r="AD141" s="282"/>
      <c r="AE141" s="282"/>
      <c r="AF141" s="282"/>
      <c r="AG141" s="282"/>
      <c r="AH141" s="282"/>
      <c r="AI141" s="282"/>
      <c r="AJ141" s="282"/>
      <c r="AK141" s="282"/>
      <c r="AL141" s="282"/>
      <c r="AM141" s="282"/>
      <c r="AN141" s="282"/>
      <c r="AO141" s="282"/>
      <c r="AP141" s="282"/>
      <c r="AQ141" s="282"/>
      <c r="AR141" s="282"/>
      <c r="AS141" s="282"/>
      <c r="AT141" s="282"/>
      <c r="AU141" s="282"/>
      <c r="AV141" s="282"/>
      <c r="AW141" s="282"/>
      <c r="AX141" s="282"/>
      <c r="AY141" s="282"/>
      <c r="AZ141" s="282"/>
      <c r="BA141" s="282"/>
      <c r="BB141" s="282"/>
    </row>
    <row r="142" customFormat="false" ht="15.75" hidden="false" customHeight="true" outlineLevel="0" collapsed="false">
      <c r="A142" s="282" t="s">
        <v>377</v>
      </c>
      <c r="B142" s="278" t="e">
        <f aca="false">G142+K142+O142+S142+W142+AA142+AE142+AI142+AM142+AQ142+AU142+AY142</f>
        <v>#VALUE!</v>
      </c>
      <c r="C142" s="278" t="e">
        <f aca="false">H142+L142+P142+T142+X142+AB142+AF142+AJ142+AN142+AR142+AV142+AZ142</f>
        <v>#VALUE!</v>
      </c>
      <c r="D142" s="279" t="e">
        <f aca="false">I142+M142+Q142+U142+Y142+AC142+AG142+AK142+AO142+AS142+AW142+BA142</f>
        <v>#VALUE!</v>
      </c>
      <c r="E142" s="280" t="e">
        <f aca="false">C142/(B142+F142)</f>
        <v>#VALUE!</v>
      </c>
      <c r="F142" s="279" t="e">
        <f aca="false">'dkp jan 25' B31</f>
        <v>#VALUE!</v>
      </c>
      <c r="G142" s="278" t="e">
        <f aca="false">'dkp jan 25' B31</f>
        <v>#VALUE!</v>
      </c>
      <c r="H142" s="278" t="e">
        <f aca="false">'dkp jan 25' E31</f>
        <v>#VALUE!</v>
      </c>
      <c r="I142" s="282"/>
      <c r="J142" s="282"/>
      <c r="K142" s="282"/>
      <c r="L142" s="282"/>
      <c r="M142" s="282"/>
      <c r="N142" s="282"/>
      <c r="O142" s="282"/>
      <c r="P142" s="282"/>
      <c r="Q142" s="281" t="e">
        <f aca="false">F142+O142-P142-R142</f>
        <v>#VALUE!</v>
      </c>
      <c r="R142" s="281" t="e">
        <f aca="false">'dkp apr 25' B32</f>
        <v>#VALUE!</v>
      </c>
      <c r="S142" s="282" t="e">
        <f aca="false">'dkp apr 25' B32</f>
        <v>#VALUE!</v>
      </c>
      <c r="T142" s="282" t="e">
        <f aca="false">'dkp apr 25' E31</f>
        <v>#VALUE!</v>
      </c>
      <c r="U142" s="281" t="e">
        <f aca="false">R142+S142-T142-V142</f>
        <v>#VALUE!</v>
      </c>
      <c r="V142" s="281" t="e">
        <f aca="false">'dkp may 25' B34</f>
        <v>#VALUE!</v>
      </c>
      <c r="W142" s="282" t="e">
        <f aca="false">'dkp may 25' B34</f>
        <v>#VALUE!</v>
      </c>
      <c r="X142" s="282" t="e">
        <f aca="false">'dkp may 25' E34</f>
        <v>#VALUE!</v>
      </c>
      <c r="Y142" s="282"/>
      <c r="Z142" s="282"/>
      <c r="AA142" s="282"/>
      <c r="AB142" s="282"/>
      <c r="AC142" s="282"/>
      <c r="AD142" s="282"/>
      <c r="AE142" s="282"/>
      <c r="AF142" s="282"/>
      <c r="AG142" s="282"/>
      <c r="AH142" s="282"/>
      <c r="AI142" s="282"/>
      <c r="AJ142" s="282"/>
      <c r="AK142" s="282"/>
      <c r="AL142" s="282"/>
      <c r="AM142" s="282"/>
      <c r="AN142" s="282"/>
      <c r="AO142" s="282"/>
      <c r="AP142" s="282"/>
      <c r="AQ142" s="282"/>
      <c r="AR142" s="282"/>
      <c r="AS142" s="282"/>
      <c r="AT142" s="282"/>
      <c r="AU142" s="282"/>
      <c r="AV142" s="282"/>
      <c r="AW142" s="282"/>
      <c r="AX142" s="282"/>
      <c r="AY142" s="282"/>
      <c r="AZ142" s="282"/>
      <c r="BA142" s="282"/>
      <c r="BB142" s="282"/>
    </row>
    <row r="143" customFormat="false" ht="15.75" hidden="false" customHeight="true" outlineLevel="0" collapsed="false">
      <c r="A143" s="282" t="s">
        <v>381</v>
      </c>
      <c r="B143" s="278" t="e">
        <f aca="false">G143+K143+O143+S143+W143+AA143+AE143+AI143+AM143+AQ143+AU143+AY143</f>
        <v>#VALUE!</v>
      </c>
      <c r="C143" s="278" t="e">
        <f aca="false">H143+L143+P143+T143+X143+AB143+AF143+AJ143+AN143+AR143+AV143+AZ143</f>
        <v>#VALUE!</v>
      </c>
      <c r="D143" s="279" t="e">
        <f aca="false">I143+M143+Q143+U143+Y143+AC143+AG143+AK143+AO143+AS143+AW143+BA143</f>
        <v>#VALUE!</v>
      </c>
      <c r="E143" s="280" t="e">
        <f aca="false">C143/(B143+F143)</f>
        <v>#VALUE!</v>
      </c>
      <c r="F143" s="279" t="e">
        <f aca="false">'dkp jan 25' B36</f>
        <v>#VALUE!</v>
      </c>
      <c r="G143" s="278" t="e">
        <f aca="false">'dkp jan 25' B36</f>
        <v>#VALUE!</v>
      </c>
      <c r="H143" s="278" t="e">
        <f aca="false">'dkp jan 25' E36</f>
        <v>#VALUE!</v>
      </c>
      <c r="I143" s="281" t="e">
        <f aca="false">F143+G143-H143-J143</f>
        <v>#VALUE!</v>
      </c>
      <c r="J143" s="281" t="e">
        <f aca="false">'dkp feb 25' B35</f>
        <v>#VALUE!</v>
      </c>
      <c r="K143" s="282" t="e">
        <f aca="false">'dkp feb 25' B35</f>
        <v>#VALUE!</v>
      </c>
      <c r="L143" s="282" t="e">
        <f aca="false">'dkp feb 25' E35</f>
        <v>#VALUE!</v>
      </c>
      <c r="M143" s="281" t="e">
        <f aca="false">J143+K143-L143-N143</f>
        <v>#VALUE!</v>
      </c>
      <c r="N143" s="281" t="e">
        <f aca="false">'dkp mar 25' B32</f>
        <v>#VALUE!</v>
      </c>
      <c r="O143" s="282" t="e">
        <f aca="false">'dkp mar 25' B32</f>
        <v>#VALUE!</v>
      </c>
      <c r="P143" s="282" t="e">
        <f aca="false">'dkp mar 25' E32</f>
        <v>#VALUE!</v>
      </c>
      <c r="Q143" s="281" t="e">
        <f aca="false">N143+O143-P143-R143</f>
        <v>#VALUE!</v>
      </c>
      <c r="R143" s="281" t="e">
        <f aca="false">'dkp apr 25' B36</f>
        <v>#VALUE!</v>
      </c>
      <c r="S143" s="282" t="e">
        <f aca="false">'dkp apr 25' B36</f>
        <v>#VALUE!</v>
      </c>
      <c r="T143" s="282" t="e">
        <f aca="false">'dkp apr 25' E36</f>
        <v>#VALUE!</v>
      </c>
      <c r="U143" s="281" t="e">
        <f aca="false">R143+S143-T143-V143</f>
        <v>#VALUE!</v>
      </c>
      <c r="V143" s="281" t="e">
        <f aca="false">'dkp may 25' B38</f>
        <v>#VALUE!</v>
      </c>
      <c r="W143" s="282" t="e">
        <f aca="false">'dkp may 25' B38</f>
        <v>#VALUE!</v>
      </c>
      <c r="X143" s="282" t="e">
        <f aca="false">'dkp may 25' E38</f>
        <v>#VALUE!</v>
      </c>
      <c r="Y143" s="282"/>
      <c r="Z143" s="282"/>
      <c r="AA143" s="282"/>
      <c r="AB143" s="282"/>
      <c r="AC143" s="282"/>
      <c r="AD143" s="282"/>
      <c r="AE143" s="282"/>
      <c r="AF143" s="282"/>
      <c r="AG143" s="282"/>
      <c r="AH143" s="282"/>
      <c r="AI143" s="282"/>
      <c r="AJ143" s="282"/>
      <c r="AK143" s="282"/>
      <c r="AL143" s="282"/>
      <c r="AM143" s="282"/>
      <c r="AN143" s="282"/>
      <c r="AO143" s="282"/>
      <c r="AP143" s="282"/>
      <c r="AQ143" s="282"/>
      <c r="AR143" s="282"/>
      <c r="AS143" s="282"/>
      <c r="AT143" s="282"/>
      <c r="AU143" s="282"/>
      <c r="AV143" s="282"/>
      <c r="AW143" s="282"/>
      <c r="AX143" s="282"/>
      <c r="AY143" s="282"/>
      <c r="AZ143" s="282"/>
      <c r="BA143" s="282"/>
      <c r="BB143" s="282"/>
    </row>
    <row r="144" customFormat="false" ht="15.75" hidden="false" customHeight="true" outlineLevel="0" collapsed="false">
      <c r="A144" s="282" t="s">
        <v>345</v>
      </c>
      <c r="B144" s="278" t="e">
        <f aca="false">G144+K144+O144+S144+W144+AA144+AE144+AI144+AM144+AQ144+AU144+AY144</f>
        <v>#VALUE!</v>
      </c>
      <c r="C144" s="278" t="e">
        <f aca="false">H144+L144+P144+T144+X144+AB144+AF144+AJ144+AN144+AR144+AV144+AZ144</f>
        <v>#VALUE!</v>
      </c>
      <c r="D144" s="279" t="e">
        <f aca="false">I144+M144+Q144+U144+Y144+AC144+AG144+AK144+AO144+AS144+AW144+BA144</f>
        <v>#VALUE!</v>
      </c>
      <c r="E144" s="280" t="e">
        <f aca="false">C144/(B144+F144)</f>
        <v>#VALUE!</v>
      </c>
      <c r="F144" s="279" t="e">
        <f aca="false">'dkp jan 25' B39</f>
        <v>#VALUE!</v>
      </c>
      <c r="G144" s="278" t="e">
        <f aca="false">'dkp jan 25' B39</f>
        <v>#VALUE!</v>
      </c>
      <c r="H144" s="278" t="e">
        <f aca="false">'dkp jan 25' E39</f>
        <v>#VALUE!</v>
      </c>
      <c r="I144" s="281" t="e">
        <f aca="false">F144+G144-H144-J144</f>
        <v>#VALUE!</v>
      </c>
      <c r="J144" s="281" t="e">
        <f aca="false">'dkp feb 25' B36</f>
        <v>#VALUE!</v>
      </c>
      <c r="K144" s="282" t="e">
        <f aca="false">'dkp feb 25' B36</f>
        <v>#VALUE!</v>
      </c>
      <c r="L144" s="282" t="e">
        <f aca="false">'dkp feb 25' E35</f>
        <v>#VALUE!</v>
      </c>
      <c r="M144" s="282"/>
      <c r="N144" s="282"/>
      <c r="O144" s="282"/>
      <c r="P144" s="282"/>
      <c r="Q144" s="281" t="e">
        <f aca="false">J144+O144-P144-R144</f>
        <v>#VALUE!</v>
      </c>
      <c r="R144" s="281" t="e">
        <f aca="false">'dkp apr 25' B38</f>
        <v>#VALUE!</v>
      </c>
      <c r="S144" s="282" t="e">
        <f aca="false">'dkp apr 25' B38</f>
        <v>#VALUE!</v>
      </c>
      <c r="T144" s="282" t="e">
        <f aca="false">'dkp apr 25' E38</f>
        <v>#VALUE!</v>
      </c>
      <c r="U144" s="281" t="e">
        <f aca="false">R144+S144-T144-V144</f>
        <v>#VALUE!</v>
      </c>
      <c r="V144" s="281" t="e">
        <f aca="false">'dkp may 25' B42</f>
        <v>#VALUE!</v>
      </c>
      <c r="W144" s="282" t="e">
        <f aca="false">'dkp may 25' B42</f>
        <v>#VALUE!</v>
      </c>
      <c r="X144" s="282" t="e">
        <f aca="false">'dkp may 25' E42</f>
        <v>#VALUE!</v>
      </c>
      <c r="Y144" s="282"/>
      <c r="Z144" s="282"/>
      <c r="AA144" s="282"/>
      <c r="AB144" s="282"/>
      <c r="AC144" s="282"/>
      <c r="AD144" s="282"/>
      <c r="AE144" s="282"/>
      <c r="AF144" s="282"/>
      <c r="AG144" s="282"/>
      <c r="AH144" s="282"/>
      <c r="AI144" s="282"/>
      <c r="AJ144" s="282"/>
      <c r="AK144" s="282"/>
      <c r="AL144" s="282"/>
      <c r="AM144" s="282"/>
      <c r="AN144" s="282"/>
      <c r="AO144" s="282"/>
      <c r="AP144" s="282"/>
      <c r="AQ144" s="282"/>
      <c r="AR144" s="282"/>
      <c r="AS144" s="282"/>
      <c r="AT144" s="282"/>
      <c r="AU144" s="282"/>
      <c r="AV144" s="282"/>
      <c r="AW144" s="282"/>
      <c r="AX144" s="282"/>
      <c r="AY144" s="282"/>
      <c r="AZ144" s="282"/>
      <c r="BA144" s="282"/>
      <c r="BB144" s="282"/>
    </row>
    <row r="145" customFormat="false" ht="15.75" hidden="false" customHeight="true" outlineLevel="0" collapsed="false">
      <c r="A145" s="282" t="s">
        <v>366</v>
      </c>
      <c r="B145" s="278" t="e">
        <f aca="false">G145+K145+O145+S145+W145+AA145+AE145+AI145+AM145+AQ145+AU145+AY145</f>
        <v>#VALUE!</v>
      </c>
      <c r="C145" s="278" t="e">
        <f aca="false">H145+L145+P145+T145+X145+AB145+AF145+AJ145+AN145+AR145+AV145+AZ145</f>
        <v>#VALUE!</v>
      </c>
      <c r="D145" s="279" t="e">
        <f aca="false">I145+M145+Q145+U145+Y145+AC145+AG145+AK145+AO145+AS145+AW145+BA145</f>
        <v>#VALUE!</v>
      </c>
      <c r="E145" s="280" t="e">
        <f aca="false">C145/(B145+F145)</f>
        <v>#VALUE!</v>
      </c>
      <c r="F145" s="279" t="e">
        <f aca="false">'dkp jan 25' B43</f>
        <v>#VALUE!</v>
      </c>
      <c r="G145" s="278" t="e">
        <f aca="false">'dkp jan 25' B43</f>
        <v>#VALUE!</v>
      </c>
      <c r="H145" s="278" t="e">
        <f aca="false">'dkp jan 25' E43</f>
        <v>#VALUE!</v>
      </c>
      <c r="I145" s="281" t="e">
        <f aca="false">F145+G145-H145-J145</f>
        <v>#VALUE!</v>
      </c>
      <c r="J145" s="281" t="e">
        <f aca="false">'dkp feb 25' B41</f>
        <v>#VALUE!</v>
      </c>
      <c r="K145" s="282" t="e">
        <f aca="false">'dkp feb 25' B41</f>
        <v>#VALUE!</v>
      </c>
      <c r="L145" s="282" t="e">
        <f aca="false">'dkp feb 25' E41</f>
        <v>#VALUE!</v>
      </c>
      <c r="M145" s="281" t="e">
        <f aca="false">J145+K145-L145-N145</f>
        <v>#VALUE!</v>
      </c>
      <c r="N145" s="281" t="e">
        <f aca="false">'dkp mar 25' B38</f>
        <v>#VALUE!</v>
      </c>
      <c r="O145" s="282" t="e">
        <f aca="false">'dkp mar 25' B38</f>
        <v>#VALUE!</v>
      </c>
      <c r="P145" s="282" t="e">
        <f aca="false">'dkp mar 25' E38</f>
        <v>#VALUE!</v>
      </c>
      <c r="Q145" s="281" t="e">
        <f aca="false">N145+O145-P145-R145</f>
        <v>#VALUE!</v>
      </c>
      <c r="R145" s="281" t="e">
        <f aca="false">'dkp apr 25' B42</f>
        <v>#VALUE!</v>
      </c>
      <c r="S145" s="282" t="e">
        <f aca="false">'dkp apr 25' B42</f>
        <v>#VALUE!</v>
      </c>
      <c r="T145" s="282" t="e">
        <f aca="false">'dkp apr 25' E42</f>
        <v>#VALUE!</v>
      </c>
      <c r="U145" s="281" t="e">
        <f aca="false">R145+S145-T145-V145</f>
        <v>#VALUE!</v>
      </c>
      <c r="V145" s="281" t="e">
        <f aca="false">'dkp may 25' B48</f>
        <v>#VALUE!</v>
      </c>
      <c r="W145" s="282" t="e">
        <f aca="false">'dkp may 25' B48</f>
        <v>#VALUE!</v>
      </c>
      <c r="X145" s="282" t="e">
        <f aca="false">'dkp may 25' E48</f>
        <v>#VALUE!</v>
      </c>
      <c r="Y145" s="282"/>
      <c r="Z145" s="282"/>
      <c r="AA145" s="282"/>
      <c r="AB145" s="282"/>
      <c r="AC145" s="282"/>
      <c r="AD145" s="282"/>
      <c r="AE145" s="282"/>
      <c r="AF145" s="282"/>
      <c r="AG145" s="282"/>
      <c r="AH145" s="282"/>
      <c r="AI145" s="282"/>
      <c r="AJ145" s="282"/>
      <c r="AK145" s="282"/>
      <c r="AL145" s="282"/>
      <c r="AM145" s="282"/>
      <c r="AN145" s="282"/>
      <c r="AO145" s="282"/>
      <c r="AP145" s="282"/>
      <c r="AQ145" s="282"/>
      <c r="AR145" s="282"/>
      <c r="AS145" s="282"/>
      <c r="AT145" s="282"/>
      <c r="AU145" s="282"/>
      <c r="AV145" s="282"/>
      <c r="AW145" s="282"/>
      <c r="AX145" s="282"/>
      <c r="AY145" s="282"/>
      <c r="AZ145" s="282"/>
      <c r="BA145" s="282"/>
      <c r="BB145" s="282"/>
    </row>
    <row r="146" customFormat="false" ht="15.75" hidden="false" customHeight="true" outlineLevel="0" collapsed="false">
      <c r="A146" s="283" t="s">
        <v>378</v>
      </c>
      <c r="B146" s="278" t="e">
        <f aca="false">G146+K146+O146+S146+W146+AA146+AE146+AI146+AM146+AQ146+AU146+AY146</f>
        <v>#VALUE!</v>
      </c>
      <c r="C146" s="278" t="e">
        <f aca="false">H146+L146+P146+T146+X146+AB146+AF146+AJ146+AN146+AR146+AV146+AZ146</f>
        <v>#VALUE!</v>
      </c>
      <c r="D146" s="279" t="e">
        <f aca="false">I146+M146+Q146+U146+Y146+AC146+AG146+AK146+AO146+AS146+AW146+BA146</f>
        <v>#VALUE!</v>
      </c>
      <c r="E146" s="280" t="e">
        <f aca="false">C146/(B146+F146)</f>
        <v>#VALUE!</v>
      </c>
      <c r="F146" s="279" t="e">
        <f aca="false">'dkp jan 25' B48</f>
        <v>#VALUE!</v>
      </c>
      <c r="G146" s="278" t="e">
        <f aca="false">'dkp jan 25' B48</f>
        <v>#VALUE!</v>
      </c>
      <c r="H146" s="278" t="e">
        <f aca="false">'dkp jan 25' E48</f>
        <v>#VALUE!</v>
      </c>
      <c r="I146" s="281" t="e">
        <f aca="false">F146+G146-H146-J146</f>
        <v>#VALUE!</v>
      </c>
      <c r="J146" s="281" t="e">
        <f aca="false">'dkp feb 25' B47</f>
        <v>#VALUE!</v>
      </c>
      <c r="K146" s="282" t="e">
        <f aca="false">'dkp feb 25' B47</f>
        <v>#VALUE!</v>
      </c>
      <c r="L146" s="282" t="e">
        <f aca="false">'dkp feb 25' E47</f>
        <v>#VALUE!</v>
      </c>
      <c r="M146" s="282"/>
      <c r="N146" s="282"/>
      <c r="O146" s="282"/>
      <c r="P146" s="282"/>
      <c r="Q146" s="281" t="e">
        <f aca="false">J146+O146-P146-R146</f>
        <v>#VALUE!</v>
      </c>
      <c r="R146" s="281" t="e">
        <f aca="false">'dkp apr 25' B49</f>
        <v>#VALUE!</v>
      </c>
      <c r="S146" s="282" t="e">
        <f aca="false">'dkp apr 25' B49</f>
        <v>#VALUE!</v>
      </c>
      <c r="T146" s="282" t="e">
        <f aca="false">'dkp apr 25' E49</f>
        <v>#VALUE!</v>
      </c>
      <c r="U146" s="281" t="e">
        <f aca="false">R146+S146-T146-V146</f>
        <v>#VALUE!</v>
      </c>
      <c r="V146" s="281" t="e">
        <f aca="false">'dkp may 25' B57</f>
        <v>#VALUE!</v>
      </c>
      <c r="W146" s="282" t="e">
        <f aca="false">'dkp may 25' B57</f>
        <v>#VALUE!</v>
      </c>
      <c r="X146" s="282" t="e">
        <f aca="false">'dkp may 25' E57</f>
        <v>#VALUE!</v>
      </c>
      <c r="Y146" s="282"/>
      <c r="Z146" s="282"/>
      <c r="AA146" s="282"/>
      <c r="AB146" s="282"/>
      <c r="AC146" s="282"/>
      <c r="AD146" s="282"/>
      <c r="AE146" s="282"/>
      <c r="AF146" s="282"/>
      <c r="AG146" s="282"/>
      <c r="AH146" s="282"/>
      <c r="AI146" s="282"/>
      <c r="AJ146" s="282"/>
      <c r="AK146" s="282"/>
      <c r="AL146" s="282"/>
      <c r="AM146" s="282"/>
      <c r="AN146" s="282"/>
      <c r="AO146" s="282"/>
      <c r="AP146" s="282"/>
      <c r="AQ146" s="282"/>
      <c r="AR146" s="282"/>
      <c r="AS146" s="282"/>
      <c r="AT146" s="282"/>
      <c r="AU146" s="282"/>
      <c r="AV146" s="282"/>
      <c r="AW146" s="282"/>
      <c r="AX146" s="282"/>
      <c r="AY146" s="282"/>
      <c r="AZ146" s="282"/>
      <c r="BA146" s="282"/>
      <c r="BB146" s="282"/>
    </row>
    <row r="147" customFormat="false" ht="15.75" hidden="false" customHeight="true" outlineLevel="0" collapsed="false">
      <c r="A147" s="282" t="s">
        <v>326</v>
      </c>
      <c r="B147" s="278" t="e">
        <f aca="false">G147+K147+O147+S147+W147+AA147+AE147+AI147+AM147+AQ147+AU147+AY147</f>
        <v>#VALUE!</v>
      </c>
      <c r="C147" s="278" t="e">
        <f aca="false">H147+L147+P147+T147+X147+AB147+AF147+AJ147+AN147+AR147+AV147+AZ147</f>
        <v>#VALUE!</v>
      </c>
      <c r="D147" s="279" t="e">
        <f aca="false">I147+M147+Q147+U147+Y147+AC147+AG147+AK147+AO147+AS147+AW147+BA147</f>
        <v>#VALUE!</v>
      </c>
      <c r="E147" s="280" t="e">
        <f aca="false">C147/(B147+F147)</f>
        <v>#VALUE!</v>
      </c>
      <c r="F147" s="279" t="e">
        <f aca="false">'dkp jan 25' B52</f>
        <v>#VALUE!</v>
      </c>
      <c r="G147" s="278" t="e">
        <f aca="false">'dkp jan 25' B52</f>
        <v>#VALUE!</v>
      </c>
      <c r="H147" s="278" t="e">
        <f aca="false">'dkp jan 25' E52</f>
        <v>#VALUE!</v>
      </c>
      <c r="I147" s="281" t="e">
        <f aca="false">F147+G147-H147-J147</f>
        <v>#VALUE!</v>
      </c>
      <c r="J147" s="281" t="e">
        <f aca="false">'dkp feb 25' B50</f>
        <v>#VALUE!</v>
      </c>
      <c r="K147" s="282" t="e">
        <f aca="false">'dkp feb 25' B50</f>
        <v>#VALUE!</v>
      </c>
      <c r="L147" s="282" t="e">
        <f aca="false">'dkp feb 25' E50</f>
        <v>#VALUE!</v>
      </c>
      <c r="M147" s="281" t="e">
        <f aca="false">J147+K147-L147-N147</f>
        <v>#VALUE!</v>
      </c>
      <c r="N147" s="281" t="e">
        <f aca="false">'dkp mar 25' B46</f>
        <v>#VALUE!</v>
      </c>
      <c r="O147" s="282" t="e">
        <f aca="false">'dkp mar 25' B46</f>
        <v>#VALUE!</v>
      </c>
      <c r="P147" s="282" t="e">
        <f aca="false">'dkp mar 25' E46</f>
        <v>#VALUE!</v>
      </c>
      <c r="Q147" s="281" t="e">
        <f aca="false">N147+O147-P147-R147</f>
        <v>#VALUE!</v>
      </c>
      <c r="R147" s="281" t="e">
        <f aca="false">'dkp apr 25' B52</f>
        <v>#VALUE!</v>
      </c>
      <c r="S147" s="282" t="e">
        <f aca="false">'dkp apr 25' B52</f>
        <v>#VALUE!</v>
      </c>
      <c r="T147" s="282" t="e">
        <f aca="false">'dkp apr 25' E52</f>
        <v>#VALUE!</v>
      </c>
      <c r="U147" s="281" t="e">
        <f aca="false">R147+S147-T147-V147</f>
        <v>#VALUE!</v>
      </c>
      <c r="V147" s="281" t="e">
        <f aca="false">'dkp may 25' B61</f>
        <v>#VALUE!</v>
      </c>
      <c r="W147" s="282" t="e">
        <f aca="false">'dkp may 25' B61</f>
        <v>#VALUE!</v>
      </c>
      <c r="X147" s="282" t="e">
        <f aca="false">'dkp may 25' E61</f>
        <v>#VALUE!</v>
      </c>
      <c r="Y147" s="282"/>
      <c r="Z147" s="282"/>
      <c r="AA147" s="282"/>
      <c r="AB147" s="282"/>
      <c r="AC147" s="282"/>
      <c r="AD147" s="282"/>
      <c r="AE147" s="282"/>
      <c r="AF147" s="282"/>
      <c r="AG147" s="282"/>
      <c r="AH147" s="282"/>
      <c r="AI147" s="282"/>
      <c r="AJ147" s="282"/>
      <c r="AK147" s="282"/>
      <c r="AL147" s="282"/>
      <c r="AM147" s="282"/>
      <c r="AN147" s="282"/>
      <c r="AO147" s="282"/>
      <c r="AP147" s="282"/>
      <c r="AQ147" s="282"/>
      <c r="AR147" s="282"/>
      <c r="AS147" s="282"/>
      <c r="AT147" s="282"/>
      <c r="AU147" s="282"/>
      <c r="AV147" s="282"/>
      <c r="AW147" s="282"/>
      <c r="AX147" s="282"/>
      <c r="AY147" s="282"/>
      <c r="AZ147" s="282"/>
      <c r="BA147" s="282"/>
      <c r="BB147" s="282"/>
    </row>
    <row r="148" customFormat="false" ht="15.75" hidden="false" customHeight="true" outlineLevel="0" collapsed="false">
      <c r="A148" s="282" t="s">
        <v>168</v>
      </c>
      <c r="B148" s="278" t="e">
        <f aca="false">G148+K148+O148+S148+W148+AA148+AE148+AI148+AM148+AQ148+AU148+AY148</f>
        <v>#VALUE!</v>
      </c>
      <c r="C148" s="278" t="e">
        <f aca="false">H148+L148+P148+T148+X148+AB148+AF148+AJ148+AN148+AR148+AV148+AZ148</f>
        <v>#VALUE!</v>
      </c>
      <c r="D148" s="279" t="e">
        <f aca="false">I148+M148+Q148+U148+Y148+AC148+AG148+AK148+AO148+AS148+AW148+BA148</f>
        <v>#VALUE!</v>
      </c>
      <c r="E148" s="280" t="e">
        <f aca="false">C148/(B148+F148)</f>
        <v>#VALUE!</v>
      </c>
      <c r="F148" s="279" t="e">
        <f aca="false">'dkp jan 25' B67</f>
        <v>#VALUE!</v>
      </c>
      <c r="G148" s="278" t="e">
        <f aca="false">'dkp jan 25' B67</f>
        <v>#VALUE!</v>
      </c>
      <c r="H148" s="278" t="e">
        <f aca="false">'dkp jan 25' E67</f>
        <v>#VALUE!</v>
      </c>
      <c r="I148" s="281" t="e">
        <f aca="false">F148+G148-H148-J148</f>
        <v>#VALUE!</v>
      </c>
      <c r="J148" s="281" t="e">
        <f aca="false">'dkp feb 25' B64</f>
        <v>#VALUE!</v>
      </c>
      <c r="K148" s="282" t="e">
        <f aca="false">'dkp feb 25' B64</f>
        <v>#VALUE!</v>
      </c>
      <c r="L148" s="282" t="e">
        <f aca="false">'dkp feb 25' E64</f>
        <v>#VALUE!</v>
      </c>
      <c r="M148" s="282"/>
      <c r="N148" s="282"/>
      <c r="O148" s="282"/>
      <c r="P148" s="282"/>
      <c r="Q148" s="281" t="e">
        <f aca="false">J148+O148-P148-R148</f>
        <v>#VALUE!</v>
      </c>
      <c r="R148" s="281" t="e">
        <f aca="false">'dkp apr 25' B64</f>
        <v>#VALUE!</v>
      </c>
      <c r="S148" s="282" t="e">
        <f aca="false">'dkp apr 25' B64</f>
        <v>#VALUE!</v>
      </c>
      <c r="T148" s="282" t="e">
        <f aca="false">'dkp apr 25' E64</f>
        <v>#VALUE!</v>
      </c>
      <c r="U148" s="281" t="e">
        <f aca="false">R148+S148-T148-V148</f>
        <v>#VALUE!</v>
      </c>
      <c r="V148" s="281" t="e">
        <f aca="false">'dkp may 25' B74</f>
        <v>#VALUE!</v>
      </c>
      <c r="W148" s="282" t="e">
        <f aca="false">'dkp may 25' B74</f>
        <v>#VALUE!</v>
      </c>
      <c r="X148" s="282" t="e">
        <f aca="false">'dkp may 25' E74</f>
        <v>#VALUE!</v>
      </c>
      <c r="Y148" s="282"/>
      <c r="Z148" s="282"/>
      <c r="AA148" s="282"/>
      <c r="AB148" s="282"/>
      <c r="AC148" s="282"/>
      <c r="AD148" s="282"/>
      <c r="AE148" s="282"/>
      <c r="AF148" s="282"/>
      <c r="AG148" s="282"/>
      <c r="AH148" s="282"/>
      <c r="AI148" s="282"/>
      <c r="AJ148" s="282"/>
      <c r="AK148" s="282"/>
      <c r="AL148" s="282"/>
      <c r="AM148" s="282"/>
      <c r="AN148" s="282"/>
      <c r="AO148" s="282"/>
      <c r="AP148" s="282"/>
      <c r="AQ148" s="282"/>
      <c r="AR148" s="282"/>
      <c r="AS148" s="282"/>
      <c r="AT148" s="282"/>
      <c r="AU148" s="282"/>
      <c r="AV148" s="282"/>
      <c r="AW148" s="282"/>
      <c r="AX148" s="282"/>
      <c r="AY148" s="282"/>
      <c r="AZ148" s="282"/>
      <c r="BA148" s="282"/>
      <c r="BB148" s="282"/>
    </row>
    <row r="149" customFormat="false" ht="15.75" hidden="false" customHeight="true" outlineLevel="0" collapsed="false">
      <c r="A149" s="283" t="s">
        <v>316</v>
      </c>
      <c r="B149" s="278" t="e">
        <f aca="false">G149+K149+O149+S149+W149+AA149+AE149+AI149+AM149+AQ149+AU149+AY149</f>
        <v>#VALUE!</v>
      </c>
      <c r="C149" s="278" t="e">
        <f aca="false">H149+L149+P149+T149+X149+AB149+AF149+AJ149+AN149+AR149+AV149+AZ149</f>
        <v>#VALUE!</v>
      </c>
      <c r="D149" s="279" t="e">
        <f aca="false">I149+M149+Q149+U149+Y149+AC149+AG149+AK149+AO149+AS149+AW149+BA149</f>
        <v>#VALUE!</v>
      </c>
      <c r="E149" s="280" t="e">
        <f aca="false">C149/(B149+F149)</f>
        <v>#VALUE!</v>
      </c>
      <c r="F149" s="279" t="e">
        <f aca="false">'dkp jan 25' B94</f>
        <v>#VALUE!</v>
      </c>
      <c r="G149" s="278" t="e">
        <f aca="false">'dkp jan 25' B94</f>
        <v>#VALUE!</v>
      </c>
      <c r="H149" s="278" t="e">
        <f aca="false">'dkp jan 25' E94</f>
        <v>#VALUE!</v>
      </c>
      <c r="I149" s="281" t="e">
        <f aca="false">F149+G149-H149-J149</f>
        <v>#VALUE!</v>
      </c>
      <c r="J149" s="281" t="e">
        <f aca="false">'dkp feb 25' B89</f>
        <v>#VALUE!</v>
      </c>
      <c r="K149" s="282" t="e">
        <f aca="false">'dkp feb 25' B89</f>
        <v>#VALUE!</v>
      </c>
      <c r="L149" s="282" t="e">
        <f aca="false">'dkp feb 25' E89</f>
        <v>#VALUE!</v>
      </c>
      <c r="M149" s="281" t="e">
        <f aca="false">J149+K149-L149-N149</f>
        <v>#VALUE!</v>
      </c>
      <c r="N149" s="281" t="e">
        <f aca="false">'dkp mar 25' B81</f>
        <v>#VALUE!</v>
      </c>
      <c r="O149" s="282" t="e">
        <f aca="false">'dkp mar 25' B81</f>
        <v>#VALUE!</v>
      </c>
      <c r="P149" s="282" t="e">
        <f aca="false">'dkp mar 25' E81</f>
        <v>#VALUE!</v>
      </c>
      <c r="Q149" s="281" t="e">
        <f aca="false">N149+O149-P149-R149</f>
        <v>#VALUE!</v>
      </c>
      <c r="R149" s="281" t="e">
        <f aca="false">'dkp apr 25' B89</f>
        <v>#VALUE!</v>
      </c>
      <c r="S149" s="282" t="e">
        <f aca="false">'dkp apr 25' B89</f>
        <v>#VALUE!</v>
      </c>
      <c r="T149" s="282" t="e">
        <f aca="false">'dkp apr 25' E89</f>
        <v>#VALUE!</v>
      </c>
      <c r="U149" s="281" t="e">
        <f aca="false">R149+S149-T149-V149</f>
        <v>#VALUE!</v>
      </c>
      <c r="V149" s="281" t="e">
        <f aca="false">'dkp may 25' B101</f>
        <v>#VALUE!</v>
      </c>
      <c r="W149" s="282" t="e">
        <f aca="false">'dkp may 25' B101</f>
        <v>#VALUE!</v>
      </c>
      <c r="X149" s="282" t="e">
        <f aca="false">'dkp may 25' E101</f>
        <v>#VALUE!</v>
      </c>
      <c r="Y149" s="282"/>
      <c r="Z149" s="282"/>
      <c r="AA149" s="282"/>
      <c r="AB149" s="282"/>
      <c r="AC149" s="282"/>
      <c r="AD149" s="282"/>
      <c r="AE149" s="282"/>
      <c r="AF149" s="282"/>
      <c r="AG149" s="282"/>
      <c r="AH149" s="282"/>
      <c r="AI149" s="282"/>
      <c r="AJ149" s="282"/>
      <c r="AK149" s="282"/>
      <c r="AL149" s="282"/>
      <c r="AM149" s="282"/>
      <c r="AN149" s="282"/>
      <c r="AO149" s="282"/>
      <c r="AP149" s="282"/>
      <c r="AQ149" s="282"/>
      <c r="AR149" s="282"/>
      <c r="AS149" s="282"/>
      <c r="AT149" s="282"/>
      <c r="AU149" s="282"/>
      <c r="AV149" s="282"/>
      <c r="AW149" s="282"/>
      <c r="AX149" s="282"/>
      <c r="AY149" s="282"/>
      <c r="AZ149" s="282"/>
      <c r="BA149" s="282"/>
      <c r="BB149" s="282"/>
    </row>
    <row r="150" customFormat="false" ht="15.75" hidden="false" customHeight="true" outlineLevel="0" collapsed="false">
      <c r="A150" s="282" t="s">
        <v>370</v>
      </c>
      <c r="B150" s="278" t="e">
        <f aca="false">G150+K150+O150+S150+W150+AA150+AE150+AI150+AM150+AQ150+AU150+AY150</f>
        <v>#VALUE!</v>
      </c>
      <c r="C150" s="278" t="e">
        <f aca="false">H150+L150+P150+T150+X150+AB150+AF150+AJ150+AN150+AR150+AV150+AZ150</f>
        <v>#VALUE!</v>
      </c>
      <c r="D150" s="279" t="e">
        <f aca="false">I150+M150+Q150+U150+Y150+AC150+AG150+AK150+AO150+AS150+AW150+BA150</f>
        <v>#VALUE!</v>
      </c>
      <c r="E150" s="280" t="e">
        <f aca="false">C150/(B150+F150)</f>
        <v>#VALUE!</v>
      </c>
      <c r="F150" s="282" t="n">
        <v>16</v>
      </c>
      <c r="G150" s="282"/>
      <c r="H150" s="282"/>
      <c r="I150" s="282"/>
      <c r="J150" s="282"/>
      <c r="K150" s="282"/>
      <c r="L150" s="282"/>
      <c r="M150" s="282"/>
      <c r="N150" s="282"/>
      <c r="O150" s="282"/>
      <c r="P150" s="282"/>
      <c r="Q150" s="281" t="e">
        <f aca="false">F150+O150-P150-R150</f>
        <v>#VALUE!</v>
      </c>
      <c r="R150" s="281" t="e">
        <f aca="false">'dkp apr 25' B91</f>
        <v>#VALUE!</v>
      </c>
      <c r="S150" s="282" t="e">
        <f aca="false">'dkp apr 25' B91</f>
        <v>#VALUE!</v>
      </c>
      <c r="T150" s="282" t="e">
        <f aca="false">'dkp apr 25' E91</f>
        <v>#VALUE!</v>
      </c>
      <c r="U150" s="281" t="e">
        <f aca="false">R150+S150-T150-V150</f>
        <v>#VALUE!</v>
      </c>
      <c r="V150" s="281" t="e">
        <f aca="false">'dkp may 25' B103</f>
        <v>#VALUE!</v>
      </c>
      <c r="W150" s="282" t="e">
        <f aca="false">'dkp may 25' B103</f>
        <v>#VALUE!</v>
      </c>
      <c r="X150" s="282" t="e">
        <f aca="false">'dkp may 25' E103</f>
        <v>#VALUE!</v>
      </c>
      <c r="Y150" s="282"/>
      <c r="Z150" s="282"/>
      <c r="AA150" s="282"/>
      <c r="AB150" s="282"/>
      <c r="AC150" s="282"/>
      <c r="AD150" s="282"/>
      <c r="AE150" s="282"/>
      <c r="AF150" s="282"/>
      <c r="AG150" s="282"/>
      <c r="AH150" s="282"/>
      <c r="AI150" s="282"/>
      <c r="AJ150" s="282"/>
      <c r="AK150" s="282"/>
      <c r="AL150" s="282"/>
      <c r="AM150" s="282"/>
      <c r="AN150" s="282"/>
      <c r="AO150" s="282"/>
      <c r="AP150" s="282"/>
      <c r="AQ150" s="282"/>
      <c r="AR150" s="282"/>
      <c r="AS150" s="282"/>
      <c r="AT150" s="282"/>
      <c r="AU150" s="282"/>
      <c r="AV150" s="282"/>
      <c r="AW150" s="282"/>
      <c r="AX150" s="282"/>
      <c r="AY150" s="282"/>
      <c r="AZ150" s="282"/>
      <c r="BA150" s="282"/>
      <c r="BB150" s="282"/>
    </row>
    <row r="151" customFormat="false" ht="15.75" hidden="false" customHeight="true" outlineLevel="0" collapsed="false">
      <c r="A151" s="282" t="s">
        <v>380</v>
      </c>
      <c r="B151" s="278" t="e">
        <f aca="false">G151+K151+O151+S151+W151+AA151+AE151+AI151+AM151+AQ151+AU151+AY151</f>
        <v>#VALUE!</v>
      </c>
      <c r="C151" s="278" t="e">
        <f aca="false">H151+L151+P151+T151+X151+AB151+AF151+AJ151+AN151+AR151+AV151+AZ151</f>
        <v>#VALUE!</v>
      </c>
      <c r="D151" s="279" t="e">
        <f aca="false">I151+M151+Q151+U151+Y151+AC151+AG151+AK151+AO151+AS151+AW151+BA151</f>
        <v>#VALUE!</v>
      </c>
      <c r="E151" s="280" t="e">
        <f aca="false">C151/(B151+F151)</f>
        <v>#VALUE!</v>
      </c>
      <c r="F151" s="279" t="e">
        <f aca="false">'dkp jan 25' B13</f>
        <v>#VALUE!</v>
      </c>
      <c r="G151" s="278" t="e">
        <f aca="false">'dkp jan 25' B13</f>
        <v>#VALUE!</v>
      </c>
      <c r="H151" s="278" t="e">
        <f aca="false">'dkp jan 25' E13</f>
        <v>#VALUE!</v>
      </c>
      <c r="I151" s="281" t="e">
        <f aca="false">F151+G151-H151-J151</f>
        <v>#VALUE!</v>
      </c>
      <c r="J151" s="281" t="e">
        <f aca="false">'dkp feb 25' B9</f>
        <v>#VALUE!</v>
      </c>
      <c r="K151" s="282" t="e">
        <f aca="false">'dkp feb 25' B9</f>
        <v>#VALUE!</v>
      </c>
      <c r="L151" s="282" t="e">
        <f aca="false">'dkp feb 25' E9</f>
        <v>#VALUE!</v>
      </c>
      <c r="M151" s="281" t="e">
        <f aca="false">J151+K151-L151-N151</f>
        <v>#VALUE!</v>
      </c>
      <c r="N151" s="281" t="e">
        <f aca="false">'dkp mar 25' B10</f>
        <v>#VALUE!</v>
      </c>
      <c r="O151" s="282" t="e">
        <f aca="false">'dkp mar 25' B10</f>
        <v>#VALUE!</v>
      </c>
      <c r="P151" s="282" t="e">
        <f aca="false">'dkp mar 25' E10</f>
        <v>#VALUE!</v>
      </c>
      <c r="Q151" s="281" t="e">
        <f aca="false">N151+O151-P151-R151</f>
        <v>#VALUE!</v>
      </c>
      <c r="R151" s="281" t="e">
        <f aca="false">'dkp apr 25' B10</f>
        <v>#VALUE!</v>
      </c>
      <c r="S151" s="282" t="e">
        <f aca="false">'dkp apr 25' B10</f>
        <v>#VALUE!</v>
      </c>
      <c r="T151" s="282" t="e">
        <f aca="false">'dkp apr 25' E10</f>
        <v>#VALUE!</v>
      </c>
      <c r="U151" s="282"/>
      <c r="V151" s="282"/>
      <c r="W151" s="282"/>
      <c r="X151" s="282"/>
      <c r="Y151" s="282"/>
      <c r="Z151" s="282"/>
      <c r="AA151" s="282"/>
      <c r="AB151" s="282"/>
      <c r="AC151" s="282"/>
      <c r="AD151" s="282"/>
      <c r="AE151" s="282"/>
      <c r="AF151" s="282"/>
      <c r="AG151" s="282"/>
      <c r="AH151" s="282"/>
      <c r="AI151" s="282"/>
      <c r="AJ151" s="282"/>
      <c r="AK151" s="282"/>
      <c r="AL151" s="282"/>
      <c r="AM151" s="282"/>
      <c r="AN151" s="282"/>
      <c r="AO151" s="282"/>
      <c r="AP151" s="282"/>
      <c r="AQ151" s="282"/>
      <c r="AR151" s="282"/>
      <c r="AS151" s="282"/>
      <c r="AT151" s="282"/>
      <c r="AU151" s="282"/>
      <c r="AV151" s="282"/>
      <c r="AW151" s="282"/>
      <c r="AX151" s="282"/>
      <c r="AY151" s="282"/>
      <c r="AZ151" s="282"/>
      <c r="BA151" s="282"/>
      <c r="BB151" s="282"/>
    </row>
    <row r="152" customFormat="false" ht="15.75" hidden="false" customHeight="true" outlineLevel="0" collapsed="false">
      <c r="A152" s="282" t="s">
        <v>352</v>
      </c>
      <c r="B152" s="278" t="e">
        <f aca="false">G152+K152+O152+S152+W152+AA152+AE152+AI152+AM152+AQ152+AU152+AY152</f>
        <v>#VALUE!</v>
      </c>
      <c r="C152" s="278" t="e">
        <f aca="false">H152+L152+P152+T152+X152+AB152+AF152+AJ152+AN152+AR152+AV152+AZ152</f>
        <v>#VALUE!</v>
      </c>
      <c r="D152" s="279" t="e">
        <f aca="false">I152+M152+Q152+U152+Y152+AC152+AG152+AK152+AO152+AS152+AW152+BA152</f>
        <v>#VALUE!</v>
      </c>
      <c r="E152" s="280" t="e">
        <f aca="false">C152/(B152+F152)</f>
        <v>#VALUE!</v>
      </c>
      <c r="F152" s="279" t="e">
        <f aca="false">'dkp jan 25' B16</f>
        <v>#VALUE!</v>
      </c>
      <c r="G152" s="278" t="e">
        <f aca="false">'dkp jan 25' B16</f>
        <v>#VALUE!</v>
      </c>
      <c r="H152" s="278" t="e">
        <f aca="false">'dkp jan 25' E16</f>
        <v>#VALUE!</v>
      </c>
      <c r="I152" s="281" t="e">
        <f aca="false">F152+G152-H152-J152</f>
        <v>#VALUE!</v>
      </c>
      <c r="J152" s="281" t="e">
        <f aca="false">'dkp feb 25' B12</f>
        <v>#VALUE!</v>
      </c>
      <c r="K152" s="282" t="e">
        <f aca="false">'dkp feb 25' B12</f>
        <v>#VALUE!</v>
      </c>
      <c r="L152" s="282" t="e">
        <f aca="false">'dkp feb 25' E12</f>
        <v>#VALUE!</v>
      </c>
      <c r="M152" s="281" t="e">
        <f aca="false">J152+K152-L152-N152</f>
        <v>#VALUE!</v>
      </c>
      <c r="N152" s="281" t="e">
        <f aca="false">'dkp mar 25' B13</f>
        <v>#VALUE!</v>
      </c>
      <c r="O152" s="282" t="e">
        <f aca="false">'dkp mar 25' B13</f>
        <v>#VALUE!</v>
      </c>
      <c r="P152" s="282" t="e">
        <f aca="false">'dkp mar 25' E13</f>
        <v>#VALUE!</v>
      </c>
      <c r="Q152" s="281" t="e">
        <f aca="false">N152+O152-P152-R152</f>
        <v>#VALUE!</v>
      </c>
      <c r="R152" s="281" t="e">
        <f aca="false">'dkp apr 25' B14</f>
        <v>#VALUE!</v>
      </c>
      <c r="S152" s="282" t="e">
        <f aca="false">'dkp apr 25' B14</f>
        <v>#VALUE!</v>
      </c>
      <c r="T152" s="282" t="e">
        <f aca="false">'dkp apr 25' E14</f>
        <v>#VALUE!</v>
      </c>
      <c r="U152" s="282"/>
      <c r="V152" s="282"/>
      <c r="W152" s="282"/>
      <c r="X152" s="282"/>
      <c r="Y152" s="282"/>
      <c r="Z152" s="282"/>
      <c r="AA152" s="282"/>
      <c r="AB152" s="282"/>
      <c r="AC152" s="282"/>
      <c r="AD152" s="282"/>
      <c r="AE152" s="282"/>
      <c r="AF152" s="282"/>
      <c r="AG152" s="282"/>
      <c r="AH152" s="282"/>
      <c r="AI152" s="282"/>
      <c r="AJ152" s="282"/>
      <c r="AK152" s="282"/>
      <c r="AL152" s="282"/>
      <c r="AM152" s="282"/>
      <c r="AN152" s="282"/>
      <c r="AO152" s="282"/>
      <c r="AP152" s="282"/>
      <c r="AQ152" s="282"/>
      <c r="AR152" s="282"/>
      <c r="AS152" s="282"/>
      <c r="AT152" s="282"/>
      <c r="AU152" s="282"/>
      <c r="AV152" s="282"/>
      <c r="AW152" s="282"/>
      <c r="AX152" s="282"/>
      <c r="AY152" s="282"/>
      <c r="AZ152" s="282"/>
      <c r="BA152" s="282"/>
      <c r="BB152" s="282"/>
    </row>
    <row r="153" customFormat="false" ht="15.75" hidden="false" customHeight="true" outlineLevel="0" collapsed="false">
      <c r="A153" s="282" t="s">
        <v>334</v>
      </c>
      <c r="B153" s="278" t="e">
        <f aca="false">G153+K153+O153+S153+W153+AA153+AE153+AI153+AM153+AQ153+AU153+AY153</f>
        <v>#VALUE!</v>
      </c>
      <c r="C153" s="278" t="e">
        <f aca="false">H153+L153+P153+T153+X153+AB153+AF153+AJ153+AN153+AR153+AV153+AZ153</f>
        <v>#VALUE!</v>
      </c>
      <c r="D153" s="279" t="e">
        <f aca="false">I153+M153+Q153+U153+Y153+AC153+AG153+AK153+AO153+AS153+AW153+BA153</f>
        <v>#VALUE!</v>
      </c>
      <c r="E153" s="280" t="e">
        <f aca="false">C153/(B153+F153)</f>
        <v>#VALUE!</v>
      </c>
      <c r="F153" s="282" t="n">
        <v>60</v>
      </c>
      <c r="G153" s="282"/>
      <c r="H153" s="282"/>
      <c r="I153" s="281" t="e">
        <f aca="false">F153+G153-H153-J153</f>
        <v>#VALUE!</v>
      </c>
      <c r="J153" s="281" t="e">
        <f aca="false">'dkp feb 25' B18</f>
        <v>#VALUE!</v>
      </c>
      <c r="K153" s="282" t="e">
        <f aca="false">'dkp feb 25' B18</f>
        <v>#VALUE!</v>
      </c>
      <c r="L153" s="282" t="e">
        <f aca="false">'dkp feb 25' E18</f>
        <v>#VALUE!</v>
      </c>
      <c r="M153" s="281" t="e">
        <f aca="false">J153+K153-L153-N153</f>
        <v>#VALUE!</v>
      </c>
      <c r="N153" s="281" t="e">
        <f aca="false">'dkp mar 25' B18</f>
        <v>#VALUE!</v>
      </c>
      <c r="O153" s="282" t="e">
        <f aca="false">'dkp mar 25' B18</f>
        <v>#VALUE!</v>
      </c>
      <c r="P153" s="282" t="e">
        <f aca="false">'dkp mar 25' E18</f>
        <v>#VALUE!</v>
      </c>
      <c r="Q153" s="281" t="e">
        <f aca="false">N153+O153-P153-R153</f>
        <v>#VALUE!</v>
      </c>
      <c r="R153" s="281" t="e">
        <f aca="false">'dkp apr 25' B19</f>
        <v>#VALUE!</v>
      </c>
      <c r="S153" s="282" t="e">
        <f aca="false">'dkp apr 25' B19</f>
        <v>#VALUE!</v>
      </c>
      <c r="T153" s="282" t="e">
        <f aca="false">'dkp apr 25' E19</f>
        <v>#VALUE!</v>
      </c>
      <c r="U153" s="282"/>
      <c r="V153" s="282"/>
      <c r="W153" s="282"/>
      <c r="X153" s="282"/>
      <c r="Y153" s="282"/>
      <c r="Z153" s="282"/>
      <c r="AA153" s="282"/>
      <c r="AB153" s="282"/>
      <c r="AC153" s="282"/>
      <c r="AD153" s="282"/>
      <c r="AE153" s="282"/>
      <c r="AF153" s="282"/>
      <c r="AG153" s="282"/>
      <c r="AH153" s="282"/>
      <c r="AI153" s="282"/>
      <c r="AJ153" s="282"/>
      <c r="AK153" s="282"/>
      <c r="AL153" s="282"/>
      <c r="AM153" s="282"/>
      <c r="AN153" s="282"/>
      <c r="AO153" s="282"/>
      <c r="AP153" s="282"/>
      <c r="AQ153" s="282"/>
      <c r="AR153" s="282"/>
      <c r="AS153" s="282"/>
      <c r="AT153" s="282"/>
      <c r="AU153" s="282"/>
      <c r="AV153" s="282"/>
      <c r="AW153" s="282"/>
      <c r="AX153" s="282"/>
      <c r="AY153" s="282"/>
      <c r="AZ153" s="282"/>
      <c r="BA153" s="282"/>
      <c r="BB153" s="282"/>
    </row>
    <row r="154" customFormat="false" ht="15.75" hidden="false" customHeight="true" outlineLevel="0" collapsed="false">
      <c r="A154" s="282" t="s">
        <v>340</v>
      </c>
      <c r="B154" s="278" t="e">
        <f aca="false">G154+K154+O154+S154+W154+AA154+AE154+AI154+AM154+AQ154+AU154+AY154</f>
        <v>#VALUE!</v>
      </c>
      <c r="C154" s="278" t="e">
        <f aca="false">H154+L154+P154+T154+X154+AB154+AF154+AJ154+AN154+AR154+AV154+AZ154</f>
        <v>#VALUE!</v>
      </c>
      <c r="D154" s="279" t="e">
        <f aca="false">I154+M154+Q154+U154+Y154+AC154+AG154+AK154+AO154+AS154+AW154+BA154</f>
        <v>#VALUE!</v>
      </c>
      <c r="E154" s="280" t="e">
        <f aca="false">C154/(B154+F154)</f>
        <v>#VALUE!</v>
      </c>
      <c r="F154" s="279" t="e">
        <f aca="false">'dkp jan 25' B64</f>
        <v>#VALUE!</v>
      </c>
      <c r="G154" s="278" t="e">
        <f aca="false">'dkp jan 25' B64</f>
        <v>#VALUE!</v>
      </c>
      <c r="H154" s="278" t="e">
        <f aca="false">'dkp jan 25' E64</f>
        <v>#VALUE!</v>
      </c>
      <c r="I154" s="282"/>
      <c r="J154" s="282"/>
      <c r="K154" s="282"/>
      <c r="L154" s="282"/>
      <c r="M154" s="281" t="e">
        <f aca="false">F154+K154-L154-N154</f>
        <v>#VALUE!</v>
      </c>
      <c r="N154" s="281" t="e">
        <f aca="false">'dkp mar 25' B56</f>
        <v>#VALUE!</v>
      </c>
      <c r="O154" s="282" t="e">
        <f aca="false">'dkp mar 25' B56</f>
        <v>#VALUE!</v>
      </c>
      <c r="P154" s="282" t="e">
        <f aca="false">'dkp mar 25' E56</f>
        <v>#VALUE!</v>
      </c>
      <c r="Q154" s="281" t="e">
        <f aca="false">N154+O154-P154-R154</f>
        <v>#VALUE!</v>
      </c>
      <c r="R154" s="281" t="e">
        <f aca="false">'dkp apr 25' B61</f>
        <v>#VALUE!</v>
      </c>
      <c r="S154" s="282" t="e">
        <f aca="false">'dkp apr 25' B61</f>
        <v>#VALUE!</v>
      </c>
      <c r="T154" s="282" t="e">
        <f aca="false">'dkp apr 25' E61</f>
        <v>#VALUE!</v>
      </c>
      <c r="U154" s="282"/>
      <c r="V154" s="282"/>
      <c r="W154" s="282"/>
      <c r="X154" s="282"/>
      <c r="Y154" s="282"/>
      <c r="Z154" s="282"/>
      <c r="AA154" s="282"/>
      <c r="AB154" s="282"/>
      <c r="AC154" s="282"/>
      <c r="AD154" s="282"/>
      <c r="AE154" s="282"/>
      <c r="AF154" s="282"/>
      <c r="AG154" s="282"/>
      <c r="AH154" s="282"/>
      <c r="AI154" s="282"/>
      <c r="AJ154" s="282"/>
      <c r="AK154" s="282"/>
      <c r="AL154" s="282"/>
      <c r="AM154" s="282"/>
      <c r="AN154" s="282"/>
      <c r="AO154" s="282"/>
      <c r="AP154" s="282"/>
      <c r="AQ154" s="282"/>
      <c r="AR154" s="282"/>
      <c r="AS154" s="282"/>
      <c r="AT154" s="282"/>
      <c r="AU154" s="282"/>
      <c r="AV154" s="282"/>
      <c r="AW154" s="282"/>
      <c r="AX154" s="282"/>
      <c r="AY154" s="282"/>
      <c r="AZ154" s="282"/>
      <c r="BA154" s="282"/>
      <c r="BB154" s="282"/>
    </row>
    <row r="155" customFormat="false" ht="15.75" hidden="false" customHeight="true" outlineLevel="0" collapsed="false">
      <c r="A155" s="283" t="s">
        <v>329</v>
      </c>
      <c r="B155" s="278" t="e">
        <f aca="false">G155+K155+O155+S155+W155+AA155+AE155+AI155+AM155+AQ155+AU155+AY155</f>
        <v>#VALUE!</v>
      </c>
      <c r="C155" s="278" t="e">
        <f aca="false">H155+L155+P155+T155+X155+AB155+AF155+AJ155+AN155+AR155+AV155+AZ155</f>
        <v>#VALUE!</v>
      </c>
      <c r="D155" s="279" t="e">
        <f aca="false">I155+M155+Q155+U155+Y155+AC155+AG155+AK155+AO155+AS155+AW155+BA155</f>
        <v>#VALUE!</v>
      </c>
      <c r="E155" s="280" t="e">
        <f aca="false">C155/(B155+F155)</f>
        <v>#VALUE!</v>
      </c>
      <c r="F155" s="279" t="e">
        <f aca="false">'dkp jan 25' B91</f>
        <v>#VALUE!</v>
      </c>
      <c r="G155" s="278" t="e">
        <f aca="false">'dkp jan 25' B91</f>
        <v>#VALUE!</v>
      </c>
      <c r="H155" s="278" t="e">
        <f aca="false">'dkp jan 25' E91</f>
        <v>#VALUE!</v>
      </c>
      <c r="I155" s="281" t="e">
        <f aca="false">F155+G155-H155-J155</f>
        <v>#VALUE!</v>
      </c>
      <c r="J155" s="281" t="e">
        <f aca="false">'dkp feb 25' B86</f>
        <v>#VALUE!</v>
      </c>
      <c r="K155" s="282" t="e">
        <f aca="false">'dkp feb 25' B86</f>
        <v>#VALUE!</v>
      </c>
      <c r="L155" s="282" t="e">
        <f aca="false">'dkp feb 25' E86</f>
        <v>#VALUE!</v>
      </c>
      <c r="M155" s="281" t="e">
        <f aca="false">J155+K155-L155-N155</f>
        <v>#VALUE!</v>
      </c>
      <c r="N155" s="281" t="e">
        <f aca="false">'dkp mar 25' B78</f>
        <v>#VALUE!</v>
      </c>
      <c r="O155" s="282" t="e">
        <f aca="false">'dkp mar 25' B78</f>
        <v>#VALUE!</v>
      </c>
      <c r="P155" s="282" t="e">
        <f aca="false">'dkp mar 25' E78</f>
        <v>#VALUE!</v>
      </c>
      <c r="Q155" s="281" t="e">
        <f aca="false">N155+O155-P155-R155</f>
        <v>#VALUE!</v>
      </c>
      <c r="R155" s="281" t="e">
        <f aca="false">'dkp apr 25' B86</f>
        <v>#VALUE!</v>
      </c>
      <c r="S155" s="282" t="e">
        <f aca="false">'dkp apr 25' B86</f>
        <v>#VALUE!</v>
      </c>
      <c r="T155" s="282" t="e">
        <f aca="false">'dkp apr 25' E86</f>
        <v>#VALUE!</v>
      </c>
      <c r="U155" s="282"/>
      <c r="V155" s="282"/>
      <c r="W155" s="282"/>
      <c r="X155" s="282"/>
      <c r="Y155" s="282"/>
      <c r="Z155" s="282"/>
      <c r="AA155" s="282"/>
      <c r="AB155" s="282"/>
      <c r="AC155" s="282"/>
      <c r="AD155" s="282"/>
      <c r="AE155" s="282"/>
      <c r="AF155" s="282"/>
      <c r="AG155" s="282"/>
      <c r="AH155" s="282"/>
      <c r="AI155" s="282"/>
      <c r="AJ155" s="282"/>
      <c r="AK155" s="282"/>
      <c r="AL155" s="282"/>
      <c r="AM155" s="282"/>
      <c r="AN155" s="282"/>
      <c r="AO155" s="282"/>
      <c r="AP155" s="282"/>
      <c r="AQ155" s="282"/>
      <c r="AR155" s="282"/>
      <c r="AS155" s="282"/>
      <c r="AT155" s="282"/>
      <c r="AU155" s="282"/>
      <c r="AV155" s="282"/>
      <c r="AW155" s="282"/>
      <c r="AX155" s="282"/>
      <c r="AY155" s="282"/>
      <c r="AZ155" s="282"/>
      <c r="BA155" s="282"/>
      <c r="BB155" s="282"/>
    </row>
    <row r="156" customFormat="false" ht="15.75" hidden="false" customHeight="true" outlineLevel="0" collapsed="false">
      <c r="A156" s="282" t="s">
        <v>373</v>
      </c>
      <c r="B156" s="278" t="e">
        <f aca="false">G156+K156+O156+S156+W156+AA156+AE156+AI156+AM156+AQ156+AU156+AY156</f>
        <v>#VALUE!</v>
      </c>
      <c r="C156" s="278" t="e">
        <f aca="false">H156+L156+P156+T156+X156+AB156+AF156+AJ156+AN156+AR156+AV156+AZ156</f>
        <v>#VALUE!</v>
      </c>
      <c r="D156" s="279" t="e">
        <f aca="false">I156+M156+Q156+U156+Y156+AC156+AG156+AK156+AO156+AS156+AW156+BA156</f>
        <v>#VALUE!</v>
      </c>
      <c r="E156" s="280" t="e">
        <f aca="false">C156/(B156+F156)</f>
        <v>#VALUE!</v>
      </c>
      <c r="F156" s="282" t="n">
        <v>12</v>
      </c>
      <c r="G156" s="282"/>
      <c r="H156" s="282"/>
      <c r="I156" s="281" t="e">
        <f aca="false">F156+G156-H156-J156</f>
        <v>#VALUE!</v>
      </c>
      <c r="J156" s="281" t="e">
        <f aca="false">'dkp feb 25' B87</f>
        <v>#VALUE!</v>
      </c>
      <c r="K156" s="282" t="e">
        <f aca="false">'dkp feb 25' B87</f>
        <v>#VALUE!</v>
      </c>
      <c r="L156" s="282" t="e">
        <f aca="false">'dkp feb 25' E86</f>
        <v>#VALUE!</v>
      </c>
      <c r="M156" s="281" t="e">
        <f aca="false">J156+K156-L156-N156</f>
        <v>#VALUE!</v>
      </c>
      <c r="N156" s="281" t="e">
        <f aca="false">'dkp mar 25' B79</f>
        <v>#VALUE!</v>
      </c>
      <c r="O156" s="282" t="e">
        <f aca="false">'dkp mar 25' B79</f>
        <v>#VALUE!</v>
      </c>
      <c r="P156" s="282" t="e">
        <f aca="false">'dkp mar 25' E78</f>
        <v>#VALUE!</v>
      </c>
      <c r="Q156" s="281" t="e">
        <f aca="false">N156+O156-P156-R156</f>
        <v>#VALUE!</v>
      </c>
      <c r="R156" s="281" t="e">
        <f aca="false">'dkp apr 25' B87</f>
        <v>#VALUE!</v>
      </c>
      <c r="S156" s="282" t="e">
        <f aca="false">'dkp apr 25' B87</f>
        <v>#VALUE!</v>
      </c>
      <c r="T156" s="282" t="e">
        <f aca="false">'dkp apr 25' E86</f>
        <v>#VALUE!</v>
      </c>
      <c r="U156" s="282"/>
      <c r="V156" s="282"/>
      <c r="W156" s="282"/>
      <c r="X156" s="282"/>
      <c r="Y156" s="282"/>
      <c r="Z156" s="282"/>
      <c r="AA156" s="282"/>
      <c r="AB156" s="282"/>
      <c r="AC156" s="282"/>
      <c r="AD156" s="282"/>
      <c r="AE156" s="282"/>
      <c r="AF156" s="282"/>
      <c r="AG156" s="282"/>
      <c r="AH156" s="282"/>
      <c r="AI156" s="282"/>
      <c r="AJ156" s="282"/>
      <c r="AK156" s="282"/>
      <c r="AL156" s="282"/>
      <c r="AM156" s="282"/>
      <c r="AN156" s="282"/>
      <c r="AO156" s="282"/>
      <c r="AP156" s="282"/>
      <c r="AQ156" s="282"/>
      <c r="AR156" s="282"/>
      <c r="AS156" s="282"/>
      <c r="AT156" s="282"/>
      <c r="AU156" s="282"/>
      <c r="AV156" s="282"/>
      <c r="AW156" s="282"/>
      <c r="AX156" s="282"/>
      <c r="AY156" s="282"/>
      <c r="AZ156" s="282"/>
      <c r="BA156" s="282"/>
      <c r="BB156" s="282"/>
    </row>
    <row r="157" customFormat="false" ht="15.75" hidden="false" customHeight="true" outlineLevel="0" collapsed="false">
      <c r="A157" s="282" t="s">
        <v>617</v>
      </c>
      <c r="B157" s="278" t="e">
        <f aca="false">G157+K157+O157+S157+W157+AA157+AE157+AI157+AM157+AQ157+AU157+AY157</f>
        <v>#VALUE!</v>
      </c>
      <c r="C157" s="278" t="e">
        <f aca="false">H157+L157+P157+T157+X157+AB157+AF157+AJ157+AN157+AR157+AV157+AZ157</f>
        <v>#VALUE!</v>
      </c>
      <c r="D157" s="279" t="e">
        <f aca="false">I157+M157+Q157+U157+Y157+AC157+AG157+AK157+AO157+AS157+AW157+BA157</f>
        <v>#VALUE!</v>
      </c>
      <c r="E157" s="280" t="e">
        <f aca="false">C157/(B157+F157)</f>
        <v>#VALUE!</v>
      </c>
      <c r="F157" s="279" t="e">
        <f aca="false">'dkp jan 25' B10</f>
        <v>#VALUE!</v>
      </c>
      <c r="G157" s="278" t="e">
        <f aca="false">'dkp jan 25' B10</f>
        <v>#VALUE!</v>
      </c>
      <c r="H157" s="278" t="e">
        <f aca="false">'dkp jan 25' E10</f>
        <v>#VALUE!</v>
      </c>
      <c r="I157" s="281" t="e">
        <f aca="false">F157+G157-H157-J157</f>
        <v>#VALUE!</v>
      </c>
      <c r="J157" s="281" t="e">
        <f aca="false">'dkp feb 25' B7</f>
        <v>#VALUE!</v>
      </c>
      <c r="K157" s="282" t="e">
        <f aca="false">'dkp feb 25' B7</f>
        <v>#VALUE!</v>
      </c>
      <c r="L157" s="282" t="e">
        <f aca="false">'dkp feb 25' E7</f>
        <v>#VALUE!</v>
      </c>
      <c r="M157" s="281" t="e">
        <f aca="false">J157+K157-L157-N157</f>
        <v>#VALUE!</v>
      </c>
      <c r="N157" s="281" t="e">
        <f aca="false">'dkp mar 25' B8</f>
        <v>#VALUE!</v>
      </c>
      <c r="O157" s="282" t="e">
        <f aca="false">'dkp mar 25' B8</f>
        <v>#VALUE!</v>
      </c>
      <c r="P157" s="282" t="e">
        <f aca="false">'dkp mar 25' E8</f>
        <v>#VALUE!</v>
      </c>
      <c r="Q157" s="282"/>
      <c r="R157" s="282"/>
      <c r="S157" s="282"/>
      <c r="T157" s="282"/>
      <c r="U157" s="282"/>
      <c r="V157" s="282"/>
      <c r="W157" s="282"/>
      <c r="X157" s="282"/>
      <c r="Y157" s="282"/>
      <c r="Z157" s="282"/>
      <c r="AA157" s="282"/>
      <c r="AB157" s="282"/>
      <c r="AC157" s="282"/>
      <c r="AD157" s="282"/>
      <c r="AE157" s="282"/>
      <c r="AF157" s="282"/>
      <c r="AG157" s="282"/>
      <c r="AH157" s="282"/>
      <c r="AI157" s="282"/>
      <c r="AJ157" s="282"/>
      <c r="AK157" s="282"/>
      <c r="AL157" s="282"/>
      <c r="AM157" s="282"/>
      <c r="AN157" s="282"/>
      <c r="AO157" s="282"/>
      <c r="AP157" s="282"/>
      <c r="AQ157" s="282"/>
      <c r="AR157" s="282"/>
      <c r="AS157" s="282"/>
      <c r="AT157" s="282"/>
      <c r="AU157" s="282"/>
      <c r="AV157" s="282"/>
      <c r="AW157" s="282"/>
      <c r="AX157" s="282"/>
      <c r="AY157" s="282"/>
      <c r="AZ157" s="282"/>
      <c r="BA157" s="282"/>
      <c r="BB157" s="282"/>
    </row>
    <row r="158" customFormat="false" ht="15.75" hidden="false" customHeight="true" outlineLevel="0" collapsed="false">
      <c r="A158" s="282" t="s">
        <v>686</v>
      </c>
      <c r="B158" s="278" t="e">
        <f aca="false">G158+K158+O158+S158+W158+AA158+AE158+AI158+AM158+AQ158+AU158+AY158</f>
        <v>#VALUE!</v>
      </c>
      <c r="C158" s="278" t="e">
        <f aca="false">H158+L158+P158+T158+X158+AB158+AF158+AJ158+AN158+AR158+AV158+AZ158</f>
        <v>#VALUE!</v>
      </c>
      <c r="D158" s="279" t="e">
        <f aca="false">I158+M158+Q158+U158+Y158+AC158+AG158+AK158+AO158+AS158+AW158+BA158</f>
        <v>#VALUE!</v>
      </c>
      <c r="E158" s="280" t="e">
        <f aca="false">C158/(B158+F158)</f>
        <v>#VALUE!</v>
      </c>
      <c r="F158" s="282" t="n">
        <v>10</v>
      </c>
      <c r="G158" s="282"/>
      <c r="H158" s="282"/>
      <c r="I158" s="281" t="e">
        <f aca="false">F158+G158-H158-J158</f>
        <v>#VALUE!</v>
      </c>
      <c r="J158" s="281" t="e">
        <f aca="false">'dkp feb 25' B26</f>
        <v>#VALUE!</v>
      </c>
      <c r="K158" s="282" t="e">
        <f aca="false">'dkp feb 25' B26</f>
        <v>#VALUE!</v>
      </c>
      <c r="L158" s="282" t="e">
        <f aca="false">'dkp feb 25' E26</f>
        <v>#VALUE!</v>
      </c>
      <c r="M158" s="281" t="e">
        <f aca="false">J158+K158-L158-N158</f>
        <v>#VALUE!</v>
      </c>
      <c r="N158" s="281" t="e">
        <f aca="false">'dkp mar 25' B25</f>
        <v>#VALUE!</v>
      </c>
      <c r="O158" s="282" t="e">
        <f aca="false">'dkp mar 25' B25</f>
        <v>#VALUE!</v>
      </c>
      <c r="P158" s="282" t="e">
        <f aca="false">'dkp mar 25' E25</f>
        <v>#VALUE!</v>
      </c>
      <c r="Q158" s="282"/>
      <c r="R158" s="282"/>
      <c r="S158" s="282"/>
      <c r="T158" s="282"/>
      <c r="U158" s="282"/>
      <c r="V158" s="282"/>
      <c r="W158" s="282"/>
      <c r="X158" s="282"/>
      <c r="Y158" s="282"/>
      <c r="Z158" s="282"/>
      <c r="AA158" s="282"/>
      <c r="AB158" s="282"/>
      <c r="AC158" s="282"/>
      <c r="AD158" s="282"/>
      <c r="AE158" s="282"/>
      <c r="AF158" s="282"/>
      <c r="AG158" s="282"/>
      <c r="AH158" s="282"/>
      <c r="AI158" s="282"/>
      <c r="AJ158" s="282"/>
      <c r="AK158" s="282"/>
      <c r="AL158" s="282"/>
      <c r="AM158" s="282"/>
      <c r="AN158" s="282"/>
      <c r="AO158" s="282"/>
      <c r="AP158" s="282"/>
      <c r="AQ158" s="282"/>
      <c r="AR158" s="282"/>
      <c r="AS158" s="282"/>
      <c r="AT158" s="282"/>
      <c r="AU158" s="282"/>
      <c r="AV158" s="282"/>
      <c r="AW158" s="282"/>
      <c r="AX158" s="282"/>
      <c r="AY158" s="282"/>
      <c r="AZ158" s="282"/>
      <c r="BA158" s="282"/>
      <c r="BB158" s="282"/>
    </row>
    <row r="159" customFormat="false" ht="15.75" hidden="false" customHeight="true" outlineLevel="0" collapsed="false">
      <c r="A159" s="282" t="s">
        <v>99</v>
      </c>
      <c r="B159" s="278" t="e">
        <f aca="false">G159+K159+O159+S159+W159+AA159+AE159+AI159+AM159+AQ159+AU159+AY159</f>
        <v>#VALUE!</v>
      </c>
      <c r="C159" s="278" t="e">
        <f aca="false">H159+L159+P159+T159+X159+AB159+AF159+AJ159+AN159+AR159+AV159+AZ159</f>
        <v>#VALUE!</v>
      </c>
      <c r="D159" s="279" t="e">
        <f aca="false">I159+M159+Q159+U159+Y159+AC159+AG159+AK159+AO159+AS159+AW159+BA159</f>
        <v>#VALUE!</v>
      </c>
      <c r="E159" s="280" t="e">
        <f aca="false">C159/(B159+F159)</f>
        <v>#VALUE!</v>
      </c>
      <c r="F159" s="282" t="n">
        <v>29</v>
      </c>
      <c r="G159" s="282"/>
      <c r="H159" s="282"/>
      <c r="I159" s="281" t="e">
        <f aca="false">F159+G159-H159-J159</f>
        <v>#VALUE!</v>
      </c>
      <c r="J159" s="281" t="e">
        <f aca="false">'dkp feb 25' B37</f>
        <v>#VALUE!</v>
      </c>
      <c r="K159" s="282" t="e">
        <f aca="false">'dkp feb 25' B37</f>
        <v>#VALUE!</v>
      </c>
      <c r="L159" s="282" t="e">
        <f aca="false">'dkp feb 25' E37</f>
        <v>#VALUE!</v>
      </c>
      <c r="M159" s="281" t="e">
        <f aca="false">J159+K159-L159-N159</f>
        <v>#VALUE!</v>
      </c>
      <c r="N159" s="281" t="e">
        <f aca="false">'dkp mar 25' B34</f>
        <v>#VALUE!</v>
      </c>
      <c r="O159" s="282" t="e">
        <f aca="false">'dkp mar 25' B34</f>
        <v>#VALUE!</v>
      </c>
      <c r="P159" s="282" t="e">
        <f aca="false">'dkp mar 25' E34</f>
        <v>#VALUE!</v>
      </c>
      <c r="Q159" s="282"/>
      <c r="R159" s="282"/>
      <c r="S159" s="282"/>
      <c r="T159" s="282"/>
      <c r="U159" s="282"/>
      <c r="V159" s="282"/>
      <c r="W159" s="282"/>
      <c r="X159" s="282"/>
      <c r="Y159" s="282"/>
      <c r="Z159" s="282"/>
      <c r="AA159" s="282"/>
      <c r="AB159" s="282"/>
      <c r="AC159" s="282"/>
      <c r="AD159" s="282"/>
      <c r="AE159" s="282"/>
      <c r="AF159" s="282"/>
      <c r="AG159" s="282"/>
      <c r="AH159" s="282"/>
      <c r="AI159" s="282"/>
      <c r="AJ159" s="282"/>
      <c r="AK159" s="282"/>
      <c r="AL159" s="282"/>
      <c r="AM159" s="282"/>
      <c r="AN159" s="282"/>
      <c r="AO159" s="282"/>
      <c r="AP159" s="282"/>
      <c r="AQ159" s="282"/>
      <c r="AR159" s="282"/>
      <c r="AS159" s="282"/>
      <c r="AT159" s="282"/>
      <c r="AU159" s="282"/>
      <c r="AV159" s="282"/>
      <c r="AW159" s="282"/>
      <c r="AX159" s="282"/>
      <c r="AY159" s="282"/>
      <c r="AZ159" s="282"/>
      <c r="BA159" s="282"/>
      <c r="BB159" s="282"/>
    </row>
    <row r="160" customFormat="false" ht="15.75" hidden="false" customHeight="true" outlineLevel="0" collapsed="false">
      <c r="A160" s="282" t="s">
        <v>1081</v>
      </c>
      <c r="B160" s="278" t="e">
        <f aca="false">G160+K160+O160+S160+W160+AA160+AE160+AI160+AM160+AQ160+AU160+AY160</f>
        <v>#VALUE!</v>
      </c>
      <c r="C160" s="278" t="e">
        <f aca="false">H160+L160+P160+T160+X160+AB160+AF160+AJ160+AN160+AR160+AV160+AZ160</f>
        <v>#VALUE!</v>
      </c>
      <c r="D160" s="279" t="e">
        <f aca="false">I160+M160+Q160+U160+Y160+AC160+AG160+AK160+AO160+AS160+AW160+BA160</f>
        <v>#VALUE!</v>
      </c>
      <c r="E160" s="280" t="e">
        <f aca="false">C160/(B160+F160)</f>
        <v>#VALUE!</v>
      </c>
      <c r="F160" s="282"/>
      <c r="G160" s="282"/>
      <c r="H160" s="282"/>
      <c r="I160" s="281" t="e">
        <f aca="false">F160+G160-H160-J160</f>
        <v>#VALUE!</v>
      </c>
      <c r="J160" s="281" t="e">
        <f aca="false">'dkp feb 25' B51</f>
        <v>#VALUE!</v>
      </c>
      <c r="K160" s="282" t="e">
        <f aca="false">'dkp feb 25' B51</f>
        <v>#VALUE!</v>
      </c>
      <c r="L160" s="282" t="e">
        <f aca="false">'dkp feb 25' E51</f>
        <v>#VALUE!</v>
      </c>
      <c r="M160" s="281" t="e">
        <f aca="false">J160+K160-L160-N160</f>
        <v>#VALUE!</v>
      </c>
      <c r="N160" s="281" t="e">
        <f aca="false">'dkp mar 25' B47</f>
        <v>#VALUE!</v>
      </c>
      <c r="O160" s="282" t="e">
        <f aca="false">'dkp mar 25' B47</f>
        <v>#VALUE!</v>
      </c>
      <c r="P160" s="282" t="e">
        <f aca="false">'dkp mar 25' E47</f>
        <v>#VALUE!</v>
      </c>
      <c r="Q160" s="282"/>
      <c r="R160" s="282"/>
      <c r="S160" s="282"/>
      <c r="T160" s="282"/>
      <c r="U160" s="282"/>
      <c r="V160" s="282"/>
      <c r="W160" s="282"/>
      <c r="X160" s="282"/>
      <c r="Y160" s="282"/>
      <c r="Z160" s="282"/>
      <c r="AA160" s="282"/>
      <c r="AB160" s="282"/>
      <c r="AC160" s="282"/>
      <c r="AD160" s="282"/>
      <c r="AE160" s="282"/>
      <c r="AF160" s="282"/>
      <c r="AG160" s="282"/>
      <c r="AH160" s="282"/>
      <c r="AI160" s="282"/>
      <c r="AJ160" s="282"/>
      <c r="AK160" s="282"/>
      <c r="AL160" s="282"/>
      <c r="AM160" s="282"/>
      <c r="AN160" s="282"/>
      <c r="AO160" s="282"/>
      <c r="AP160" s="282"/>
      <c r="AQ160" s="282"/>
      <c r="AR160" s="282"/>
      <c r="AS160" s="282"/>
      <c r="AT160" s="282"/>
      <c r="AU160" s="282"/>
      <c r="AV160" s="282"/>
      <c r="AW160" s="282"/>
      <c r="AX160" s="282"/>
      <c r="AY160" s="282"/>
      <c r="AZ160" s="282"/>
      <c r="BA160" s="282"/>
      <c r="BB160" s="282"/>
    </row>
    <row r="161" customFormat="false" ht="15.75" hidden="false" customHeight="true" outlineLevel="0" collapsed="false">
      <c r="A161" s="282" t="s">
        <v>1082</v>
      </c>
      <c r="B161" s="278" t="e">
        <f aca="false">G161+K161+O161+S161+W161+AA161+AE161+AI161+AM161+AQ161+AU161+AY161</f>
        <v>#VALUE!</v>
      </c>
      <c r="C161" s="278" t="e">
        <f aca="false">H161+L161+P161+T161+X161+AB161+AF161+AJ161+AN161+AR161+AV161+AZ161</f>
        <v>#VALUE!</v>
      </c>
      <c r="D161" s="279" t="e">
        <f aca="false">I161+M161+Q161+U161+Y161+AC161+AG161+AK161+AO161+AS161+AW161+BA161</f>
        <v>#VALUE!</v>
      </c>
      <c r="E161" s="280" t="e">
        <f aca="false">C161/(B161+F161)</f>
        <v>#VALUE!</v>
      </c>
      <c r="F161" s="279" t="e">
        <f aca="false">'dkp jan 25' B53</f>
        <v>#VALUE!</v>
      </c>
      <c r="G161" s="278" t="e">
        <f aca="false">'dkp jan 25' B53</f>
        <v>#VALUE!</v>
      </c>
      <c r="H161" s="278" t="e">
        <f aca="false">'dkp jan 25' E53</f>
        <v>#VALUE!</v>
      </c>
      <c r="I161" s="281" t="e">
        <f aca="false">F161+G161-H161-J161</f>
        <v>#VALUE!</v>
      </c>
      <c r="J161" s="281" t="e">
        <f aca="false">'dkp feb 25' B52</f>
        <v>#VALUE!</v>
      </c>
      <c r="K161" s="282" t="e">
        <f aca="false">'dkp feb 25' B52</f>
        <v>#VALUE!</v>
      </c>
      <c r="L161" s="282" t="e">
        <f aca="false">'dkp feb 25' E51</f>
        <v>#VALUE!</v>
      </c>
      <c r="M161" s="281" t="e">
        <f aca="false">J161+K161-L161-N161</f>
        <v>#VALUE!</v>
      </c>
      <c r="N161" s="281" t="e">
        <f aca="false">'dkp mar 25' B48</f>
        <v>#VALUE!</v>
      </c>
      <c r="O161" s="282" t="e">
        <f aca="false">'dkp mar 25' B48</f>
        <v>#VALUE!</v>
      </c>
      <c r="P161" s="282" t="e">
        <f aca="false">'dkp mar 25' E47</f>
        <v>#VALUE!</v>
      </c>
      <c r="Q161" s="282"/>
      <c r="R161" s="282"/>
      <c r="S161" s="282"/>
      <c r="T161" s="282"/>
      <c r="U161" s="282"/>
      <c r="V161" s="282"/>
      <c r="W161" s="282"/>
      <c r="X161" s="282"/>
      <c r="Y161" s="282"/>
      <c r="Z161" s="282"/>
      <c r="AA161" s="282"/>
      <c r="AB161" s="282"/>
      <c r="AC161" s="282"/>
      <c r="AD161" s="282"/>
      <c r="AE161" s="282"/>
      <c r="AF161" s="282"/>
      <c r="AG161" s="282"/>
      <c r="AH161" s="282"/>
      <c r="AI161" s="282"/>
      <c r="AJ161" s="282"/>
      <c r="AK161" s="282"/>
      <c r="AL161" s="282"/>
      <c r="AM161" s="282"/>
      <c r="AN161" s="282"/>
      <c r="AO161" s="282"/>
      <c r="AP161" s="282"/>
      <c r="AQ161" s="282"/>
      <c r="AR161" s="282"/>
      <c r="AS161" s="282"/>
      <c r="AT161" s="282"/>
      <c r="AU161" s="282"/>
      <c r="AV161" s="282"/>
      <c r="AW161" s="282"/>
      <c r="AX161" s="282"/>
      <c r="AY161" s="282"/>
      <c r="AZ161" s="282"/>
      <c r="BA161" s="282"/>
      <c r="BB161" s="282"/>
    </row>
    <row r="162" customFormat="false" ht="15.75" hidden="false" customHeight="true" outlineLevel="0" collapsed="false">
      <c r="A162" s="282" t="s">
        <v>190</v>
      </c>
      <c r="B162" s="278" t="e">
        <f aca="false">G162+K162+O162+S162+W162+AA162+AE162+AI162+AM162+AQ162+AU162+AY162</f>
        <v>#VALUE!</v>
      </c>
      <c r="C162" s="278" t="e">
        <f aca="false">H162+L162+P162+T162+X162+AB162+AF162+AJ162+AN162+AR162+AV162+AZ162</f>
        <v>#VALUE!</v>
      </c>
      <c r="D162" s="279" t="e">
        <f aca="false">I162+M162+Q162+U162+Y162+AC162+AG162+AK162+AO162+AS162+AW162+BA162</f>
        <v>#VALUE!</v>
      </c>
      <c r="E162" s="280" t="e">
        <f aca="false">C162/(B162+F162)</f>
        <v>#VALUE!</v>
      </c>
      <c r="F162" s="279" t="e">
        <f aca="false">'dkp jan 25' B78</f>
        <v>#VALUE!</v>
      </c>
      <c r="G162" s="278" t="e">
        <f aca="false">'dkp jan 25' B78</f>
        <v>#VALUE!</v>
      </c>
      <c r="H162" s="278" t="e">
        <f aca="false">'dkp jan 25' E78</f>
        <v>#VALUE!</v>
      </c>
      <c r="I162" s="281" t="e">
        <f aca="false">F162+G162-H162-J162</f>
        <v>#VALUE!</v>
      </c>
      <c r="J162" s="281" t="e">
        <f aca="false">'dkp feb 25' B74</f>
        <v>#VALUE!</v>
      </c>
      <c r="K162" s="282" t="e">
        <f aca="false">'dkp feb 25' B74</f>
        <v>#VALUE!</v>
      </c>
      <c r="L162" s="282" t="e">
        <f aca="false">'dkp feb 25' E74</f>
        <v>#VALUE!</v>
      </c>
      <c r="M162" s="281" t="e">
        <f aca="false">J162+K162-L162-N162</f>
        <v>#VALUE!</v>
      </c>
      <c r="N162" s="281" t="e">
        <f aca="false">'dkp mar 25' B66</f>
        <v>#VALUE!</v>
      </c>
      <c r="O162" s="282" t="e">
        <f aca="false">'dkp mar 25' B66</f>
        <v>#VALUE!</v>
      </c>
      <c r="P162" s="282" t="e">
        <f aca="false">'dkp mar 25' E66</f>
        <v>#VALUE!</v>
      </c>
      <c r="Q162" s="282"/>
      <c r="R162" s="282"/>
      <c r="S162" s="282"/>
      <c r="T162" s="282"/>
      <c r="U162" s="282"/>
      <c r="V162" s="282"/>
      <c r="W162" s="282"/>
      <c r="X162" s="282"/>
      <c r="Y162" s="282"/>
      <c r="Z162" s="282"/>
      <c r="AA162" s="282"/>
      <c r="AB162" s="282"/>
      <c r="AC162" s="282"/>
      <c r="AD162" s="282"/>
      <c r="AE162" s="282"/>
      <c r="AF162" s="282"/>
      <c r="AG162" s="282"/>
      <c r="AH162" s="282"/>
      <c r="AI162" s="282"/>
      <c r="AJ162" s="282"/>
      <c r="AK162" s="282"/>
      <c r="AL162" s="282"/>
      <c r="AM162" s="282"/>
      <c r="AN162" s="282"/>
      <c r="AO162" s="282"/>
      <c r="AP162" s="282"/>
      <c r="AQ162" s="282"/>
      <c r="AR162" s="282"/>
      <c r="AS162" s="282"/>
      <c r="AT162" s="282"/>
      <c r="AU162" s="282"/>
      <c r="AV162" s="282"/>
      <c r="AW162" s="282"/>
      <c r="AX162" s="282"/>
      <c r="AY162" s="282"/>
      <c r="AZ162" s="282"/>
      <c r="BA162" s="282"/>
      <c r="BB162" s="282"/>
    </row>
    <row r="163" customFormat="false" ht="15.75" hidden="false" customHeight="true" outlineLevel="0" collapsed="false">
      <c r="A163" s="282" t="s">
        <v>1083</v>
      </c>
      <c r="B163" s="278" t="e">
        <f aca="false">G163+K163+O163+S163+W163+AA163+AE163+AI163+AM163+AQ163+AU163+AY163</f>
        <v>#VALUE!</v>
      </c>
      <c r="C163" s="278" t="e">
        <f aca="false">H163+L163+P163+T163+X163+AB163+AF163+AJ163+AN163+AR163+AV163+AZ163</f>
        <v>#VALUE!</v>
      </c>
      <c r="D163" s="279" t="e">
        <f aca="false">I163+M163+Q163+U163+Y163+AC163+AG163+AK163+AO163+AS163+AW163+BA163</f>
        <v>#VALUE!</v>
      </c>
      <c r="E163" s="280" t="e">
        <f aca="false">C163/(B163+F163)</f>
        <v>#VALUE!</v>
      </c>
      <c r="F163" s="279" t="e">
        <f aca="false">'dkp jan 25' B89</f>
        <v>#VALUE!</v>
      </c>
      <c r="G163" s="278" t="e">
        <f aca="false">'dkp jan 25' B89</f>
        <v>#VALUE!</v>
      </c>
      <c r="H163" s="278" t="e">
        <f aca="false">'dkp jan 25' E89</f>
        <v>#VALUE!</v>
      </c>
      <c r="I163" s="281" t="e">
        <f aca="false">F163+G163-H163-J163</f>
        <v>#VALUE!</v>
      </c>
      <c r="J163" s="281" t="e">
        <f aca="false">'dkp feb 25' B83</f>
        <v>#VALUE!</v>
      </c>
      <c r="K163" s="282" t="e">
        <f aca="false">'dkp feb 25' B83</f>
        <v>#VALUE!</v>
      </c>
      <c r="L163" s="282" t="e">
        <f aca="false">'dkp feb 25' E83</f>
        <v>#VALUE!</v>
      </c>
      <c r="M163" s="281" t="e">
        <f aca="false">J163+K163-L163-N163</f>
        <v>#VALUE!</v>
      </c>
      <c r="N163" s="281" t="e">
        <f aca="false">'dkp mar 25' B74</f>
        <v>#VALUE!</v>
      </c>
      <c r="O163" s="282" t="e">
        <f aca="false">'dkp mar 25' B74</f>
        <v>#VALUE!</v>
      </c>
      <c r="P163" s="282" t="e">
        <f aca="false">'dkp mar 25' E74</f>
        <v>#VALUE!</v>
      </c>
      <c r="Q163" s="282"/>
      <c r="R163" s="282"/>
      <c r="S163" s="282"/>
      <c r="T163" s="282"/>
      <c r="U163" s="282"/>
      <c r="V163" s="282"/>
      <c r="W163" s="282"/>
      <c r="X163" s="282"/>
      <c r="Y163" s="282"/>
      <c r="Z163" s="282"/>
      <c r="AA163" s="282"/>
      <c r="AB163" s="282"/>
      <c r="AC163" s="282"/>
      <c r="AD163" s="282"/>
      <c r="AE163" s="282"/>
      <c r="AF163" s="282"/>
      <c r="AG163" s="282"/>
      <c r="AH163" s="282"/>
      <c r="AI163" s="282"/>
      <c r="AJ163" s="282"/>
      <c r="AK163" s="282"/>
      <c r="AL163" s="282"/>
      <c r="AM163" s="282"/>
      <c r="AN163" s="282"/>
      <c r="AO163" s="282"/>
      <c r="AP163" s="282"/>
      <c r="AQ163" s="282"/>
      <c r="AR163" s="282"/>
      <c r="AS163" s="282"/>
      <c r="AT163" s="282"/>
      <c r="AU163" s="282"/>
      <c r="AV163" s="282"/>
      <c r="AW163" s="282"/>
      <c r="AX163" s="282"/>
      <c r="AY163" s="282"/>
      <c r="AZ163" s="282"/>
      <c r="BA163" s="282"/>
      <c r="BB163" s="282"/>
    </row>
    <row r="164" customFormat="false" ht="15.75" hidden="false" customHeight="true" outlineLevel="0" collapsed="false">
      <c r="A164" s="282" t="s">
        <v>971</v>
      </c>
      <c r="B164" s="278" t="e">
        <f aca="false">G164+K164+O164+S164+W164+AA164+AE164+AI164+AM164+AQ164+AU164+AY164</f>
        <v>#VALUE!</v>
      </c>
      <c r="C164" s="278" t="e">
        <f aca="false">H164+L164+P164+T164+X164+AB164+AF164+AJ164+AN164+AR164+AV164+AZ164</f>
        <v>#VALUE!</v>
      </c>
      <c r="D164" s="279" t="e">
        <f aca="false">I164+M164+Q164+U164+Y164+AC164+AG164+AK164+AO164+AS164+AW164+BA164</f>
        <v>#VALUE!</v>
      </c>
      <c r="E164" s="280" t="e">
        <f aca="false">C164/(B164+F164)</f>
        <v>#VALUE!</v>
      </c>
      <c r="F164" s="282"/>
      <c r="G164" s="282"/>
      <c r="H164" s="282"/>
      <c r="I164" s="281" t="e">
        <f aca="false">F164+G164-H164-J164</f>
        <v>#VALUE!</v>
      </c>
      <c r="J164" s="281" t="e">
        <f aca="false">'dkp feb 25' B85</f>
        <v>#VALUE!</v>
      </c>
      <c r="K164" s="282" t="e">
        <f aca="false">'dkp feb 25' B85</f>
        <v>#VALUE!</v>
      </c>
      <c r="L164" s="282" t="e">
        <f aca="false">'dkp feb 25' E85</f>
        <v>#VALUE!</v>
      </c>
      <c r="M164" s="281" t="e">
        <f aca="false">J164+K164-L164-N164</f>
        <v>#VALUE!</v>
      </c>
      <c r="N164" s="281" t="e">
        <f aca="false">'dkp mar 25' B77</f>
        <v>#VALUE!</v>
      </c>
      <c r="O164" s="282" t="e">
        <f aca="false">'dkp mar 25' B77</f>
        <v>#VALUE!</v>
      </c>
      <c r="P164" s="282" t="e">
        <f aca="false">'dkp mar 25' E77</f>
        <v>#VALUE!</v>
      </c>
      <c r="Q164" s="282"/>
      <c r="R164" s="282"/>
      <c r="S164" s="282"/>
      <c r="T164" s="282"/>
      <c r="U164" s="282"/>
      <c r="V164" s="282"/>
      <c r="W164" s="282"/>
      <c r="X164" s="282"/>
      <c r="Y164" s="282"/>
      <c r="Z164" s="282"/>
      <c r="AA164" s="282"/>
      <c r="AB164" s="282"/>
      <c r="AC164" s="282"/>
      <c r="AD164" s="282"/>
      <c r="AE164" s="282"/>
      <c r="AF164" s="282"/>
      <c r="AG164" s="282"/>
      <c r="AH164" s="282"/>
      <c r="AI164" s="282"/>
      <c r="AJ164" s="282"/>
      <c r="AK164" s="282"/>
      <c r="AL164" s="282"/>
      <c r="AM164" s="282"/>
      <c r="AN164" s="282"/>
      <c r="AO164" s="282"/>
      <c r="AP164" s="282"/>
      <c r="AQ164" s="282"/>
      <c r="AR164" s="282"/>
      <c r="AS164" s="282"/>
      <c r="AT164" s="282"/>
      <c r="AU164" s="282"/>
      <c r="AV164" s="282"/>
      <c r="AW164" s="282"/>
      <c r="AX164" s="282"/>
      <c r="AY164" s="282"/>
      <c r="AZ164" s="282"/>
      <c r="BA164" s="282"/>
      <c r="BB164" s="282"/>
    </row>
    <row r="165" customFormat="false" ht="15.75" hidden="false" customHeight="true" outlineLevel="0" collapsed="false">
      <c r="A165" s="283" t="s">
        <v>1084</v>
      </c>
      <c r="B165" s="278" t="e">
        <f aca="false">G165+K165+O165+S165+W165+AA165+AE165+AI165+AM165+AQ165+AU165+AY165</f>
        <v>#VALUE!</v>
      </c>
      <c r="C165" s="278" t="e">
        <f aca="false">H165+L165+P165+T165+X165+AB165+AF165+AJ165+AN165+AR165+AV165+AZ165</f>
        <v>#VALUE!</v>
      </c>
      <c r="D165" s="279" t="e">
        <f aca="false">I165+M165+Q165+U165+Y165+AC165+AG165+AK165+AO165+AS165+AW165+BA165</f>
        <v>#VALUE!</v>
      </c>
      <c r="E165" s="280" t="e">
        <f aca="false">C165/(B165+F165)</f>
        <v>#VALUE!</v>
      </c>
      <c r="F165" s="279" t="e">
        <f aca="false">'dkp jan 25' B96</f>
        <v>#VALUE!</v>
      </c>
      <c r="G165" s="278" t="e">
        <f aca="false">'dkp jan 25' B96</f>
        <v>#VALUE!</v>
      </c>
      <c r="H165" s="278" t="e">
        <f aca="false">'dkp jan 25' E96</f>
        <v>#VALUE!</v>
      </c>
      <c r="I165" s="281" t="e">
        <f aca="false">F165+G165-H165-J165</f>
        <v>#VALUE!</v>
      </c>
      <c r="J165" s="281" t="e">
        <f aca="false">'dkp feb 25' B91</f>
        <v>#VALUE!</v>
      </c>
      <c r="K165" s="282" t="e">
        <f aca="false">'dkp feb 25' B91</f>
        <v>#VALUE!</v>
      </c>
      <c r="L165" s="282" t="e">
        <f aca="false">'dkp feb 25' E91</f>
        <v>#VALUE!</v>
      </c>
      <c r="M165" s="281" t="e">
        <f aca="false">J165+K165-L165-N165</f>
        <v>#VALUE!</v>
      </c>
      <c r="N165" s="281" t="e">
        <f aca="false">'dkp mar 25' B83</f>
        <v>#VALUE!</v>
      </c>
      <c r="O165" s="282" t="e">
        <f aca="false">'dkp mar 25' B83</f>
        <v>#VALUE!</v>
      </c>
      <c r="P165" s="282" t="e">
        <f aca="false">'dkp mar 25' E83</f>
        <v>#VALUE!</v>
      </c>
      <c r="Q165" s="282"/>
      <c r="R165" s="282"/>
      <c r="S165" s="282"/>
      <c r="T165" s="282"/>
      <c r="U165" s="282"/>
      <c r="V165" s="282"/>
      <c r="W165" s="282"/>
      <c r="X165" s="282"/>
      <c r="Y165" s="282"/>
      <c r="Z165" s="282"/>
      <c r="AA165" s="282"/>
      <c r="AB165" s="282"/>
      <c r="AC165" s="282"/>
      <c r="AD165" s="282"/>
      <c r="AE165" s="282"/>
      <c r="AF165" s="282"/>
      <c r="AG165" s="282"/>
      <c r="AH165" s="282"/>
      <c r="AI165" s="282"/>
      <c r="AJ165" s="282"/>
      <c r="AK165" s="282"/>
      <c r="AL165" s="282"/>
      <c r="AM165" s="282"/>
      <c r="AN165" s="282"/>
      <c r="AO165" s="282"/>
      <c r="AP165" s="282"/>
      <c r="AQ165" s="282"/>
      <c r="AR165" s="282"/>
      <c r="AS165" s="282"/>
      <c r="AT165" s="282"/>
      <c r="AU165" s="282"/>
      <c r="AV165" s="282"/>
      <c r="AW165" s="282"/>
      <c r="AX165" s="282"/>
      <c r="AY165" s="282"/>
      <c r="AZ165" s="282"/>
      <c r="BA165" s="282"/>
      <c r="BB165" s="282"/>
    </row>
    <row r="166" customFormat="false" ht="15.75" hidden="false" customHeight="true" outlineLevel="0" collapsed="false">
      <c r="A166" s="97" t="s">
        <v>660</v>
      </c>
      <c r="B166" s="278" t="e">
        <f aca="false">G166+K166+O166+S166+W166+AA166+AE166+AI166+AM166+AQ166+AU166+AY166</f>
        <v>#VALUE!</v>
      </c>
      <c r="C166" s="278" t="e">
        <f aca="false">H166+L166+P166+T166+X166+AB166+AF166+AJ166+AN166+AR166+AV166+AZ166</f>
        <v>#VALUE!</v>
      </c>
      <c r="D166" s="279" t="e">
        <f aca="false">I166+M166+Q166+U166+Y166+AC166+AG166+AK166+AO166+AS166+AW166+BA166</f>
        <v>#VALUE!</v>
      </c>
      <c r="E166" s="280" t="e">
        <f aca="false">C166/(B166+F166)</f>
        <v>#VALUE!</v>
      </c>
      <c r="F166" s="279" t="e">
        <f aca="false">'dkp jan 25' B19</f>
        <v>#VALUE!</v>
      </c>
      <c r="G166" s="278" t="e">
        <f aca="false">'dkp jan 25' B19</f>
        <v>#VALUE!</v>
      </c>
      <c r="H166" s="278" t="e">
        <f aca="false">'dkp jan 25' E19</f>
        <v>#VALUE!</v>
      </c>
      <c r="I166" s="281" t="e">
        <f aca="false">F166+G166-H166-J166</f>
        <v>#VALUE!</v>
      </c>
      <c r="J166" s="281" t="e">
        <f aca="false">'dkp feb 25' B16</f>
        <v>#VALUE!</v>
      </c>
      <c r="K166" s="282" t="e">
        <f aca="false">'dkp feb 25' B16</f>
        <v>#VALUE!</v>
      </c>
      <c r="L166" s="282" t="e">
        <f aca="false">'dkp feb 25' E16</f>
        <v>#VALUE!</v>
      </c>
      <c r="M166" s="282"/>
      <c r="N166" s="282"/>
      <c r="O166" s="282"/>
      <c r="P166" s="282"/>
      <c r="Q166" s="282"/>
      <c r="R166" s="282"/>
      <c r="S166" s="282"/>
      <c r="T166" s="282"/>
      <c r="U166" s="282"/>
      <c r="V166" s="282"/>
      <c r="W166" s="282"/>
      <c r="X166" s="282"/>
      <c r="Y166" s="282"/>
      <c r="Z166" s="282"/>
      <c r="AA166" s="282"/>
      <c r="AB166" s="282"/>
      <c r="AC166" s="282"/>
      <c r="AD166" s="282"/>
      <c r="AE166" s="282"/>
      <c r="AF166" s="282"/>
      <c r="AG166" s="282"/>
      <c r="AH166" s="282"/>
      <c r="AI166" s="282"/>
      <c r="AJ166" s="282"/>
      <c r="AK166" s="282"/>
      <c r="AL166" s="282"/>
      <c r="AM166" s="282"/>
      <c r="AN166" s="282"/>
      <c r="AO166" s="282"/>
      <c r="AP166" s="282"/>
      <c r="AQ166" s="282"/>
      <c r="AR166" s="282"/>
      <c r="AS166" s="282"/>
      <c r="AT166" s="282"/>
      <c r="AU166" s="282"/>
      <c r="AV166" s="282"/>
      <c r="AW166" s="282"/>
      <c r="AX166" s="282"/>
      <c r="AY166" s="282"/>
      <c r="AZ166" s="282"/>
      <c r="BA166" s="282"/>
      <c r="BB166" s="282"/>
    </row>
    <row r="167" customFormat="false" ht="15.75" hidden="false" customHeight="true" outlineLevel="0" collapsed="false">
      <c r="A167" s="282" t="s">
        <v>1085</v>
      </c>
      <c r="B167" s="278" t="e">
        <f aca="false">G167+K167+O167+S167+W167+AA167+AE167+AI167+AM167+AQ167+AU167+AY167</f>
        <v>#VALUE!</v>
      </c>
      <c r="C167" s="278" t="e">
        <f aca="false">H167+L167+P167+T167+X167+AB167+AF167+AJ167+AN167+AR167+AV167+AZ167</f>
        <v>#VALUE!</v>
      </c>
      <c r="D167" s="279" t="e">
        <f aca="false">I167+M167+Q167+U167+Y167+AC167+AG167+AK167+AO167+AS167+AW167+BA167</f>
        <v>#VALUE!</v>
      </c>
      <c r="E167" s="280" t="e">
        <f aca="false">C167/(B167+F167)</f>
        <v>#VALUE!</v>
      </c>
      <c r="F167" s="279" t="e">
        <f aca="false">'dkp jan 25' B21</f>
        <v>#VALUE!</v>
      </c>
      <c r="G167" s="278" t="e">
        <f aca="false">'dkp jan 25' B21</f>
        <v>#VALUE!</v>
      </c>
      <c r="H167" s="278" t="e">
        <f aca="false">'dkp jan 25' E21</f>
        <v>#VALUE!</v>
      </c>
      <c r="I167" s="281" t="e">
        <f aca="false">F167+G167-H167-J167</f>
        <v>#VALUE!</v>
      </c>
      <c r="J167" s="281" t="e">
        <f aca="false">'dkp feb 25' B19</f>
        <v>#VALUE!</v>
      </c>
      <c r="K167" s="282" t="e">
        <f aca="false">'dkp feb 25' B19</f>
        <v>#VALUE!</v>
      </c>
      <c r="L167" s="282" t="e">
        <f aca="false">'dkp feb 25' E19</f>
        <v>#VALUE!</v>
      </c>
      <c r="M167" s="282"/>
      <c r="N167" s="282"/>
      <c r="O167" s="282"/>
      <c r="P167" s="282"/>
      <c r="Q167" s="282"/>
      <c r="R167" s="282"/>
      <c r="S167" s="282"/>
      <c r="T167" s="282"/>
      <c r="U167" s="282"/>
      <c r="V167" s="282"/>
      <c r="W167" s="282"/>
      <c r="X167" s="282"/>
      <c r="Y167" s="282"/>
      <c r="Z167" s="282"/>
      <c r="AA167" s="282"/>
      <c r="AB167" s="282"/>
      <c r="AC167" s="282"/>
      <c r="AD167" s="282"/>
      <c r="AE167" s="282"/>
      <c r="AF167" s="282"/>
      <c r="AG167" s="282"/>
      <c r="AH167" s="282"/>
      <c r="AI167" s="282"/>
      <c r="AJ167" s="282"/>
      <c r="AK167" s="282"/>
      <c r="AL167" s="282"/>
      <c r="AM167" s="282"/>
      <c r="AN167" s="282"/>
      <c r="AO167" s="282"/>
      <c r="AP167" s="282"/>
      <c r="AQ167" s="282"/>
      <c r="AR167" s="282"/>
      <c r="AS167" s="282"/>
      <c r="AT167" s="282"/>
      <c r="AU167" s="282"/>
      <c r="AV167" s="282"/>
      <c r="AW167" s="282"/>
      <c r="AX167" s="282"/>
      <c r="AY167" s="282"/>
      <c r="AZ167" s="282"/>
      <c r="BA167" s="282"/>
      <c r="BB167" s="282"/>
    </row>
    <row r="168" customFormat="false" ht="15.75" hidden="false" customHeight="true" outlineLevel="0" collapsed="false">
      <c r="A168" s="282" t="s">
        <v>1086</v>
      </c>
      <c r="B168" s="278" t="e">
        <f aca="false">G168+K168+O168+S168+W168+AA168+AE168+AI168+AM168+AQ168+AU168+AY168</f>
        <v>#VALUE!</v>
      </c>
      <c r="C168" s="278" t="e">
        <f aca="false">H168+L168+P168+T168+X168+AB168+AF168+AJ168+AN168+AR168+AV168+AZ168</f>
        <v>#VALUE!</v>
      </c>
      <c r="D168" s="279" t="e">
        <f aca="false">I168+M168+Q168+U168+Y168+AC168+AG168+AK168+AO168+AS168+AW168+BA168</f>
        <v>#VALUE!</v>
      </c>
      <c r="E168" s="280" t="e">
        <f aca="false">C168/(B168+F168)</f>
        <v>#VALUE!</v>
      </c>
      <c r="F168" s="279" t="e">
        <f aca="false">'dkp jan 25' B30</f>
        <v>#VALUE!</v>
      </c>
      <c r="G168" s="278" t="e">
        <f aca="false">'dkp jan 25' B30</f>
        <v>#VALUE!</v>
      </c>
      <c r="H168" s="278" t="e">
        <f aca="false">'dkp jan 25' E30</f>
        <v>#VALUE!</v>
      </c>
      <c r="I168" s="281" t="e">
        <f aca="false">F168+G168-H168-J168</f>
        <v>#VALUE!</v>
      </c>
      <c r="J168" s="281" t="e">
        <f aca="false">'dkp feb 25' B30</f>
        <v>#VALUE!</v>
      </c>
      <c r="K168" s="282" t="e">
        <f aca="false">'dkp feb 25' B30</f>
        <v>#VALUE!</v>
      </c>
      <c r="L168" s="282" t="e">
        <f aca="false">'dkp feb 25' E30</f>
        <v>#VALUE!</v>
      </c>
      <c r="M168" s="282"/>
      <c r="N168" s="282"/>
      <c r="O168" s="282"/>
      <c r="P168" s="282"/>
      <c r="Q168" s="282"/>
      <c r="R168" s="282"/>
      <c r="S168" s="282"/>
      <c r="T168" s="282"/>
      <c r="U168" s="282"/>
      <c r="V168" s="282"/>
      <c r="W168" s="282"/>
      <c r="X168" s="282"/>
      <c r="Y168" s="282"/>
      <c r="Z168" s="282"/>
      <c r="AA168" s="282"/>
      <c r="AB168" s="282"/>
      <c r="AC168" s="282"/>
      <c r="AD168" s="282"/>
      <c r="AE168" s="282"/>
      <c r="AF168" s="282"/>
      <c r="AG168" s="282"/>
      <c r="AH168" s="282"/>
      <c r="AI168" s="282"/>
      <c r="AJ168" s="282"/>
      <c r="AK168" s="282"/>
      <c r="AL168" s="282"/>
      <c r="AM168" s="282"/>
      <c r="AN168" s="282"/>
      <c r="AO168" s="282"/>
      <c r="AP168" s="282"/>
      <c r="AQ168" s="282"/>
      <c r="AR168" s="282"/>
      <c r="AS168" s="282"/>
      <c r="AT168" s="282"/>
      <c r="AU168" s="282"/>
      <c r="AV168" s="282"/>
      <c r="AW168" s="282"/>
      <c r="AX168" s="282"/>
      <c r="AY168" s="282"/>
      <c r="AZ168" s="282"/>
      <c r="BA168" s="282"/>
      <c r="BB168" s="282"/>
    </row>
    <row r="169" customFormat="false" ht="15.75" hidden="false" customHeight="true" outlineLevel="0" collapsed="false">
      <c r="A169" s="282" t="s">
        <v>1087</v>
      </c>
      <c r="B169" s="278" t="e">
        <f aca="false">G169+K169+O169+S169+W169+AA169+AE169+AI169+AM169+AQ169+AU169+AY169</f>
        <v>#VALUE!</v>
      </c>
      <c r="C169" s="278" t="e">
        <f aca="false">H169+L169+P169+T169+X169+AB169+AF169+AJ169+AN169+AR169+AV169+AZ169</f>
        <v>#VALUE!</v>
      </c>
      <c r="D169" s="279" t="e">
        <f aca="false">I169+M169+Q169+U169+Y169+AC169+AG169+AK169+AO169+AS169+AW169+BA169</f>
        <v>#VALUE!</v>
      </c>
      <c r="E169" s="280" t="e">
        <f aca="false">C169/(B169+F169)</f>
        <v>#VALUE!</v>
      </c>
      <c r="F169" s="279" t="e">
        <f aca="false">'dkp jan 25' B34</f>
        <v>#VALUE!</v>
      </c>
      <c r="G169" s="278" t="e">
        <f aca="false">'dkp jan 25' B34</f>
        <v>#VALUE!</v>
      </c>
      <c r="H169" s="278" t="e">
        <f aca="false">'dkp jan 25' E34</f>
        <v>#VALUE!</v>
      </c>
      <c r="I169" s="281" t="e">
        <f aca="false">F169+G169-H169-J169</f>
        <v>#VALUE!</v>
      </c>
      <c r="J169" s="281" t="e">
        <f aca="false">'dkp feb 25' B33</f>
        <v>#VALUE!</v>
      </c>
      <c r="K169" s="282" t="e">
        <f aca="false">'dkp feb 25' B33</f>
        <v>#VALUE!</v>
      </c>
      <c r="L169" s="282" t="e">
        <f aca="false">'dkp feb 25' E33</f>
        <v>#VALUE!</v>
      </c>
      <c r="M169" s="282"/>
      <c r="N169" s="282"/>
      <c r="O169" s="282"/>
      <c r="P169" s="282"/>
      <c r="Q169" s="282"/>
      <c r="R169" s="282"/>
      <c r="S169" s="282"/>
      <c r="T169" s="282"/>
      <c r="U169" s="282"/>
      <c r="V169" s="282"/>
      <c r="W169" s="282"/>
      <c r="X169" s="282"/>
      <c r="Y169" s="282"/>
      <c r="Z169" s="282"/>
      <c r="AA169" s="282"/>
      <c r="AB169" s="282"/>
      <c r="AC169" s="282"/>
      <c r="AD169" s="282"/>
      <c r="AE169" s="282"/>
      <c r="AF169" s="282"/>
      <c r="AG169" s="282"/>
      <c r="AH169" s="282"/>
      <c r="AI169" s="282"/>
      <c r="AJ169" s="282"/>
      <c r="AK169" s="282"/>
      <c r="AL169" s="282"/>
      <c r="AM169" s="282"/>
      <c r="AN169" s="282"/>
      <c r="AO169" s="282"/>
      <c r="AP169" s="282"/>
      <c r="AQ169" s="282"/>
      <c r="AR169" s="282"/>
      <c r="AS169" s="282"/>
      <c r="AT169" s="282"/>
      <c r="AU169" s="282"/>
      <c r="AV169" s="282"/>
      <c r="AW169" s="282"/>
      <c r="AX169" s="282"/>
      <c r="AY169" s="282"/>
      <c r="AZ169" s="282"/>
      <c r="BA169" s="282"/>
      <c r="BB169" s="282"/>
    </row>
    <row r="170" customFormat="false" ht="15.75" hidden="false" customHeight="true" outlineLevel="0" collapsed="false">
      <c r="A170" s="282" t="s">
        <v>1088</v>
      </c>
      <c r="B170" s="278" t="e">
        <f aca="false">G170+K170+O170+S170+W170+AA170+AE170+AI170+AM170+AQ170+AU170+AY170</f>
        <v>#VALUE!</v>
      </c>
      <c r="C170" s="278" t="e">
        <f aca="false">H170+L170+P170+T170+X170+AB170+AF170+AJ170+AN170+AR170+AV170+AZ170</f>
        <v>#VALUE!</v>
      </c>
      <c r="D170" s="279" t="e">
        <f aca="false">I170+M170+Q170+U170+Y170+AC170+AG170+AK170+AO170+AS170+AW170+BA170</f>
        <v>#VALUE!</v>
      </c>
      <c r="E170" s="280" t="e">
        <f aca="false">C170/(B170+F170)</f>
        <v>#VALUE!</v>
      </c>
      <c r="F170" s="279" t="e">
        <f aca="false">'dkp jan 25' B62</f>
        <v>#VALUE!</v>
      </c>
      <c r="G170" s="278" t="e">
        <f aca="false">'dkp jan 25' B62</f>
        <v>#VALUE!</v>
      </c>
      <c r="H170" s="278" t="e">
        <f aca="false">'dkp jan 25' E62</f>
        <v>#VALUE!</v>
      </c>
      <c r="I170" s="281" t="e">
        <f aca="false">F170+G170-H170-J170</f>
        <v>#VALUE!</v>
      </c>
      <c r="J170" s="281" t="e">
        <f aca="false">'dkp feb 25' B61</f>
        <v>#VALUE!</v>
      </c>
      <c r="K170" s="282" t="e">
        <f aca="false">'dkp feb 25' B61</f>
        <v>#VALUE!</v>
      </c>
      <c r="L170" s="282" t="e">
        <f aca="false">'dkp feb 25' E61</f>
        <v>#VALUE!</v>
      </c>
      <c r="M170" s="282"/>
      <c r="N170" s="282"/>
      <c r="O170" s="282"/>
      <c r="P170" s="282"/>
      <c r="Q170" s="282"/>
      <c r="R170" s="282"/>
      <c r="S170" s="282"/>
      <c r="T170" s="282"/>
      <c r="U170" s="282"/>
      <c r="V170" s="282"/>
      <c r="W170" s="282"/>
      <c r="X170" s="282"/>
      <c r="Y170" s="282"/>
      <c r="Z170" s="282"/>
      <c r="AA170" s="282"/>
      <c r="AB170" s="282"/>
      <c r="AC170" s="282"/>
      <c r="AD170" s="282"/>
      <c r="AE170" s="282"/>
      <c r="AF170" s="282"/>
      <c r="AG170" s="282"/>
      <c r="AH170" s="282"/>
      <c r="AI170" s="282"/>
      <c r="AJ170" s="282"/>
      <c r="AK170" s="282"/>
      <c r="AL170" s="282"/>
      <c r="AM170" s="282"/>
      <c r="AN170" s="282"/>
      <c r="AO170" s="282"/>
      <c r="AP170" s="282"/>
      <c r="AQ170" s="282"/>
      <c r="AR170" s="282"/>
      <c r="AS170" s="282"/>
      <c r="AT170" s="282"/>
      <c r="AU170" s="282"/>
      <c r="AV170" s="282"/>
      <c r="AW170" s="282"/>
      <c r="AX170" s="282"/>
      <c r="AY170" s="282"/>
      <c r="AZ170" s="282"/>
      <c r="BA170" s="282"/>
      <c r="BB170" s="282"/>
    </row>
    <row r="171" customFormat="false" ht="15.75" hidden="false" customHeight="true" outlineLevel="0" collapsed="false">
      <c r="A171" s="282" t="s">
        <v>1089</v>
      </c>
      <c r="B171" s="278" t="e">
        <f aca="false">G171+K171+O171+S171+W171+AA171+AE171+AI171+AM171+AQ171+AU171+AY171</f>
        <v>#VALUE!</v>
      </c>
      <c r="C171" s="278" t="e">
        <f aca="false">H171+L171+P171+T171+X171+AB171+AF171+AJ171+AN171+AR171+AV171+AZ171</f>
        <v>#VALUE!</v>
      </c>
      <c r="D171" s="279" t="e">
        <f aca="false">I171+M171+Q171+U171+Y171+AC171+AG171+AK171+AO171+AS171+AW171+BA171</f>
        <v>#VALUE!</v>
      </c>
      <c r="E171" s="280" t="e">
        <f aca="false">C171/(B171+F171)</f>
        <v>#VALUE!</v>
      </c>
      <c r="F171" s="279" t="e">
        <f aca="false">'dkp jan 25' B66</f>
        <v>#VALUE!</v>
      </c>
      <c r="G171" s="278" t="e">
        <f aca="false">'dkp jan 25' B66</f>
        <v>#VALUE!</v>
      </c>
      <c r="H171" s="278" t="e">
        <f aca="false">'dkp jan 25' E66</f>
        <v>#VALUE!</v>
      </c>
      <c r="I171" s="281" t="e">
        <f aca="false">F171+G171-H171-J171</f>
        <v>#VALUE!</v>
      </c>
      <c r="J171" s="281" t="e">
        <f aca="false">'dkp feb 25' B63</f>
        <v>#VALUE!</v>
      </c>
      <c r="K171" s="282" t="e">
        <f aca="false">'dkp feb 25' B63</f>
        <v>#VALUE!</v>
      </c>
      <c r="L171" s="282" t="e">
        <f aca="false">'dkp feb 25' E63</f>
        <v>#VALUE!</v>
      </c>
      <c r="M171" s="282"/>
      <c r="N171" s="282"/>
      <c r="O171" s="282"/>
      <c r="P171" s="282"/>
      <c r="Q171" s="282"/>
      <c r="R171" s="282"/>
      <c r="S171" s="282"/>
      <c r="T171" s="282"/>
      <c r="U171" s="282"/>
      <c r="V171" s="282"/>
      <c r="W171" s="282"/>
      <c r="X171" s="282"/>
      <c r="Y171" s="282"/>
      <c r="Z171" s="282"/>
      <c r="AA171" s="282"/>
      <c r="AB171" s="282"/>
      <c r="AC171" s="282"/>
      <c r="AD171" s="282"/>
      <c r="AE171" s="282"/>
      <c r="AF171" s="282"/>
      <c r="AG171" s="282"/>
      <c r="AH171" s="282"/>
      <c r="AI171" s="282"/>
      <c r="AJ171" s="282"/>
      <c r="AK171" s="282"/>
      <c r="AL171" s="282"/>
      <c r="AM171" s="282"/>
      <c r="AN171" s="282"/>
      <c r="AO171" s="282"/>
      <c r="AP171" s="282"/>
      <c r="AQ171" s="282"/>
      <c r="AR171" s="282"/>
      <c r="AS171" s="282"/>
      <c r="AT171" s="282"/>
      <c r="AU171" s="282"/>
      <c r="AV171" s="282"/>
      <c r="AW171" s="282"/>
      <c r="AX171" s="282"/>
      <c r="AY171" s="282"/>
      <c r="AZ171" s="282"/>
      <c r="BA171" s="282"/>
      <c r="BB171" s="282"/>
    </row>
    <row r="172" customFormat="false" ht="15.75" hidden="false" customHeight="true" outlineLevel="0" collapsed="false">
      <c r="A172" s="282" t="s">
        <v>905</v>
      </c>
      <c r="B172" s="278" t="e">
        <f aca="false">G172+K172+O172+S172+W172+AA172+AE172+AI172+AM172+AQ172+AU172+AY172</f>
        <v>#VALUE!</v>
      </c>
      <c r="C172" s="278" t="e">
        <f aca="false">H172+L172+P172+T172+X172+AB172+AF172+AJ172+AN172+AR172+AV172+AZ172</f>
        <v>#VALUE!</v>
      </c>
      <c r="D172" s="279" t="e">
        <f aca="false">I172+M172+Q172+U172+Y172+AC172+AG172+AK172+AO172+AS172+AW172+BA172</f>
        <v>#VALUE!</v>
      </c>
      <c r="E172" s="280" t="e">
        <f aca="false">C172/(B172+F172)</f>
        <v>#VALUE!</v>
      </c>
      <c r="F172" s="279" t="e">
        <f aca="false">'dkp jan 25' B75</f>
        <v>#VALUE!</v>
      </c>
      <c r="G172" s="278" t="e">
        <f aca="false">'dkp jan 25' B75</f>
        <v>#VALUE!</v>
      </c>
      <c r="H172" s="278" t="e">
        <f aca="false">'dkp jan 25' E75</f>
        <v>#VALUE!</v>
      </c>
      <c r="I172" s="281" t="e">
        <f aca="false">F172+G172-H172-J172</f>
        <v>#VALUE!</v>
      </c>
      <c r="J172" s="281" t="e">
        <f aca="false">'dkp feb 25' B70</f>
        <v>#VALUE!</v>
      </c>
      <c r="K172" s="282" t="e">
        <f aca="false">'dkp feb 25' B70</f>
        <v>#VALUE!</v>
      </c>
      <c r="L172" s="282" t="e">
        <f aca="false">'dkp feb 25' E70</f>
        <v>#VALUE!</v>
      </c>
      <c r="M172" s="282"/>
      <c r="N172" s="282"/>
      <c r="O172" s="282"/>
      <c r="P172" s="282"/>
      <c r="Q172" s="282"/>
      <c r="R172" s="282"/>
      <c r="S172" s="282"/>
      <c r="T172" s="282"/>
      <c r="U172" s="282"/>
      <c r="V172" s="282"/>
      <c r="W172" s="282"/>
      <c r="X172" s="282"/>
      <c r="Y172" s="282"/>
      <c r="Z172" s="282"/>
      <c r="AA172" s="282"/>
      <c r="AB172" s="282"/>
      <c r="AC172" s="282"/>
      <c r="AD172" s="282"/>
      <c r="AE172" s="282"/>
      <c r="AF172" s="282"/>
      <c r="AG172" s="282"/>
      <c r="AH172" s="282"/>
      <c r="AI172" s="282"/>
      <c r="AJ172" s="282"/>
      <c r="AK172" s="282"/>
      <c r="AL172" s="282"/>
      <c r="AM172" s="282"/>
      <c r="AN172" s="282"/>
      <c r="AO172" s="282"/>
      <c r="AP172" s="282"/>
      <c r="AQ172" s="282"/>
      <c r="AR172" s="282"/>
      <c r="AS172" s="282"/>
      <c r="AT172" s="282"/>
      <c r="AU172" s="282"/>
      <c r="AV172" s="282"/>
      <c r="AW172" s="282"/>
      <c r="AX172" s="282"/>
      <c r="AY172" s="282"/>
      <c r="AZ172" s="282"/>
      <c r="BA172" s="282"/>
      <c r="BB172" s="282"/>
    </row>
    <row r="173" customFormat="false" ht="15.75" hidden="false" customHeight="true" outlineLevel="0" collapsed="false">
      <c r="A173" s="282" t="s">
        <v>1090</v>
      </c>
      <c r="B173" s="278" t="e">
        <f aca="false">G173+K173+O173+S173+W173+AA173+AE173+AI173+AM173+AQ173+AU173+AY173</f>
        <v>#VALUE!</v>
      </c>
      <c r="C173" s="278" t="e">
        <f aca="false">H173+L173+P173+T173+X173+AB173+AF173+AJ173+AN173+AR173+AV173+AZ173</f>
        <v>#VALUE!</v>
      </c>
      <c r="D173" s="279" t="e">
        <f aca="false">I173+M173+Q173+U173+Y173+AC173+AG173+AK173+AO173+AS173+AW173+BA173</f>
        <v>#VALUE!</v>
      </c>
      <c r="E173" s="280" t="e">
        <f aca="false">C173/(B173+F173)</f>
        <v>#VALUE!</v>
      </c>
      <c r="F173" s="279" t="e">
        <f aca="false">'dkp jan 25' B76</f>
        <v>#VALUE!</v>
      </c>
      <c r="G173" s="278" t="e">
        <f aca="false">'dkp jan 25' B76</f>
        <v>#VALUE!</v>
      </c>
      <c r="H173" s="278" t="e">
        <f aca="false">'dkp jan 25' E75</f>
        <v>#VALUE!</v>
      </c>
      <c r="I173" s="281" t="e">
        <f aca="false">F173+G173-H173-J173</f>
        <v>#VALUE!</v>
      </c>
      <c r="J173" s="281" t="e">
        <f aca="false">'dkp feb 25' B71</f>
        <v>#VALUE!</v>
      </c>
      <c r="K173" s="282" t="e">
        <f aca="false">'dkp feb 25' B71</f>
        <v>#VALUE!</v>
      </c>
      <c r="L173" s="282" t="e">
        <f aca="false">'dkp feb 25' E70</f>
        <v>#VALUE!</v>
      </c>
      <c r="M173" s="282"/>
      <c r="N173" s="282"/>
      <c r="O173" s="282"/>
      <c r="P173" s="282"/>
      <c r="Q173" s="282"/>
      <c r="R173" s="282"/>
      <c r="S173" s="282"/>
      <c r="T173" s="282"/>
      <c r="U173" s="282"/>
      <c r="V173" s="282"/>
      <c r="W173" s="282"/>
      <c r="X173" s="282"/>
      <c r="Y173" s="282"/>
      <c r="Z173" s="282"/>
      <c r="AA173" s="282"/>
      <c r="AB173" s="282"/>
      <c r="AC173" s="282"/>
      <c r="AD173" s="282"/>
      <c r="AE173" s="282"/>
      <c r="AF173" s="282"/>
      <c r="AG173" s="282"/>
      <c r="AH173" s="282"/>
      <c r="AI173" s="282"/>
      <c r="AJ173" s="282"/>
      <c r="AK173" s="282"/>
      <c r="AL173" s="282"/>
      <c r="AM173" s="282"/>
      <c r="AN173" s="282"/>
      <c r="AO173" s="282"/>
      <c r="AP173" s="282"/>
      <c r="AQ173" s="282"/>
      <c r="AR173" s="282"/>
      <c r="AS173" s="282"/>
      <c r="AT173" s="282"/>
      <c r="AU173" s="282"/>
      <c r="AV173" s="282"/>
      <c r="AW173" s="282"/>
      <c r="AX173" s="282"/>
      <c r="AY173" s="282"/>
      <c r="AZ173" s="282"/>
      <c r="BA173" s="282"/>
      <c r="BB173" s="282"/>
    </row>
    <row r="174" customFormat="false" ht="15.75" hidden="false" customHeight="true" outlineLevel="0" collapsed="false">
      <c r="A174" s="282" t="s">
        <v>916</v>
      </c>
      <c r="B174" s="278" t="e">
        <f aca="false">G174+K174+O174+S174+W174+AA174+AE174+AI174+AM174+AQ174+AU174+AY174</f>
        <v>#VALUE!</v>
      </c>
      <c r="C174" s="278" t="e">
        <f aca="false">H174+L174+P174+T174+X174+AB174+AF174+AJ174+AN174+AR174+AV174+AZ174</f>
        <v>#VALUE!</v>
      </c>
      <c r="D174" s="279" t="e">
        <f aca="false">I174+M174+Q174+U174+Y174+AC174+AG174+AK174+AO174+AS174+AW174+BA174</f>
        <v>#VALUE!</v>
      </c>
      <c r="E174" s="280" t="e">
        <f aca="false">C174/(B174+F174)</f>
        <v>#VALUE!</v>
      </c>
      <c r="F174" s="279" t="e">
        <f aca="false">'dkp jan 25' B81</f>
        <v>#VALUE!</v>
      </c>
      <c r="G174" s="278" t="e">
        <f aca="false">'dkp jan 25' B81</f>
        <v>#VALUE!</v>
      </c>
      <c r="H174" s="278" t="e">
        <f aca="false">'dkp jan 25' E81</f>
        <v>#VALUE!</v>
      </c>
      <c r="I174" s="281" t="e">
        <f aca="false">F174+G174-H174-J174</f>
        <v>#VALUE!</v>
      </c>
      <c r="J174" s="281" t="e">
        <f aca="false">'dkp feb 25' B76</f>
        <v>#VALUE!</v>
      </c>
      <c r="K174" s="282" t="e">
        <f aca="false">'dkp feb 25' B76</f>
        <v>#VALUE!</v>
      </c>
      <c r="L174" s="282" t="e">
        <f aca="false">'dkp feb 25' E76</f>
        <v>#VALUE!</v>
      </c>
      <c r="M174" s="282"/>
      <c r="N174" s="282"/>
      <c r="O174" s="282"/>
      <c r="P174" s="282"/>
      <c r="Q174" s="282"/>
      <c r="R174" s="282"/>
      <c r="S174" s="282"/>
      <c r="T174" s="282"/>
      <c r="U174" s="282"/>
      <c r="V174" s="282"/>
      <c r="W174" s="282"/>
      <c r="X174" s="282"/>
      <c r="Y174" s="282"/>
      <c r="Z174" s="282"/>
      <c r="AA174" s="282"/>
      <c r="AB174" s="282"/>
      <c r="AC174" s="282"/>
      <c r="AD174" s="282"/>
      <c r="AE174" s="282"/>
      <c r="AF174" s="282"/>
      <c r="AG174" s="282"/>
      <c r="AH174" s="282"/>
      <c r="AI174" s="282"/>
      <c r="AJ174" s="282"/>
      <c r="AK174" s="282"/>
      <c r="AL174" s="282"/>
      <c r="AM174" s="282"/>
      <c r="AN174" s="282"/>
      <c r="AO174" s="282"/>
      <c r="AP174" s="282"/>
      <c r="AQ174" s="282"/>
      <c r="AR174" s="282"/>
      <c r="AS174" s="282"/>
      <c r="AT174" s="282"/>
      <c r="AU174" s="282"/>
      <c r="AV174" s="282"/>
      <c r="AW174" s="282"/>
      <c r="AX174" s="282"/>
      <c r="AY174" s="282"/>
      <c r="AZ174" s="282"/>
      <c r="BA174" s="282"/>
      <c r="BB174" s="282"/>
    </row>
    <row r="175" customFormat="false" ht="15.75" hidden="false" customHeight="true" outlineLevel="0" collapsed="false">
      <c r="A175" s="282" t="s">
        <v>1091</v>
      </c>
      <c r="B175" s="278" t="e">
        <f aca="false">G175+K175+O175+S175+W175+AA175+AE175+AI175+AM175+AQ175+AU175+AY175</f>
        <v>#VALUE!</v>
      </c>
      <c r="C175" s="278" t="e">
        <f aca="false">H175+L175+P175+T175+X175+AB175+AF175+AJ175+AN175+AR175+AV175+AZ175</f>
        <v>#VALUE!</v>
      </c>
      <c r="D175" s="279" t="e">
        <f aca="false">I175+M175+Q175+U175+Y175+AC175+AG175+AK175+AO175+AS175+AW175+BA175</f>
        <v>#VALUE!</v>
      </c>
      <c r="E175" s="280" t="e">
        <f aca="false">C175/(B175+F175)</f>
        <v>#VALUE!</v>
      </c>
      <c r="F175" s="279" t="e">
        <f aca="false">'dkp jan 25' B85</f>
        <v>#VALUE!</v>
      </c>
      <c r="G175" s="278" t="e">
        <f aca="false">'dkp jan 25' B85</f>
        <v>#VALUE!</v>
      </c>
      <c r="H175" s="278" t="e">
        <f aca="false">'dkp jan 25' E85</f>
        <v>#VALUE!</v>
      </c>
      <c r="I175" s="281" t="e">
        <f aca="false">F175+G175-H175-J175</f>
        <v>#VALUE!</v>
      </c>
      <c r="J175" s="281" t="e">
        <f aca="false">'dkp feb 25' B79</f>
        <v>#VALUE!</v>
      </c>
      <c r="K175" s="282" t="e">
        <f aca="false">'dkp feb 25' B79</f>
        <v>#VALUE!</v>
      </c>
      <c r="L175" s="282" t="e">
        <f aca="false">'dkp feb 25' E79</f>
        <v>#VALUE!</v>
      </c>
      <c r="M175" s="282"/>
      <c r="N175" s="282"/>
      <c r="O175" s="282"/>
      <c r="P175" s="282"/>
      <c r="Q175" s="282"/>
      <c r="R175" s="282"/>
      <c r="S175" s="282"/>
      <c r="T175" s="282"/>
      <c r="U175" s="282"/>
      <c r="V175" s="282"/>
      <c r="W175" s="282"/>
      <c r="X175" s="282"/>
      <c r="Y175" s="282"/>
      <c r="Z175" s="282"/>
      <c r="AA175" s="282"/>
      <c r="AB175" s="282"/>
      <c r="AC175" s="282"/>
      <c r="AD175" s="282"/>
      <c r="AE175" s="282"/>
      <c r="AF175" s="282"/>
      <c r="AG175" s="282"/>
      <c r="AH175" s="282"/>
      <c r="AI175" s="282"/>
      <c r="AJ175" s="282"/>
      <c r="AK175" s="282"/>
      <c r="AL175" s="282"/>
      <c r="AM175" s="282"/>
      <c r="AN175" s="282"/>
      <c r="AO175" s="282"/>
      <c r="AP175" s="282"/>
      <c r="AQ175" s="282"/>
      <c r="AR175" s="282"/>
      <c r="AS175" s="282"/>
      <c r="AT175" s="282"/>
      <c r="AU175" s="282"/>
      <c r="AV175" s="282"/>
      <c r="AW175" s="282"/>
      <c r="AX175" s="282"/>
      <c r="AY175" s="282"/>
      <c r="AZ175" s="282"/>
      <c r="BA175" s="282"/>
      <c r="BB175" s="282"/>
    </row>
    <row r="176" customFormat="false" ht="15.75" hidden="false" customHeight="true" outlineLevel="0" collapsed="false">
      <c r="A176" s="283" t="s">
        <v>1092</v>
      </c>
      <c r="B176" s="278" t="e">
        <f aca="false">G176+K176+O176+S176+W176+AA176+AE176+AI176+AM176+AQ176+AU176+AY176</f>
        <v>#VALUE!</v>
      </c>
      <c r="C176" s="278" t="e">
        <f aca="false">H176+L176+P176+T176+X176+AB176+AF176+AJ176+AN176+AR176+AV176+AZ176</f>
        <v>#VALUE!</v>
      </c>
      <c r="D176" s="278" t="n">
        <f aca="false">I176+M176+Q176+U176+Y176+AC176+AG176+AK176+AO176+AS176+AW176+BA176</f>
        <v>0</v>
      </c>
      <c r="E176" s="280" t="e">
        <f aca="false">C176/(B176+F176)</f>
        <v>#VALUE!</v>
      </c>
      <c r="F176" s="279" t="e">
        <f aca="false">'dkp jan 25' B2</f>
        <v>#VALUE!</v>
      </c>
      <c r="G176" s="278" t="e">
        <f aca="false">'dkp jan 25' B2</f>
        <v>#VALUE!</v>
      </c>
      <c r="H176" s="278" t="e">
        <f aca="false">'dkp jan 25' E2</f>
        <v>#VALUE!</v>
      </c>
      <c r="I176" s="278"/>
      <c r="J176" s="278"/>
      <c r="K176" s="278"/>
      <c r="L176" s="278"/>
      <c r="M176" s="278"/>
      <c r="N176" s="278"/>
      <c r="O176" s="278"/>
      <c r="P176" s="278"/>
      <c r="Q176" s="278"/>
      <c r="R176" s="282"/>
      <c r="S176" s="282"/>
      <c r="T176" s="282"/>
      <c r="U176" s="282"/>
      <c r="V176" s="282"/>
      <c r="W176" s="282"/>
      <c r="X176" s="282"/>
      <c r="Y176" s="278"/>
      <c r="Z176" s="282"/>
      <c r="AA176" s="282"/>
      <c r="AB176" s="282"/>
      <c r="AC176" s="278"/>
      <c r="AD176" s="282"/>
      <c r="AE176" s="282"/>
      <c r="AF176" s="282"/>
      <c r="AG176" s="278"/>
      <c r="AH176" s="278"/>
      <c r="AI176" s="278"/>
      <c r="AJ176" s="278"/>
      <c r="AK176" s="278"/>
      <c r="AL176" s="278"/>
      <c r="AM176" s="278"/>
      <c r="AN176" s="278"/>
      <c r="AO176" s="278"/>
      <c r="AP176" s="278"/>
      <c r="AQ176" s="278"/>
      <c r="AR176" s="278"/>
      <c r="AS176" s="278"/>
      <c r="AT176" s="278"/>
      <c r="AU176" s="278"/>
      <c r="AV176" s="278"/>
      <c r="AW176" s="278"/>
      <c r="AX176" s="278"/>
      <c r="AY176" s="278"/>
      <c r="AZ176" s="278"/>
      <c r="BA176" s="278"/>
      <c r="BB176" s="278"/>
    </row>
    <row r="177" customFormat="false" ht="15.75" hidden="false" customHeight="true" outlineLevel="0" collapsed="false">
      <c r="A177" s="282" t="s">
        <v>1093</v>
      </c>
      <c r="B177" s="278" t="e">
        <f aca="false">G177+K177+O177+S177+W177+AA177+AE177+AI177+AM177+AQ177+AU177+AY177</f>
        <v>#VALUE!</v>
      </c>
      <c r="C177" s="278" t="e">
        <f aca="false">H177+L177+P177+T177+X177+AB177+AF177+AJ177+AN177+AR177+AV177+AZ177</f>
        <v>#VALUE!</v>
      </c>
      <c r="D177" s="278" t="n">
        <f aca="false">I177+M177+Q177+U177+Y177+AC177+AG177+AK177+AO177+AS177+AW177+BA177</f>
        <v>0</v>
      </c>
      <c r="E177" s="280" t="e">
        <f aca="false">C177/(B177+F177)</f>
        <v>#VALUE!</v>
      </c>
      <c r="F177" s="279" t="e">
        <f aca="false">'dkp jan 25' B3</f>
        <v>#VALUE!</v>
      </c>
      <c r="G177" s="278" t="e">
        <f aca="false">'dkp jan 25' B3</f>
        <v>#VALUE!</v>
      </c>
      <c r="H177" s="278" t="e">
        <f aca="false">'dkp jan 25' E2</f>
        <v>#VALUE!</v>
      </c>
      <c r="I177" s="282"/>
      <c r="J177" s="282"/>
      <c r="K177" s="282"/>
      <c r="L177" s="282"/>
      <c r="M177" s="282"/>
      <c r="N177" s="282"/>
      <c r="O177" s="282"/>
      <c r="P177" s="282"/>
      <c r="Q177" s="282"/>
      <c r="R177" s="282"/>
      <c r="S177" s="282"/>
      <c r="T177" s="282"/>
      <c r="U177" s="282"/>
      <c r="V177" s="282"/>
      <c r="W177" s="282"/>
      <c r="X177" s="282"/>
      <c r="Y177" s="282"/>
      <c r="Z177" s="282"/>
      <c r="AA177" s="282"/>
      <c r="AB177" s="282"/>
      <c r="AC177" s="282"/>
      <c r="AD177" s="282"/>
      <c r="AE177" s="282"/>
      <c r="AF177" s="282"/>
      <c r="AG177" s="282"/>
      <c r="AH177" s="282"/>
      <c r="AI177" s="282"/>
      <c r="AJ177" s="282"/>
      <c r="AK177" s="282"/>
      <c r="AL177" s="282"/>
      <c r="AM177" s="282"/>
      <c r="AN177" s="282"/>
      <c r="AO177" s="282"/>
      <c r="AP177" s="282"/>
      <c r="AQ177" s="282"/>
      <c r="AR177" s="282"/>
      <c r="AS177" s="282"/>
      <c r="AT177" s="282"/>
      <c r="AU177" s="282"/>
      <c r="AV177" s="282"/>
      <c r="AW177" s="282"/>
      <c r="AX177" s="282"/>
      <c r="AY177" s="282"/>
      <c r="AZ177" s="282"/>
      <c r="BA177" s="282"/>
      <c r="BB177" s="282"/>
    </row>
    <row r="178" customFormat="false" ht="15.75" hidden="false" customHeight="true" outlineLevel="0" collapsed="false">
      <c r="A178" s="282" t="s">
        <v>624</v>
      </c>
      <c r="B178" s="278" t="e">
        <f aca="false">G178+K178+O178+S178+W178+AA178+AE178+AI178+AM178+AQ178+AU178+AY178</f>
        <v>#VALUE!</v>
      </c>
      <c r="C178" s="278" t="e">
        <f aca="false">H178+L178+P178+T178+X178+AB178+AF178+AJ178+AN178+AR178+AV178+AZ178</f>
        <v>#VALUE!</v>
      </c>
      <c r="D178" s="278" t="n">
        <f aca="false">I178+M178+Q178+U178+Y178+AC178+AG178+AK178+AO178+AS178+AW178+BA178</f>
        <v>0</v>
      </c>
      <c r="E178" s="280" t="e">
        <f aca="false">C178/(B178+F178)</f>
        <v>#VALUE!</v>
      </c>
      <c r="F178" s="279" t="e">
        <f aca="false">'dkp jan 25' B11</f>
        <v>#VALUE!</v>
      </c>
      <c r="G178" s="278" t="e">
        <f aca="false">'dkp jan 25' B11</f>
        <v>#VALUE!</v>
      </c>
      <c r="H178" s="278" t="e">
        <f aca="false">'dkp jan 25' E11</f>
        <v>#VALUE!</v>
      </c>
      <c r="I178" s="282"/>
      <c r="J178" s="282"/>
      <c r="K178" s="282"/>
      <c r="L178" s="282"/>
      <c r="M178" s="282"/>
      <c r="N178" s="282"/>
      <c r="O178" s="282"/>
      <c r="P178" s="282"/>
      <c r="Q178" s="282"/>
      <c r="R178" s="282"/>
      <c r="S178" s="282"/>
      <c r="T178" s="282"/>
      <c r="U178" s="282"/>
      <c r="V178" s="282"/>
      <c r="W178" s="282"/>
      <c r="X178" s="282"/>
      <c r="Y178" s="282"/>
      <c r="Z178" s="282"/>
      <c r="AA178" s="282"/>
      <c r="AB178" s="282"/>
      <c r="AC178" s="282"/>
      <c r="AD178" s="282"/>
      <c r="AE178" s="282"/>
      <c r="AF178" s="282"/>
      <c r="AG178" s="282"/>
      <c r="AH178" s="282"/>
      <c r="AI178" s="282"/>
      <c r="AJ178" s="282"/>
      <c r="AK178" s="282"/>
      <c r="AL178" s="282"/>
      <c r="AM178" s="282"/>
      <c r="AN178" s="282"/>
      <c r="AO178" s="282"/>
      <c r="AP178" s="282"/>
      <c r="AQ178" s="282"/>
      <c r="AR178" s="282"/>
      <c r="AS178" s="282"/>
      <c r="AT178" s="282"/>
      <c r="AU178" s="282"/>
      <c r="AV178" s="282"/>
      <c r="AW178" s="282"/>
      <c r="AX178" s="282"/>
      <c r="AY178" s="282"/>
      <c r="AZ178" s="282"/>
      <c r="BA178" s="282"/>
      <c r="BB178" s="282"/>
    </row>
    <row r="179" customFormat="false" ht="15.75" hidden="false" customHeight="true" outlineLevel="0" collapsed="false">
      <c r="A179" s="97" t="s">
        <v>1094</v>
      </c>
      <c r="B179" s="278" t="e">
        <f aca="false">G179+K179+O179+S179+W179+AA179+AE179+AI179+AM179+AQ179+AU179+AY179</f>
        <v>#VALUE!</v>
      </c>
      <c r="C179" s="278" t="e">
        <f aca="false">H179+L179+P179+T179+X179+AB179+AF179+AJ179+AN179+AR179+AV179+AZ179</f>
        <v>#VALUE!</v>
      </c>
      <c r="D179" s="278" t="n">
        <f aca="false">I179+M179+Q179+U179+Y179+AC179+AG179+AK179+AO179+AS179+AW179+BA179</f>
        <v>0</v>
      </c>
      <c r="E179" s="280" t="e">
        <f aca="false">C179/(B179+F179)</f>
        <v>#VALUE!</v>
      </c>
      <c r="F179" s="279" t="e">
        <f aca="false">'dkp jan 25' B37</f>
        <v>#VALUE!</v>
      </c>
      <c r="G179" s="278" t="e">
        <f aca="false">'dkp jan 25' B37</f>
        <v>#VALUE!</v>
      </c>
      <c r="H179" s="278" t="e">
        <f aca="false">'dkp jan 25' E37</f>
        <v>#VALUE!</v>
      </c>
      <c r="I179" s="282"/>
      <c r="J179" s="282"/>
      <c r="K179" s="282"/>
      <c r="L179" s="282"/>
      <c r="M179" s="282"/>
      <c r="N179" s="282"/>
      <c r="O179" s="282"/>
      <c r="P179" s="282"/>
      <c r="Q179" s="282"/>
      <c r="R179" s="282"/>
      <c r="S179" s="282"/>
      <c r="T179" s="282"/>
      <c r="U179" s="282"/>
      <c r="V179" s="282"/>
      <c r="W179" s="282"/>
      <c r="X179" s="282"/>
      <c r="Y179" s="282"/>
      <c r="Z179" s="282"/>
      <c r="AA179" s="282"/>
      <c r="AB179" s="282"/>
      <c r="AC179" s="282"/>
      <c r="AD179" s="282"/>
      <c r="AE179" s="282"/>
      <c r="AF179" s="282"/>
      <c r="AG179" s="282"/>
      <c r="AH179" s="282"/>
      <c r="AI179" s="282"/>
      <c r="AJ179" s="282"/>
      <c r="AK179" s="282"/>
      <c r="AL179" s="282"/>
      <c r="AM179" s="282"/>
      <c r="AN179" s="282"/>
      <c r="AO179" s="282"/>
      <c r="AP179" s="282"/>
      <c r="AQ179" s="282"/>
      <c r="AR179" s="282"/>
      <c r="AS179" s="282"/>
      <c r="AT179" s="282"/>
      <c r="AU179" s="282"/>
      <c r="AV179" s="282"/>
      <c r="AW179" s="282"/>
      <c r="AX179" s="282"/>
      <c r="AY179" s="282"/>
      <c r="AZ179" s="282"/>
      <c r="BA179" s="282"/>
      <c r="BB179" s="282"/>
    </row>
    <row r="180" customFormat="false" ht="15.75" hidden="false" customHeight="true" outlineLevel="0" collapsed="false">
      <c r="A180" s="282" t="s">
        <v>1095</v>
      </c>
      <c r="B180" s="278" t="e">
        <f aca="false">G180+K180+O180+S180+W180+AA180+AE180+AI180+AM180+AQ180+AU180+AY180</f>
        <v>#VALUE!</v>
      </c>
      <c r="C180" s="278" t="e">
        <f aca="false">H180+L180+P180+T180+X180+AB180+AF180+AJ180+AN180+AR180+AV180+AZ180</f>
        <v>#VALUE!</v>
      </c>
      <c r="D180" s="278" t="n">
        <f aca="false">I180+M180+Q180+U180+Y180+AC180+AG180+AK180+AO180+AS180+AW180+BA180</f>
        <v>0</v>
      </c>
      <c r="E180" s="280" t="e">
        <f aca="false">C180/(B180+F180)</f>
        <v>#VALUE!</v>
      </c>
      <c r="F180" s="279" t="e">
        <f aca="false">'dkp jan 25' B38</f>
        <v>#VALUE!</v>
      </c>
      <c r="G180" s="278" t="e">
        <f aca="false">'dkp jan 25' B38</f>
        <v>#VALUE!</v>
      </c>
      <c r="H180" s="278" t="e">
        <f aca="false">'dkp jan 25' E37</f>
        <v>#VALUE!</v>
      </c>
      <c r="I180" s="282"/>
      <c r="J180" s="282"/>
      <c r="K180" s="282"/>
      <c r="L180" s="282"/>
      <c r="M180" s="282"/>
      <c r="N180" s="282"/>
      <c r="O180" s="282"/>
      <c r="P180" s="282"/>
      <c r="Q180" s="282"/>
      <c r="R180" s="282"/>
      <c r="S180" s="282"/>
      <c r="T180" s="282"/>
      <c r="U180" s="282"/>
      <c r="V180" s="282"/>
      <c r="W180" s="282"/>
      <c r="X180" s="282"/>
      <c r="Y180" s="282"/>
      <c r="Z180" s="282"/>
      <c r="AA180" s="282"/>
      <c r="AB180" s="282"/>
      <c r="AC180" s="282"/>
      <c r="AD180" s="282"/>
      <c r="AE180" s="282"/>
      <c r="AF180" s="282"/>
      <c r="AG180" s="282"/>
      <c r="AH180" s="282"/>
      <c r="AI180" s="282"/>
      <c r="AJ180" s="282"/>
      <c r="AK180" s="282"/>
      <c r="AL180" s="282"/>
      <c r="AM180" s="282"/>
      <c r="AN180" s="282"/>
      <c r="AO180" s="282"/>
      <c r="AP180" s="282"/>
      <c r="AQ180" s="282"/>
      <c r="AR180" s="282"/>
      <c r="AS180" s="282"/>
      <c r="AT180" s="282"/>
      <c r="AU180" s="282"/>
      <c r="AV180" s="282"/>
      <c r="AW180" s="282"/>
      <c r="AX180" s="282"/>
      <c r="AY180" s="282"/>
      <c r="AZ180" s="282"/>
      <c r="BA180" s="282"/>
      <c r="BB180" s="282"/>
    </row>
    <row r="181" customFormat="false" ht="15.75" hidden="false" customHeight="true" outlineLevel="0" collapsed="false">
      <c r="A181" s="282" t="s">
        <v>809</v>
      </c>
      <c r="B181" s="278" t="e">
        <f aca="false">G181+K181+O181+S181+W181+AA181+AE181+AI181+AM181+AQ181+AU181+AY181</f>
        <v>#VALUE!</v>
      </c>
      <c r="C181" s="278" t="e">
        <f aca="false">H181+L181+P181+T181+X181+AB181+AF181+AJ181+AN181+AR181+AV181+AZ181</f>
        <v>#VALUE!</v>
      </c>
      <c r="D181" s="278" t="n">
        <f aca="false">I181+M181+Q181+U181+Y181+AC181+AG181+AK181+AO181+AS181+AW181+BA181</f>
        <v>0</v>
      </c>
      <c r="E181" s="280" t="e">
        <f aca="false">C181/(B181+F181)</f>
        <v>#VALUE!</v>
      </c>
      <c r="F181" s="279" t="e">
        <f aca="false">'dkp jan 25' B49</f>
        <v>#VALUE!</v>
      </c>
      <c r="G181" s="278" t="e">
        <f aca="false">'dkp jan 25' B49</f>
        <v>#VALUE!</v>
      </c>
      <c r="H181" s="278" t="e">
        <f aca="false">'dkp jan 25' E49</f>
        <v>#VALUE!</v>
      </c>
      <c r="I181" s="282"/>
      <c r="J181" s="282"/>
      <c r="K181" s="282"/>
      <c r="L181" s="282"/>
      <c r="M181" s="282"/>
      <c r="N181" s="282"/>
      <c r="O181" s="282"/>
      <c r="P181" s="282"/>
      <c r="Q181" s="282"/>
      <c r="R181" s="282"/>
      <c r="S181" s="282"/>
      <c r="T181" s="282"/>
      <c r="U181" s="282"/>
      <c r="V181" s="282"/>
      <c r="W181" s="282"/>
      <c r="X181" s="282"/>
      <c r="Y181" s="282"/>
      <c r="Z181" s="282"/>
      <c r="AA181" s="282"/>
      <c r="AB181" s="282"/>
      <c r="AC181" s="282"/>
      <c r="AD181" s="282"/>
      <c r="AE181" s="282"/>
      <c r="AF181" s="282"/>
      <c r="AG181" s="282"/>
      <c r="AH181" s="282"/>
      <c r="AI181" s="282"/>
      <c r="AJ181" s="282"/>
      <c r="AK181" s="282"/>
      <c r="AL181" s="282"/>
      <c r="AM181" s="282"/>
      <c r="AN181" s="282"/>
      <c r="AO181" s="282"/>
      <c r="AP181" s="282"/>
      <c r="AQ181" s="282"/>
      <c r="AR181" s="282"/>
      <c r="AS181" s="282"/>
      <c r="AT181" s="282"/>
      <c r="AU181" s="282"/>
      <c r="AV181" s="282"/>
      <c r="AW181" s="282"/>
      <c r="AX181" s="282"/>
      <c r="AY181" s="282"/>
      <c r="AZ181" s="282"/>
      <c r="BA181" s="282"/>
      <c r="BB181" s="282"/>
    </row>
    <row r="182" customFormat="false" ht="15.75" hidden="false" customHeight="true" outlineLevel="0" collapsed="false">
      <c r="A182" s="282" t="s">
        <v>1096</v>
      </c>
      <c r="B182" s="278" t="e">
        <f aca="false">G182+K182+O182+S182+W182+AA182+AE182+AI182+AM182+AQ182+AU182+AY182</f>
        <v>#VALUE!</v>
      </c>
      <c r="C182" s="278" t="e">
        <f aca="false">H182+L182+P182+T182+X182+AB182+AF182+AJ182+AN182+AR182+AV182+AZ182</f>
        <v>#VALUE!</v>
      </c>
      <c r="D182" s="278" t="n">
        <f aca="false">I182+M182+Q182+U182+Y182+AC182+AG182+AK182+AO182+AS182+AW182+BA182</f>
        <v>0</v>
      </c>
      <c r="E182" s="280" t="e">
        <f aca="false">C182/(B182+F182)</f>
        <v>#VALUE!</v>
      </c>
      <c r="F182" s="279" t="e">
        <f aca="false">'dkp jan 25' B56</f>
        <v>#VALUE!</v>
      </c>
      <c r="G182" s="278" t="e">
        <f aca="false">'dkp jan 25' B56</f>
        <v>#VALUE!</v>
      </c>
      <c r="H182" s="278" t="e">
        <f aca="false">'dkp jan 25' E56</f>
        <v>#VALUE!</v>
      </c>
      <c r="I182" s="282"/>
      <c r="J182" s="282"/>
      <c r="K182" s="282"/>
      <c r="L182" s="282"/>
      <c r="M182" s="282"/>
      <c r="N182" s="282"/>
      <c r="O182" s="282"/>
      <c r="P182" s="282"/>
      <c r="Q182" s="282"/>
      <c r="R182" s="282"/>
      <c r="S182" s="282"/>
      <c r="T182" s="282"/>
      <c r="U182" s="282"/>
      <c r="V182" s="282"/>
      <c r="W182" s="282"/>
      <c r="X182" s="282"/>
      <c r="Y182" s="282"/>
      <c r="Z182" s="282"/>
      <c r="AA182" s="282"/>
      <c r="AB182" s="282"/>
      <c r="AC182" s="282"/>
      <c r="AD182" s="282"/>
      <c r="AE182" s="282"/>
      <c r="AF182" s="282"/>
      <c r="AG182" s="282"/>
      <c r="AH182" s="282"/>
      <c r="AI182" s="282"/>
      <c r="AJ182" s="282"/>
      <c r="AK182" s="282"/>
      <c r="AL182" s="282"/>
      <c r="AM182" s="282"/>
      <c r="AN182" s="282"/>
      <c r="AO182" s="282"/>
      <c r="AP182" s="282"/>
      <c r="AQ182" s="282"/>
      <c r="AR182" s="282"/>
      <c r="AS182" s="282"/>
      <c r="AT182" s="282"/>
      <c r="AU182" s="282"/>
      <c r="AV182" s="282"/>
      <c r="AW182" s="282"/>
      <c r="AX182" s="282"/>
      <c r="AY182" s="282"/>
      <c r="AZ182" s="282"/>
      <c r="BA182" s="282"/>
      <c r="BB182" s="282"/>
    </row>
    <row r="183" customFormat="false" ht="15.75" hidden="false" customHeight="true" outlineLevel="0" collapsed="false">
      <c r="A183" s="282" t="s">
        <v>1097</v>
      </c>
      <c r="B183" s="278" t="e">
        <f aca="false">G183+K183+O183+S183+W183+AA183+AE183+AI183+AM183+AQ183+AU183+AY183</f>
        <v>#VALUE!</v>
      </c>
      <c r="C183" s="278" t="e">
        <f aca="false">H183+L183+P183+T183+X183+AB183+AF183+AJ183+AN183+AR183+AV183+AZ183</f>
        <v>#VALUE!</v>
      </c>
      <c r="D183" s="278" t="n">
        <f aca="false">I183+M183+Q183+U183+Y183+AC183+AG183+AK183+AO183+AS183+AW183+BA183</f>
        <v>0</v>
      </c>
      <c r="E183" s="280" t="e">
        <f aca="false">C183/(B183+F183)</f>
        <v>#VALUE!</v>
      </c>
      <c r="F183" s="279" t="e">
        <f aca="false">'dkp jan 25' B63</f>
        <v>#VALUE!</v>
      </c>
      <c r="G183" s="278" t="e">
        <f aca="false">'dkp jan 25' B63</f>
        <v>#VALUE!</v>
      </c>
      <c r="H183" s="278" t="e">
        <f aca="false">'dkp jan 25' E63</f>
        <v>#VALUE!</v>
      </c>
      <c r="I183" s="282"/>
      <c r="J183" s="282"/>
      <c r="K183" s="282"/>
      <c r="L183" s="282"/>
      <c r="M183" s="282"/>
      <c r="N183" s="282"/>
      <c r="O183" s="282"/>
      <c r="P183" s="282"/>
      <c r="Q183" s="282"/>
      <c r="R183" s="282"/>
      <c r="S183" s="282"/>
      <c r="T183" s="282"/>
      <c r="U183" s="282"/>
      <c r="V183" s="282"/>
      <c r="W183" s="282"/>
      <c r="X183" s="282"/>
      <c r="Y183" s="282"/>
      <c r="Z183" s="282"/>
      <c r="AA183" s="282"/>
      <c r="AB183" s="282"/>
      <c r="AC183" s="282"/>
      <c r="AD183" s="282"/>
      <c r="AE183" s="282"/>
      <c r="AF183" s="282"/>
      <c r="AG183" s="282"/>
      <c r="AH183" s="282"/>
      <c r="AI183" s="282"/>
      <c r="AJ183" s="282"/>
      <c r="AK183" s="282"/>
      <c r="AL183" s="282"/>
      <c r="AM183" s="282"/>
      <c r="AN183" s="282"/>
      <c r="AO183" s="282"/>
      <c r="AP183" s="282"/>
      <c r="AQ183" s="282"/>
      <c r="AR183" s="282"/>
      <c r="AS183" s="282"/>
      <c r="AT183" s="282"/>
      <c r="AU183" s="282"/>
      <c r="AV183" s="282"/>
      <c r="AW183" s="282"/>
      <c r="AX183" s="282"/>
      <c r="AY183" s="282"/>
      <c r="AZ183" s="282"/>
      <c r="BA183" s="282"/>
      <c r="BB183" s="282"/>
    </row>
    <row r="184" customFormat="false" ht="15.75" hidden="false" customHeight="true" outlineLevel="0" collapsed="false">
      <c r="A184" s="282" t="s">
        <v>1098</v>
      </c>
      <c r="B184" s="278" t="e">
        <f aca="false">G184+K184+O184+S184+W184+AA184+AE184+AI184+AM184+AQ184+AU184+AY184</f>
        <v>#VALUE!</v>
      </c>
      <c r="C184" s="278" t="e">
        <f aca="false">H184+L184+P184+T184+X184+AB184+AF184+AJ184+AN184+AR184+AV184+AZ184</f>
        <v>#VALUE!</v>
      </c>
      <c r="D184" s="278" t="n">
        <f aca="false">I184+M184+Q184+U184+Y184+AC184+AG184+AK184+AO184+AS184+AW184+BA184</f>
        <v>0</v>
      </c>
      <c r="E184" s="280" t="e">
        <f aca="false">C184/(B184+F184)</f>
        <v>#VALUE!</v>
      </c>
      <c r="F184" s="279" t="e">
        <f aca="false">'dkp jan 25' B73</f>
        <v>#VALUE!</v>
      </c>
      <c r="G184" s="278" t="e">
        <f aca="false">'dkp jan 25' B73</f>
        <v>#VALUE!</v>
      </c>
      <c r="H184" s="278" t="e">
        <f aca="false">'dkp jan 25' E73</f>
        <v>#VALUE!</v>
      </c>
      <c r="I184" s="282"/>
      <c r="J184" s="282"/>
      <c r="K184" s="282"/>
      <c r="L184" s="282"/>
      <c r="M184" s="282"/>
      <c r="N184" s="282"/>
      <c r="O184" s="282"/>
      <c r="P184" s="282"/>
      <c r="Q184" s="282"/>
      <c r="R184" s="282"/>
      <c r="S184" s="282"/>
      <c r="T184" s="282"/>
      <c r="U184" s="282"/>
      <c r="V184" s="282"/>
      <c r="W184" s="282"/>
      <c r="X184" s="282"/>
      <c r="Y184" s="282"/>
      <c r="Z184" s="282"/>
      <c r="AA184" s="282"/>
      <c r="AB184" s="282"/>
      <c r="AC184" s="282"/>
      <c r="AD184" s="282"/>
      <c r="AE184" s="282"/>
      <c r="AF184" s="282"/>
      <c r="AG184" s="282"/>
      <c r="AH184" s="282"/>
      <c r="AI184" s="282"/>
      <c r="AJ184" s="282"/>
      <c r="AK184" s="282"/>
      <c r="AL184" s="282"/>
      <c r="AM184" s="282"/>
      <c r="AN184" s="282"/>
      <c r="AO184" s="282"/>
      <c r="AP184" s="282"/>
      <c r="AQ184" s="282"/>
      <c r="AR184" s="282"/>
      <c r="AS184" s="282"/>
      <c r="AT184" s="282"/>
      <c r="AU184" s="282"/>
      <c r="AV184" s="282"/>
      <c r="AW184" s="282"/>
      <c r="AX184" s="282"/>
      <c r="AY184" s="282"/>
      <c r="AZ184" s="282"/>
      <c r="BA184" s="282"/>
      <c r="BB184" s="282"/>
    </row>
    <row r="185" customFormat="false" ht="15.75" hidden="false" customHeight="true" outlineLevel="0" collapsed="false">
      <c r="A185" s="282" t="s">
        <v>1099</v>
      </c>
      <c r="B185" s="278" t="e">
        <f aca="false">G185+K185+O185+S185+W185+AA185+AE185+AI185+AM185+AQ185+AU185+AY185</f>
        <v>#VALUE!</v>
      </c>
      <c r="C185" s="278" t="e">
        <f aca="false">H185+L185+P185+T185+X185+AB185+AF185+AJ185+AN185+AR185+AV185+AZ185</f>
        <v>#VALUE!</v>
      </c>
      <c r="D185" s="278" t="n">
        <f aca="false">I185+M185+Q185+U185+Y185+AC185+AG185+AK185+AO185+AS185+AW185+BA185</f>
        <v>0</v>
      </c>
      <c r="E185" s="280" t="e">
        <f aca="false">C185/(B185+F185)</f>
        <v>#VALUE!</v>
      </c>
      <c r="F185" s="279" t="e">
        <f aca="false">'dkp jan 25' B83</f>
        <v>#VALUE!</v>
      </c>
      <c r="G185" s="278" t="e">
        <f aca="false">'dkp jan 25' B83</f>
        <v>#VALUE!</v>
      </c>
      <c r="H185" s="278" t="e">
        <f aca="false">'dkp jan 25' E83</f>
        <v>#VALUE!</v>
      </c>
      <c r="I185" s="282"/>
      <c r="J185" s="282"/>
      <c r="K185" s="282"/>
      <c r="L185" s="282"/>
      <c r="M185" s="282"/>
      <c r="N185" s="282"/>
      <c r="O185" s="282"/>
      <c r="P185" s="282"/>
      <c r="Q185" s="282"/>
      <c r="R185" s="282"/>
      <c r="S185" s="282"/>
      <c r="T185" s="282"/>
      <c r="U185" s="282"/>
      <c r="V185" s="282"/>
      <c r="W185" s="282"/>
      <c r="X185" s="282"/>
      <c r="Y185" s="282"/>
      <c r="Z185" s="282"/>
      <c r="AA185" s="282"/>
      <c r="AB185" s="282"/>
      <c r="AC185" s="282"/>
      <c r="AD185" s="282"/>
      <c r="AE185" s="282"/>
      <c r="AF185" s="282"/>
      <c r="AG185" s="282"/>
      <c r="AH185" s="282"/>
      <c r="AI185" s="282"/>
      <c r="AJ185" s="282"/>
      <c r="AK185" s="282"/>
      <c r="AL185" s="282"/>
      <c r="AM185" s="282"/>
      <c r="AN185" s="282"/>
      <c r="AO185" s="282"/>
      <c r="AP185" s="282"/>
      <c r="AQ185" s="282"/>
      <c r="AR185" s="282"/>
      <c r="AS185" s="282"/>
      <c r="AT185" s="282"/>
      <c r="AU185" s="282"/>
      <c r="AV185" s="282"/>
      <c r="AW185" s="282"/>
      <c r="AX185" s="282"/>
      <c r="AY185" s="282"/>
      <c r="AZ185" s="282"/>
      <c r="BA185" s="282"/>
      <c r="BB185" s="282"/>
    </row>
    <row r="186" customFormat="false" ht="15.75" hidden="false" customHeight="true" outlineLevel="0" collapsed="false">
      <c r="A186" s="282" t="s">
        <v>1100</v>
      </c>
      <c r="B186" s="278" t="e">
        <f aca="false">G186+K186+O186+S186+W186+AA186+AE186+AI186+AM186+AQ186+AU186+AY186</f>
        <v>#VALUE!</v>
      </c>
      <c r="C186" s="278" t="e">
        <f aca="false">H186+L186+P186+T186+X186+AB186+AF186+AJ186+AN186+AR186+AV186+AZ186</f>
        <v>#VALUE!</v>
      </c>
      <c r="D186" s="278" t="n">
        <f aca="false">I186+M186+Q186+U186+Y186+AC186+AG186+AK186+AO186+AS186+AW186+BA186</f>
        <v>0</v>
      </c>
      <c r="E186" s="280" t="e">
        <f aca="false">C186/(B186+F186)</f>
        <v>#VALUE!</v>
      </c>
      <c r="F186" s="279" t="e">
        <f aca="false">'dkp jan 25' B87</f>
        <v>#VALUE!</v>
      </c>
      <c r="G186" s="278" t="e">
        <f aca="false">'dkp jan 25' B87</f>
        <v>#VALUE!</v>
      </c>
      <c r="H186" s="278" t="e">
        <f aca="false">'dkp jan 25' E87</f>
        <v>#VALUE!</v>
      </c>
      <c r="I186" s="282"/>
      <c r="J186" s="282"/>
      <c r="K186" s="282"/>
      <c r="L186" s="282"/>
      <c r="M186" s="282"/>
      <c r="N186" s="282"/>
      <c r="O186" s="282"/>
      <c r="P186" s="282"/>
      <c r="Q186" s="282"/>
      <c r="R186" s="282"/>
      <c r="S186" s="282"/>
      <c r="T186" s="282"/>
      <c r="U186" s="282"/>
      <c r="V186" s="282"/>
      <c r="W186" s="282"/>
      <c r="X186" s="282"/>
      <c r="Y186" s="282"/>
      <c r="Z186" s="282"/>
      <c r="AA186" s="282"/>
      <c r="AB186" s="282"/>
      <c r="AC186" s="282"/>
      <c r="AD186" s="282"/>
      <c r="AE186" s="282"/>
      <c r="AF186" s="282"/>
      <c r="AG186" s="282"/>
      <c r="AH186" s="282"/>
      <c r="AI186" s="282"/>
      <c r="AJ186" s="282"/>
      <c r="AK186" s="282"/>
      <c r="AL186" s="282"/>
      <c r="AM186" s="282"/>
      <c r="AN186" s="282"/>
      <c r="AO186" s="282"/>
      <c r="AP186" s="282"/>
      <c r="AQ186" s="282"/>
      <c r="AR186" s="282"/>
      <c r="AS186" s="282"/>
      <c r="AT186" s="282"/>
      <c r="AU186" s="282"/>
      <c r="AV186" s="282"/>
      <c r="AW186" s="282"/>
      <c r="AX186" s="282"/>
      <c r="AY186" s="282"/>
      <c r="AZ186" s="282"/>
      <c r="BA186" s="282"/>
      <c r="BB186" s="282"/>
    </row>
    <row r="187" customFormat="false" ht="15.75" hidden="false" customHeight="true" outlineLevel="0" collapsed="false">
      <c r="A187" s="282" t="s">
        <v>992</v>
      </c>
      <c r="B187" s="278" t="e">
        <f aca="false">G187+K187+O187+S187+W187+AA187+AE187+AI187+AM187+AQ187+AU187+AY187</f>
        <v>#VALUE!</v>
      </c>
      <c r="C187" s="278" t="e">
        <f aca="false">H187+L187+P187+T187+X187+AB187+AF187+AJ187+AN187+AR187+AV187+AZ187</f>
        <v>#VALUE!</v>
      </c>
      <c r="D187" s="278" t="n">
        <f aca="false">I187+M187+Q187+U187+Y187+AC187+AG187+AK187+AO187+AS187+AW187+BA187</f>
        <v>0</v>
      </c>
      <c r="E187" s="280" t="e">
        <f aca="false">C187/(B187+F187)</f>
        <v>#VALUE!</v>
      </c>
      <c r="F187" s="279" t="e">
        <f aca="false">'dkp jan 25' B93</f>
        <v>#VALUE!</v>
      </c>
      <c r="G187" s="278" t="e">
        <f aca="false">'dkp jan 25' B93</f>
        <v>#VALUE!</v>
      </c>
      <c r="H187" s="278" t="e">
        <f aca="false">'dkp jan 25' E93</f>
        <v>#VALUE!</v>
      </c>
      <c r="I187" s="282"/>
      <c r="J187" s="282"/>
      <c r="K187" s="282"/>
      <c r="L187" s="282"/>
      <c r="M187" s="282"/>
      <c r="N187" s="282"/>
      <c r="O187" s="282"/>
      <c r="P187" s="282"/>
      <c r="Q187" s="282"/>
      <c r="R187" s="282"/>
      <c r="S187" s="282"/>
      <c r="T187" s="282"/>
      <c r="U187" s="282"/>
      <c r="V187" s="282"/>
      <c r="W187" s="282"/>
      <c r="X187" s="282"/>
      <c r="Y187" s="282"/>
      <c r="Z187" s="282"/>
      <c r="AA187" s="282"/>
      <c r="AB187" s="282"/>
      <c r="AC187" s="282"/>
      <c r="AD187" s="282"/>
      <c r="AE187" s="282"/>
      <c r="AF187" s="282"/>
      <c r="AG187" s="282"/>
      <c r="AH187" s="282"/>
      <c r="AI187" s="282"/>
      <c r="AJ187" s="282"/>
      <c r="AK187" s="282"/>
      <c r="AL187" s="282"/>
      <c r="AM187" s="282"/>
      <c r="AN187" s="282"/>
      <c r="AO187" s="282"/>
      <c r="AP187" s="282"/>
      <c r="AQ187" s="282"/>
      <c r="AR187" s="282"/>
      <c r="AS187" s="282"/>
      <c r="AT187" s="282"/>
      <c r="AU187" s="282"/>
      <c r="AV187" s="282"/>
      <c r="AW187" s="282"/>
      <c r="AX187" s="282"/>
      <c r="AY187" s="282"/>
      <c r="AZ187" s="282"/>
      <c r="BA187" s="282"/>
      <c r="BB187" s="282"/>
    </row>
    <row r="188" customFormat="false" ht="15.75" hidden="false" customHeight="true" outlineLevel="0" collapsed="false">
      <c r="A188" s="282"/>
      <c r="B188" s="278" t="n">
        <f aca="false">G188+K188+O188+S188+W188+AA188+AE188+AI188+AM188+AQ188+AU188+AY188</f>
        <v>0</v>
      </c>
      <c r="C188" s="278" t="e">
        <f aca="false">H188+L188+P188+T188+X188+AB188+AF188+AJ188+AN188+AR188+AV188+AZ188</f>
        <v>#VALUE!</v>
      </c>
      <c r="D188" s="278" t="n">
        <f aca="false">I188+M188+Q188+U188+Y188+AC188+AG188+AK188+AO188+AS188+AW188+BA188</f>
        <v>0</v>
      </c>
      <c r="E188" s="280" t="e">
        <f aca="false">C188/(B188+F188)</f>
        <v>#VALUE!</v>
      </c>
      <c r="F188" s="282"/>
      <c r="G188" s="282"/>
      <c r="H188" s="282"/>
      <c r="I188" s="282"/>
      <c r="J188" s="282"/>
      <c r="K188" s="282"/>
      <c r="L188" s="282"/>
      <c r="M188" s="282"/>
      <c r="N188" s="282"/>
      <c r="O188" s="282"/>
      <c r="P188" s="282"/>
      <c r="Q188" s="282"/>
      <c r="R188" s="282"/>
      <c r="S188" s="282"/>
      <c r="T188" s="282" t="e">
        <f aca="false">array_constrain(arrayformula(xlookup(A188,'dkp apr 25' A:A,'dkp apr 25' E:E,"")), 1, 1)</f>
        <v>#VALUE!</v>
      </c>
      <c r="U188" s="282"/>
      <c r="V188" s="282"/>
      <c r="W188" s="282"/>
      <c r="X188" s="282"/>
      <c r="Y188" s="282"/>
      <c r="Z188" s="282"/>
      <c r="AA188" s="282"/>
      <c r="AB188" s="282"/>
      <c r="AC188" s="282"/>
      <c r="AD188" s="282"/>
      <c r="AE188" s="282"/>
      <c r="AF188" s="282"/>
      <c r="AG188" s="282"/>
      <c r="AH188" s="282"/>
      <c r="AI188" s="282"/>
      <c r="AJ188" s="282"/>
      <c r="AK188" s="282"/>
      <c r="AL188" s="282"/>
      <c r="AM188" s="282"/>
      <c r="AN188" s="282"/>
      <c r="AO188" s="282"/>
      <c r="AP188" s="282"/>
      <c r="AQ188" s="282"/>
      <c r="AR188" s="282"/>
      <c r="AS188" s="282"/>
      <c r="AT188" s="282"/>
      <c r="AU188" s="282"/>
      <c r="AV188" s="282"/>
      <c r="AW188" s="282"/>
      <c r="AX188" s="282"/>
      <c r="AY188" s="282"/>
      <c r="AZ188" s="282"/>
      <c r="BA188" s="282"/>
      <c r="BB188" s="282"/>
    </row>
    <row r="189" customFormat="false" ht="15.75" hidden="false" customHeight="true" outlineLevel="0" collapsed="false">
      <c r="A189" s="282"/>
      <c r="B189" s="278" t="n">
        <f aca="false">G189+K189+O189+S189+W189+AA189+AE189+AI189+AM189+AQ189+AU189+AY189</f>
        <v>0</v>
      </c>
      <c r="C189" s="278" t="e">
        <f aca="false">H189+L189+P189+T189+X189+AB189+AF189+AJ189+AN189+AR189+AV189+AZ189</f>
        <v>#VALUE!</v>
      </c>
      <c r="D189" s="278" t="n">
        <f aca="false">I189+M189+Q189+U189+Y189+AC189+AG189+AK189+AO189+AS189+AW189+BA189</f>
        <v>0</v>
      </c>
      <c r="E189" s="280" t="e">
        <f aca="false">C189/(B189+F189)</f>
        <v>#VALUE!</v>
      </c>
      <c r="F189" s="282"/>
      <c r="G189" s="282"/>
      <c r="H189" s="282"/>
      <c r="I189" s="282"/>
      <c r="J189" s="282"/>
      <c r="K189" s="282"/>
      <c r="L189" s="282"/>
      <c r="M189" s="282"/>
      <c r="N189" s="282"/>
      <c r="O189" s="282"/>
      <c r="P189" s="282"/>
      <c r="Q189" s="282"/>
      <c r="R189" s="282"/>
      <c r="S189" s="282"/>
      <c r="T189" s="282" t="e">
        <f aca="false">array_constrain(arrayformula(xlookup(A189,'dkp apr 25' A:A,'dkp apr 25' E:E,"")), 1, 1)</f>
        <v>#VALUE!</v>
      </c>
      <c r="U189" s="282"/>
      <c r="V189" s="282"/>
      <c r="W189" s="282"/>
      <c r="X189" s="282"/>
      <c r="Y189" s="282"/>
      <c r="Z189" s="282"/>
      <c r="AA189" s="282"/>
      <c r="AB189" s="282"/>
      <c r="AC189" s="282"/>
      <c r="AD189" s="282"/>
      <c r="AE189" s="282"/>
      <c r="AF189" s="282"/>
      <c r="AG189" s="282"/>
      <c r="AH189" s="282"/>
      <c r="AI189" s="282"/>
      <c r="AJ189" s="282"/>
      <c r="AK189" s="282"/>
      <c r="AL189" s="282"/>
      <c r="AM189" s="282"/>
      <c r="AN189" s="282"/>
      <c r="AO189" s="282"/>
      <c r="AP189" s="282"/>
      <c r="AQ189" s="282"/>
      <c r="AR189" s="282"/>
      <c r="AS189" s="282"/>
      <c r="AT189" s="282"/>
      <c r="AU189" s="282"/>
      <c r="AV189" s="282"/>
      <c r="AW189" s="282"/>
      <c r="AX189" s="282"/>
      <c r="AY189" s="282"/>
      <c r="AZ189" s="282"/>
      <c r="BA189" s="282"/>
      <c r="BB189" s="282"/>
    </row>
    <row r="190" customFormat="false" ht="15.75" hidden="false" customHeight="true" outlineLevel="0" collapsed="false">
      <c r="A190" s="282"/>
      <c r="B190" s="278" t="n">
        <f aca="false">G190+K190+O190+S190+W190+AA190+AE190+AI190+AM190+AQ190+AU190+AY190</f>
        <v>0</v>
      </c>
      <c r="C190" s="278" t="e">
        <f aca="false">H190+L190+P190+T190+X190+AB190+AF190+AJ190+AN190+AR190+AV190+AZ190</f>
        <v>#VALUE!</v>
      </c>
      <c r="D190" s="278" t="n">
        <f aca="false">I190+M190+Q190+U190+Y190+AC190+AG190+AK190+AO190+AS190+AW190+BA190</f>
        <v>0</v>
      </c>
      <c r="E190" s="280" t="e">
        <f aca="false">C190/(B190+F190)</f>
        <v>#VALUE!</v>
      </c>
      <c r="F190" s="282"/>
      <c r="G190" s="282"/>
      <c r="H190" s="282"/>
      <c r="I190" s="282"/>
      <c r="J190" s="282"/>
      <c r="K190" s="282"/>
      <c r="L190" s="282"/>
      <c r="M190" s="282"/>
      <c r="N190" s="282"/>
      <c r="O190" s="282"/>
      <c r="P190" s="282"/>
      <c r="Q190" s="282"/>
      <c r="R190" s="282"/>
      <c r="S190" s="282"/>
      <c r="T190" s="282" t="e">
        <f aca="false">array_constrain(arrayformula(xlookup(A190,'dkp apr 25' A:A,'dkp apr 25' E:E,"")), 1, 1)</f>
        <v>#VALUE!</v>
      </c>
      <c r="U190" s="282"/>
      <c r="V190" s="282"/>
      <c r="W190" s="282"/>
      <c r="X190" s="282"/>
      <c r="Y190" s="282"/>
      <c r="Z190" s="282"/>
      <c r="AA190" s="282"/>
      <c r="AB190" s="282"/>
      <c r="AC190" s="282"/>
      <c r="AD190" s="282"/>
      <c r="AE190" s="282"/>
      <c r="AF190" s="282"/>
      <c r="AG190" s="282"/>
      <c r="AH190" s="282"/>
      <c r="AI190" s="282"/>
      <c r="AJ190" s="282"/>
      <c r="AK190" s="282"/>
      <c r="AL190" s="282"/>
      <c r="AM190" s="282"/>
      <c r="AN190" s="282"/>
      <c r="AO190" s="282"/>
      <c r="AP190" s="282"/>
      <c r="AQ190" s="282"/>
      <c r="AR190" s="282"/>
      <c r="AS190" s="282"/>
      <c r="AT190" s="282"/>
      <c r="AU190" s="282"/>
      <c r="AV190" s="282"/>
      <c r="AW190" s="282"/>
      <c r="AX190" s="282"/>
      <c r="AY190" s="282"/>
      <c r="AZ190" s="282"/>
      <c r="BA190" s="282"/>
      <c r="BB190" s="282"/>
    </row>
    <row r="191" customFormat="false" ht="15.75" hidden="false" customHeight="true" outlineLevel="0" collapsed="false">
      <c r="A191" s="282"/>
      <c r="B191" s="278" t="n">
        <f aca="false">G191+K191+O191+S191+W191+AA191+AE191+AI191+AM191+AQ191+AU191+AY191</f>
        <v>0</v>
      </c>
      <c r="C191" s="278" t="e">
        <f aca="false">H191+L191+P191+T191+X191+AB191+AF191+AJ191+AN191+AR191+AV191+AZ191</f>
        <v>#VALUE!</v>
      </c>
      <c r="D191" s="278" t="n">
        <f aca="false">I191+M191+Q191+U191+Y191+AC191+AG191+AK191+AO191+AS191+AW191+BA191</f>
        <v>0</v>
      </c>
      <c r="E191" s="280" t="e">
        <f aca="false">C191/(B191+F191)</f>
        <v>#VALUE!</v>
      </c>
      <c r="F191" s="282"/>
      <c r="G191" s="282"/>
      <c r="H191" s="282"/>
      <c r="I191" s="282"/>
      <c r="J191" s="282"/>
      <c r="K191" s="282"/>
      <c r="L191" s="282"/>
      <c r="M191" s="282"/>
      <c r="N191" s="282"/>
      <c r="O191" s="282"/>
      <c r="P191" s="282"/>
      <c r="Q191" s="282"/>
      <c r="R191" s="282"/>
      <c r="S191" s="282"/>
      <c r="T191" s="282" t="e">
        <f aca="false">array_constrain(arrayformula(xlookup(A191,'dkp apr 25' A:A,'dkp apr 25' E:E,"")), 1, 1)</f>
        <v>#VALUE!</v>
      </c>
      <c r="U191" s="282"/>
      <c r="V191" s="282"/>
      <c r="W191" s="282"/>
      <c r="X191" s="282"/>
      <c r="Y191" s="282"/>
      <c r="Z191" s="282"/>
      <c r="AA191" s="282"/>
      <c r="AB191" s="282"/>
      <c r="AC191" s="282"/>
      <c r="AD191" s="282"/>
      <c r="AE191" s="282"/>
      <c r="AF191" s="282"/>
      <c r="AG191" s="282"/>
      <c r="AH191" s="282"/>
      <c r="AI191" s="282"/>
      <c r="AJ191" s="282"/>
      <c r="AK191" s="282"/>
      <c r="AL191" s="282"/>
      <c r="AM191" s="282"/>
      <c r="AN191" s="282"/>
      <c r="AO191" s="282"/>
      <c r="AP191" s="282"/>
      <c r="AQ191" s="282"/>
      <c r="AR191" s="282"/>
      <c r="AS191" s="282"/>
      <c r="AT191" s="282"/>
      <c r="AU191" s="282"/>
      <c r="AV191" s="282"/>
      <c r="AW191" s="282"/>
      <c r="AX191" s="282"/>
      <c r="AY191" s="282"/>
      <c r="AZ191" s="282"/>
      <c r="BA191" s="282"/>
      <c r="BB191" s="282"/>
    </row>
    <row r="192" customFormat="false" ht="15.75" hidden="false" customHeight="true" outlineLevel="0" collapsed="false">
      <c r="A192" s="282"/>
      <c r="B192" s="278" t="n">
        <f aca="false">G192+K192+O192+S192+W192+AA192+AE192+AI192+AM192+AQ192+AU192+AY192</f>
        <v>0</v>
      </c>
      <c r="C192" s="278" t="e">
        <f aca="false">H192+L192+P192+T192+X192+AB192+AF192+AJ192+AN192+AR192+AV192+AZ192</f>
        <v>#VALUE!</v>
      </c>
      <c r="D192" s="278" t="n">
        <f aca="false">I192+M192+Q192+U192+Y192+AC192+AG192+AK192+AO192+AS192+AW192+BA192</f>
        <v>0</v>
      </c>
      <c r="E192" s="280" t="e">
        <f aca="false">C192/(B192+F192)</f>
        <v>#VALUE!</v>
      </c>
      <c r="F192" s="282"/>
      <c r="G192" s="282"/>
      <c r="H192" s="282"/>
      <c r="I192" s="282"/>
      <c r="J192" s="282"/>
      <c r="K192" s="282"/>
      <c r="L192" s="282"/>
      <c r="M192" s="282"/>
      <c r="N192" s="282"/>
      <c r="O192" s="282"/>
      <c r="P192" s="282"/>
      <c r="Q192" s="282"/>
      <c r="R192" s="282"/>
      <c r="S192" s="282"/>
      <c r="T192" s="282" t="e">
        <f aca="false">array_constrain(arrayformula(xlookup(A192,'dkp apr 25' A:A,'dkp apr 25' E:E,"")), 1, 1)</f>
        <v>#VALUE!</v>
      </c>
      <c r="U192" s="282"/>
      <c r="V192" s="282"/>
      <c r="W192" s="282"/>
      <c r="X192" s="282"/>
      <c r="Y192" s="282"/>
      <c r="Z192" s="282"/>
      <c r="AA192" s="282"/>
      <c r="AB192" s="282"/>
      <c r="AC192" s="282"/>
      <c r="AD192" s="282"/>
      <c r="AE192" s="282"/>
      <c r="AF192" s="282"/>
      <c r="AG192" s="282"/>
      <c r="AH192" s="282"/>
      <c r="AI192" s="282"/>
      <c r="AJ192" s="282"/>
      <c r="AK192" s="282"/>
      <c r="AL192" s="282"/>
      <c r="AM192" s="282"/>
      <c r="AN192" s="282"/>
      <c r="AO192" s="282"/>
      <c r="AP192" s="282"/>
      <c r="AQ192" s="282"/>
      <c r="AR192" s="282"/>
      <c r="AS192" s="282"/>
      <c r="AT192" s="282"/>
      <c r="AU192" s="282"/>
      <c r="AV192" s="282"/>
      <c r="AW192" s="282"/>
      <c r="AX192" s="282"/>
      <c r="AY192" s="282"/>
      <c r="AZ192" s="282"/>
      <c r="BA192" s="282"/>
      <c r="BB192" s="282"/>
    </row>
    <row r="193" customFormat="false" ht="15.75" hidden="false" customHeight="true" outlineLevel="0" collapsed="false">
      <c r="A193" s="282"/>
      <c r="B193" s="278" t="n">
        <f aca="false">G193+K193+O193+S193+W193+AA193+AE193+AI193+AM193+AQ193+AU193+AY193</f>
        <v>0</v>
      </c>
      <c r="C193" s="278" t="e">
        <f aca="false">H193+L193+P193+T193+X193+AB193+AF193+AJ193+AN193+AR193+AV193+AZ193</f>
        <v>#VALUE!</v>
      </c>
      <c r="D193" s="278" t="n">
        <f aca="false">I193+M193+Q193+U193+Y193+AC193+AG193+AK193+AO193+AS193+AW193+BA193</f>
        <v>0</v>
      </c>
      <c r="E193" s="280" t="e">
        <f aca="false">C193/(B193+F193)</f>
        <v>#VALUE!</v>
      </c>
      <c r="F193" s="282"/>
      <c r="G193" s="282"/>
      <c r="H193" s="282"/>
      <c r="I193" s="282"/>
      <c r="J193" s="282"/>
      <c r="K193" s="282"/>
      <c r="L193" s="282"/>
      <c r="M193" s="282"/>
      <c r="N193" s="282"/>
      <c r="O193" s="282"/>
      <c r="P193" s="282"/>
      <c r="Q193" s="282"/>
      <c r="R193" s="282"/>
      <c r="S193" s="282"/>
      <c r="T193" s="282" t="e">
        <f aca="false">array_constrain(arrayformula(xlookup(A193,'dkp apr 25' A:A,'dkp apr 25' E:E,"")), 1, 1)</f>
        <v>#VALUE!</v>
      </c>
      <c r="U193" s="282"/>
      <c r="V193" s="282"/>
      <c r="W193" s="282"/>
      <c r="X193" s="282"/>
      <c r="Y193" s="282"/>
      <c r="Z193" s="282"/>
      <c r="AA193" s="282"/>
      <c r="AB193" s="282"/>
      <c r="AC193" s="282"/>
      <c r="AD193" s="282"/>
      <c r="AE193" s="282"/>
      <c r="AF193" s="282"/>
      <c r="AG193" s="282"/>
      <c r="AH193" s="282"/>
      <c r="AI193" s="282"/>
      <c r="AJ193" s="282"/>
      <c r="AK193" s="282"/>
      <c r="AL193" s="282"/>
      <c r="AM193" s="282"/>
      <c r="AN193" s="282"/>
      <c r="AO193" s="282"/>
      <c r="AP193" s="282"/>
      <c r="AQ193" s="282"/>
      <c r="AR193" s="282"/>
      <c r="AS193" s="282"/>
      <c r="AT193" s="282"/>
      <c r="AU193" s="282"/>
      <c r="AV193" s="282"/>
      <c r="AW193" s="282"/>
      <c r="AX193" s="282"/>
      <c r="AY193" s="282"/>
      <c r="AZ193" s="282"/>
      <c r="BA193" s="282"/>
      <c r="BB193" s="282"/>
    </row>
    <row r="194" customFormat="false" ht="15.75" hidden="false" customHeight="true" outlineLevel="0" collapsed="false">
      <c r="A194" s="282"/>
      <c r="B194" s="278" t="n">
        <f aca="false">G194+K194+O194+S194+W194+AA194+AE194+AI194+AM194+AQ194+AU194+AY194</f>
        <v>0</v>
      </c>
      <c r="C194" s="278" t="e">
        <f aca="false">H194+L194+P194+T194+X194+AB194+AF194+AJ194+AN194+AR194+AV194+AZ194</f>
        <v>#VALUE!</v>
      </c>
      <c r="D194" s="278" t="n">
        <f aca="false">I194+M194+Q194+U194+Y194+AC194+AG194+AK194+AO194+AS194+AW194+BA194</f>
        <v>0</v>
      </c>
      <c r="E194" s="280" t="e">
        <f aca="false">C194/(B194+F194)</f>
        <v>#VALUE!</v>
      </c>
      <c r="F194" s="282"/>
      <c r="G194" s="282"/>
      <c r="H194" s="282"/>
      <c r="I194" s="282"/>
      <c r="J194" s="282"/>
      <c r="K194" s="282"/>
      <c r="L194" s="282"/>
      <c r="M194" s="282"/>
      <c r="N194" s="282"/>
      <c r="O194" s="282"/>
      <c r="P194" s="282"/>
      <c r="Q194" s="282"/>
      <c r="R194" s="282"/>
      <c r="S194" s="282"/>
      <c r="T194" s="282" t="e">
        <f aca="false">array_constrain(arrayformula(xlookup(A194,'dkp apr 25' A:A,'dkp apr 25' E:E,"")), 1, 1)</f>
        <v>#VALUE!</v>
      </c>
      <c r="U194" s="282"/>
      <c r="V194" s="282"/>
      <c r="W194" s="282"/>
      <c r="X194" s="282"/>
      <c r="Y194" s="282"/>
      <c r="Z194" s="282"/>
      <c r="AA194" s="282"/>
      <c r="AB194" s="282"/>
      <c r="AC194" s="282"/>
      <c r="AD194" s="282"/>
      <c r="AE194" s="282"/>
      <c r="AF194" s="282"/>
      <c r="AG194" s="282"/>
      <c r="AH194" s="282"/>
      <c r="AI194" s="282"/>
      <c r="AJ194" s="282"/>
      <c r="AK194" s="282"/>
      <c r="AL194" s="282"/>
      <c r="AM194" s="282"/>
      <c r="AN194" s="282"/>
      <c r="AO194" s="282"/>
      <c r="AP194" s="282"/>
      <c r="AQ194" s="282"/>
      <c r="AR194" s="282"/>
      <c r="AS194" s="282"/>
      <c r="AT194" s="282"/>
      <c r="AU194" s="282"/>
      <c r="AV194" s="282"/>
      <c r="AW194" s="282"/>
      <c r="AX194" s="282"/>
      <c r="AY194" s="282"/>
      <c r="AZ194" s="282"/>
      <c r="BA194" s="282"/>
      <c r="BB194" s="282"/>
    </row>
    <row r="195" customFormat="false" ht="15.75" hidden="false" customHeight="true" outlineLevel="0" collapsed="false">
      <c r="A195" s="282"/>
      <c r="B195" s="278" t="n">
        <f aca="false">G195+K195+O195+S195+W195+AA195+AE195+AI195+AM195+AQ195+AU195+AY195</f>
        <v>0</v>
      </c>
      <c r="C195" s="278" t="e">
        <f aca="false">H195+L195+P195+T195+X195+AB195+AF195+AJ195+AN195+AR195+AV195+AZ195</f>
        <v>#VALUE!</v>
      </c>
      <c r="D195" s="278" t="n">
        <f aca="false">I195+M195+Q195+U195+Y195+AC195+AG195+AK195+AO195+AS195+AW195+BA195</f>
        <v>0</v>
      </c>
      <c r="E195" s="280" t="e">
        <f aca="false">C195/(B195+F195)</f>
        <v>#VALUE!</v>
      </c>
      <c r="F195" s="282"/>
      <c r="G195" s="282"/>
      <c r="H195" s="282"/>
      <c r="I195" s="282"/>
      <c r="J195" s="282"/>
      <c r="K195" s="282"/>
      <c r="L195" s="282"/>
      <c r="M195" s="282"/>
      <c r="N195" s="282"/>
      <c r="O195" s="282"/>
      <c r="P195" s="282"/>
      <c r="Q195" s="282"/>
      <c r="R195" s="282"/>
      <c r="S195" s="282"/>
      <c r="T195" s="282" t="e">
        <f aca="false">array_constrain(arrayformula(xlookup(A195,'dkp apr 25' A:A,'dkp apr 25' E:E,"")), 1, 1)</f>
        <v>#VALUE!</v>
      </c>
      <c r="U195" s="282"/>
      <c r="V195" s="282"/>
      <c r="W195" s="282"/>
      <c r="X195" s="282"/>
      <c r="Y195" s="282"/>
      <c r="Z195" s="282"/>
      <c r="AA195" s="282"/>
      <c r="AB195" s="282"/>
      <c r="AC195" s="282"/>
      <c r="AD195" s="282"/>
      <c r="AE195" s="282"/>
      <c r="AF195" s="282"/>
      <c r="AG195" s="282"/>
      <c r="AH195" s="282"/>
      <c r="AI195" s="282"/>
      <c r="AJ195" s="282"/>
      <c r="AK195" s="282"/>
      <c r="AL195" s="282"/>
      <c r="AM195" s="282"/>
      <c r="AN195" s="282"/>
      <c r="AO195" s="282"/>
      <c r="AP195" s="282"/>
      <c r="AQ195" s="282"/>
      <c r="AR195" s="282"/>
      <c r="AS195" s="282"/>
      <c r="AT195" s="282"/>
      <c r="AU195" s="282"/>
      <c r="AV195" s="282"/>
      <c r="AW195" s="282"/>
      <c r="AX195" s="282"/>
      <c r="AY195" s="282"/>
      <c r="AZ195" s="282"/>
      <c r="BA195" s="282"/>
      <c r="BB195" s="282"/>
    </row>
    <row r="196" customFormat="false" ht="15.75" hidden="false" customHeight="true" outlineLevel="0" collapsed="false">
      <c r="A196" s="282"/>
      <c r="B196" s="278" t="n">
        <f aca="false">G196+K196+O196+S196+W196+AA196+AE196+AI196+AM196+AQ196+AU196+AY196</f>
        <v>0</v>
      </c>
      <c r="C196" s="278" t="e">
        <f aca="false">H196+L196+P196+T196+X196+AB196+AF196+AJ196+AN196+AR196+AV196+AZ196</f>
        <v>#VALUE!</v>
      </c>
      <c r="D196" s="278" t="n">
        <f aca="false">I196+M196+Q196+U196+Y196+AC196+AG196+AK196+AO196+AS196+AW196+BA196</f>
        <v>0</v>
      </c>
      <c r="E196" s="280" t="e">
        <f aca="false">C196/(B196+F196)</f>
        <v>#VALUE!</v>
      </c>
      <c r="F196" s="282"/>
      <c r="G196" s="282"/>
      <c r="H196" s="282"/>
      <c r="I196" s="282"/>
      <c r="J196" s="282"/>
      <c r="K196" s="282"/>
      <c r="L196" s="282"/>
      <c r="M196" s="282"/>
      <c r="N196" s="282"/>
      <c r="O196" s="282"/>
      <c r="P196" s="282"/>
      <c r="Q196" s="282"/>
      <c r="R196" s="282"/>
      <c r="S196" s="282"/>
      <c r="T196" s="282" t="e">
        <f aca="false">array_constrain(arrayformula(xlookup(A196,'dkp apr 25' A:A,'dkp apr 25' E:E,"")), 1, 1)</f>
        <v>#VALUE!</v>
      </c>
      <c r="U196" s="282"/>
      <c r="V196" s="282"/>
      <c r="W196" s="282"/>
      <c r="X196" s="282"/>
      <c r="Y196" s="282"/>
      <c r="Z196" s="282"/>
      <c r="AA196" s="282"/>
      <c r="AB196" s="282"/>
      <c r="AC196" s="282"/>
      <c r="AD196" s="282"/>
      <c r="AE196" s="282"/>
      <c r="AF196" s="282"/>
      <c r="AG196" s="282"/>
      <c r="AH196" s="282"/>
      <c r="AI196" s="282"/>
      <c r="AJ196" s="282"/>
      <c r="AK196" s="282"/>
      <c r="AL196" s="282"/>
      <c r="AM196" s="282"/>
      <c r="AN196" s="282"/>
      <c r="AO196" s="282"/>
      <c r="AP196" s="282"/>
      <c r="AQ196" s="282"/>
      <c r="AR196" s="282"/>
      <c r="AS196" s="282"/>
      <c r="AT196" s="282"/>
      <c r="AU196" s="282"/>
      <c r="AV196" s="282"/>
      <c r="AW196" s="282"/>
      <c r="AX196" s="282"/>
      <c r="AY196" s="282"/>
      <c r="AZ196" s="282"/>
      <c r="BA196" s="282"/>
      <c r="BB196" s="282"/>
    </row>
    <row r="197" customFormat="false" ht="15.75" hidden="false" customHeight="true" outlineLevel="0" collapsed="false">
      <c r="A197" s="282"/>
      <c r="B197" s="278" t="n">
        <f aca="false">G197+K197+O197+S197+W197+AA197+AE197+AI197+AM197+AQ197+AU197+AY197</f>
        <v>0</v>
      </c>
      <c r="C197" s="278" t="e">
        <f aca="false">H197+L197+P197+T197+X197+AB197+AF197+AJ197+AN197+AR197+AV197+AZ197</f>
        <v>#VALUE!</v>
      </c>
      <c r="D197" s="278" t="n">
        <f aca="false">I197+M197+Q197+U197+Y197+AC197+AG197+AK197+AO197+AS197+AW197+BA197</f>
        <v>0</v>
      </c>
      <c r="E197" s="280" t="e">
        <f aca="false">C197/(B197+F197)</f>
        <v>#VALUE!</v>
      </c>
      <c r="F197" s="282"/>
      <c r="G197" s="282"/>
      <c r="H197" s="282"/>
      <c r="I197" s="282"/>
      <c r="J197" s="282"/>
      <c r="K197" s="282"/>
      <c r="L197" s="282"/>
      <c r="M197" s="282"/>
      <c r="N197" s="282"/>
      <c r="O197" s="282"/>
      <c r="P197" s="282"/>
      <c r="Q197" s="282"/>
      <c r="R197" s="282"/>
      <c r="S197" s="282"/>
      <c r="T197" s="282" t="e">
        <f aca="false">array_constrain(arrayformula(xlookup(A197,'dkp apr 25' A:A,'dkp apr 25' E:E,"")), 1, 1)</f>
        <v>#VALUE!</v>
      </c>
      <c r="U197" s="282"/>
      <c r="V197" s="282"/>
      <c r="W197" s="282"/>
      <c r="X197" s="282"/>
      <c r="Y197" s="282"/>
      <c r="Z197" s="282"/>
      <c r="AA197" s="282"/>
      <c r="AB197" s="282"/>
      <c r="AC197" s="282"/>
      <c r="AD197" s="282"/>
      <c r="AE197" s="282"/>
      <c r="AF197" s="282"/>
      <c r="AG197" s="282"/>
      <c r="AH197" s="282"/>
      <c r="AI197" s="282"/>
      <c r="AJ197" s="282"/>
      <c r="AK197" s="282"/>
      <c r="AL197" s="282"/>
      <c r="AM197" s="282"/>
      <c r="AN197" s="282"/>
      <c r="AO197" s="282"/>
      <c r="AP197" s="282"/>
      <c r="AQ197" s="282"/>
      <c r="AR197" s="282"/>
      <c r="AS197" s="282"/>
      <c r="AT197" s="282"/>
      <c r="AU197" s="282"/>
      <c r="AV197" s="282"/>
      <c r="AW197" s="282"/>
      <c r="AX197" s="282"/>
      <c r="AY197" s="282"/>
      <c r="AZ197" s="282"/>
      <c r="BA197" s="282"/>
      <c r="BB197" s="282"/>
    </row>
    <row r="198" customFormat="false" ht="15.75" hidden="false" customHeight="true" outlineLevel="0" collapsed="false">
      <c r="A198" s="282"/>
      <c r="B198" s="278" t="n">
        <f aca="false">G198+K198+O198+S198+W198+AA198+AE198+AI198+AM198+AQ198+AU198+AY198</f>
        <v>0</v>
      </c>
      <c r="C198" s="278" t="e">
        <f aca="false">H198+L198+P198+T198+X198+AB198+AF198+AJ198+AN198+AR198+AV198+AZ198</f>
        <v>#VALUE!</v>
      </c>
      <c r="D198" s="278" t="n">
        <f aca="false">I198+M198+Q198+U198+Y198+AC198+AG198+AK198+AO198+AS198+AW198+BA198</f>
        <v>0</v>
      </c>
      <c r="E198" s="280" t="e">
        <f aca="false">C198/(B198+F198)</f>
        <v>#VALUE!</v>
      </c>
      <c r="F198" s="282"/>
      <c r="G198" s="282"/>
      <c r="H198" s="282"/>
      <c r="I198" s="282"/>
      <c r="J198" s="282"/>
      <c r="K198" s="282"/>
      <c r="L198" s="282"/>
      <c r="M198" s="282"/>
      <c r="N198" s="282"/>
      <c r="O198" s="282"/>
      <c r="P198" s="282"/>
      <c r="Q198" s="282"/>
      <c r="R198" s="282"/>
      <c r="S198" s="282"/>
      <c r="T198" s="282" t="e">
        <f aca="false">array_constrain(arrayformula(xlookup(A198,'dkp apr 25' A:A,'dkp apr 25' E:E,"")), 1, 1)</f>
        <v>#VALUE!</v>
      </c>
      <c r="U198" s="282"/>
      <c r="V198" s="282"/>
      <c r="W198" s="282"/>
      <c r="X198" s="282"/>
      <c r="Y198" s="282"/>
      <c r="Z198" s="282"/>
      <c r="AA198" s="282"/>
      <c r="AB198" s="282"/>
      <c r="AC198" s="282"/>
      <c r="AD198" s="282"/>
      <c r="AE198" s="282"/>
      <c r="AF198" s="282"/>
      <c r="AG198" s="282"/>
      <c r="AH198" s="282"/>
      <c r="AI198" s="282"/>
      <c r="AJ198" s="282"/>
      <c r="AK198" s="282"/>
      <c r="AL198" s="282"/>
      <c r="AM198" s="282"/>
      <c r="AN198" s="282"/>
      <c r="AO198" s="282"/>
      <c r="AP198" s="282"/>
      <c r="AQ198" s="282"/>
      <c r="AR198" s="282"/>
      <c r="AS198" s="282"/>
      <c r="AT198" s="282"/>
      <c r="AU198" s="282"/>
      <c r="AV198" s="282"/>
      <c r="AW198" s="282"/>
      <c r="AX198" s="282"/>
      <c r="AY198" s="282"/>
      <c r="AZ198" s="282"/>
      <c r="BA198" s="282"/>
      <c r="BB198" s="282"/>
    </row>
    <row r="199" customFormat="false" ht="15.75" hidden="false" customHeight="true" outlineLevel="0" collapsed="false">
      <c r="A199" s="282"/>
      <c r="B199" s="278" t="n">
        <f aca="false">G199+K199+O199+S199+W199+AA199+AE199+AI199+AM199+AQ199+AU199+AY199</f>
        <v>0</v>
      </c>
      <c r="C199" s="278" t="e">
        <f aca="false">H199+L199+P199+T199+X199+AB199+AF199+AJ199+AN199+AR199+AV199+AZ199</f>
        <v>#VALUE!</v>
      </c>
      <c r="D199" s="278" t="n">
        <f aca="false">I199+M199+Q199+U199+Y199+AC199+AG199+AK199+AO199+AS199+AW199+BA199</f>
        <v>0</v>
      </c>
      <c r="E199" s="280" t="e">
        <f aca="false">C199/(B199+F199)</f>
        <v>#VALUE!</v>
      </c>
      <c r="F199" s="282"/>
      <c r="G199" s="282"/>
      <c r="H199" s="282"/>
      <c r="I199" s="282"/>
      <c r="J199" s="282"/>
      <c r="K199" s="282"/>
      <c r="L199" s="282"/>
      <c r="M199" s="282"/>
      <c r="N199" s="282"/>
      <c r="O199" s="282"/>
      <c r="P199" s="282"/>
      <c r="Q199" s="282"/>
      <c r="R199" s="282"/>
      <c r="S199" s="282"/>
      <c r="T199" s="282" t="e">
        <f aca="false">array_constrain(arrayformula(xlookup(A199,'dkp apr 25' A:A,'dkp apr 25' E:E,"")), 1, 1)</f>
        <v>#VALUE!</v>
      </c>
      <c r="U199" s="282"/>
      <c r="V199" s="282"/>
      <c r="W199" s="282"/>
      <c r="X199" s="282"/>
      <c r="Y199" s="282"/>
      <c r="Z199" s="282"/>
      <c r="AA199" s="282"/>
      <c r="AB199" s="282"/>
      <c r="AC199" s="282"/>
      <c r="AD199" s="282"/>
      <c r="AE199" s="282"/>
      <c r="AF199" s="282"/>
      <c r="AG199" s="282"/>
      <c r="AH199" s="282"/>
      <c r="AI199" s="282"/>
      <c r="AJ199" s="282"/>
      <c r="AK199" s="282"/>
      <c r="AL199" s="282"/>
      <c r="AM199" s="282"/>
      <c r="AN199" s="282"/>
      <c r="AO199" s="282"/>
      <c r="AP199" s="282"/>
      <c r="AQ199" s="282"/>
      <c r="AR199" s="282"/>
      <c r="AS199" s="282"/>
      <c r="AT199" s="282"/>
      <c r="AU199" s="282"/>
      <c r="AV199" s="282"/>
      <c r="AW199" s="282"/>
      <c r="AX199" s="282"/>
      <c r="AY199" s="282"/>
      <c r="AZ199" s="282"/>
      <c r="BA199" s="282"/>
      <c r="BB199" s="282"/>
    </row>
    <row r="200" customFormat="false" ht="15.75" hidden="false" customHeight="true" outlineLevel="0" collapsed="false">
      <c r="A200" s="282"/>
      <c r="B200" s="278" t="n">
        <f aca="false">G200+K200+O200+S200+W200+AA200+AE200+AI200+AM200+AQ200+AU200+AY200</f>
        <v>0</v>
      </c>
      <c r="C200" s="278" t="e">
        <f aca="false">H200+L200+P200+T200+X200+AB200+AF200+AJ200+AN200+AR200+AV200+AZ200</f>
        <v>#VALUE!</v>
      </c>
      <c r="D200" s="278" t="n">
        <f aca="false">I200+M200+Q200+U200+Y200+AC200+AG200+AK200+AO200+AS200+AW200+BA200</f>
        <v>0</v>
      </c>
      <c r="E200" s="280" t="e">
        <f aca="false">C200/(B200+F200)</f>
        <v>#VALUE!</v>
      </c>
      <c r="F200" s="282"/>
      <c r="G200" s="282"/>
      <c r="H200" s="282"/>
      <c r="I200" s="282"/>
      <c r="J200" s="282"/>
      <c r="K200" s="282"/>
      <c r="L200" s="282"/>
      <c r="M200" s="282"/>
      <c r="N200" s="282"/>
      <c r="O200" s="282"/>
      <c r="P200" s="282"/>
      <c r="Q200" s="282"/>
      <c r="R200" s="282"/>
      <c r="S200" s="282"/>
      <c r="T200" s="282" t="e">
        <f aca="false">array_constrain(arrayformula(xlookup(A200,'dkp apr 25' A:A,'dkp apr 25' E:E,"")), 1, 1)</f>
        <v>#VALUE!</v>
      </c>
      <c r="U200" s="282"/>
      <c r="V200" s="282"/>
      <c r="W200" s="282"/>
      <c r="X200" s="282"/>
      <c r="Y200" s="282"/>
      <c r="Z200" s="282"/>
      <c r="AA200" s="282"/>
      <c r="AB200" s="282"/>
      <c r="AC200" s="282"/>
      <c r="AD200" s="282"/>
      <c r="AE200" s="282"/>
      <c r="AF200" s="282"/>
      <c r="AG200" s="282"/>
      <c r="AH200" s="282"/>
      <c r="AI200" s="282"/>
      <c r="AJ200" s="282"/>
      <c r="AK200" s="282"/>
      <c r="AL200" s="282"/>
      <c r="AM200" s="282"/>
      <c r="AN200" s="282"/>
      <c r="AO200" s="282"/>
      <c r="AP200" s="282"/>
      <c r="AQ200" s="282"/>
      <c r="AR200" s="282"/>
      <c r="AS200" s="282"/>
      <c r="AT200" s="282"/>
      <c r="AU200" s="282"/>
      <c r="AV200" s="282"/>
      <c r="AW200" s="282"/>
      <c r="AX200" s="282"/>
      <c r="AY200" s="282"/>
      <c r="AZ200" s="282"/>
      <c r="BA200" s="282"/>
      <c r="BB200" s="282"/>
    </row>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conditionalFormatting sqref="E1:E1000">
    <cfRule type="colorScale" priority="2">
      <colorScale>
        <cfvo type="percent" val="0"/>
        <cfvo type="percent" val="50"/>
        <cfvo type="percent" val="100"/>
        <color rgb="FFFF0000"/>
        <color rgb="FFFFFF00"/>
        <color rgb="FF00FF00"/>
      </colorScale>
    </cfRule>
  </conditionalFormatting>
  <conditionalFormatting sqref="F1:BB1000">
    <cfRule type="cellIs" priority="3" operator="lessThan" aboveAverage="0" equalAverage="0" bottom="0" percent="0" rank="0" text="" dxfId="6">
      <formula>0</formula>
    </cfRule>
  </conditionalFormatting>
  <conditionalFormatting sqref="I2:I1000 M2:M1000 Q2:Q1000 U2:U1000 Y2:Y1000 AC2:AC1000 AG2:AG1000 AK2:AK1000 AO2:AO1000 AS2:AS1000 AW2:AW1000 BA2:BA1000">
    <cfRule type="colorScale" priority="4">
      <colorScale>
        <cfvo type="formula" val="0"/>
        <cfvo type="formula" val="10"/>
        <cfvo type="formula" val="20"/>
        <color rgb="FFFFFFFF"/>
        <color rgb="FFFFFF00"/>
        <color rgb="FFFF0000"/>
      </colorScale>
    </cfRule>
  </conditionalFormatting>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0" width="29.4"/>
    <col collapsed="false" customWidth="true" hidden="false" outlineLevel="0" max="6" min="2" style="0" width="12.64"/>
    <col collapsed="false" customWidth="true" hidden="false" outlineLevel="0" max="26" min="7" style="0" width="8.64"/>
    <col collapsed="false" customWidth="true" hidden="false" outlineLevel="0" max="1024" min="27" style="0" width="12.64"/>
  </cols>
  <sheetData>
    <row r="1" customFormat="false" ht="15.75" hidden="false" customHeight="true" outlineLevel="0" collapsed="false">
      <c r="A1" s="249" t="s">
        <v>290</v>
      </c>
      <c r="B1" s="3" t="s">
        <v>1101</v>
      </c>
      <c r="C1" s="3" t="s">
        <v>1102</v>
      </c>
      <c r="D1" s="3" t="s">
        <v>1103</v>
      </c>
    </row>
    <row r="2" customFormat="false" ht="15.75" hidden="true" customHeight="true" outlineLevel="0" collapsed="false">
      <c r="A2" s="265" t="s">
        <v>1104</v>
      </c>
      <c r="B2" s="284" t="e">
        <f aca="false">array_constrain(arrayformula(INDEX('dkp jun 24' AA:AA,MATCH(A2,'dkp jun 24' A:A,0))), 1, 1)</f>
        <v>#VALUE!</v>
      </c>
      <c r="C2" s="284" t="e">
        <f aca="false">array_constrain(arrayformula(INDEX('dkp jul 24' J:J,MATCH(A2,'dkp jul 24' A:A,0))), 1, 1)</f>
        <v>#VALUE!</v>
      </c>
      <c r="D2" s="284" t="e">
        <f aca="false">array_constrain(arrayformula(INDEX('dkp jul 24' O:O,MATCH(A2,'dkp jul 24' A:A,0))), 1, 1)</f>
        <v>#VALUE!</v>
      </c>
      <c r="E2" s="284" t="n">
        <f aca="false">COUNTIF(B2:D2,"&gt;0")</f>
        <v>0</v>
      </c>
    </row>
    <row r="3" customFormat="false" ht="15.75" hidden="true" customHeight="true" outlineLevel="0" collapsed="false">
      <c r="A3" s="285" t="s">
        <v>138</v>
      </c>
      <c r="B3" s="286" t="e">
        <f aca="false">array_constrain(arrayformula(INDEX('dkp jun 24' AA:AA,MATCH(A3,'dkp jun 24' A:A,0))), 1, 1)</f>
        <v>#VALUE!</v>
      </c>
      <c r="C3" s="286" t="e">
        <f aca="false">array_constrain(arrayformula(INDEX('dkp jul 24' J:J,MATCH(A3,'dkp jul 24' A:A,0))), 1, 1)</f>
        <v>#VALUE!</v>
      </c>
      <c r="D3" s="286" t="e">
        <f aca="false">array_constrain(arrayformula(INDEX('dkp jul 24' O:O,MATCH(A3,'dkp jul 24' A:A,0))), 1, 1)</f>
        <v>#VALUE!</v>
      </c>
      <c r="E3" s="286" t="n">
        <f aca="false">COUNTIF(B3:D3,"&gt;0")</f>
        <v>0</v>
      </c>
    </row>
    <row r="4" customFormat="false" ht="15.75" hidden="true" customHeight="true" outlineLevel="0" collapsed="false">
      <c r="A4" s="265" t="s">
        <v>378</v>
      </c>
      <c r="B4" s="284" t="e">
        <f aca="false">array_constrain(arrayformula(INDEX('dkp jun 24' AA:AA,MATCH(A4,'dkp jun 24' A:A,0))), 1, 1)</f>
        <v>#VALUE!</v>
      </c>
      <c r="C4" s="284" t="e">
        <f aca="false">array_constrain(arrayformula(INDEX('dkp jul 24' J:J,MATCH(A4,'dkp jul 24' A:A,0))), 1, 1)</f>
        <v>#VALUE!</v>
      </c>
      <c r="D4" s="284" t="e">
        <f aca="false">array_constrain(arrayformula(INDEX('dkp jul 24' O:O,MATCH(A4,'dkp jul 24' A:A,0))), 1, 1)</f>
        <v>#VALUE!</v>
      </c>
      <c r="E4" s="284" t="n">
        <f aca="false">COUNTIF(B4:D4,"&gt;0")</f>
        <v>0</v>
      </c>
    </row>
    <row r="5" customFormat="false" ht="15.75" hidden="true" customHeight="true" outlineLevel="0" collapsed="false">
      <c r="A5" s="285" t="s">
        <v>306</v>
      </c>
      <c r="B5" s="286" t="e">
        <f aca="false">array_constrain(arrayformula(INDEX('dkp jun 24' AA:AA,MATCH(A5,'dkp jun 24' A:A,0))), 1, 1)</f>
        <v>#VALUE!</v>
      </c>
      <c r="C5" s="286" t="e">
        <f aca="false">array_constrain(arrayformula(INDEX('dkp jul 24' J:J,MATCH(A5,'dkp jul 24' A:A,0))), 1, 1)</f>
        <v>#VALUE!</v>
      </c>
      <c r="D5" s="286" t="e">
        <f aca="false">array_constrain(arrayformula(INDEX('dkp jul 24' O:O,MATCH(A5,'dkp jul 24' A:A,0))), 1, 1)</f>
        <v>#VALUE!</v>
      </c>
      <c r="E5" s="286" t="n">
        <f aca="false">COUNTIF(B5:D5,"&gt;0")</f>
        <v>0</v>
      </c>
    </row>
    <row r="6" customFormat="false" ht="15.75" hidden="true" customHeight="true" outlineLevel="0" collapsed="false">
      <c r="A6" s="254" t="s">
        <v>185</v>
      </c>
      <c r="B6" s="284" t="e">
        <f aca="false">array_constrain(arrayformula(INDEX('dkp jun 24' AA:AA,MATCH(A6,'dkp jun 24' A:A,0))), 1, 1)</f>
        <v>#VALUE!</v>
      </c>
      <c r="C6" s="284" t="e">
        <f aca="false">array_constrain(arrayformula(INDEX('dkp jul 24' J:J,MATCH(A6,'dkp jul 24' A:A,0))), 1, 1)</f>
        <v>#VALUE!</v>
      </c>
      <c r="D6" s="284" t="e">
        <f aca="false">array_constrain(arrayformula(INDEX('dkp jul 24' O:O,MATCH(A6,'dkp jul 24' A:A,0))), 1, 1)</f>
        <v>#VALUE!</v>
      </c>
      <c r="E6" s="284" t="n">
        <f aca="false">COUNTIF(B6:D6,"&gt;0")</f>
        <v>0</v>
      </c>
    </row>
    <row r="7" customFormat="false" ht="15.75" hidden="false" customHeight="true" outlineLevel="0" collapsed="false">
      <c r="A7" s="285" t="s">
        <v>263</v>
      </c>
      <c r="B7" s="286" t="e">
        <f aca="false">array_constrain(arrayformula(INDEX('dkp jun 24' AA:AA,MATCH(A7,'dkp jun 24' A:A,0))), 1, 1)</f>
        <v>#VALUE!</v>
      </c>
      <c r="C7" s="286" t="e">
        <f aca="false">array_constrain(arrayformula(INDEX('dkp jul 24' J:J,MATCH(A7,'dkp jul 24' A:A,0))), 1, 1)</f>
        <v>#VALUE!</v>
      </c>
      <c r="D7" s="286" t="e">
        <f aca="false">array_constrain(arrayformula(INDEX('dkp jul 24' O:O,MATCH(A7,'dkp jul 24' A:A,0))), 1, 1)</f>
        <v>#VALUE!</v>
      </c>
      <c r="E7" s="286" t="n">
        <f aca="false">COUNTIF(B7:D7,"&gt;0")</f>
        <v>0</v>
      </c>
    </row>
    <row r="8" customFormat="false" ht="15.75" hidden="true" customHeight="true" outlineLevel="0" collapsed="false">
      <c r="A8" s="254" t="s">
        <v>55</v>
      </c>
      <c r="B8" s="284" t="e">
        <f aca="false">array_constrain(arrayformula(INDEX('dkp jun 24' AA:AA,MATCH(A8,'dkp jun 24' A:A,0))), 1, 1)</f>
        <v>#VALUE!</v>
      </c>
      <c r="C8" s="284" t="e">
        <f aca="false">array_constrain(arrayformula(INDEX('dkp jul 24' J:J,MATCH(A8,'dkp jul 24' A:A,0))), 1, 1)</f>
        <v>#VALUE!</v>
      </c>
      <c r="D8" s="284" t="e">
        <f aca="false">array_constrain(arrayformula(INDEX('dkp jul 24' O:O,MATCH(A8,'dkp jul 24' A:A,0))), 1, 1)</f>
        <v>#VALUE!</v>
      </c>
      <c r="E8" s="284" t="n">
        <f aca="false">COUNTIF(B8:D8,"&gt;0")</f>
        <v>0</v>
      </c>
    </row>
    <row r="9" customFormat="false" ht="15.75" hidden="true" customHeight="true" outlineLevel="0" collapsed="false">
      <c r="A9" s="287" t="s">
        <v>1080</v>
      </c>
      <c r="B9" s="286" t="e">
        <f aca="false">array_constrain(arrayformula(INDEX('dkp jun 24' AA:AA,MATCH(A9,'dkp jun 24' A:A,0))), 1, 1)</f>
        <v>#VALUE!</v>
      </c>
      <c r="C9" s="286" t="e">
        <f aca="false">array_constrain(arrayformula(INDEX('dkp jul 24' J:J,MATCH(A9,'dkp jul 24' A:A,0))), 1, 1)</f>
        <v>#VALUE!</v>
      </c>
      <c r="D9" s="286" t="e">
        <f aca="false">array_constrain(arrayformula(INDEX('dkp jul 24' O:O,MATCH(A9,'dkp jul 24' A:A,0))), 1, 1)</f>
        <v>#VALUE!</v>
      </c>
      <c r="E9" s="286" t="n">
        <f aca="false">COUNTIF(B9:D9,"&gt;0")</f>
        <v>0</v>
      </c>
    </row>
    <row r="10" customFormat="false" ht="15.75" hidden="false" customHeight="true" outlineLevel="0" collapsed="false">
      <c r="A10" s="254" t="s">
        <v>8</v>
      </c>
      <c r="B10" s="284" t="e">
        <f aca="false">array_constrain(arrayformula(INDEX('dkp jun 24' AA:AA,MATCH(A10,'dkp jun 24' A:A,0))), 1, 1)</f>
        <v>#VALUE!</v>
      </c>
      <c r="C10" s="284" t="e">
        <f aca="false">array_constrain(arrayformula(INDEX('dkp jul 24' J:J,MATCH(A10,'dkp jul 24' A:A,0))), 1, 1)</f>
        <v>#VALUE!</v>
      </c>
      <c r="D10" s="284" t="e">
        <f aca="false">array_constrain(arrayformula(INDEX('dkp jul 24' O:O,MATCH(A10,'dkp jul 24' A:A,0))), 1, 1)</f>
        <v>#VALUE!</v>
      </c>
      <c r="E10" s="284" t="n">
        <f aca="false">COUNTIF(B10:D10,"&gt;0")</f>
        <v>0</v>
      </c>
    </row>
    <row r="11" customFormat="false" ht="15.75" hidden="true" customHeight="true" outlineLevel="0" collapsed="false">
      <c r="A11" s="285" t="s">
        <v>199</v>
      </c>
      <c r="B11" s="286" t="e">
        <f aca="false">array_constrain(arrayformula(INDEX('dkp jun 24' AA:AA,MATCH(A11,'dkp jun 24' A:A,0))), 1, 1)</f>
        <v>#VALUE!</v>
      </c>
      <c r="C11" s="286" t="e">
        <f aca="false">array_constrain(arrayformula(INDEX('dkp jul 24' J:J,MATCH(A11,'dkp jul 24' A:A,0))), 1, 1)</f>
        <v>#VALUE!</v>
      </c>
      <c r="D11" s="286" t="e">
        <f aca="false">array_constrain(arrayformula(INDEX('dkp jul 24' O:O,MATCH(A11,'dkp jul 24' A:A,0))), 1, 1)</f>
        <v>#VALUE!</v>
      </c>
      <c r="E11" s="286" t="n">
        <f aca="false">COUNTIF(B11:D11,"&gt;0")</f>
        <v>0</v>
      </c>
    </row>
    <row r="12" customFormat="false" ht="15.75" hidden="true" customHeight="true" outlineLevel="0" collapsed="false">
      <c r="A12" s="254" t="s">
        <v>333</v>
      </c>
      <c r="B12" s="284" t="e">
        <f aca="false">array_constrain(arrayformula(INDEX('dkp jun 24' AA:AA,MATCH(A12,'dkp jun 24' A:A,0))), 1, 1)</f>
        <v>#VALUE!</v>
      </c>
      <c r="C12" s="284" t="e">
        <f aca="false">array_constrain(arrayformula(INDEX('dkp jul 24' J:J,MATCH(A12,'dkp jul 24' A:A,0))), 1, 1)</f>
        <v>#VALUE!</v>
      </c>
      <c r="D12" s="284" t="e">
        <f aca="false">array_constrain(arrayformula(INDEX('dkp jul 24' O:O,MATCH(A12,'dkp jul 24' A:A,0))), 1, 1)</f>
        <v>#VALUE!</v>
      </c>
      <c r="E12" s="284" t="n">
        <f aca="false">COUNTIF(B12:D12,"&gt;0")</f>
        <v>0</v>
      </c>
    </row>
    <row r="13" customFormat="false" ht="15.75" hidden="true" customHeight="true" outlineLevel="0" collapsed="false">
      <c r="A13" s="285" t="s">
        <v>150</v>
      </c>
      <c r="B13" s="286" t="e">
        <f aca="false">array_constrain(arrayformula(INDEX('dkp jun 24' AA:AA,MATCH(A13,'dkp jun 24' A:A,0))), 1, 1)</f>
        <v>#VALUE!</v>
      </c>
      <c r="C13" s="286" t="e">
        <f aca="false">array_constrain(arrayformula(INDEX('dkp jul 24' J:J,MATCH(A13,'dkp jul 24' A:A,0))), 1, 1)</f>
        <v>#VALUE!</v>
      </c>
      <c r="D13" s="286" t="e">
        <f aca="false">array_constrain(arrayformula(INDEX('dkp jul 24' O:O,MATCH(A13,'dkp jul 24' A:A,0))), 1, 1)</f>
        <v>#VALUE!</v>
      </c>
      <c r="E13" s="286" t="n">
        <f aca="false">COUNTIF(B13:D13,"&gt;0")</f>
        <v>0</v>
      </c>
    </row>
    <row r="14" customFormat="false" ht="15.75" hidden="true" customHeight="true" outlineLevel="0" collapsed="false">
      <c r="A14" s="254" t="s">
        <v>262</v>
      </c>
      <c r="B14" s="284" t="e">
        <f aca="false">array_constrain(arrayformula(INDEX('dkp jun 24' AA:AA,MATCH(A14,'dkp jun 24' A:A,0))), 1, 1)</f>
        <v>#VALUE!</v>
      </c>
      <c r="C14" s="284" t="e">
        <f aca="false">array_constrain(arrayformula(INDEX('dkp jul 24' J:J,MATCH(A14,'dkp jul 24' A:A,0))), 1, 1)</f>
        <v>#VALUE!</v>
      </c>
      <c r="D14" s="284" t="e">
        <f aca="false">array_constrain(arrayformula(INDEX('dkp jul 24' O:O,MATCH(A14,'dkp jul 24' A:A,0))), 1, 1)</f>
        <v>#VALUE!</v>
      </c>
      <c r="E14" s="284" t="n">
        <f aca="false">COUNTIF(B14:D14,"&gt;0")</f>
        <v>0</v>
      </c>
    </row>
    <row r="15" customFormat="false" ht="15.75" hidden="true" customHeight="true" outlineLevel="0" collapsed="false">
      <c r="A15" s="287" t="s">
        <v>1105</v>
      </c>
      <c r="B15" s="286" t="e">
        <f aca="false">array_constrain(arrayformula(INDEX('dkp jun 24' AA:AA,MATCH(A15,'dkp jun 24' A:A,0))), 1, 1)</f>
        <v>#VALUE!</v>
      </c>
      <c r="C15" s="286" t="e">
        <f aca="false">array_constrain(arrayformula(INDEX('dkp jul 24' J:J,MATCH(A15,'dkp jul 24' A:A,0))), 1, 1)</f>
        <v>#VALUE!</v>
      </c>
      <c r="D15" s="286" t="e">
        <f aca="false">array_constrain(arrayformula(INDEX('dkp jul 24' O:O,MATCH(A15,'dkp jul 24' A:A,0))), 1, 1)</f>
        <v>#VALUE!</v>
      </c>
      <c r="E15" s="286" t="n">
        <f aca="false">COUNTIF(B15:D15,"&gt;0")</f>
        <v>0</v>
      </c>
    </row>
    <row r="16" customFormat="false" ht="15.75" hidden="true" customHeight="true" outlineLevel="0" collapsed="false">
      <c r="A16" s="265" t="s">
        <v>308</v>
      </c>
      <c r="B16" s="284" t="e">
        <f aca="false">array_constrain(arrayformula(INDEX('dkp jun 24' AA:AA,MATCH(A16,'dkp jun 24' A:A,0))), 1, 1)</f>
        <v>#VALUE!</v>
      </c>
      <c r="C16" s="284" t="e">
        <f aca="false">array_constrain(arrayformula(INDEX('dkp jul 24' J:J,MATCH(A16,'dkp jul 24' A:A,0))), 1, 1)</f>
        <v>#VALUE!</v>
      </c>
      <c r="D16" s="284" t="e">
        <f aca="false">array_constrain(arrayformula(INDEX('dkp jul 24' O:O,MATCH(A16,'dkp jul 24' A:A,0))), 1, 1)</f>
        <v>#VALUE!</v>
      </c>
      <c r="E16" s="284" t="n">
        <f aca="false">COUNTIF(B16:D16,"&gt;0")</f>
        <v>0</v>
      </c>
    </row>
    <row r="17" customFormat="false" ht="15.75" hidden="true" customHeight="true" outlineLevel="0" collapsed="false">
      <c r="A17" s="285" t="s">
        <v>141</v>
      </c>
      <c r="B17" s="286" t="e">
        <f aca="false">array_constrain(arrayformula(INDEX('dkp jun 24' AA:AA,MATCH(A17,'dkp jun 24' A:A,0))), 1, 1)</f>
        <v>#VALUE!</v>
      </c>
      <c r="C17" s="286" t="e">
        <f aca="false">array_constrain(arrayformula(INDEX('dkp jul 24' J:J,MATCH(A17,'dkp jul 24' A:A,0))), 1, 1)</f>
        <v>#VALUE!</v>
      </c>
      <c r="D17" s="286" t="e">
        <f aca="false">array_constrain(arrayformula(INDEX('dkp jul 24' O:O,MATCH(A17,'dkp jul 24' A:A,0))), 1, 1)</f>
        <v>#VALUE!</v>
      </c>
      <c r="E17" s="286" t="n">
        <f aca="false">COUNTIF(B17:D17,"&gt;0")</f>
        <v>0</v>
      </c>
    </row>
    <row r="18" customFormat="false" ht="15.75" hidden="true" customHeight="true" outlineLevel="0" collapsed="false">
      <c r="A18" s="254" t="s">
        <v>98</v>
      </c>
      <c r="B18" s="284" t="e">
        <f aca="false">array_constrain(arrayformula(INDEX('dkp jun 24' AA:AA,MATCH(A18,'dkp jun 24' A:A,0))), 1, 1)</f>
        <v>#VALUE!</v>
      </c>
      <c r="C18" s="284" t="e">
        <f aca="false">array_constrain(arrayformula(INDEX('dkp jul 24' J:J,MATCH(A18,'dkp jul 24' A:A,0))), 1, 1)</f>
        <v>#VALUE!</v>
      </c>
      <c r="D18" s="284" t="e">
        <f aca="false">array_constrain(arrayformula(INDEX('dkp jul 24' O:O,MATCH(A18,'dkp jul 24' A:A,0))), 1, 1)</f>
        <v>#VALUE!</v>
      </c>
      <c r="E18" s="284" t="n">
        <f aca="false">COUNTIF(B18:D18,"&gt;0")</f>
        <v>0</v>
      </c>
    </row>
    <row r="19" customFormat="false" ht="15.75" hidden="false" customHeight="true" outlineLevel="0" collapsed="false">
      <c r="A19" s="285" t="s">
        <v>207</v>
      </c>
      <c r="B19" s="286" t="e">
        <f aca="false">array_constrain(arrayformula(INDEX('dkp jun 24' AA:AA,MATCH(A19,'dkp jun 24' A:A,0))), 1, 1)</f>
        <v>#VALUE!</v>
      </c>
      <c r="C19" s="286" t="e">
        <f aca="false">array_constrain(arrayformula(INDEX('dkp jul 24' J:J,MATCH(A19,'dkp jul 24' A:A,0))), 1, 1)</f>
        <v>#VALUE!</v>
      </c>
      <c r="D19" s="286" t="e">
        <f aca="false">array_constrain(arrayformula(INDEX('dkp jul 24' O:O,MATCH(A19,'dkp jul 24' A:A,0))), 1, 1)</f>
        <v>#VALUE!</v>
      </c>
      <c r="E19" s="286" t="n">
        <f aca="false">COUNTIF(B19:D19,"&gt;0")</f>
        <v>0</v>
      </c>
    </row>
    <row r="20" customFormat="false" ht="15.75" hidden="true" customHeight="true" outlineLevel="0" collapsed="false">
      <c r="A20" s="265" t="s">
        <v>119</v>
      </c>
      <c r="B20" s="284" t="e">
        <f aca="false">array_constrain(arrayformula(INDEX('dkp jun 24' AA:AA,MATCH(A20,'dkp jun 24' A:A,0))), 1, 1)</f>
        <v>#VALUE!</v>
      </c>
      <c r="C20" s="284" t="e">
        <f aca="false">array_constrain(arrayformula(INDEX('dkp jul 24' J:J,MATCH(A20,'dkp jul 24' A:A,0))), 1, 1)</f>
        <v>#VALUE!</v>
      </c>
      <c r="D20" s="284" t="e">
        <f aca="false">array_constrain(arrayformula(INDEX('dkp jul 24' O:O,MATCH(A20,'dkp jul 24' A:A,0))), 1, 1)</f>
        <v>#VALUE!</v>
      </c>
      <c r="E20" s="284" t="n">
        <f aca="false">COUNTIF(B20:D20,"&gt;0")</f>
        <v>0</v>
      </c>
    </row>
    <row r="21" customFormat="false" ht="15.75" hidden="false" customHeight="true" outlineLevel="0" collapsed="false">
      <c r="A21" s="285" t="s">
        <v>85</v>
      </c>
      <c r="B21" s="286" t="e">
        <f aca="false">array_constrain(arrayformula(INDEX('dkp jun 24' AA:AA,MATCH(A21,'dkp jun 24' A:A,0))), 1, 1)</f>
        <v>#VALUE!</v>
      </c>
      <c r="C21" s="286" t="e">
        <f aca="false">array_constrain(arrayformula(INDEX('dkp jul 24' J:J,MATCH(A21,'dkp jul 24' A:A,0))), 1, 1)</f>
        <v>#VALUE!</v>
      </c>
      <c r="D21" s="286" t="e">
        <f aca="false">array_constrain(arrayformula(INDEX('dkp jul 24' O:O,MATCH(A21,'dkp jul 24' A:A,0))), 1, 1)</f>
        <v>#VALUE!</v>
      </c>
      <c r="E21" s="286" t="n">
        <f aca="false">COUNTIF(B21:D21,"&gt;0")</f>
        <v>0</v>
      </c>
    </row>
    <row r="22" customFormat="false" ht="15.75" hidden="false" customHeight="true" outlineLevel="0" collapsed="false">
      <c r="A22" s="254" t="s">
        <v>90</v>
      </c>
      <c r="B22" s="284" t="e">
        <f aca="false">array_constrain(arrayformula(INDEX('dkp jun 24' AA:AA,MATCH(A22,'dkp jun 24' A:A,0))), 1, 1)</f>
        <v>#VALUE!</v>
      </c>
      <c r="C22" s="284" t="e">
        <f aca="false">array_constrain(arrayformula(INDEX('dkp jul 24' J:J,MATCH(A22,'dkp jul 24' A:A,0))), 1, 1)</f>
        <v>#VALUE!</v>
      </c>
      <c r="D22" s="284" t="e">
        <f aca="false">array_constrain(arrayformula(INDEX('dkp jul 24' O:O,MATCH(A22,'dkp jul 24' A:A,0))), 1, 1)</f>
        <v>#VALUE!</v>
      </c>
      <c r="E22" s="284" t="n">
        <f aca="false">COUNTIF(B22:D22,"&gt;0")</f>
        <v>0</v>
      </c>
    </row>
    <row r="23" customFormat="false" ht="15.75" hidden="false" customHeight="true" outlineLevel="0" collapsed="false">
      <c r="A23" s="285" t="s">
        <v>256</v>
      </c>
      <c r="B23" s="286" t="e">
        <f aca="false">array_constrain(arrayformula(INDEX('dkp jun 24' AA:AA,MATCH(A23,'dkp jun 24' A:A,0))), 1, 1)</f>
        <v>#VALUE!</v>
      </c>
      <c r="C23" s="286" t="e">
        <f aca="false">array_constrain(arrayformula(INDEX('dkp jul 24' J:J,MATCH(A23,'dkp jul 24' A:A,0))), 1, 1)</f>
        <v>#VALUE!</v>
      </c>
      <c r="D23" s="286" t="e">
        <f aca="false">array_constrain(arrayformula(INDEX('dkp jul 24' O:O,MATCH(A23,'dkp jul 24' A:A,0))), 1, 1)</f>
        <v>#VALUE!</v>
      </c>
      <c r="E23" s="286" t="n">
        <f aca="false">COUNTIF(B23:D23,"&gt;0")</f>
        <v>0</v>
      </c>
    </row>
    <row r="24" customFormat="false" ht="15.75" hidden="false" customHeight="true" outlineLevel="0" collapsed="false">
      <c r="A24" s="254" t="s">
        <v>1106</v>
      </c>
      <c r="B24" s="284" t="e">
        <f aca="false">array_constrain(arrayformula(INDEX('dkp jun 24' AA:AA,MATCH(A24,'dkp jun 24' A:A,0))), 1, 1)</f>
        <v>#VALUE!</v>
      </c>
      <c r="C24" s="284" t="e">
        <f aca="false">array_constrain(arrayformula(INDEX('dkp jul 24' J:J,MATCH(A24,'dkp jul 24' A:A,0))), 1, 1)</f>
        <v>#VALUE!</v>
      </c>
      <c r="D24" s="284" t="e">
        <f aca="false">array_constrain(arrayformula(INDEX('dkp jul 24' O:O,MATCH(A24,'dkp jul 24' A:A,0))), 1, 1)</f>
        <v>#VALUE!</v>
      </c>
      <c r="E24" s="284" t="n">
        <f aca="false">COUNTIF(B24:D24,"&gt;0")</f>
        <v>0</v>
      </c>
    </row>
    <row r="25" customFormat="false" ht="15.75" hidden="true" customHeight="true" outlineLevel="0" collapsed="false">
      <c r="A25" s="285" t="s">
        <v>162</v>
      </c>
      <c r="B25" s="286" t="e">
        <f aca="false">array_constrain(arrayformula(INDEX('dkp jun 24' AA:AA,MATCH(A25,'dkp jun 24' A:A,0))), 1, 1)</f>
        <v>#VALUE!</v>
      </c>
      <c r="C25" s="286" t="e">
        <f aca="false">array_constrain(arrayformula(INDEX('dkp jul 24' J:J,MATCH(A25,'dkp jul 24' A:A,0))), 1, 1)</f>
        <v>#VALUE!</v>
      </c>
      <c r="D25" s="286" t="e">
        <f aca="false">array_constrain(arrayformula(INDEX('dkp jul 24' O:O,MATCH(A25,'dkp jul 24' A:A,0))), 1, 1)</f>
        <v>#VALUE!</v>
      </c>
      <c r="E25" s="286" t="n">
        <f aca="false">COUNTIF(B25:D25,"&gt;0")</f>
        <v>0</v>
      </c>
    </row>
    <row r="26" customFormat="false" ht="15.75" hidden="true" customHeight="true" outlineLevel="0" collapsed="false">
      <c r="A26" s="254" t="s">
        <v>1107</v>
      </c>
      <c r="B26" s="284" t="e">
        <f aca="false">array_constrain(arrayformula(INDEX('dkp jun 24' AA:AA,MATCH(A26,'dkp jun 24' A:A,0))), 1, 1)</f>
        <v>#VALUE!</v>
      </c>
      <c r="C26" s="284" t="e">
        <f aca="false">array_constrain(arrayformula(INDEX('dkp jul 24' J:J,MATCH(A26,'dkp jul 24' A:A,0))), 1, 1)</f>
        <v>#VALUE!</v>
      </c>
      <c r="D26" s="284" t="e">
        <f aca="false">array_constrain(arrayformula(INDEX('dkp jul 24' O:O,MATCH(A26,'dkp jul 24' A:A,0))), 1, 1)</f>
        <v>#VALUE!</v>
      </c>
      <c r="E26" s="284" t="n">
        <f aca="false">COUNTIF(B26:D26,"&gt;0")</f>
        <v>0</v>
      </c>
    </row>
    <row r="27" customFormat="false" ht="15.75" hidden="true" customHeight="true" outlineLevel="0" collapsed="false">
      <c r="A27" s="285" t="s">
        <v>106</v>
      </c>
      <c r="B27" s="286" t="e">
        <f aca="false">array_constrain(arrayformula(INDEX('dkp jun 24' AA:AA,MATCH(A27,'dkp jun 24' A:A,0))), 1, 1)</f>
        <v>#VALUE!</v>
      </c>
      <c r="C27" s="286" t="e">
        <f aca="false">array_constrain(arrayformula(INDEX('dkp jul 24' J:J,MATCH(A27,'dkp jul 24' A:A,0))), 1, 1)</f>
        <v>#VALUE!</v>
      </c>
      <c r="D27" s="286" t="e">
        <f aca="false">array_constrain(arrayformula(INDEX('dkp jul 24' O:O,MATCH(A27,'dkp jul 24' A:A,0))), 1, 1)</f>
        <v>#VALUE!</v>
      </c>
      <c r="E27" s="286" t="n">
        <f aca="false">COUNTIF(B27:D27,"&gt;0")</f>
        <v>0</v>
      </c>
    </row>
    <row r="28" customFormat="false" ht="15.75" hidden="true" customHeight="true" outlineLevel="0" collapsed="false">
      <c r="A28" s="254" t="s">
        <v>33</v>
      </c>
      <c r="B28" s="284" t="e">
        <f aca="false">array_constrain(arrayformula(INDEX('dkp jun 24' AA:AA,MATCH(A28,'dkp jun 24' A:A,0))), 1, 1)</f>
        <v>#VALUE!</v>
      </c>
      <c r="C28" s="284" t="e">
        <f aca="false">array_constrain(arrayformula(INDEX('dkp jul 24' J:J,MATCH(A28,'dkp jul 24' A:A,0))), 1, 1)</f>
        <v>#VALUE!</v>
      </c>
      <c r="D28" s="284" t="e">
        <f aca="false">array_constrain(arrayformula(INDEX('dkp jul 24' O:O,MATCH(A28,'dkp jul 24' A:A,0))), 1, 1)</f>
        <v>#VALUE!</v>
      </c>
      <c r="E28" s="284" t="n">
        <f aca="false">COUNTIF(B28:D28,"&gt;0")</f>
        <v>0</v>
      </c>
    </row>
    <row r="29" customFormat="false" ht="15.75" hidden="true" customHeight="true" outlineLevel="0" collapsed="false">
      <c r="A29" s="285" t="s">
        <v>51</v>
      </c>
      <c r="B29" s="286" t="e">
        <f aca="false">array_constrain(arrayformula(INDEX('dkp jun 24' AA:AA,MATCH(A29,'dkp jun 24' A:A,0))), 1, 1)</f>
        <v>#VALUE!</v>
      </c>
      <c r="C29" s="286" t="e">
        <f aca="false">array_constrain(arrayformula(INDEX('dkp jul 24' J:J,MATCH(A29,'dkp jul 24' A:A,0))), 1, 1)</f>
        <v>#VALUE!</v>
      </c>
      <c r="D29" s="286" t="e">
        <f aca="false">array_constrain(arrayformula(INDEX('dkp jul 24' O:O,MATCH(A29,'dkp jul 24' A:A,0))), 1, 1)</f>
        <v>#VALUE!</v>
      </c>
      <c r="E29" s="286" t="n">
        <f aca="false">COUNTIF(B29:D29,"&gt;0")</f>
        <v>0</v>
      </c>
    </row>
    <row r="30" customFormat="false" ht="15.75" hidden="true" customHeight="true" outlineLevel="0" collapsed="false">
      <c r="A30" s="254" t="s">
        <v>152</v>
      </c>
      <c r="B30" s="284" t="e">
        <f aca="false">array_constrain(arrayformula(INDEX('dkp jun 24' AA:AA,MATCH(A30,'dkp jun 24' A:A,0))), 1, 1)</f>
        <v>#VALUE!</v>
      </c>
      <c r="C30" s="284" t="e">
        <f aca="false">array_constrain(arrayformula(INDEX('dkp jul 24' J:J,MATCH(A30,'dkp jul 24' A:A,0))), 1, 1)</f>
        <v>#VALUE!</v>
      </c>
      <c r="D30" s="284" t="e">
        <f aca="false">array_constrain(arrayformula(INDEX('dkp jul 24' O:O,MATCH(A30,'dkp jul 24' A:A,0))), 1, 1)</f>
        <v>#VALUE!</v>
      </c>
      <c r="E30" s="284" t="n">
        <f aca="false">COUNTIF(B30:D30,"&gt;0")</f>
        <v>0</v>
      </c>
    </row>
    <row r="31" customFormat="false" ht="15.75" hidden="true" customHeight="true" outlineLevel="0" collapsed="false">
      <c r="A31" s="285" t="s">
        <v>1098</v>
      </c>
      <c r="B31" s="286" t="e">
        <f aca="false">array_constrain(arrayformula(INDEX('dkp jun 24' AA:AA,MATCH(A31,'dkp jun 24' A:A,0))), 1, 1)</f>
        <v>#VALUE!</v>
      </c>
      <c r="C31" s="286" t="e">
        <f aca="false">array_constrain(arrayformula(INDEX('dkp jul 24' J:J,MATCH(A31,'dkp jul 24' A:A,0))), 1, 1)</f>
        <v>#VALUE!</v>
      </c>
      <c r="D31" s="286" t="e">
        <f aca="false">array_constrain(arrayformula(INDEX('dkp jul 24' O:O,MATCH(A31,'dkp jul 24' A:A,0))), 1, 1)</f>
        <v>#VALUE!</v>
      </c>
      <c r="E31" s="286" t="n">
        <f aca="false">COUNTIF(B31:D31,"&gt;0")</f>
        <v>0</v>
      </c>
    </row>
    <row r="32" customFormat="false" ht="15.75" hidden="true" customHeight="true" outlineLevel="0" collapsed="false">
      <c r="A32" s="254" t="s">
        <v>86</v>
      </c>
      <c r="B32" s="284" t="e">
        <f aca="false">array_constrain(arrayformula(INDEX('dkp jun 24' AA:AA,MATCH(A32,'dkp jun 24' A:A,0))), 1, 1)</f>
        <v>#VALUE!</v>
      </c>
      <c r="C32" s="284" t="e">
        <f aca="false">array_constrain(arrayformula(INDEX('dkp jul 24' J:J,MATCH(A32,'dkp jul 24' A:A,0))), 1, 1)</f>
        <v>#VALUE!</v>
      </c>
      <c r="D32" s="284" t="e">
        <f aca="false">array_constrain(arrayformula(INDEX('dkp jul 24' O:O,MATCH(A32,'dkp jul 24' A:A,0))), 1, 1)</f>
        <v>#VALUE!</v>
      </c>
      <c r="E32" s="284" t="n">
        <f aca="false">COUNTIF(B32:D32,"&gt;0")</f>
        <v>0</v>
      </c>
    </row>
    <row r="33" customFormat="false" ht="15.75" hidden="true" customHeight="true" outlineLevel="0" collapsed="false">
      <c r="A33" s="285" t="s">
        <v>188</v>
      </c>
      <c r="B33" s="286" t="e">
        <f aca="false">array_constrain(arrayformula(INDEX('dkp jun 24' AA:AA,MATCH(A33,'dkp jun 24' A:A,0))), 1, 1)</f>
        <v>#VALUE!</v>
      </c>
      <c r="C33" s="286" t="e">
        <f aca="false">array_constrain(arrayformula(INDEX('dkp jul 24' J:J,MATCH(A33,'dkp jul 24' A:A,0))), 1, 1)</f>
        <v>#VALUE!</v>
      </c>
      <c r="D33" s="286" t="e">
        <f aca="false">array_constrain(arrayformula(INDEX('dkp jul 24' O:O,MATCH(A33,'dkp jul 24' A:A,0))), 1, 1)</f>
        <v>#VALUE!</v>
      </c>
      <c r="E33" s="286" t="n">
        <f aca="false">COUNTIF(B33:D33,"&gt;0")</f>
        <v>0</v>
      </c>
    </row>
    <row r="34" customFormat="false" ht="15.75" hidden="true" customHeight="true" outlineLevel="0" collapsed="false">
      <c r="A34" s="254" t="s">
        <v>174</v>
      </c>
      <c r="B34" s="284" t="e">
        <f aca="false">array_constrain(arrayformula(INDEX('dkp jun 24' AA:AA,MATCH(A34,'dkp jun 24' A:A,0))), 1, 1)</f>
        <v>#VALUE!</v>
      </c>
      <c r="C34" s="284" t="e">
        <f aca="false">array_constrain(arrayformula(INDEX('dkp jul 24' J:J,MATCH(A34,'dkp jul 24' A:A,0))), 1, 1)</f>
        <v>#VALUE!</v>
      </c>
      <c r="D34" s="284" t="e">
        <f aca="false">array_constrain(arrayformula(INDEX('dkp jul 24' O:O,MATCH(A34,'dkp jul 24' A:A,0))), 1, 1)</f>
        <v>#VALUE!</v>
      </c>
      <c r="E34" s="284" t="n">
        <f aca="false">COUNTIF(B34:D34,"&gt;0")</f>
        <v>0</v>
      </c>
    </row>
    <row r="35" customFormat="false" ht="15.75" hidden="false" customHeight="true" outlineLevel="0" collapsed="false">
      <c r="A35" s="285" t="s">
        <v>190</v>
      </c>
      <c r="B35" s="286" t="e">
        <f aca="false">array_constrain(arrayformula(INDEX('dkp jun 24' AA:AA,MATCH(A35,'dkp jun 24' A:A,0))), 1, 1)</f>
        <v>#VALUE!</v>
      </c>
      <c r="C35" s="286" t="e">
        <f aca="false">array_constrain(arrayformula(INDEX('dkp jul 24' J:J,MATCH(A35,'dkp jul 24' A:A,0))), 1, 1)</f>
        <v>#VALUE!</v>
      </c>
      <c r="D35" s="286" t="e">
        <f aca="false">array_constrain(arrayformula(INDEX('dkp jul 24' O:O,MATCH(A35,'dkp jul 24' A:A,0))), 1, 1)</f>
        <v>#VALUE!</v>
      </c>
      <c r="E35" s="286" t="n">
        <f aca="false">COUNTIF(B35:D35,"&gt;0")</f>
        <v>0</v>
      </c>
    </row>
    <row r="36" customFormat="false" ht="15.75" hidden="true" customHeight="true" outlineLevel="0" collapsed="false">
      <c r="A36" s="265" t="s">
        <v>1108</v>
      </c>
      <c r="B36" s="284" t="e">
        <f aca="false">array_constrain(arrayformula(INDEX('dkp jun 24' AA:AA,MATCH(A36,'dkp jun 24' A:A,0))), 1, 1)</f>
        <v>#VALUE!</v>
      </c>
      <c r="C36" s="284" t="e">
        <f aca="false">array_constrain(arrayformula(INDEX('dkp jul 24' J:J,MATCH(A36,'dkp jul 24' A:A,0))), 1, 1)</f>
        <v>#VALUE!</v>
      </c>
      <c r="D36" s="284" t="e">
        <f aca="false">array_constrain(arrayformula(INDEX('dkp jul 24' O:O,MATCH(A36,'dkp jul 24' A:A,0))), 1, 1)</f>
        <v>#VALUE!</v>
      </c>
      <c r="E36" s="284" t="n">
        <f aca="false">COUNTIF(B36:D36,"&gt;0")</f>
        <v>0</v>
      </c>
    </row>
    <row r="37" customFormat="false" ht="15.75" hidden="false" customHeight="true" outlineLevel="0" collapsed="false">
      <c r="A37" s="285" t="s">
        <v>234</v>
      </c>
      <c r="B37" s="286" t="e">
        <f aca="false">array_constrain(arrayformula(INDEX('dkp jun 24' AA:AA,MATCH(A37,'dkp jun 24' A:A,0))), 1, 1)</f>
        <v>#VALUE!</v>
      </c>
      <c r="C37" s="286" t="e">
        <f aca="false">array_constrain(arrayformula(INDEX('dkp jul 24' J:J,MATCH(A37,'dkp jul 24' A:A,0))), 1, 1)</f>
        <v>#VALUE!</v>
      </c>
      <c r="D37" s="286" t="e">
        <f aca="false">array_constrain(arrayformula(INDEX('dkp jul 24' O:O,MATCH(A37,'dkp jul 24' A:A,0))), 1, 1)</f>
        <v>#VALUE!</v>
      </c>
      <c r="E37" s="286" t="n">
        <f aca="false">COUNTIF(B37:D37,"&gt;0")</f>
        <v>0</v>
      </c>
    </row>
    <row r="38" customFormat="false" ht="15.75" hidden="false" customHeight="true" outlineLevel="0" collapsed="false">
      <c r="A38" s="254" t="s">
        <v>158</v>
      </c>
      <c r="B38" s="284" t="e">
        <f aca="false">array_constrain(arrayformula(INDEX('dkp jun 24' AA:AA,MATCH(A38,'dkp jun 24' A:A,0))), 1, 1)</f>
        <v>#VALUE!</v>
      </c>
      <c r="C38" s="284" t="e">
        <f aca="false">array_constrain(arrayformula(INDEX('dkp jul 24' J:J,MATCH(A38,'dkp jul 24' A:A,0))), 1, 1)</f>
        <v>#VALUE!</v>
      </c>
      <c r="D38" s="284" t="e">
        <f aca="false">array_constrain(arrayformula(INDEX('dkp jul 24' O:O,MATCH(A38,'dkp jul 24' A:A,0))), 1, 1)</f>
        <v>#VALUE!</v>
      </c>
      <c r="E38" s="284" t="n">
        <f aca="false">COUNTIF(B38:D38,"&gt;0")</f>
        <v>0</v>
      </c>
    </row>
    <row r="39" customFormat="false" ht="15.75" hidden="false" customHeight="true" outlineLevel="0" collapsed="false">
      <c r="A39" s="285" t="s">
        <v>341</v>
      </c>
      <c r="B39" s="286" t="e">
        <f aca="false">array_constrain(arrayformula(INDEX('dkp jun 24' AA:AA,MATCH(A39,'dkp jun 24' A:A,0))), 1, 1)</f>
        <v>#VALUE!</v>
      </c>
      <c r="C39" s="286" t="e">
        <f aca="false">array_constrain(arrayformula(INDEX('dkp jul 24' J:J,MATCH(A39,'dkp jul 24' A:A,0))), 1, 1)</f>
        <v>#VALUE!</v>
      </c>
      <c r="D39" s="286" t="e">
        <f aca="false">array_constrain(arrayformula(INDEX('dkp jul 24' O:O,MATCH(A39,'dkp jul 24' A:A,0))), 1, 1)</f>
        <v>#VALUE!</v>
      </c>
      <c r="E39" s="286" t="n">
        <f aca="false">COUNTIF(B39:D39,"&gt;0")</f>
        <v>0</v>
      </c>
    </row>
    <row r="40" customFormat="false" ht="15.75" hidden="false" customHeight="true" outlineLevel="0" collapsed="false">
      <c r="A40" s="254" t="s">
        <v>76</v>
      </c>
      <c r="B40" s="284" t="e">
        <f aca="false">array_constrain(arrayformula(INDEX('dkp jun 24' AA:AA,MATCH(A40,'dkp jun 24' A:A,0))), 1, 1)</f>
        <v>#VALUE!</v>
      </c>
      <c r="C40" s="284" t="e">
        <f aca="false">array_constrain(arrayformula(INDEX('dkp jul 24' J:J,MATCH(A40,'dkp jul 24' A:A,0))), 1, 1)</f>
        <v>#VALUE!</v>
      </c>
      <c r="D40" s="284" t="e">
        <f aca="false">array_constrain(arrayformula(INDEX('dkp jul 24' O:O,MATCH(A40,'dkp jul 24' A:A,0))), 1, 1)</f>
        <v>#VALUE!</v>
      </c>
      <c r="E40" s="284" t="n">
        <f aca="false">COUNTIF(B40:D40,"&gt;0")</f>
        <v>0</v>
      </c>
    </row>
    <row r="41" customFormat="false" ht="15.75" hidden="true" customHeight="true" outlineLevel="0" collapsed="false">
      <c r="A41" s="285" t="s">
        <v>116</v>
      </c>
      <c r="B41" s="286" t="e">
        <f aca="false">array_constrain(arrayformula(INDEX('dkp jun 24' AA:AA,MATCH(A41,'dkp jun 24' A:A,0))), 1, 1)</f>
        <v>#VALUE!</v>
      </c>
      <c r="C41" s="286" t="e">
        <f aca="false">array_constrain(arrayformula(INDEX('dkp jul 24' J:J,MATCH(A41,'dkp jul 24' A:A,0))), 1, 1)</f>
        <v>#VALUE!</v>
      </c>
      <c r="D41" s="286" t="e">
        <f aca="false">array_constrain(arrayformula(INDEX('dkp jul 24' O:O,MATCH(A41,'dkp jul 24' A:A,0))), 1, 1)</f>
        <v>#VALUE!</v>
      </c>
      <c r="E41" s="286" t="n">
        <f aca="false">COUNTIF(B41:D41,"&gt;0")</f>
        <v>0</v>
      </c>
    </row>
    <row r="42" customFormat="false" ht="15.75" hidden="false" customHeight="true" outlineLevel="0" collapsed="false">
      <c r="A42" s="254" t="s">
        <v>846</v>
      </c>
      <c r="B42" s="284" t="e">
        <f aca="false">array_constrain(arrayformula(INDEX('dkp jun 24' AA:AA,MATCH(A42,'dkp jun 24' A:A,0))), 1, 1)</f>
        <v>#VALUE!</v>
      </c>
      <c r="C42" s="284" t="e">
        <f aca="false">array_constrain(arrayformula(INDEX('dkp jul 24' J:J,MATCH(A42,'dkp jul 24' A:A,0))), 1, 1)</f>
        <v>#VALUE!</v>
      </c>
      <c r="D42" s="284" t="e">
        <f aca="false">array_constrain(arrayformula(INDEX('dkp jul 24' O:O,MATCH(A42,'dkp jul 24' A:A,0))), 1, 1)</f>
        <v>#VALUE!</v>
      </c>
      <c r="E42" s="284" t="n">
        <f aca="false">COUNTIF(B42:D42,"&gt;0")</f>
        <v>0</v>
      </c>
    </row>
    <row r="43" customFormat="false" ht="15.75" hidden="false" customHeight="true" outlineLevel="0" collapsed="false">
      <c r="A43" s="285" t="s">
        <v>153</v>
      </c>
      <c r="B43" s="286" t="e">
        <f aca="false">array_constrain(arrayformula(INDEX('dkp jun 24' AA:AA,MATCH(A43,'dkp jun 24' A:A,0))), 1, 1)</f>
        <v>#VALUE!</v>
      </c>
      <c r="C43" s="286" t="e">
        <f aca="false">array_constrain(arrayformula(INDEX('dkp jul 24' J:J,MATCH(A43,'dkp jul 24' A:A,0))), 1, 1)</f>
        <v>#VALUE!</v>
      </c>
      <c r="D43" s="286" t="e">
        <f aca="false">array_constrain(arrayformula(INDEX('dkp jul 24' O:O,MATCH(A43,'dkp jul 24' A:A,0))), 1, 1)</f>
        <v>#VALUE!</v>
      </c>
      <c r="E43" s="286" t="n">
        <f aca="false">COUNTIF(B43:D43,"&gt;0")</f>
        <v>0</v>
      </c>
    </row>
    <row r="44" customFormat="false" ht="15.75" hidden="true" customHeight="true" outlineLevel="0" collapsed="false">
      <c r="A44" s="254" t="s">
        <v>115</v>
      </c>
      <c r="B44" s="284" t="e">
        <f aca="false">array_constrain(arrayformula(INDEX('dkp jun 24' AA:AA,MATCH(A44,'dkp jun 24' A:A,0))), 1, 1)</f>
        <v>#VALUE!</v>
      </c>
      <c r="C44" s="284" t="e">
        <f aca="false">array_constrain(arrayformula(INDEX('dkp jul 24' J:J,MATCH(A44,'dkp jul 24' A:A,0))), 1, 1)</f>
        <v>#VALUE!</v>
      </c>
      <c r="D44" s="284" t="e">
        <f aca="false">array_constrain(arrayformula(INDEX('dkp jul 24' O:O,MATCH(A44,'dkp jul 24' A:A,0))), 1, 1)</f>
        <v>#VALUE!</v>
      </c>
      <c r="E44" s="284" t="n">
        <f aca="false">COUNTIF(B44:D44,"&gt;0")</f>
        <v>0</v>
      </c>
    </row>
    <row r="45" customFormat="false" ht="15.75" hidden="true" customHeight="true" outlineLevel="0" collapsed="false">
      <c r="A45" s="285" t="s">
        <v>30</v>
      </c>
      <c r="B45" s="286" t="e">
        <f aca="false">array_constrain(arrayformula(INDEX('dkp jun 24' AA:AA,MATCH(A45,'dkp jun 24' A:A,0))), 1, 1)</f>
        <v>#VALUE!</v>
      </c>
      <c r="C45" s="286" t="e">
        <f aca="false">array_constrain(arrayformula(INDEX('dkp jul 24' J:J,MATCH(A45,'dkp jul 24' A:A,0))), 1, 1)</f>
        <v>#VALUE!</v>
      </c>
      <c r="D45" s="286" t="e">
        <f aca="false">array_constrain(arrayformula(INDEX('dkp jul 24' O:O,MATCH(A45,'dkp jul 24' A:A,0))), 1, 1)</f>
        <v>#VALUE!</v>
      </c>
      <c r="E45" s="286" t="n">
        <f aca="false">COUNTIF(B45:D45,"&gt;0")</f>
        <v>0</v>
      </c>
    </row>
    <row r="46" customFormat="false" ht="15.75" hidden="false" customHeight="true" outlineLevel="0" collapsed="false">
      <c r="A46" s="254" t="s">
        <v>3</v>
      </c>
      <c r="B46" s="284" t="e">
        <f aca="false">array_constrain(arrayformula(INDEX('dkp jun 24' AA:AA,MATCH(A46,'dkp jun 24' A:A,0))), 1, 1)</f>
        <v>#VALUE!</v>
      </c>
      <c r="C46" s="284" t="e">
        <f aca="false">array_constrain(arrayformula(INDEX('dkp jul 24' J:J,MATCH(A46,'dkp jul 24' A:A,0))), 1, 1)</f>
        <v>#VALUE!</v>
      </c>
      <c r="D46" s="284" t="e">
        <f aca="false">array_constrain(arrayformula(INDEX('dkp jul 24' O:O,MATCH(A46,'dkp jul 24' A:A,0))), 1, 1)</f>
        <v>#VALUE!</v>
      </c>
      <c r="E46" s="284" t="n">
        <f aca="false">COUNTIF(B46:D46,"&gt;0")</f>
        <v>0</v>
      </c>
    </row>
    <row r="47" customFormat="false" ht="15.75" hidden="true" customHeight="true" outlineLevel="0" collapsed="false">
      <c r="A47" s="287" t="s">
        <v>1109</v>
      </c>
      <c r="B47" s="286" t="e">
        <f aca="false">array_constrain(arrayformula(INDEX('dkp jun 24' AA:AA,MATCH(A47,'dkp jun 24' A:A,0))), 1, 1)</f>
        <v>#VALUE!</v>
      </c>
      <c r="C47" s="286" t="e">
        <f aca="false">array_constrain(arrayformula(INDEX('dkp jul 24' J:J,MATCH(A47,'dkp jul 24' A:A,0))), 1, 1)</f>
        <v>#VALUE!</v>
      </c>
      <c r="D47" s="286" t="e">
        <f aca="false">array_constrain(arrayformula(INDEX('dkp jul 24' O:O,MATCH(A47,'dkp jul 24' A:A,0))), 1, 1)</f>
        <v>#VALUE!</v>
      </c>
      <c r="E47" s="286" t="n">
        <f aca="false">COUNTIF(B47:D47,"&gt;0")</f>
        <v>0</v>
      </c>
    </row>
    <row r="48" customFormat="false" ht="15.75" hidden="true" customHeight="true" outlineLevel="0" collapsed="false">
      <c r="A48" s="254" t="s">
        <v>372</v>
      </c>
      <c r="B48" s="284" t="e">
        <f aca="false">array_constrain(arrayformula(INDEX('dkp jun 24' AA:AA,MATCH(A48,'dkp jun 24' A:A,0))), 1, 1)</f>
        <v>#VALUE!</v>
      </c>
      <c r="C48" s="284" t="e">
        <f aca="false">array_constrain(arrayformula(INDEX('dkp jul 24' J:J,MATCH(A48,'dkp jul 24' A:A,0))), 1, 1)</f>
        <v>#VALUE!</v>
      </c>
      <c r="D48" s="284" t="e">
        <f aca="false">array_constrain(arrayformula(INDEX('dkp jul 24' O:O,MATCH(A48,'dkp jul 24' A:A,0))), 1, 1)</f>
        <v>#VALUE!</v>
      </c>
      <c r="E48" s="284" t="n">
        <f aca="false">COUNTIF(B48:D48,"&gt;0")</f>
        <v>0</v>
      </c>
    </row>
    <row r="49" customFormat="false" ht="15.75" hidden="true" customHeight="true" outlineLevel="0" collapsed="false">
      <c r="A49" s="285" t="s">
        <v>29</v>
      </c>
      <c r="B49" s="286" t="e">
        <f aca="false">array_constrain(arrayformula(INDEX('dkp jun 24' AA:AA,MATCH(A49,'dkp jun 24' A:A,0))), 1, 1)</f>
        <v>#VALUE!</v>
      </c>
      <c r="C49" s="286" t="e">
        <f aca="false">array_constrain(arrayformula(INDEX('dkp jul 24' J:J,MATCH(A49,'dkp jul 24' A:A,0))), 1, 1)</f>
        <v>#VALUE!</v>
      </c>
      <c r="D49" s="286" t="e">
        <f aca="false">array_constrain(arrayformula(INDEX('dkp jul 24' O:O,MATCH(A49,'dkp jul 24' A:A,0))), 1, 1)</f>
        <v>#VALUE!</v>
      </c>
      <c r="E49" s="286" t="n">
        <f aca="false">COUNTIF(B49:D49,"&gt;0")</f>
        <v>0</v>
      </c>
    </row>
    <row r="50" customFormat="false" ht="15.75" hidden="false" customHeight="true" outlineLevel="0" collapsed="false">
      <c r="A50" s="254" t="s">
        <v>176</v>
      </c>
      <c r="B50" s="284" t="e">
        <f aca="false">array_constrain(arrayformula(INDEX('dkp jun 24' AA:AA,MATCH(A50,'dkp jun 24' A:A,0))), 1, 1)</f>
        <v>#VALUE!</v>
      </c>
      <c r="C50" s="284" t="e">
        <f aca="false">array_constrain(arrayformula(INDEX('dkp jul 24' J:J,MATCH(A50,'dkp jul 24' A:A,0))), 1, 1)</f>
        <v>#VALUE!</v>
      </c>
      <c r="D50" s="284" t="e">
        <f aca="false">array_constrain(arrayformula(INDEX('dkp jul 24' O:O,MATCH(A50,'dkp jul 24' A:A,0))), 1, 1)</f>
        <v>#VALUE!</v>
      </c>
      <c r="E50" s="284" t="n">
        <f aca="false">COUNTIF(B50:D50,"&gt;0")</f>
        <v>0</v>
      </c>
    </row>
    <row r="51" customFormat="false" ht="15.75" hidden="false" customHeight="true" outlineLevel="0" collapsed="false">
      <c r="A51" s="285" t="s">
        <v>1110</v>
      </c>
      <c r="B51" s="286" t="e">
        <f aca="false">array_constrain(arrayformula(INDEX('dkp jun 24' AA:AA,MATCH(A51,'dkp jun 24' A:A,0))), 1, 1)</f>
        <v>#VALUE!</v>
      </c>
      <c r="C51" s="286" t="e">
        <f aca="false">array_constrain(arrayformula(INDEX('dkp jul 24' J:J,MATCH(A51,'dkp jul 24' A:A,0))), 1, 1)</f>
        <v>#VALUE!</v>
      </c>
      <c r="D51" s="286" t="e">
        <f aca="false">array_constrain(arrayformula(INDEX('dkp jul 24' O:O,MATCH(A51,'dkp jul 24' A:A,0))), 1, 1)</f>
        <v>#VALUE!</v>
      </c>
      <c r="E51" s="286" t="n">
        <f aca="false">COUNTIF(B51:D51,"&gt;0")</f>
        <v>0</v>
      </c>
    </row>
    <row r="52" customFormat="false" ht="15.75" hidden="false" customHeight="true" outlineLevel="0" collapsed="false">
      <c r="A52" s="254" t="s">
        <v>1111</v>
      </c>
      <c r="B52" s="284" t="e">
        <f aca="false">array_constrain(arrayformula(INDEX('dkp jun 24' AA:AA,MATCH(A52,'dkp jun 24' A:A,0))), 1, 1)</f>
        <v>#VALUE!</v>
      </c>
      <c r="C52" s="284" t="e">
        <f aca="false">array_constrain(arrayformula(INDEX('dkp jul 24' J:J,MATCH(A52,'dkp jul 24' A:A,0))), 1, 1)</f>
        <v>#VALUE!</v>
      </c>
      <c r="D52" s="284" t="e">
        <f aca="false">array_constrain(arrayformula(INDEX('dkp jul 24' O:O,MATCH(A52,'dkp jul 24' A:A,0))), 1, 1)</f>
        <v>#VALUE!</v>
      </c>
      <c r="E52" s="284" t="n">
        <f aca="false">COUNTIF(B52:D52,"&gt;0")</f>
        <v>0</v>
      </c>
    </row>
    <row r="53" customFormat="false" ht="15.75" hidden="false" customHeight="true" outlineLevel="0" collapsed="false">
      <c r="A53" s="285" t="s">
        <v>118</v>
      </c>
      <c r="B53" s="286" t="e">
        <f aca="false">array_constrain(arrayformula(INDEX('dkp jun 24' AA:AA,MATCH(A53,'dkp jun 24' A:A,0))), 1, 1)</f>
        <v>#VALUE!</v>
      </c>
      <c r="C53" s="286" t="e">
        <f aca="false">array_constrain(arrayformula(INDEX('dkp jul 24' J:J,MATCH(A53,'dkp jul 24' A:A,0))), 1, 1)</f>
        <v>#VALUE!</v>
      </c>
      <c r="D53" s="286" t="e">
        <f aca="false">array_constrain(arrayformula(INDEX('dkp jul 24' O:O,MATCH(A53,'dkp jul 24' A:A,0))), 1, 1)</f>
        <v>#VALUE!</v>
      </c>
      <c r="E53" s="286" t="n">
        <f aca="false">COUNTIF(B53:D53,"&gt;0")</f>
        <v>0</v>
      </c>
    </row>
    <row r="54" customFormat="false" ht="15.75" hidden="false" customHeight="true" outlineLevel="0" collapsed="false">
      <c r="A54" s="254" t="s">
        <v>216</v>
      </c>
      <c r="B54" s="284" t="e">
        <f aca="false">array_constrain(arrayformula(INDEX('dkp jun 24' AA:AA,MATCH(A54,'dkp jun 24' A:A,0))), 1, 1)</f>
        <v>#VALUE!</v>
      </c>
      <c r="C54" s="284" t="e">
        <f aca="false">array_constrain(arrayformula(INDEX('dkp jul 24' J:J,MATCH(A54,'dkp jul 24' A:A,0))), 1, 1)</f>
        <v>#VALUE!</v>
      </c>
      <c r="D54" s="284" t="e">
        <f aca="false">array_constrain(arrayformula(INDEX('dkp jul 24' O:O,MATCH(A54,'dkp jul 24' A:A,0))), 1, 1)</f>
        <v>#VALUE!</v>
      </c>
      <c r="E54" s="284" t="n">
        <f aca="false">COUNTIF(B54:D54,"&gt;0")</f>
        <v>0</v>
      </c>
    </row>
    <row r="55" customFormat="false" ht="15.75" hidden="true" customHeight="true" outlineLevel="0" collapsed="false">
      <c r="A55" s="287" t="s">
        <v>240</v>
      </c>
      <c r="B55" s="286" t="e">
        <f aca="false">array_constrain(arrayformula(INDEX('dkp jun 24' AA:AA,MATCH(A55,'dkp jun 24' A:A,0))), 1, 1)</f>
        <v>#VALUE!</v>
      </c>
      <c r="C55" s="286" t="e">
        <f aca="false">array_constrain(arrayformula(INDEX('dkp jul 24' J:J,MATCH(A55,'dkp jul 24' A:A,0))), 1, 1)</f>
        <v>#VALUE!</v>
      </c>
      <c r="D55" s="286" t="e">
        <f aca="false">array_constrain(arrayformula(INDEX('dkp jul 24' O:O,MATCH(A55,'dkp jul 24' A:A,0))), 1, 1)</f>
        <v>#VALUE!</v>
      </c>
      <c r="E55" s="286" t="n">
        <f aca="false">COUNTIF(B55:D55,"&gt;0")</f>
        <v>0</v>
      </c>
    </row>
    <row r="56" customFormat="false" ht="15.75" hidden="false" customHeight="true" outlineLevel="0" collapsed="false">
      <c r="A56" s="254" t="s">
        <v>126</v>
      </c>
      <c r="B56" s="284" t="e">
        <f aca="false">array_constrain(arrayformula(INDEX('dkp jun 24' AA:AA,MATCH(A56,'dkp jun 24' A:A,0))), 1, 1)</f>
        <v>#VALUE!</v>
      </c>
      <c r="C56" s="284" t="e">
        <f aca="false">array_constrain(arrayformula(INDEX('dkp jul 24' J:J,MATCH(A56,'dkp jul 24' A:A,0))), 1, 1)</f>
        <v>#VALUE!</v>
      </c>
      <c r="D56" s="284" t="e">
        <f aca="false">array_constrain(arrayformula(INDEX('dkp jul 24' O:O,MATCH(A56,'dkp jul 24' A:A,0))), 1, 1)</f>
        <v>#VALUE!</v>
      </c>
      <c r="E56" s="284" t="n">
        <f aca="false">COUNTIF(B56:D56,"&gt;0")</f>
        <v>0</v>
      </c>
    </row>
    <row r="57" customFormat="false" ht="15.75" hidden="true" customHeight="true" outlineLevel="0" collapsed="false">
      <c r="A57" s="285" t="s">
        <v>70</v>
      </c>
      <c r="B57" s="286" t="e">
        <f aca="false">array_constrain(arrayformula(INDEX('dkp jun 24' AA:AA,MATCH(A57,'dkp jun 24' A:A,0))), 1, 1)</f>
        <v>#VALUE!</v>
      </c>
      <c r="C57" s="286" t="e">
        <f aca="false">array_constrain(arrayformula(INDEX('dkp jul 24' J:J,MATCH(A57,'dkp jul 24' A:A,0))), 1, 1)</f>
        <v>#VALUE!</v>
      </c>
      <c r="D57" s="286" t="e">
        <f aca="false">array_constrain(arrayformula(INDEX('dkp jul 24' O:O,MATCH(A57,'dkp jul 24' A:A,0))), 1, 1)</f>
        <v>#VALUE!</v>
      </c>
      <c r="E57" s="286" t="n">
        <f aca="false">COUNTIF(B57:D57,"&gt;0")</f>
        <v>0</v>
      </c>
    </row>
    <row r="58" customFormat="false" ht="15.75" hidden="true" customHeight="true" outlineLevel="0" collapsed="false">
      <c r="A58" s="254" t="s">
        <v>220</v>
      </c>
      <c r="B58" s="284" t="e">
        <f aca="false">array_constrain(arrayformula(INDEX('dkp jun 24' AA:AA,MATCH(A58,'dkp jun 24' A:A,0))), 1, 1)</f>
        <v>#VALUE!</v>
      </c>
      <c r="C58" s="284" t="e">
        <f aca="false">array_constrain(arrayformula(INDEX('dkp jul 24' J:J,MATCH(A58,'dkp jul 24' A:A,0))), 1, 1)</f>
        <v>#VALUE!</v>
      </c>
      <c r="D58" s="284" t="e">
        <f aca="false">array_constrain(arrayformula(INDEX('dkp jul 24' O:O,MATCH(A58,'dkp jul 24' A:A,0))), 1, 1)</f>
        <v>#VALUE!</v>
      </c>
      <c r="E58" s="284" t="n">
        <f aca="false">COUNTIF(B58:D58,"&gt;0")</f>
        <v>0</v>
      </c>
    </row>
    <row r="59" customFormat="false" ht="15.75" hidden="false" customHeight="true" outlineLevel="0" collapsed="false">
      <c r="A59" s="285" t="s">
        <v>1112</v>
      </c>
      <c r="B59" s="286" t="e">
        <f aca="false">array_constrain(arrayformula(INDEX('dkp jun 24' AA:AA,MATCH(A59,'dkp jun 24' A:A,0))), 1, 1)</f>
        <v>#VALUE!</v>
      </c>
      <c r="C59" s="286" t="e">
        <f aca="false">array_constrain(arrayformula(INDEX('dkp jul 24' J:J,MATCH(A59,'dkp jul 24' A:A,0))), 1, 1)</f>
        <v>#VALUE!</v>
      </c>
      <c r="D59" s="286" t="e">
        <f aca="false">array_constrain(arrayformula(INDEX('dkp jul 24' O:O,MATCH(A59,'dkp jul 24' A:A,0))), 1, 1)</f>
        <v>#VALUE!</v>
      </c>
      <c r="E59" s="286" t="n">
        <f aca="false">COUNTIF(B59:D59,"&gt;0")</f>
        <v>0</v>
      </c>
    </row>
    <row r="60" customFormat="false" ht="15.75" hidden="false" customHeight="true" outlineLevel="0" collapsed="false">
      <c r="A60" s="265" t="s">
        <v>287</v>
      </c>
      <c r="B60" s="284" t="e">
        <f aca="false">array_constrain(arrayformula(INDEX('dkp jun 24' AA:AA,MATCH(A60,'dkp jun 24' A:A,0))), 1, 1)</f>
        <v>#VALUE!</v>
      </c>
      <c r="C60" s="284" t="e">
        <f aca="false">array_constrain(arrayformula(INDEX('dkp jul 24' J:J,MATCH(A60,'dkp jul 24' A:A,0))), 1, 1)</f>
        <v>#VALUE!</v>
      </c>
      <c r="D60" s="284" t="e">
        <f aca="false">array_constrain(arrayformula(INDEX('dkp jul 24' O:O,MATCH(A60,'dkp jul 24' A:A,0))), 1, 1)</f>
        <v>#VALUE!</v>
      </c>
      <c r="E60" s="284" t="n">
        <f aca="false">COUNTIF(B60:D60,"&gt;0")</f>
        <v>0</v>
      </c>
    </row>
    <row r="61" customFormat="false" ht="15.75" hidden="true" customHeight="true" outlineLevel="0" collapsed="false">
      <c r="A61" s="285" t="s">
        <v>75</v>
      </c>
      <c r="B61" s="286" t="e">
        <f aca="false">array_constrain(arrayformula(INDEX('dkp jun 24' AA:AA,MATCH(A61,'dkp jun 24' A:A,0))), 1, 1)</f>
        <v>#VALUE!</v>
      </c>
      <c r="C61" s="286" t="e">
        <f aca="false">array_constrain(arrayformula(INDEX('dkp jul 24' J:J,MATCH(A61,'dkp jul 24' A:A,0))), 1, 1)</f>
        <v>#VALUE!</v>
      </c>
      <c r="D61" s="286" t="e">
        <f aca="false">array_constrain(arrayformula(INDEX('dkp jul 24' O:O,MATCH(A61,'dkp jul 24' A:A,0))), 1, 1)</f>
        <v>#VALUE!</v>
      </c>
      <c r="E61" s="286" t="n">
        <f aca="false">COUNTIF(B61:D61,"&gt;0")</f>
        <v>0</v>
      </c>
    </row>
    <row r="62" customFormat="false" ht="15.75" hidden="true" customHeight="true" outlineLevel="0" collapsed="false">
      <c r="A62" s="265" t="s">
        <v>14</v>
      </c>
      <c r="B62" s="284" t="e">
        <f aca="false">array_constrain(arrayformula(INDEX('dkp jun 24' AA:AA,MATCH(A62,'dkp jun 24' A:A,0))), 1, 1)</f>
        <v>#VALUE!</v>
      </c>
      <c r="C62" s="284" t="e">
        <f aca="false">array_constrain(arrayformula(INDEX('dkp jul 24' J:J,MATCH(A62,'dkp jul 24' A:A,0))), 1, 1)</f>
        <v>#VALUE!</v>
      </c>
      <c r="D62" s="284" t="e">
        <f aca="false">array_constrain(arrayformula(INDEX('dkp jul 24' O:O,MATCH(A62,'dkp jul 24' A:A,0))), 1, 1)</f>
        <v>#VALUE!</v>
      </c>
      <c r="E62" s="284" t="n">
        <f aca="false">COUNTIF(B62:D62,"&gt;0")</f>
        <v>0</v>
      </c>
    </row>
    <row r="63" customFormat="false" ht="15.75" hidden="false" customHeight="true" outlineLevel="0" collapsed="false">
      <c r="A63" s="287" t="s">
        <v>59</v>
      </c>
      <c r="B63" s="286" t="e">
        <f aca="false">array_constrain(arrayformula(INDEX('dkp jun 24' AA:AA,MATCH(A63,'dkp jun 24' A:A,0))), 1, 1)</f>
        <v>#VALUE!</v>
      </c>
      <c r="C63" s="286" t="e">
        <f aca="false">array_constrain(arrayformula(INDEX('dkp jul 24' J:J,MATCH(A63,'dkp jul 24' A:A,0))), 1, 1)</f>
        <v>#VALUE!</v>
      </c>
      <c r="D63" s="286" t="e">
        <f aca="false">array_constrain(arrayformula(INDEX('dkp jul 24' O:O,MATCH(A63,'dkp jul 24' A:A,0))), 1, 1)</f>
        <v>#VALUE!</v>
      </c>
      <c r="E63" s="286" t="n">
        <f aca="false">COUNTIF(B63:D63,"&gt;0")</f>
        <v>0</v>
      </c>
    </row>
    <row r="64" customFormat="false" ht="15.75" hidden="false" customHeight="true" outlineLevel="0" collapsed="false">
      <c r="A64" s="254" t="s">
        <v>1113</v>
      </c>
      <c r="B64" s="284" t="e">
        <f aca="false">array_constrain(arrayformula(INDEX('dkp jun 24' AA:AA,MATCH(A64,'dkp jun 24' A:A,0))), 1, 1)</f>
        <v>#VALUE!</v>
      </c>
      <c r="C64" s="284" t="e">
        <f aca="false">array_constrain(arrayformula(INDEX('dkp jul 24' J:J,MATCH(A64,'dkp jul 24' A:A,0))), 1, 1)</f>
        <v>#VALUE!</v>
      </c>
      <c r="D64" s="284" t="e">
        <f aca="false">array_constrain(arrayformula(INDEX('dkp jul 24' O:O,MATCH(A64,'dkp jul 24' A:A,0))), 1, 1)</f>
        <v>#VALUE!</v>
      </c>
      <c r="E64" s="284" t="n">
        <f aca="false">COUNTIF(B64:D64,"&gt;0")</f>
        <v>0</v>
      </c>
    </row>
    <row r="65" customFormat="false" ht="15.75" hidden="true" customHeight="true" outlineLevel="0" collapsed="false">
      <c r="A65" s="285" t="s">
        <v>144</v>
      </c>
      <c r="B65" s="286" t="e">
        <f aca="false">array_constrain(arrayformula(INDEX('dkp jun 24' AA:AA,MATCH(A65,'dkp jun 24' A:A,0))), 1, 1)</f>
        <v>#VALUE!</v>
      </c>
      <c r="C65" s="286" t="e">
        <f aca="false">array_constrain(arrayformula(INDEX('dkp jul 24' J:J,MATCH(A65,'dkp jul 24' A:A,0))), 1, 1)</f>
        <v>#VALUE!</v>
      </c>
      <c r="D65" s="286" t="e">
        <f aca="false">array_constrain(arrayformula(INDEX('dkp jul 24' O:O,MATCH(A65,'dkp jul 24' A:A,0))), 1, 1)</f>
        <v>#VALUE!</v>
      </c>
      <c r="E65" s="286" t="n">
        <f aca="false">COUNTIF(B65:D65,"&gt;0")</f>
        <v>0</v>
      </c>
    </row>
    <row r="66" customFormat="false" ht="15.75" hidden="false" customHeight="true" outlineLevel="0" collapsed="false">
      <c r="A66" s="254" t="s">
        <v>168</v>
      </c>
      <c r="B66" s="284" t="e">
        <f aca="false">array_constrain(arrayformula(INDEX('dkp jun 24' AA:AA,MATCH(A66,'dkp jun 24' A:A,0))), 1, 1)</f>
        <v>#VALUE!</v>
      </c>
      <c r="C66" s="284" t="e">
        <f aca="false">array_constrain(arrayformula(INDEX('dkp jul 24' J:J,MATCH(A66,'dkp jul 24' A:A,0))), 1, 1)</f>
        <v>#VALUE!</v>
      </c>
      <c r="D66" s="284" t="e">
        <f aca="false">array_constrain(arrayformula(INDEX('dkp jul 24' O:O,MATCH(A66,'dkp jul 24' A:A,0))), 1, 1)</f>
        <v>#VALUE!</v>
      </c>
      <c r="E66" s="284" t="n">
        <f aca="false">COUNTIF(B66:D66,"&gt;0")</f>
        <v>0</v>
      </c>
    </row>
    <row r="67" customFormat="false" ht="15.75" hidden="false" customHeight="true" outlineLevel="0" collapsed="false">
      <c r="A67" s="285" t="s">
        <v>219</v>
      </c>
      <c r="B67" s="286" t="e">
        <f aca="false">array_constrain(arrayformula(INDEX('dkp jun 24' AA:AA,MATCH(A67,'dkp jun 24' A:A,0))), 1, 1)</f>
        <v>#VALUE!</v>
      </c>
      <c r="C67" s="286" t="e">
        <f aca="false">array_constrain(arrayformula(INDEX('dkp jul 24' J:J,MATCH(A67,'dkp jul 24' A:A,0))), 1, 1)</f>
        <v>#VALUE!</v>
      </c>
      <c r="D67" s="286" t="e">
        <f aca="false">array_constrain(arrayformula(INDEX('dkp jul 24' O:O,MATCH(A67,'dkp jul 24' A:A,0))), 1, 1)</f>
        <v>#VALUE!</v>
      </c>
      <c r="E67" s="286" t="n">
        <f aca="false">COUNTIF(B67:D67,"&gt;0")</f>
        <v>0</v>
      </c>
    </row>
    <row r="68" customFormat="false" ht="15.75" hidden="false" customHeight="true" outlineLevel="0" collapsed="false">
      <c r="A68" s="254" t="s">
        <v>159</v>
      </c>
      <c r="B68" s="284" t="e">
        <f aca="false">array_constrain(arrayformula(INDEX('dkp jun 24' AA:AA,MATCH(A68,'dkp jun 24' A:A,0))), 1, 1)</f>
        <v>#VALUE!</v>
      </c>
      <c r="C68" s="284" t="e">
        <f aca="false">array_constrain(arrayformula(INDEX('dkp jul 24' J:J,MATCH(A68,'dkp jul 24' A:A,0))), 1, 1)</f>
        <v>#VALUE!</v>
      </c>
      <c r="D68" s="284" t="e">
        <f aca="false">array_constrain(arrayformula(INDEX('dkp jul 24' O:O,MATCH(A68,'dkp jul 24' A:A,0))), 1, 1)</f>
        <v>#VALUE!</v>
      </c>
      <c r="E68" s="284" t="n">
        <f aca="false">COUNTIF(B68:D68,"&gt;0")</f>
        <v>0</v>
      </c>
    </row>
    <row r="69" customFormat="false" ht="15.75" hidden="false" customHeight="true" outlineLevel="0" collapsed="false">
      <c r="A69" s="285" t="s">
        <v>288</v>
      </c>
      <c r="B69" s="286" t="e">
        <f aca="false">array_constrain(arrayformula(INDEX('dkp jun 24' AA:AA,MATCH(A69,'dkp jun 24' A:A,0))), 1, 1)</f>
        <v>#VALUE!</v>
      </c>
      <c r="C69" s="286" t="e">
        <f aca="false">array_constrain(arrayformula(INDEX('dkp jul 24' J:J,MATCH(A69,'dkp jul 24' A:A,0))), 1, 1)</f>
        <v>#VALUE!</v>
      </c>
      <c r="D69" s="286" t="e">
        <f aca="false">array_constrain(arrayformula(INDEX('dkp jul 24' O:O,MATCH(A69,'dkp jul 24' A:A,0))), 1, 1)</f>
        <v>#VALUE!</v>
      </c>
      <c r="E69" s="286" t="n">
        <f aca="false">COUNTIF(B69:D69,"&gt;0")</f>
        <v>0</v>
      </c>
    </row>
    <row r="70" customFormat="false" ht="15.75" hidden="false" customHeight="true" outlineLevel="0" collapsed="false">
      <c r="A70" s="254" t="s">
        <v>1114</v>
      </c>
      <c r="B70" s="284" t="e">
        <f aca="false">array_constrain(arrayformula(INDEX('dkp jun 24' AA:AA,MATCH(A70,'dkp jun 24' A:A,0))), 1, 1)</f>
        <v>#VALUE!</v>
      </c>
      <c r="C70" s="284" t="e">
        <f aca="false">array_constrain(arrayformula(INDEX('dkp jul 24' J:J,MATCH(A70,'dkp jul 24' A:A,0))), 1, 1)</f>
        <v>#VALUE!</v>
      </c>
      <c r="D70" s="284" t="e">
        <f aca="false">array_constrain(arrayformula(INDEX('dkp jul 24' O:O,MATCH(A70,'dkp jul 24' A:A,0))), 1, 1)</f>
        <v>#VALUE!</v>
      </c>
      <c r="E70" s="284" t="n">
        <f aca="false">COUNTIF(B70:D70,"&gt;0")</f>
        <v>0</v>
      </c>
    </row>
    <row r="71" customFormat="false" ht="15.75" hidden="false" customHeight="true" outlineLevel="0" collapsed="false">
      <c r="A71" s="285" t="s">
        <v>1115</v>
      </c>
      <c r="B71" s="286" t="e">
        <f aca="false">array_constrain(arrayformula(INDEX('dkp jun 24' AA:AA,MATCH(A71,'dkp jun 24' A:A,0))), 1, 1)</f>
        <v>#VALUE!</v>
      </c>
      <c r="C71" s="286" t="e">
        <f aca="false">array_constrain(arrayformula(INDEX('dkp jul 24' J:J,MATCH(A71,'dkp jul 24' A:A,0))), 1, 1)</f>
        <v>#VALUE!</v>
      </c>
      <c r="D71" s="286" t="e">
        <f aca="false">array_constrain(arrayformula(INDEX('dkp jul 24' O:O,MATCH(A71,'dkp jul 24' A:A,0))), 1, 1)</f>
        <v>#VALUE!</v>
      </c>
      <c r="E71" s="286" t="n">
        <f aca="false">COUNTIF(B71:D71,"&gt;0")</f>
        <v>0</v>
      </c>
    </row>
    <row r="72" customFormat="false" ht="15.75" hidden="false" customHeight="true" outlineLevel="0" collapsed="false">
      <c r="A72" s="254" t="s">
        <v>28</v>
      </c>
      <c r="B72" s="284" t="e">
        <f aca="false">array_constrain(arrayformula(INDEX('dkp jun 24' AA:AA,MATCH(A72,'dkp jun 24' A:A,0))), 1, 1)</f>
        <v>#VALUE!</v>
      </c>
      <c r="C72" s="284" t="e">
        <f aca="false">array_constrain(arrayformula(INDEX('dkp jul 24' J:J,MATCH(A72,'dkp jul 24' A:A,0))), 1, 1)</f>
        <v>#VALUE!</v>
      </c>
      <c r="D72" s="284" t="e">
        <f aca="false">array_constrain(arrayformula(INDEX('dkp jul 24' O:O,MATCH(A72,'dkp jul 24' A:A,0))), 1, 1)</f>
        <v>#VALUE!</v>
      </c>
      <c r="E72" s="284" t="n">
        <f aca="false">COUNTIF(B72:D72,"&gt;0")</f>
        <v>0</v>
      </c>
    </row>
    <row r="73" customFormat="false" ht="15.75" hidden="false" customHeight="true" outlineLevel="0" collapsed="false">
      <c r="A73" s="285" t="s">
        <v>1116</v>
      </c>
      <c r="B73" s="286" t="e">
        <f aca="false">array_constrain(arrayformula(INDEX('dkp jun 24' AA:AA,MATCH(A73,'dkp jun 24' A:A,0))), 1, 1)</f>
        <v>#VALUE!</v>
      </c>
      <c r="C73" s="286" t="e">
        <f aca="false">array_constrain(arrayformula(INDEX('dkp jul 24' J:J,MATCH(A73,'dkp jul 24' A:A,0))), 1, 1)</f>
        <v>#VALUE!</v>
      </c>
      <c r="D73" s="286" t="e">
        <f aca="false">array_constrain(arrayformula(INDEX('dkp jul 24' O:O,MATCH(A73,'dkp jul 24' A:A,0))), 1, 1)</f>
        <v>#VALUE!</v>
      </c>
      <c r="E73" s="286" t="n">
        <f aca="false">COUNTIF(B73:D73,"&gt;0")</f>
        <v>0</v>
      </c>
    </row>
    <row r="74" customFormat="false" ht="15.75" hidden="true" customHeight="true" outlineLevel="0" collapsed="false">
      <c r="A74" s="265" t="s">
        <v>1117</v>
      </c>
      <c r="B74" s="284" t="e">
        <f aca="false">array_constrain(arrayformula(INDEX('dkp jun 24' AA:AA,MATCH(A74,'dkp jun 24' A:A,0))), 1, 1)</f>
        <v>#VALUE!</v>
      </c>
      <c r="C74" s="284" t="e">
        <f aca="false">array_constrain(arrayformula(INDEX('dkp jul 24' J:J,MATCH(A74,'dkp jul 24' A:A,0))), 1, 1)</f>
        <v>#VALUE!</v>
      </c>
      <c r="D74" s="284" t="e">
        <f aca="false">array_constrain(arrayformula(INDEX('dkp jul 24' O:O,MATCH(A74,'dkp jul 24' A:A,0))), 1, 1)</f>
        <v>#VALUE!</v>
      </c>
      <c r="E74" s="284" t="n">
        <f aca="false">COUNTIF(B74:D74,"&gt;0")</f>
        <v>0</v>
      </c>
    </row>
    <row r="75" customFormat="false" ht="15.75" hidden="false" customHeight="true" outlineLevel="0" collapsed="false">
      <c r="A75" s="285" t="s">
        <v>644</v>
      </c>
      <c r="B75" s="286" t="e">
        <f aca="false">array_constrain(arrayformula(INDEX('dkp jun 24' AA:AA,MATCH(A75,'dkp jun 24' A:A,0))), 1, 1)</f>
        <v>#VALUE!</v>
      </c>
      <c r="C75" s="286" t="e">
        <f aca="false">array_constrain(arrayformula(INDEX('dkp jul 24' J:J,MATCH(A75,'dkp jul 24' A:A,0))), 1, 1)</f>
        <v>#VALUE!</v>
      </c>
      <c r="D75" s="286" t="e">
        <f aca="false">array_constrain(arrayformula(INDEX('dkp jul 24' O:O,MATCH(A75,'dkp jul 24' A:A,0))), 1, 1)</f>
        <v>#VALUE!</v>
      </c>
      <c r="E75" s="286" t="n">
        <f aca="false">COUNTIF(B75:D75,"&gt;0")</f>
        <v>0</v>
      </c>
    </row>
    <row r="76" customFormat="false" ht="15.75" hidden="false" customHeight="true" outlineLevel="0" collapsed="false">
      <c r="A76" s="254" t="s">
        <v>362</v>
      </c>
      <c r="B76" s="284" t="e">
        <f aca="false">array_constrain(arrayformula(INDEX('dkp jun 24' AA:AA,MATCH(A76,'dkp jun 24' A:A,0))), 1, 1)</f>
        <v>#VALUE!</v>
      </c>
      <c r="C76" s="284" t="e">
        <f aca="false">array_constrain(arrayformula(INDEX('dkp jul 24' J:J,MATCH(A76,'dkp jul 24' A:A,0))), 1, 1)</f>
        <v>#VALUE!</v>
      </c>
      <c r="D76" s="284" t="e">
        <f aca="false">array_constrain(arrayformula(INDEX('dkp jul 24' O:O,MATCH(A76,'dkp jul 24' A:A,0))), 1, 1)</f>
        <v>#VALUE!</v>
      </c>
      <c r="E76" s="284" t="n">
        <f aca="false">COUNTIF(B76:D76,"&gt;0")</f>
        <v>0</v>
      </c>
    </row>
    <row r="77" customFormat="false" ht="15.75" hidden="false" customHeight="true" outlineLevel="0" collapsed="false">
      <c r="A77" s="285" t="s">
        <v>94</v>
      </c>
      <c r="B77" s="286" t="e">
        <f aca="false">array_constrain(arrayformula(INDEX('dkp jun 24' AA:AA,MATCH(A77,'dkp jun 24' A:A,0))), 1, 1)</f>
        <v>#VALUE!</v>
      </c>
      <c r="C77" s="286" t="e">
        <f aca="false">array_constrain(arrayformula(INDEX('dkp jul 24' J:J,MATCH(A77,'dkp jul 24' A:A,0))), 1, 1)</f>
        <v>#VALUE!</v>
      </c>
      <c r="D77" s="286" t="e">
        <f aca="false">array_constrain(arrayformula(INDEX('dkp jul 24' O:O,MATCH(A77,'dkp jul 24' A:A,0))), 1, 1)</f>
        <v>#VALUE!</v>
      </c>
      <c r="E77" s="286" t="n">
        <f aca="false">COUNTIF(B77:D77,"&gt;0")</f>
        <v>0</v>
      </c>
    </row>
    <row r="78" customFormat="false" ht="15.75" hidden="true" customHeight="true" outlineLevel="0" collapsed="false">
      <c r="A78" s="254" t="s">
        <v>143</v>
      </c>
      <c r="B78" s="284" t="e">
        <f aca="false">array_constrain(arrayformula(INDEX('dkp jun 24' AA:AA,MATCH(A78,'dkp jun 24' A:A,0))), 1, 1)</f>
        <v>#VALUE!</v>
      </c>
      <c r="C78" s="284" t="e">
        <f aca="false">array_constrain(arrayformula(INDEX('dkp jul 24' J:J,MATCH(A78,'dkp jul 24' A:A,0))), 1, 1)</f>
        <v>#VALUE!</v>
      </c>
      <c r="D78" s="284" t="e">
        <f aca="false">array_constrain(arrayformula(INDEX('dkp jul 24' O:O,MATCH(A78,'dkp jul 24' A:A,0))), 1, 1)</f>
        <v>#VALUE!</v>
      </c>
      <c r="E78" s="284" t="n">
        <f aca="false">COUNTIF(B78:D78,"&gt;0")</f>
        <v>0</v>
      </c>
    </row>
    <row r="79" customFormat="false" ht="15.75" hidden="false" customHeight="true" outlineLevel="0" collapsed="false">
      <c r="A79" s="285" t="s">
        <v>187</v>
      </c>
      <c r="B79" s="286" t="e">
        <f aca="false">array_constrain(arrayformula(INDEX('dkp jun 24' AA:AA,MATCH(A79,'dkp jun 24' A:A,0))), 1, 1)</f>
        <v>#VALUE!</v>
      </c>
      <c r="C79" s="286" t="e">
        <f aca="false">array_constrain(arrayformula(INDEX('dkp jul 24' J:J,MATCH(A79,'dkp jul 24' A:A,0))), 1, 1)</f>
        <v>#VALUE!</v>
      </c>
      <c r="D79" s="286" t="e">
        <f aca="false">array_constrain(arrayformula(INDEX('dkp jul 24' O:O,MATCH(A79,'dkp jul 24' A:A,0))), 1, 1)</f>
        <v>#VALUE!</v>
      </c>
      <c r="E79" s="286" t="n">
        <f aca="false">COUNTIF(B79:D79,"&gt;0")</f>
        <v>0</v>
      </c>
    </row>
    <row r="80" customFormat="false" ht="15.75" hidden="false" customHeight="true" outlineLevel="0" collapsed="false">
      <c r="A80" s="254" t="s">
        <v>27</v>
      </c>
      <c r="B80" s="284" t="e">
        <f aca="false">array_constrain(arrayformula(INDEX('dkp jun 24' AA:AA,MATCH(A80,'dkp jun 24' A:A,0))), 1, 1)</f>
        <v>#VALUE!</v>
      </c>
      <c r="C80" s="284" t="e">
        <f aca="false">array_constrain(arrayformula(INDEX('dkp jul 24' J:J,MATCH(A80,'dkp jul 24' A:A,0))), 1, 1)</f>
        <v>#VALUE!</v>
      </c>
      <c r="D80" s="284" t="e">
        <f aca="false">array_constrain(arrayformula(INDEX('dkp jul 24' O:O,MATCH(A80,'dkp jul 24' A:A,0))), 1, 1)</f>
        <v>#VALUE!</v>
      </c>
      <c r="E80" s="284" t="n">
        <f aca="false">COUNTIF(B80:D80,"&gt;0")</f>
        <v>0</v>
      </c>
    </row>
    <row r="81" customFormat="false" ht="15.75" hidden="false" customHeight="true" outlineLevel="0" collapsed="false">
      <c r="A81" s="285" t="s">
        <v>758</v>
      </c>
      <c r="B81" s="286" t="e">
        <f aca="false">array_constrain(arrayformula(INDEX('dkp jun 24' AA:AA,MATCH(A81,'dkp jun 24' A:A,0))), 1, 1)</f>
        <v>#VALUE!</v>
      </c>
      <c r="C81" s="286" t="e">
        <f aca="false">array_constrain(arrayformula(INDEX('dkp jul 24' J:J,MATCH(A81,'dkp jul 24' A:A,0))), 1, 1)</f>
        <v>#VALUE!</v>
      </c>
      <c r="D81" s="286" t="e">
        <f aca="false">array_constrain(arrayformula(INDEX('dkp jul 24' O:O,MATCH(A81,'dkp jul 24' A:A,0))), 1, 1)</f>
        <v>#VALUE!</v>
      </c>
      <c r="E81" s="286" t="n">
        <f aca="false">COUNTIF(B81:D81,"&gt;0")</f>
        <v>0</v>
      </c>
    </row>
    <row r="82" customFormat="false" ht="15.75" hidden="false" customHeight="true" outlineLevel="0" collapsed="false">
      <c r="A82" s="254" t="s">
        <v>111</v>
      </c>
      <c r="B82" s="284" t="e">
        <f aca="false">array_constrain(arrayformula(INDEX('dkp jun 24' AA:AA,MATCH(A82,'dkp jun 24' A:A,0))), 1, 1)</f>
        <v>#VALUE!</v>
      </c>
      <c r="C82" s="284" t="e">
        <f aca="false">array_constrain(arrayformula(INDEX('dkp jul 24' J:J,MATCH(A82,'dkp jul 24' A:A,0))), 1, 1)</f>
        <v>#VALUE!</v>
      </c>
      <c r="D82" s="284" t="e">
        <f aca="false">array_constrain(arrayformula(INDEX('dkp jul 24' O:O,MATCH(A82,'dkp jul 24' A:A,0))), 1, 1)</f>
        <v>#VALUE!</v>
      </c>
      <c r="E82" s="284" t="n">
        <f aca="false">COUNTIF(B82:D82,"&gt;0")</f>
        <v>0</v>
      </c>
    </row>
    <row r="83" customFormat="false" ht="15.75" hidden="false" customHeight="true" outlineLevel="0" collapsed="false">
      <c r="A83" s="285" t="s">
        <v>1118</v>
      </c>
      <c r="B83" s="286" t="e">
        <f aca="false">array_constrain(arrayformula(INDEX('dkp jun 24' AA:AA,MATCH(A83,'dkp jun 24' A:A,0))), 1, 1)</f>
        <v>#VALUE!</v>
      </c>
      <c r="C83" s="286" t="e">
        <f aca="false">array_constrain(arrayformula(INDEX('dkp jul 24' J:J,MATCH(A83,'dkp jul 24' A:A,0))), 1, 1)</f>
        <v>#VALUE!</v>
      </c>
      <c r="D83" s="286" t="e">
        <f aca="false">array_constrain(arrayformula(INDEX('dkp jul 24' O:O,MATCH(A83,'dkp jul 24' A:A,0))), 1, 1)</f>
        <v>#VALUE!</v>
      </c>
      <c r="E83" s="286" t="n">
        <f aca="false">COUNTIF(B83:D83,"&gt;0")</f>
        <v>0</v>
      </c>
    </row>
    <row r="84" customFormat="false" ht="15.75" hidden="false" customHeight="true" outlineLevel="0" collapsed="false">
      <c r="A84" s="254" t="s">
        <v>1119</v>
      </c>
      <c r="B84" s="284" t="e">
        <f aca="false">array_constrain(arrayformula(INDEX('dkp jun 24' AA:AA,MATCH(A84,'dkp jun 24' A:A,0))), 1, 1)</f>
        <v>#VALUE!</v>
      </c>
      <c r="C84" s="284" t="e">
        <f aca="false">array_constrain(arrayformula(INDEX('dkp jul 24' J:J,MATCH(A84,'dkp jul 24' A:A,0))), 1, 1)</f>
        <v>#VALUE!</v>
      </c>
      <c r="D84" s="284" t="e">
        <f aca="false">array_constrain(arrayformula(INDEX('dkp jul 24' O:O,MATCH(A84,'dkp jul 24' A:A,0))), 1, 1)</f>
        <v>#VALUE!</v>
      </c>
      <c r="E84" s="284" t="n">
        <f aca="false">COUNTIF(B84:D84,"&gt;0")</f>
        <v>0</v>
      </c>
    </row>
    <row r="85" customFormat="false" ht="15.75" hidden="false" customHeight="true" outlineLevel="0" collapsed="false">
      <c r="A85" s="285" t="s">
        <v>669</v>
      </c>
      <c r="B85" s="286" t="e">
        <f aca="false">array_constrain(arrayformula(INDEX('dkp jun 24' AA:AA,MATCH(A85,'dkp jun 24' A:A,0))), 1, 1)</f>
        <v>#VALUE!</v>
      </c>
      <c r="C85" s="286" t="e">
        <f aca="false">array_constrain(arrayformula(INDEX('dkp jul 24' J:J,MATCH(A85,'dkp jul 24' A:A,0))), 1, 1)</f>
        <v>#VALUE!</v>
      </c>
      <c r="D85" s="286" t="e">
        <f aca="false">array_constrain(arrayformula(INDEX('dkp jul 24' O:O,MATCH(A85,'dkp jul 24' A:A,0))), 1, 1)</f>
        <v>#VALUE!</v>
      </c>
      <c r="E85" s="286" t="n">
        <f aca="false">COUNTIF(B85:D85,"&gt;0")</f>
        <v>0</v>
      </c>
    </row>
    <row r="86" customFormat="false" ht="15.75" hidden="false" customHeight="true" outlineLevel="0" collapsed="false">
      <c r="A86" s="254" t="s">
        <v>149</v>
      </c>
      <c r="B86" s="284" t="e">
        <f aca="false">array_constrain(arrayformula(INDEX('dkp jun 24' AA:AA,MATCH(A86,'dkp jun 24' A:A,0))), 1, 1)</f>
        <v>#VALUE!</v>
      </c>
      <c r="C86" s="284" t="e">
        <f aca="false">array_constrain(arrayformula(INDEX('dkp jul 24' J:J,MATCH(A86,'dkp jul 24' A:A,0))), 1, 1)</f>
        <v>#VALUE!</v>
      </c>
      <c r="D86" s="284" t="e">
        <f aca="false">array_constrain(arrayformula(INDEX('dkp jul 24' O:O,MATCH(A86,'dkp jul 24' A:A,0))), 1, 1)</f>
        <v>#VALUE!</v>
      </c>
      <c r="E86" s="284" t="n">
        <f aca="false">COUNTIF(B86:D86,"&gt;0")</f>
        <v>0</v>
      </c>
    </row>
    <row r="87" customFormat="false" ht="15.75" hidden="false" customHeight="true" outlineLevel="0" collapsed="false">
      <c r="A87" s="285" t="s">
        <v>1120</v>
      </c>
      <c r="B87" s="286" t="e">
        <f aca="false">array_constrain(arrayformula(INDEX('dkp jun 24' AA:AA,MATCH(A87,'dkp jun 24' A:A,0))), 1, 1)</f>
        <v>#VALUE!</v>
      </c>
      <c r="C87" s="286" t="e">
        <f aca="false">array_constrain(arrayformula(INDEX('dkp jul 24' J:J,MATCH(A87,'dkp jul 24' A:A,0))), 1, 1)</f>
        <v>#VALUE!</v>
      </c>
      <c r="D87" s="286" t="e">
        <f aca="false">array_constrain(arrayformula(INDEX('dkp jul 24' O:O,MATCH(A87,'dkp jul 24' A:A,0))), 1, 1)</f>
        <v>#VALUE!</v>
      </c>
      <c r="E87" s="286" t="n">
        <f aca="false">COUNTIF(B87:D87,"&gt;0")</f>
        <v>0</v>
      </c>
    </row>
    <row r="88" customFormat="false" ht="15.75" hidden="false" customHeight="true" outlineLevel="0" collapsed="false">
      <c r="A88" s="254" t="s">
        <v>559</v>
      </c>
      <c r="B88" s="284" t="e">
        <f aca="false">array_constrain(arrayformula(INDEX('dkp jun 24' AA:AA,MATCH(A88,'dkp jun 24' A:A,0))), 1, 1)</f>
        <v>#VALUE!</v>
      </c>
      <c r="C88" s="284" t="e">
        <f aca="false">array_constrain(arrayformula(INDEX('dkp jul 24' J:J,MATCH(A88,'dkp jul 24' A:A,0))), 1, 1)</f>
        <v>#VALUE!</v>
      </c>
      <c r="D88" s="284" t="e">
        <f aca="false">array_constrain(arrayformula(INDEX('dkp jul 24' O:O,MATCH(A88,'dkp jul 24' A:A,0))), 1, 1)</f>
        <v>#VALUE!</v>
      </c>
      <c r="E88" s="284" t="n">
        <f aca="false">COUNTIF(B88:D88,"&gt;0")</f>
        <v>0</v>
      </c>
    </row>
    <row r="89" customFormat="false" ht="15.75" hidden="false" customHeight="true" outlineLevel="0" collapsed="false">
      <c r="A89" s="285" t="s">
        <v>659</v>
      </c>
      <c r="B89" s="286" t="e">
        <f aca="false">array_constrain(arrayformula(INDEX('dkp jun 24' AA:AA,MATCH(A89,'dkp jun 24' A:A,0))), 1, 1)</f>
        <v>#VALUE!</v>
      </c>
      <c r="C89" s="286" t="e">
        <f aca="false">array_constrain(arrayformula(INDEX('dkp jul 24' J:J,MATCH(A89,'dkp jul 24' A:A,0))), 1, 1)</f>
        <v>#VALUE!</v>
      </c>
      <c r="D89" s="286" t="e">
        <f aca="false">array_constrain(arrayformula(INDEX('dkp jul 24' O:O,MATCH(A89,'dkp jul 24' A:A,0))), 1, 1)</f>
        <v>#VALUE!</v>
      </c>
      <c r="E89" s="286" t="n">
        <f aca="false">COUNTIF(B89:D89,"&gt;0")</f>
        <v>0</v>
      </c>
    </row>
    <row r="90" customFormat="false" ht="15.75" hidden="true" customHeight="true" outlineLevel="0" collapsed="false">
      <c r="A90" s="265" t="s">
        <v>247</v>
      </c>
      <c r="B90" s="284" t="e">
        <f aca="false">array_constrain(arrayformula(INDEX('dkp jun 24' AA:AA,MATCH(A90,'dkp jun 24' A:A,0))), 1, 1)</f>
        <v>#VALUE!</v>
      </c>
      <c r="C90" s="284" t="e">
        <f aca="false">array_constrain(arrayformula(INDEX('dkp jul 24' J:J,MATCH(A90,'dkp jul 24' A:A,0))), 1, 1)</f>
        <v>#VALUE!</v>
      </c>
      <c r="D90" s="284" t="e">
        <f aca="false">array_constrain(arrayformula(INDEX('dkp jul 24' O:O,MATCH(A90,'dkp jul 24' A:A,0))), 1, 1)</f>
        <v>#VALUE!</v>
      </c>
      <c r="E90" s="284" t="n">
        <f aca="false">COUNTIF(B90:D90,"&gt;0")</f>
        <v>0</v>
      </c>
    </row>
    <row r="91" customFormat="false" ht="15.75" hidden="false" customHeight="true" outlineLevel="0" collapsed="false">
      <c r="A91" s="285" t="s">
        <v>1121</v>
      </c>
      <c r="B91" s="286" t="e">
        <f aca="false">array_constrain(arrayformula(INDEX('dkp jun 24' AA:AA,MATCH(A91,'dkp jun 24' A:A,0))), 1, 1)</f>
        <v>#VALUE!</v>
      </c>
      <c r="C91" s="286" t="e">
        <f aca="false">array_constrain(arrayformula(INDEX('dkp jul 24' J:J,MATCH(A91,'dkp jul 24' A:A,0))), 1, 1)</f>
        <v>#VALUE!</v>
      </c>
      <c r="D91" s="286" t="e">
        <f aca="false">array_constrain(arrayformula(INDEX('dkp jul 24' O:O,MATCH(A91,'dkp jul 24' A:A,0))), 1, 1)</f>
        <v>#VALUE!</v>
      </c>
      <c r="E91" s="286" t="n">
        <f aca="false">COUNTIF(B91:D91,"&gt;0")</f>
        <v>0</v>
      </c>
    </row>
    <row r="92" customFormat="false" ht="15.75" hidden="false" customHeight="true" outlineLevel="0" collapsed="false">
      <c r="A92" s="254" t="s">
        <v>1122</v>
      </c>
      <c r="B92" s="284" t="e">
        <f aca="false">array_constrain(arrayformula(INDEX('dkp jun 24' AA:AA,MATCH(A92,'dkp jun 24' A:A,0))), 1, 1)</f>
        <v>#VALUE!</v>
      </c>
      <c r="C92" s="284" t="e">
        <f aca="false">array_constrain(arrayformula(INDEX('dkp jul 24' J:J,MATCH(A92,'dkp jul 24' A:A,0))), 1, 1)</f>
        <v>#VALUE!</v>
      </c>
      <c r="D92" s="284" t="e">
        <f aca="false">array_constrain(arrayformula(INDEX('dkp jul 24' O:O,MATCH(A92,'dkp jul 24' A:A,0))), 1, 1)</f>
        <v>#VALUE!</v>
      </c>
      <c r="E92" s="284" t="n">
        <f aca="false">COUNTIF(B92:D92,"&gt;0")</f>
        <v>0</v>
      </c>
    </row>
    <row r="93" customFormat="false" ht="15.75" hidden="false" customHeight="true" outlineLevel="0" collapsed="false">
      <c r="A93" s="285"/>
      <c r="B93" s="286"/>
      <c r="C93" s="286"/>
      <c r="D93" s="286"/>
      <c r="E93" s="286"/>
    </row>
    <row r="94" customFormat="false" ht="15.75" hidden="false" customHeight="true" outlineLevel="0" collapsed="false">
      <c r="A94" s="254"/>
      <c r="B94" s="284"/>
      <c r="C94" s="284"/>
      <c r="D94" s="284"/>
      <c r="E94" s="284"/>
    </row>
    <row r="95" customFormat="false" ht="15.75" hidden="false" customHeight="true" outlineLevel="0" collapsed="false">
      <c r="A95" s="285"/>
      <c r="B95" s="286"/>
      <c r="C95" s="286"/>
      <c r="D95" s="286"/>
      <c r="E95" s="286"/>
    </row>
    <row r="96" customFormat="false" ht="15.75" hidden="false" customHeight="true" outlineLevel="0" collapsed="false">
      <c r="A96" s="254"/>
      <c r="B96" s="284"/>
      <c r="C96" s="284"/>
      <c r="D96" s="284"/>
      <c r="E96" s="284"/>
    </row>
    <row r="97" customFormat="false" ht="15.75" hidden="false" customHeight="true" outlineLevel="0" collapsed="false">
      <c r="A97" s="285"/>
      <c r="B97" s="286"/>
      <c r="C97" s="286"/>
      <c r="D97" s="286"/>
      <c r="E97" s="286"/>
    </row>
    <row r="98" customFormat="false" ht="15.75" hidden="false" customHeight="true" outlineLevel="0" collapsed="false">
      <c r="A98" s="254"/>
      <c r="B98" s="284"/>
      <c r="C98" s="284"/>
      <c r="D98" s="284"/>
      <c r="E98" s="284"/>
    </row>
    <row r="99" customFormat="false" ht="15.75" hidden="false" customHeight="true" outlineLevel="0" collapsed="false">
      <c r="A99" s="285"/>
      <c r="B99" s="286"/>
      <c r="C99" s="286"/>
      <c r="D99" s="286"/>
      <c r="E99" s="286"/>
    </row>
    <row r="100" customFormat="false" ht="15.75" hidden="false" customHeight="true" outlineLevel="0" collapsed="false">
      <c r="A100" s="254"/>
      <c r="B100" s="284"/>
      <c r="C100" s="284"/>
      <c r="D100" s="284"/>
      <c r="E100" s="284"/>
    </row>
    <row r="101" customFormat="false" ht="15.75" hidden="false" customHeight="true" outlineLevel="0" collapsed="false">
      <c r="A101" s="285"/>
      <c r="B101" s="286"/>
      <c r="C101" s="286"/>
      <c r="D101" s="286"/>
      <c r="E101" s="286"/>
    </row>
    <row r="102" customFormat="false" ht="15.75" hidden="false" customHeight="true" outlineLevel="0" collapsed="false">
      <c r="A102" s="254"/>
      <c r="B102" s="284"/>
      <c r="C102" s="284"/>
      <c r="D102" s="284"/>
      <c r="E102" s="284"/>
    </row>
    <row r="103" customFormat="false" ht="15.75" hidden="false" customHeight="true" outlineLevel="0" collapsed="false">
      <c r="A103" s="285"/>
      <c r="B103" s="286"/>
      <c r="C103" s="286"/>
      <c r="D103" s="286"/>
      <c r="E103" s="286"/>
    </row>
    <row r="104" customFormat="false" ht="15.75" hidden="false" customHeight="true" outlineLevel="0" collapsed="false">
      <c r="A104" s="254"/>
      <c r="B104" s="284"/>
      <c r="C104" s="284"/>
      <c r="D104" s="284"/>
      <c r="E104" s="284"/>
    </row>
    <row r="105" customFormat="false" ht="15.75" hidden="false" customHeight="true" outlineLevel="0" collapsed="false">
      <c r="A105" s="285"/>
      <c r="B105" s="286"/>
      <c r="C105" s="286"/>
      <c r="D105" s="286"/>
      <c r="E105" s="286"/>
    </row>
    <row r="106" customFormat="false" ht="15.75" hidden="false" customHeight="true" outlineLevel="0" collapsed="false">
      <c r="A106" s="254"/>
      <c r="B106" s="284"/>
      <c r="C106" s="284"/>
      <c r="D106" s="284"/>
      <c r="E106" s="284"/>
    </row>
    <row r="107" customFormat="false" ht="15.75" hidden="false" customHeight="true" outlineLevel="0" collapsed="false">
      <c r="A107" s="285"/>
      <c r="B107" s="286"/>
      <c r="C107" s="286"/>
      <c r="D107" s="286"/>
      <c r="E107" s="286"/>
    </row>
    <row r="108" customFormat="false" ht="15.75" hidden="false" customHeight="true" outlineLevel="0" collapsed="false">
      <c r="A108" s="254"/>
      <c r="B108" s="284"/>
      <c r="C108" s="284"/>
      <c r="D108" s="284"/>
      <c r="E108" s="284"/>
    </row>
    <row r="109" customFormat="false" ht="15.75" hidden="false" customHeight="true" outlineLevel="0" collapsed="false">
      <c r="A109" s="285"/>
      <c r="B109" s="286"/>
      <c r="C109" s="286"/>
      <c r="D109" s="286"/>
      <c r="E109" s="286"/>
    </row>
    <row r="110" customFormat="false" ht="15.75" hidden="false" customHeight="true" outlineLevel="0" collapsed="false">
      <c r="A110" s="254"/>
      <c r="B110" s="284"/>
      <c r="C110" s="284"/>
      <c r="D110" s="284"/>
      <c r="E110" s="284"/>
    </row>
    <row r="111" customFormat="false" ht="15.75" hidden="false" customHeight="true" outlineLevel="0" collapsed="false">
      <c r="A111" s="285"/>
      <c r="B111" s="286"/>
      <c r="C111" s="286"/>
      <c r="D111" s="286"/>
      <c r="E111" s="286"/>
    </row>
    <row r="112" customFormat="false" ht="15.75" hidden="false" customHeight="true" outlineLevel="0" collapsed="false">
      <c r="A112" s="254"/>
      <c r="B112" s="284"/>
      <c r="C112" s="284"/>
      <c r="D112" s="284"/>
      <c r="E112" s="284"/>
    </row>
    <row r="113" customFormat="false" ht="15.75" hidden="false" customHeight="true" outlineLevel="0" collapsed="false">
      <c r="A113" s="285"/>
      <c r="B113" s="286"/>
      <c r="C113" s="286"/>
      <c r="D113" s="286"/>
      <c r="E113" s="286"/>
    </row>
    <row r="114" customFormat="false" ht="15.75" hidden="false" customHeight="true" outlineLevel="0" collapsed="false">
      <c r="A114" s="254"/>
      <c r="B114" s="284"/>
      <c r="C114" s="284"/>
      <c r="D114" s="284"/>
      <c r="E114" s="284"/>
    </row>
    <row r="115" customFormat="false" ht="15.75" hidden="false" customHeight="true" outlineLevel="0" collapsed="false">
      <c r="A115" s="285"/>
      <c r="B115" s="286"/>
      <c r="C115" s="286"/>
      <c r="D115" s="286"/>
      <c r="E115" s="286"/>
    </row>
    <row r="116" customFormat="false" ht="15.75" hidden="false" customHeight="true" outlineLevel="0" collapsed="false">
      <c r="A116" s="254"/>
      <c r="B116" s="284"/>
      <c r="C116" s="284"/>
      <c r="D116" s="284"/>
      <c r="E116" s="284"/>
    </row>
    <row r="117" customFormat="false" ht="15.75" hidden="false" customHeight="true" outlineLevel="0" collapsed="false">
      <c r="A117" s="285"/>
      <c r="B117" s="286"/>
      <c r="C117" s="286"/>
      <c r="D117" s="286"/>
      <c r="E117" s="286"/>
    </row>
    <row r="118" customFormat="false" ht="15.75" hidden="false" customHeight="true" outlineLevel="0" collapsed="false">
      <c r="A118" s="254"/>
      <c r="B118" s="284"/>
      <c r="C118" s="284"/>
      <c r="D118" s="284"/>
      <c r="E118" s="284"/>
    </row>
    <row r="119" customFormat="false" ht="15.75" hidden="false" customHeight="true" outlineLevel="0" collapsed="false">
      <c r="A119" s="285"/>
      <c r="B119" s="286"/>
      <c r="C119" s="286"/>
      <c r="D119" s="286"/>
      <c r="E119" s="286"/>
    </row>
    <row r="120" customFormat="false" ht="15.75" hidden="false" customHeight="true" outlineLevel="0" collapsed="false">
      <c r="A120" s="254"/>
      <c r="B120" s="284"/>
      <c r="C120" s="284"/>
      <c r="D120" s="284"/>
      <c r="E120" s="284"/>
    </row>
    <row r="121" customFormat="false" ht="15.75" hidden="false" customHeight="true" outlineLevel="0" collapsed="false">
      <c r="A121" s="285"/>
      <c r="B121" s="286"/>
      <c r="C121" s="286"/>
      <c r="D121" s="286"/>
      <c r="E121" s="286"/>
    </row>
    <row r="122" customFormat="false" ht="15.75" hidden="false" customHeight="true" outlineLevel="0" collapsed="false">
      <c r="A122" s="254"/>
      <c r="B122" s="284"/>
      <c r="C122" s="284"/>
      <c r="D122" s="284"/>
      <c r="E122" s="284"/>
    </row>
    <row r="123" customFormat="false" ht="15.75" hidden="false" customHeight="true" outlineLevel="0" collapsed="false">
      <c r="A123" s="285"/>
      <c r="B123" s="286"/>
      <c r="C123" s="286"/>
      <c r="D123" s="286"/>
      <c r="E123" s="286"/>
    </row>
    <row r="124" customFormat="false" ht="15.75" hidden="false" customHeight="true" outlineLevel="0" collapsed="false">
      <c r="A124" s="254"/>
      <c r="B124" s="284"/>
      <c r="C124" s="284"/>
      <c r="D124" s="284"/>
      <c r="E124" s="284"/>
    </row>
    <row r="125" customFormat="false" ht="15.75" hidden="false" customHeight="true" outlineLevel="0" collapsed="false">
      <c r="A125" s="285"/>
      <c r="B125" s="286"/>
      <c r="C125" s="286"/>
      <c r="D125" s="286"/>
      <c r="E125" s="286"/>
    </row>
    <row r="126" customFormat="false" ht="15.75" hidden="false" customHeight="true" outlineLevel="0" collapsed="false">
      <c r="A126" s="254"/>
      <c r="B126" s="284"/>
      <c r="C126" s="284"/>
      <c r="D126" s="284"/>
      <c r="E126" s="284"/>
    </row>
    <row r="127" customFormat="false" ht="15.75" hidden="false" customHeight="true" outlineLevel="0" collapsed="false">
      <c r="A127" s="285"/>
      <c r="B127" s="286"/>
      <c r="C127" s="286"/>
      <c r="D127" s="286"/>
      <c r="E127" s="286"/>
    </row>
    <row r="128" customFormat="false" ht="15.75" hidden="false" customHeight="true" outlineLevel="0" collapsed="false">
      <c r="A128" s="254"/>
      <c r="B128" s="284"/>
      <c r="C128" s="284"/>
      <c r="D128" s="284"/>
      <c r="E128" s="284"/>
    </row>
    <row r="129" customFormat="false" ht="15.75" hidden="false" customHeight="true" outlineLevel="0" collapsed="false">
      <c r="A129" s="285"/>
      <c r="B129" s="286"/>
      <c r="C129" s="286"/>
      <c r="D129" s="286"/>
      <c r="E129" s="286"/>
    </row>
    <row r="130" customFormat="false" ht="15.75" hidden="false" customHeight="true" outlineLevel="0" collapsed="false">
      <c r="A130" s="254"/>
      <c r="B130" s="284"/>
      <c r="C130" s="284"/>
      <c r="D130" s="284"/>
      <c r="E130" s="284"/>
    </row>
    <row r="131" customFormat="false" ht="15.75" hidden="false" customHeight="true" outlineLevel="0" collapsed="false">
      <c r="A131" s="285"/>
      <c r="B131" s="286"/>
      <c r="C131" s="286"/>
      <c r="D131" s="286"/>
      <c r="E131" s="286"/>
    </row>
    <row r="132" customFormat="false" ht="15.75" hidden="false" customHeight="true" outlineLevel="0" collapsed="false">
      <c r="A132" s="254"/>
      <c r="B132" s="284"/>
      <c r="C132" s="284"/>
      <c r="D132" s="284"/>
      <c r="E132" s="284"/>
    </row>
    <row r="133" customFormat="false" ht="15.75" hidden="false" customHeight="true" outlineLevel="0" collapsed="false">
      <c r="A133" s="285"/>
      <c r="B133" s="286"/>
      <c r="C133" s="286"/>
      <c r="D133" s="286"/>
      <c r="E133" s="286"/>
    </row>
    <row r="134" customFormat="false" ht="15.75" hidden="false" customHeight="true" outlineLevel="0" collapsed="false">
      <c r="A134" s="254"/>
      <c r="B134" s="284"/>
      <c r="C134" s="284"/>
      <c r="D134" s="284"/>
      <c r="E134" s="284"/>
    </row>
    <row r="135" customFormat="false" ht="15.75" hidden="false" customHeight="true" outlineLevel="0" collapsed="false">
      <c r="A135" s="285"/>
      <c r="B135" s="286"/>
      <c r="C135" s="286"/>
      <c r="D135" s="286"/>
      <c r="E135" s="286"/>
    </row>
    <row r="136" customFormat="false" ht="15.75" hidden="false" customHeight="true" outlineLevel="0" collapsed="false">
      <c r="A136" s="254"/>
      <c r="B136" s="284"/>
      <c r="C136" s="284"/>
      <c r="D136" s="284"/>
      <c r="E136" s="284"/>
    </row>
    <row r="137" customFormat="false" ht="15.75" hidden="false" customHeight="true" outlineLevel="0" collapsed="false">
      <c r="A137" s="285"/>
      <c r="B137" s="286"/>
      <c r="C137" s="286"/>
      <c r="D137" s="286"/>
      <c r="E137" s="286"/>
    </row>
    <row r="138" customFormat="false" ht="15.75" hidden="false" customHeight="true" outlineLevel="0" collapsed="false">
      <c r="A138" s="254"/>
      <c r="B138" s="284"/>
      <c r="C138" s="284"/>
      <c r="D138" s="284"/>
      <c r="E138" s="284"/>
    </row>
    <row r="139" customFormat="false" ht="15.75" hidden="false" customHeight="true" outlineLevel="0" collapsed="false">
      <c r="A139" s="285"/>
      <c r="B139" s="286"/>
      <c r="C139" s="286"/>
      <c r="D139" s="286"/>
      <c r="E139" s="286"/>
    </row>
    <row r="140" customFormat="false" ht="15.75" hidden="false" customHeight="true" outlineLevel="0" collapsed="false">
      <c r="A140" s="254"/>
      <c r="B140" s="284"/>
      <c r="C140" s="284"/>
      <c r="D140" s="284"/>
      <c r="E140" s="284"/>
    </row>
    <row r="141" customFormat="false" ht="15.75" hidden="false" customHeight="true" outlineLevel="0" collapsed="false">
      <c r="A141" s="285"/>
      <c r="B141" s="286"/>
      <c r="C141" s="286"/>
      <c r="D141" s="286"/>
      <c r="E141" s="286"/>
    </row>
    <row r="142" customFormat="false" ht="15.75" hidden="false" customHeight="true" outlineLevel="0" collapsed="false">
      <c r="A142" s="254"/>
      <c r="B142" s="284"/>
      <c r="C142" s="284"/>
      <c r="D142" s="284"/>
      <c r="E142" s="284"/>
    </row>
    <row r="143" customFormat="false" ht="15.75" hidden="false" customHeight="true" outlineLevel="0" collapsed="false">
      <c r="A143" s="285"/>
      <c r="B143" s="286"/>
      <c r="C143" s="286"/>
      <c r="D143" s="286"/>
      <c r="E143" s="286"/>
    </row>
    <row r="144" customFormat="false" ht="15.75" hidden="false" customHeight="true" outlineLevel="0" collapsed="false">
      <c r="A144" s="254"/>
      <c r="B144" s="284"/>
      <c r="C144" s="284"/>
      <c r="D144" s="284"/>
      <c r="E144" s="284"/>
    </row>
    <row r="145" customFormat="false" ht="15.75" hidden="false" customHeight="true" outlineLevel="0" collapsed="false">
      <c r="A145" s="285"/>
      <c r="B145" s="286"/>
      <c r="C145" s="286"/>
      <c r="D145" s="286"/>
      <c r="E145" s="286"/>
    </row>
    <row r="146" customFormat="false" ht="15.75" hidden="false" customHeight="true" outlineLevel="0" collapsed="false">
      <c r="A146" s="254"/>
      <c r="B146" s="284"/>
      <c r="C146" s="284"/>
      <c r="D146" s="284"/>
      <c r="E146" s="284"/>
    </row>
    <row r="147" customFormat="false" ht="15.75" hidden="false" customHeight="true" outlineLevel="0" collapsed="false">
      <c r="A147" s="285"/>
      <c r="B147" s="286"/>
      <c r="C147" s="286"/>
      <c r="D147" s="286"/>
      <c r="E147" s="286"/>
    </row>
    <row r="148" customFormat="false" ht="15.75" hidden="false" customHeight="true" outlineLevel="0" collapsed="false">
      <c r="A148" s="254"/>
      <c r="B148" s="284"/>
      <c r="C148" s="284"/>
      <c r="D148" s="284"/>
      <c r="E148" s="284"/>
    </row>
    <row r="149" customFormat="false" ht="15.75" hidden="false" customHeight="true" outlineLevel="0" collapsed="false">
      <c r="A149" s="285"/>
      <c r="B149" s="286"/>
      <c r="C149" s="286"/>
      <c r="D149" s="286"/>
      <c r="E149" s="286"/>
    </row>
    <row r="150" customFormat="false" ht="15.75" hidden="false" customHeight="true" outlineLevel="0" collapsed="false">
      <c r="A150" s="254"/>
      <c r="B150" s="284"/>
      <c r="C150" s="284"/>
      <c r="D150" s="284"/>
      <c r="E150" s="284"/>
    </row>
    <row r="151" customFormat="false" ht="15.75" hidden="false" customHeight="true" outlineLevel="0" collapsed="false">
      <c r="A151" s="285"/>
      <c r="B151" s="286"/>
      <c r="C151" s="286"/>
      <c r="D151" s="286"/>
      <c r="E151" s="286"/>
    </row>
    <row r="152" customFormat="false" ht="15.75" hidden="false" customHeight="true" outlineLevel="0" collapsed="false">
      <c r="A152" s="254"/>
      <c r="B152" s="284"/>
      <c r="C152" s="284"/>
      <c r="D152" s="284"/>
      <c r="E152" s="284"/>
    </row>
    <row r="153" customFormat="false" ht="15.75" hidden="false" customHeight="true" outlineLevel="0" collapsed="false">
      <c r="A153" s="285"/>
      <c r="B153" s="286"/>
      <c r="C153" s="286"/>
      <c r="D153" s="286"/>
      <c r="E153" s="286"/>
    </row>
    <row r="154" customFormat="false" ht="15.75" hidden="false" customHeight="true" outlineLevel="0" collapsed="false">
      <c r="A154" s="254"/>
      <c r="B154" s="284"/>
      <c r="C154" s="284"/>
      <c r="D154" s="284"/>
      <c r="E154" s="284"/>
    </row>
    <row r="155" customFormat="false" ht="15.75" hidden="false" customHeight="true" outlineLevel="0" collapsed="false">
      <c r="A155" s="285"/>
      <c r="B155" s="286"/>
      <c r="C155" s="286"/>
      <c r="D155" s="286"/>
      <c r="E155" s="286"/>
    </row>
    <row r="156" customFormat="false" ht="15.75" hidden="false" customHeight="true" outlineLevel="0" collapsed="false">
      <c r="A156" s="254"/>
      <c r="B156" s="284"/>
      <c r="C156" s="284"/>
      <c r="D156" s="284"/>
      <c r="E156" s="284"/>
    </row>
    <row r="157" customFormat="false" ht="15.75" hidden="false" customHeight="true" outlineLevel="0" collapsed="false">
      <c r="A157" s="285"/>
      <c r="B157" s="286"/>
      <c r="C157" s="286"/>
      <c r="D157" s="286"/>
      <c r="E157" s="286"/>
    </row>
    <row r="158" customFormat="false" ht="15.75" hidden="false" customHeight="true" outlineLevel="0" collapsed="false">
      <c r="A158" s="254"/>
      <c r="B158" s="284"/>
      <c r="C158" s="284"/>
      <c r="D158" s="284"/>
      <c r="E158" s="284"/>
    </row>
    <row r="159" customFormat="false" ht="15.75" hidden="false" customHeight="true" outlineLevel="0" collapsed="false">
      <c r="A159" s="285"/>
      <c r="B159" s="286"/>
      <c r="C159" s="286"/>
      <c r="D159" s="286"/>
      <c r="E159" s="286"/>
    </row>
    <row r="160" customFormat="false" ht="15.75" hidden="false" customHeight="true" outlineLevel="0" collapsed="false">
      <c r="A160" s="254"/>
      <c r="B160" s="284"/>
      <c r="C160" s="284"/>
      <c r="D160" s="284"/>
      <c r="E160" s="284"/>
    </row>
    <row r="161" customFormat="false" ht="15.75" hidden="false" customHeight="true" outlineLevel="0" collapsed="false">
      <c r="A161" s="285"/>
      <c r="B161" s="286"/>
      <c r="C161" s="286"/>
      <c r="D161" s="286"/>
      <c r="E161" s="286"/>
    </row>
    <row r="162" customFormat="false" ht="15.75" hidden="false" customHeight="true" outlineLevel="0" collapsed="false">
      <c r="A162" s="254"/>
      <c r="B162" s="284"/>
      <c r="C162" s="284"/>
      <c r="D162" s="284"/>
      <c r="E162" s="284"/>
    </row>
    <row r="163" customFormat="false" ht="15.75" hidden="false" customHeight="true" outlineLevel="0" collapsed="false">
      <c r="A163" s="285"/>
      <c r="B163" s="286"/>
      <c r="C163" s="286"/>
      <c r="D163" s="286"/>
      <c r="E163" s="286"/>
    </row>
    <row r="164" customFormat="false" ht="15.75" hidden="false" customHeight="true" outlineLevel="0" collapsed="false">
      <c r="A164" s="254"/>
      <c r="B164" s="284"/>
      <c r="C164" s="284"/>
      <c r="D164" s="284"/>
      <c r="E164" s="284"/>
    </row>
    <row r="165" customFormat="false" ht="15.75" hidden="false" customHeight="true" outlineLevel="0" collapsed="false">
      <c r="A165" s="285"/>
      <c r="B165" s="286"/>
      <c r="C165" s="286"/>
      <c r="D165" s="286"/>
      <c r="E165" s="286"/>
    </row>
    <row r="166" customFormat="false" ht="15.75" hidden="false" customHeight="true" outlineLevel="0" collapsed="false">
      <c r="A166" s="254"/>
      <c r="B166" s="284"/>
      <c r="C166" s="284"/>
      <c r="D166" s="284"/>
      <c r="E166" s="284"/>
    </row>
    <row r="167" customFormat="false" ht="15.75" hidden="false" customHeight="true" outlineLevel="0" collapsed="false">
      <c r="A167" s="285"/>
      <c r="B167" s="286"/>
      <c r="C167" s="286"/>
      <c r="D167" s="286"/>
      <c r="E167" s="286"/>
    </row>
    <row r="168" customFormat="false" ht="15.75" hidden="false" customHeight="true" outlineLevel="0" collapsed="false">
      <c r="A168" s="254"/>
      <c r="B168" s="284"/>
      <c r="C168" s="284"/>
      <c r="D168" s="284"/>
      <c r="E168" s="284"/>
    </row>
    <row r="169" customFormat="false" ht="15.75" hidden="false" customHeight="true" outlineLevel="0" collapsed="false">
      <c r="A169" s="285"/>
      <c r="B169" s="286"/>
      <c r="C169" s="286"/>
      <c r="D169" s="286"/>
      <c r="E169" s="286"/>
    </row>
    <row r="170" customFormat="false" ht="15.75" hidden="false" customHeight="true" outlineLevel="0" collapsed="false">
      <c r="A170" s="254"/>
      <c r="B170" s="284"/>
      <c r="C170" s="284"/>
      <c r="D170" s="284"/>
      <c r="E170" s="284"/>
    </row>
    <row r="171" customFormat="false" ht="15.75" hidden="false" customHeight="true" outlineLevel="0" collapsed="false">
      <c r="A171" s="285"/>
      <c r="B171" s="286"/>
      <c r="C171" s="286"/>
      <c r="D171" s="286"/>
      <c r="E171" s="286"/>
    </row>
    <row r="172" customFormat="false" ht="15.75" hidden="false" customHeight="true" outlineLevel="0" collapsed="false">
      <c r="A172" s="254"/>
      <c r="B172" s="284"/>
      <c r="C172" s="284"/>
      <c r="D172" s="284"/>
      <c r="E172" s="284"/>
    </row>
    <row r="173" customFormat="false" ht="15.75" hidden="false" customHeight="true" outlineLevel="0" collapsed="false">
      <c r="A173" s="285"/>
      <c r="B173" s="286"/>
      <c r="C173" s="286"/>
      <c r="D173" s="286"/>
      <c r="E173" s="286"/>
    </row>
    <row r="174" customFormat="false" ht="15.75" hidden="false" customHeight="true" outlineLevel="0" collapsed="false">
      <c r="A174" s="254"/>
      <c r="B174" s="284"/>
      <c r="C174" s="284"/>
      <c r="D174" s="284"/>
      <c r="E174" s="284"/>
    </row>
    <row r="175" customFormat="false" ht="15.75" hidden="false" customHeight="true" outlineLevel="0" collapsed="false">
      <c r="A175" s="285"/>
      <c r="B175" s="286"/>
      <c r="C175" s="286"/>
      <c r="D175" s="286"/>
      <c r="E175" s="286"/>
    </row>
    <row r="176" customFormat="false" ht="15.75" hidden="false" customHeight="true" outlineLevel="0" collapsed="false">
      <c r="A176" s="254"/>
      <c r="B176" s="284"/>
      <c r="C176" s="284"/>
      <c r="D176" s="284"/>
      <c r="E176" s="284"/>
    </row>
    <row r="177" customFormat="false" ht="15.75" hidden="false" customHeight="true" outlineLevel="0" collapsed="false">
      <c r="A177" s="285"/>
      <c r="B177" s="286"/>
      <c r="C177" s="286"/>
      <c r="D177" s="286"/>
      <c r="E177" s="286"/>
    </row>
    <row r="178" customFormat="false" ht="15.75" hidden="false" customHeight="true" outlineLevel="0" collapsed="false">
      <c r="A178" s="254"/>
      <c r="B178" s="284"/>
      <c r="C178" s="284"/>
      <c r="D178" s="284"/>
      <c r="E178" s="284"/>
    </row>
    <row r="179" customFormat="false" ht="15.75" hidden="false" customHeight="true" outlineLevel="0" collapsed="false">
      <c r="A179" s="285"/>
      <c r="B179" s="286"/>
      <c r="C179" s="286"/>
      <c r="D179" s="286"/>
      <c r="E179" s="286"/>
    </row>
    <row r="180" customFormat="false" ht="15.75" hidden="false" customHeight="true" outlineLevel="0" collapsed="false">
      <c r="A180" s="254"/>
      <c r="B180" s="284"/>
      <c r="C180" s="284"/>
      <c r="D180" s="284"/>
      <c r="E180" s="284"/>
    </row>
    <row r="181" customFormat="false" ht="15.75" hidden="false" customHeight="true" outlineLevel="0" collapsed="false">
      <c r="A181" s="285"/>
      <c r="B181" s="286"/>
      <c r="C181" s="286"/>
      <c r="D181" s="286"/>
      <c r="E181" s="286"/>
    </row>
    <row r="182" customFormat="false" ht="15.75" hidden="false" customHeight="true" outlineLevel="0" collapsed="false">
      <c r="A182" s="254"/>
      <c r="B182" s="284"/>
      <c r="C182" s="284"/>
      <c r="D182" s="284"/>
      <c r="E182" s="284"/>
    </row>
    <row r="183" customFormat="false" ht="15.75" hidden="false" customHeight="true" outlineLevel="0" collapsed="false">
      <c r="A183" s="285"/>
      <c r="B183" s="286"/>
      <c r="C183" s="286"/>
      <c r="D183" s="286"/>
      <c r="E183" s="286"/>
    </row>
    <row r="184" customFormat="false" ht="15.75" hidden="false" customHeight="true" outlineLevel="0" collapsed="false">
      <c r="A184" s="254"/>
      <c r="B184" s="284"/>
      <c r="C184" s="284"/>
      <c r="D184" s="284"/>
      <c r="E184" s="284"/>
    </row>
    <row r="185" customFormat="false" ht="15.75" hidden="false" customHeight="true" outlineLevel="0" collapsed="false">
      <c r="A185" s="285"/>
      <c r="B185" s="286"/>
      <c r="C185" s="286"/>
      <c r="D185" s="286"/>
      <c r="E185" s="286"/>
    </row>
    <row r="186" customFormat="false" ht="15.75" hidden="false" customHeight="true" outlineLevel="0" collapsed="false">
      <c r="A186" s="254"/>
      <c r="B186" s="284"/>
      <c r="C186" s="284"/>
      <c r="D186" s="284"/>
      <c r="E186" s="284"/>
    </row>
    <row r="187" customFormat="false" ht="15.75" hidden="false" customHeight="true" outlineLevel="0" collapsed="false">
      <c r="A187" s="285"/>
      <c r="B187" s="286"/>
      <c r="C187" s="286"/>
      <c r="D187" s="286"/>
      <c r="E187" s="286"/>
    </row>
    <row r="188" customFormat="false" ht="15.75" hidden="false" customHeight="true" outlineLevel="0" collapsed="false">
      <c r="A188" s="254"/>
      <c r="B188" s="284"/>
      <c r="C188" s="284"/>
      <c r="D188" s="284"/>
      <c r="E188" s="284"/>
    </row>
    <row r="189" customFormat="false" ht="15.75" hidden="false" customHeight="true" outlineLevel="0" collapsed="false">
      <c r="A189" s="285"/>
      <c r="B189" s="286"/>
      <c r="C189" s="286"/>
      <c r="D189" s="286"/>
      <c r="E189" s="286"/>
    </row>
    <row r="190" customFormat="false" ht="15.75" hidden="false" customHeight="true" outlineLevel="0" collapsed="false">
      <c r="A190" s="254"/>
      <c r="B190" s="284"/>
      <c r="C190" s="284"/>
      <c r="D190" s="284"/>
      <c r="E190" s="284"/>
    </row>
    <row r="191" customFormat="false" ht="15.75" hidden="false" customHeight="true" outlineLevel="0" collapsed="false">
      <c r="A191" s="285"/>
      <c r="B191" s="286"/>
      <c r="C191" s="286"/>
      <c r="D191" s="286"/>
      <c r="E191" s="286"/>
    </row>
    <row r="192" customFormat="false" ht="15.75" hidden="false" customHeight="true" outlineLevel="0" collapsed="false">
      <c r="A192" s="254"/>
      <c r="B192" s="284"/>
      <c r="C192" s="284"/>
      <c r="D192" s="284"/>
      <c r="E192" s="284"/>
    </row>
    <row r="193" customFormat="false" ht="15.75" hidden="false" customHeight="true" outlineLevel="0" collapsed="false">
      <c r="A193" s="285"/>
      <c r="B193" s="286"/>
      <c r="C193" s="286"/>
      <c r="D193" s="286"/>
      <c r="E193" s="286"/>
    </row>
    <row r="194" customFormat="false" ht="15.75" hidden="false" customHeight="true" outlineLevel="0" collapsed="false">
      <c r="A194" s="254"/>
      <c r="B194" s="284"/>
      <c r="C194" s="284"/>
      <c r="D194" s="284"/>
      <c r="E194" s="284"/>
    </row>
    <row r="195" customFormat="false" ht="15.75" hidden="false" customHeight="true" outlineLevel="0" collapsed="false">
      <c r="A195" s="285"/>
      <c r="B195" s="286"/>
      <c r="C195" s="286"/>
      <c r="D195" s="286"/>
      <c r="E195" s="286"/>
    </row>
    <row r="196" customFormat="false" ht="15.75" hidden="false" customHeight="true" outlineLevel="0" collapsed="false">
      <c r="A196" s="254"/>
      <c r="B196" s="284"/>
      <c r="C196" s="284"/>
      <c r="D196" s="284"/>
      <c r="E196" s="284"/>
    </row>
    <row r="197" customFormat="false" ht="15.75" hidden="false" customHeight="true" outlineLevel="0" collapsed="false">
      <c r="A197" s="285"/>
      <c r="B197" s="286"/>
      <c r="C197" s="286"/>
      <c r="D197" s="286"/>
      <c r="E197" s="286"/>
    </row>
    <row r="198" customFormat="false" ht="15.75" hidden="false" customHeight="true" outlineLevel="0" collapsed="false">
      <c r="A198" s="254"/>
      <c r="B198" s="284"/>
      <c r="C198" s="284"/>
      <c r="D198" s="284"/>
      <c r="E198" s="284"/>
    </row>
    <row r="199" customFormat="false" ht="15.75" hidden="false" customHeight="true" outlineLevel="0" collapsed="false">
      <c r="A199" s="285"/>
      <c r="B199" s="286"/>
      <c r="C199" s="286"/>
      <c r="D199" s="286"/>
      <c r="E199" s="286"/>
    </row>
    <row r="200" customFormat="false" ht="15.75" hidden="false" customHeight="true" outlineLevel="0" collapsed="false">
      <c r="A200" s="254"/>
      <c r="B200" s="284"/>
      <c r="C200" s="284"/>
      <c r="D200" s="284"/>
      <c r="E200" s="284"/>
    </row>
    <row r="201" customFormat="false" ht="15.75" hidden="false" customHeight="true" outlineLevel="0" collapsed="false">
      <c r="A201" s="285"/>
      <c r="B201" s="286"/>
      <c r="C201" s="286"/>
      <c r="D201" s="286"/>
      <c r="E201" s="286"/>
    </row>
    <row r="202" customFormat="false" ht="15.75" hidden="false" customHeight="true" outlineLevel="0" collapsed="false">
      <c r="A202" s="254"/>
      <c r="B202" s="284"/>
      <c r="C202" s="284"/>
      <c r="D202" s="284"/>
      <c r="E202" s="284"/>
    </row>
    <row r="203" customFormat="false" ht="15.75" hidden="false" customHeight="true" outlineLevel="0" collapsed="false">
      <c r="A203" s="285"/>
      <c r="B203" s="286"/>
      <c r="C203" s="286"/>
      <c r="D203" s="286"/>
      <c r="E203" s="286"/>
    </row>
    <row r="204" customFormat="false" ht="15.75" hidden="false" customHeight="true" outlineLevel="0" collapsed="false">
      <c r="A204" s="254"/>
      <c r="B204" s="284"/>
      <c r="C204" s="284"/>
      <c r="D204" s="284"/>
      <c r="E204" s="284"/>
    </row>
    <row r="205" customFormat="false" ht="15.75" hidden="false" customHeight="true" outlineLevel="0" collapsed="false">
      <c r="A205" s="285"/>
      <c r="B205" s="286"/>
      <c r="C205" s="286"/>
      <c r="D205" s="286"/>
      <c r="E205" s="286"/>
    </row>
    <row r="206" customFormat="false" ht="15.75" hidden="false" customHeight="true" outlineLevel="0" collapsed="false">
      <c r="A206" s="254"/>
      <c r="B206" s="284"/>
      <c r="C206" s="284"/>
      <c r="D206" s="284"/>
      <c r="E206" s="284"/>
    </row>
    <row r="207" customFormat="false" ht="15.75" hidden="false" customHeight="true" outlineLevel="0" collapsed="false">
      <c r="A207" s="285"/>
      <c r="B207" s="286"/>
      <c r="C207" s="286"/>
      <c r="D207" s="286"/>
      <c r="E207" s="286"/>
    </row>
    <row r="208" customFormat="false" ht="15.75" hidden="false" customHeight="true" outlineLevel="0" collapsed="false">
      <c r="A208" s="254"/>
      <c r="B208" s="284"/>
      <c r="C208" s="284"/>
      <c r="D208" s="284"/>
      <c r="E208" s="284"/>
    </row>
    <row r="209" customFormat="false" ht="15.75" hidden="false" customHeight="true" outlineLevel="0" collapsed="false">
      <c r="A209" s="285"/>
      <c r="B209" s="286"/>
      <c r="C209" s="286"/>
      <c r="D209" s="286"/>
      <c r="E209" s="286"/>
    </row>
    <row r="210" customFormat="false" ht="15.75" hidden="false" customHeight="true" outlineLevel="0" collapsed="false">
      <c r="A210" s="254"/>
      <c r="B210" s="284"/>
      <c r="C210" s="284"/>
      <c r="D210" s="284"/>
      <c r="E210" s="284"/>
    </row>
    <row r="211" customFormat="false" ht="15.75" hidden="false" customHeight="true" outlineLevel="0" collapsed="false">
      <c r="A211" s="285"/>
      <c r="B211" s="286"/>
      <c r="C211" s="286"/>
      <c r="D211" s="286"/>
      <c r="E211" s="286"/>
    </row>
    <row r="212" customFormat="false" ht="15.75" hidden="false" customHeight="true" outlineLevel="0" collapsed="false">
      <c r="A212" s="254"/>
      <c r="B212" s="284"/>
      <c r="C212" s="284"/>
      <c r="D212" s="284"/>
      <c r="E212" s="284"/>
    </row>
    <row r="213" customFormat="false" ht="15.75" hidden="false" customHeight="true" outlineLevel="0" collapsed="false">
      <c r="A213" s="285"/>
      <c r="B213" s="286"/>
      <c r="C213" s="286"/>
      <c r="D213" s="286"/>
      <c r="E213" s="286"/>
    </row>
    <row r="214" customFormat="false" ht="15.75" hidden="false" customHeight="true" outlineLevel="0" collapsed="false">
      <c r="A214" s="254"/>
      <c r="B214" s="284"/>
      <c r="C214" s="284"/>
      <c r="D214" s="284"/>
      <c r="E214" s="284"/>
    </row>
    <row r="215" customFormat="false" ht="15.75" hidden="false" customHeight="true" outlineLevel="0" collapsed="false">
      <c r="A215" s="285"/>
      <c r="B215" s="286"/>
      <c r="C215" s="286"/>
      <c r="D215" s="286"/>
      <c r="E215" s="286"/>
    </row>
    <row r="216" customFormat="false" ht="15.75" hidden="false" customHeight="true" outlineLevel="0" collapsed="false">
      <c r="A216" s="254"/>
      <c r="B216" s="284"/>
      <c r="C216" s="284"/>
      <c r="D216" s="284"/>
      <c r="E216" s="284"/>
    </row>
    <row r="217" customFormat="false" ht="15.75" hidden="false" customHeight="true" outlineLevel="0" collapsed="false">
      <c r="A217" s="285"/>
      <c r="B217" s="286"/>
      <c r="C217" s="286"/>
      <c r="D217" s="286"/>
      <c r="E217" s="286"/>
    </row>
    <row r="218" customFormat="false" ht="15.75" hidden="false" customHeight="true" outlineLevel="0" collapsed="false">
      <c r="A218" s="254"/>
      <c r="B218" s="284"/>
      <c r="C218" s="284"/>
      <c r="D218" s="284"/>
      <c r="E218" s="284"/>
    </row>
    <row r="219" customFormat="false" ht="15.75" hidden="false" customHeight="true" outlineLevel="0" collapsed="false">
      <c r="A219" s="285"/>
      <c r="B219" s="286"/>
      <c r="C219" s="286"/>
      <c r="D219" s="286"/>
      <c r="E219" s="286"/>
    </row>
    <row r="220" customFormat="false" ht="15.75" hidden="false" customHeight="true" outlineLevel="0" collapsed="false">
      <c r="A220" s="254"/>
      <c r="B220" s="284"/>
      <c r="C220" s="284"/>
      <c r="D220" s="284"/>
      <c r="E220" s="284"/>
    </row>
    <row r="221" customFormat="false" ht="15.75" hidden="false" customHeight="true" outlineLevel="0" collapsed="false">
      <c r="A221" s="285"/>
      <c r="B221" s="286"/>
      <c r="C221" s="286"/>
      <c r="D221" s="286"/>
      <c r="E221" s="286"/>
    </row>
    <row r="222" customFormat="false" ht="15.75" hidden="false" customHeight="true" outlineLevel="0" collapsed="false">
      <c r="A222" s="254"/>
      <c r="B222" s="284"/>
      <c r="C222" s="284"/>
      <c r="D222" s="284"/>
      <c r="E222" s="284"/>
    </row>
    <row r="223" customFormat="false" ht="15.75" hidden="false" customHeight="true" outlineLevel="0" collapsed="false">
      <c r="A223" s="285"/>
      <c r="B223" s="286"/>
      <c r="C223" s="286"/>
      <c r="D223" s="286"/>
      <c r="E223" s="286"/>
    </row>
    <row r="224" customFormat="false" ht="15.75" hidden="false" customHeight="true" outlineLevel="0" collapsed="false">
      <c r="A224" s="254"/>
      <c r="B224" s="284"/>
      <c r="C224" s="284"/>
      <c r="D224" s="284"/>
      <c r="E224" s="284"/>
    </row>
    <row r="225" customFormat="false" ht="15.75" hidden="false" customHeight="true" outlineLevel="0" collapsed="false">
      <c r="A225" s="285"/>
      <c r="B225" s="286"/>
      <c r="C225" s="286"/>
      <c r="D225" s="286"/>
      <c r="E225" s="286"/>
    </row>
    <row r="226" customFormat="false" ht="15.75" hidden="false" customHeight="true" outlineLevel="0" collapsed="false">
      <c r="A226" s="254"/>
      <c r="B226" s="284"/>
      <c r="C226" s="284"/>
      <c r="D226" s="284"/>
      <c r="E226" s="284"/>
    </row>
    <row r="227" customFormat="false" ht="15.75" hidden="false" customHeight="true" outlineLevel="0" collapsed="false">
      <c r="A227" s="285"/>
      <c r="B227" s="286"/>
      <c r="C227" s="286"/>
      <c r="D227" s="286"/>
      <c r="E227" s="286"/>
    </row>
    <row r="228" customFormat="false" ht="15.75" hidden="false" customHeight="true" outlineLevel="0" collapsed="false">
      <c r="A228" s="254"/>
      <c r="B228" s="284"/>
      <c r="C228" s="284"/>
      <c r="D228" s="284"/>
      <c r="E228" s="284"/>
    </row>
    <row r="229" customFormat="false" ht="15.75" hidden="false" customHeight="true" outlineLevel="0" collapsed="false">
      <c r="A229" s="285"/>
      <c r="B229" s="286"/>
      <c r="C229" s="286"/>
      <c r="D229" s="286"/>
      <c r="E229" s="286"/>
    </row>
    <row r="230" customFormat="false" ht="15.75" hidden="false" customHeight="true" outlineLevel="0" collapsed="false">
      <c r="A230" s="254"/>
      <c r="B230" s="284"/>
      <c r="C230" s="284"/>
      <c r="D230" s="284"/>
      <c r="E230" s="284"/>
    </row>
    <row r="231" customFormat="false" ht="15.75" hidden="false" customHeight="true" outlineLevel="0" collapsed="false">
      <c r="A231" s="285"/>
      <c r="B231" s="286"/>
      <c r="C231" s="286"/>
      <c r="D231" s="286"/>
      <c r="E231" s="286"/>
    </row>
    <row r="232" customFormat="false" ht="15.75" hidden="false" customHeight="true" outlineLevel="0" collapsed="false">
      <c r="A232" s="254"/>
      <c r="B232" s="284"/>
      <c r="C232" s="284"/>
      <c r="D232" s="284"/>
      <c r="E232" s="284"/>
    </row>
    <row r="233" customFormat="false" ht="15.75" hidden="false" customHeight="true" outlineLevel="0" collapsed="false">
      <c r="A233" s="285"/>
      <c r="B233" s="286"/>
      <c r="C233" s="286"/>
      <c r="D233" s="286"/>
      <c r="E233" s="286"/>
    </row>
    <row r="234" customFormat="false" ht="15.75" hidden="false" customHeight="true" outlineLevel="0" collapsed="false">
      <c r="A234" s="254"/>
      <c r="B234" s="284"/>
      <c r="C234" s="284"/>
      <c r="D234" s="284"/>
      <c r="E234" s="284"/>
    </row>
    <row r="235" customFormat="false" ht="15.75" hidden="false" customHeight="true" outlineLevel="0" collapsed="false">
      <c r="A235" s="285"/>
      <c r="B235" s="286"/>
      <c r="C235" s="286"/>
      <c r="D235" s="286"/>
      <c r="E235" s="286"/>
    </row>
    <row r="236" customFormat="false" ht="15.75" hidden="false" customHeight="true" outlineLevel="0" collapsed="false">
      <c r="A236" s="254"/>
      <c r="B236" s="284"/>
      <c r="C236" s="284"/>
      <c r="D236" s="284"/>
      <c r="E236" s="284"/>
    </row>
    <row r="237" customFormat="false" ht="15.75" hidden="false" customHeight="true" outlineLevel="0" collapsed="false">
      <c r="A237" s="285"/>
      <c r="B237" s="286"/>
      <c r="C237" s="286"/>
      <c r="D237" s="286"/>
      <c r="E237" s="286"/>
    </row>
    <row r="238" customFormat="false" ht="15.75" hidden="false" customHeight="true" outlineLevel="0" collapsed="false">
      <c r="A238" s="254"/>
      <c r="B238" s="284"/>
      <c r="C238" s="284"/>
      <c r="D238" s="284"/>
      <c r="E238" s="284"/>
    </row>
    <row r="239" customFormat="false" ht="15.75" hidden="false" customHeight="true" outlineLevel="0" collapsed="false">
      <c r="A239" s="285"/>
      <c r="B239" s="286"/>
      <c r="C239" s="286"/>
      <c r="D239" s="286"/>
      <c r="E239" s="286"/>
    </row>
    <row r="240" customFormat="false" ht="15.75" hidden="false" customHeight="true" outlineLevel="0" collapsed="false">
      <c r="A240" s="254"/>
      <c r="B240" s="284"/>
      <c r="C240" s="284"/>
      <c r="D240" s="284"/>
      <c r="E240" s="284"/>
    </row>
    <row r="241" customFormat="false" ht="15.75" hidden="false" customHeight="true" outlineLevel="0" collapsed="false">
      <c r="A241" s="285"/>
      <c r="B241" s="286"/>
      <c r="C241" s="286"/>
      <c r="D241" s="286"/>
      <c r="E241" s="286"/>
    </row>
    <row r="242" customFormat="false" ht="15.75" hidden="false" customHeight="true" outlineLevel="0" collapsed="false">
      <c r="A242" s="254"/>
      <c r="B242" s="284"/>
      <c r="C242" s="284"/>
      <c r="D242" s="284"/>
      <c r="E242" s="284"/>
    </row>
    <row r="243" customFormat="false" ht="15.75" hidden="false" customHeight="true" outlineLevel="0" collapsed="false">
      <c r="A243" s="285"/>
      <c r="B243" s="286"/>
      <c r="C243" s="286"/>
      <c r="D243" s="286"/>
      <c r="E243" s="286"/>
    </row>
    <row r="244" customFormat="false" ht="15.75" hidden="false" customHeight="true" outlineLevel="0" collapsed="false">
      <c r="A244" s="254"/>
      <c r="B244" s="284"/>
      <c r="C244" s="284"/>
      <c r="D244" s="284"/>
      <c r="E244" s="284"/>
    </row>
    <row r="245" customFormat="false" ht="15.75" hidden="false" customHeight="true" outlineLevel="0" collapsed="false">
      <c r="A245" s="285"/>
      <c r="B245" s="286"/>
      <c r="C245" s="286"/>
      <c r="D245" s="286"/>
      <c r="E245" s="286"/>
    </row>
    <row r="246" customFormat="false" ht="15.75" hidden="false" customHeight="true" outlineLevel="0" collapsed="false">
      <c r="A246" s="254"/>
      <c r="B246" s="284"/>
      <c r="C246" s="284"/>
      <c r="D246" s="284"/>
      <c r="E246" s="284"/>
    </row>
    <row r="247" customFormat="false" ht="15.75" hidden="false" customHeight="true" outlineLevel="0" collapsed="false">
      <c r="A247" s="285"/>
      <c r="B247" s="286"/>
      <c r="C247" s="286"/>
      <c r="D247" s="286"/>
      <c r="E247" s="286"/>
    </row>
    <row r="248" customFormat="false" ht="15.75" hidden="false" customHeight="true" outlineLevel="0" collapsed="false">
      <c r="A248" s="254"/>
      <c r="B248" s="284"/>
      <c r="C248" s="284"/>
      <c r="D248" s="284"/>
      <c r="E248" s="284"/>
    </row>
    <row r="249" customFormat="false" ht="15.75" hidden="false" customHeight="true" outlineLevel="0" collapsed="false">
      <c r="A249" s="285"/>
      <c r="B249" s="286"/>
      <c r="C249" s="286"/>
      <c r="D249" s="286"/>
      <c r="E249" s="286"/>
    </row>
    <row r="250" customFormat="false" ht="15.75" hidden="false" customHeight="true" outlineLevel="0" collapsed="false">
      <c r="A250" s="254"/>
      <c r="B250" s="284"/>
      <c r="C250" s="284"/>
      <c r="D250" s="284"/>
      <c r="E250" s="284"/>
    </row>
    <row r="251" customFormat="false" ht="15.75" hidden="false" customHeight="true" outlineLevel="0" collapsed="false">
      <c r="A251" s="285"/>
      <c r="B251" s="286"/>
      <c r="C251" s="286"/>
      <c r="D251" s="286"/>
      <c r="E251" s="286"/>
    </row>
    <row r="252" customFormat="false" ht="15.75" hidden="false" customHeight="true" outlineLevel="0" collapsed="false">
      <c r="A252" s="254"/>
      <c r="B252" s="284"/>
      <c r="C252" s="284"/>
      <c r="D252" s="284"/>
      <c r="E252" s="284"/>
    </row>
    <row r="253" customFormat="false" ht="15.75" hidden="false" customHeight="true" outlineLevel="0" collapsed="false">
      <c r="A253" s="285"/>
      <c r="B253" s="286"/>
      <c r="C253" s="286"/>
      <c r="D253" s="286"/>
      <c r="E253" s="286"/>
    </row>
    <row r="254" customFormat="false" ht="15.75" hidden="false" customHeight="true" outlineLevel="0" collapsed="false">
      <c r="A254" s="254"/>
      <c r="B254" s="284"/>
      <c r="C254" s="284"/>
      <c r="D254" s="284"/>
      <c r="E254" s="284"/>
    </row>
    <row r="255" customFormat="false" ht="15.75" hidden="false" customHeight="true" outlineLevel="0" collapsed="false">
      <c r="A255" s="285"/>
      <c r="B255" s="286"/>
      <c r="C255" s="286"/>
      <c r="D255" s="286"/>
      <c r="E255" s="286"/>
    </row>
    <row r="256" customFormat="false" ht="15.75" hidden="false" customHeight="true" outlineLevel="0" collapsed="false">
      <c r="A256" s="254"/>
      <c r="B256" s="284"/>
      <c r="C256" s="284"/>
      <c r="D256" s="284"/>
      <c r="E256" s="284"/>
    </row>
    <row r="257" customFormat="false" ht="15.75" hidden="false" customHeight="true" outlineLevel="0" collapsed="false">
      <c r="A257" s="285"/>
      <c r="B257" s="286"/>
      <c r="C257" s="286"/>
      <c r="D257" s="286"/>
      <c r="E257" s="286"/>
    </row>
    <row r="258" customFormat="false" ht="15.75" hidden="false" customHeight="true" outlineLevel="0" collapsed="false">
      <c r="A258" s="254"/>
      <c r="B258" s="284"/>
      <c r="C258" s="284"/>
      <c r="D258" s="284"/>
      <c r="E258" s="284"/>
    </row>
    <row r="259" customFormat="false" ht="15.75" hidden="false" customHeight="true" outlineLevel="0" collapsed="false">
      <c r="A259" s="285"/>
      <c r="B259" s="286"/>
      <c r="C259" s="286"/>
      <c r="D259" s="286"/>
      <c r="E259" s="286"/>
    </row>
    <row r="260" customFormat="false" ht="15.75" hidden="false" customHeight="true" outlineLevel="0" collapsed="false">
      <c r="A260" s="254"/>
      <c r="B260" s="284"/>
      <c r="C260" s="284"/>
      <c r="D260" s="284"/>
      <c r="E260" s="284"/>
    </row>
    <row r="261" customFormat="false" ht="15.75" hidden="false" customHeight="true" outlineLevel="0" collapsed="false">
      <c r="A261" s="285"/>
      <c r="B261" s="286"/>
      <c r="C261" s="286"/>
      <c r="D261" s="286"/>
      <c r="E261" s="286"/>
    </row>
    <row r="262" customFormat="false" ht="15.75" hidden="false" customHeight="true" outlineLevel="0" collapsed="false">
      <c r="A262" s="254"/>
      <c r="B262" s="284"/>
      <c r="C262" s="284"/>
      <c r="D262" s="284"/>
      <c r="E262" s="284"/>
    </row>
    <row r="263" customFormat="false" ht="15.75" hidden="false" customHeight="true" outlineLevel="0" collapsed="false">
      <c r="A263" s="285"/>
      <c r="B263" s="286"/>
      <c r="C263" s="286"/>
      <c r="D263" s="286"/>
      <c r="E263" s="286"/>
    </row>
    <row r="264" customFormat="false" ht="15.75" hidden="false" customHeight="true" outlineLevel="0" collapsed="false">
      <c r="A264" s="254"/>
      <c r="B264" s="284"/>
      <c r="C264" s="284"/>
      <c r="D264" s="284"/>
      <c r="E264" s="284"/>
    </row>
    <row r="265" customFormat="false" ht="15.75" hidden="false" customHeight="true" outlineLevel="0" collapsed="false">
      <c r="A265" s="285"/>
      <c r="B265" s="286"/>
      <c r="C265" s="286"/>
      <c r="D265" s="286"/>
      <c r="E265" s="286"/>
    </row>
    <row r="266" customFormat="false" ht="15.75" hidden="false" customHeight="true" outlineLevel="0" collapsed="false">
      <c r="A266" s="254"/>
      <c r="B266" s="284"/>
      <c r="C266" s="284"/>
      <c r="D266" s="284"/>
      <c r="E266" s="284"/>
    </row>
    <row r="267" customFormat="false" ht="15.75" hidden="false" customHeight="true" outlineLevel="0" collapsed="false">
      <c r="A267" s="285"/>
      <c r="B267" s="286"/>
      <c r="C267" s="286"/>
      <c r="D267" s="286"/>
      <c r="E267" s="286"/>
    </row>
    <row r="268" customFormat="false" ht="15.75" hidden="false" customHeight="true" outlineLevel="0" collapsed="false">
      <c r="A268" s="254"/>
      <c r="B268" s="284"/>
      <c r="C268" s="284"/>
      <c r="D268" s="284"/>
      <c r="E268" s="284"/>
    </row>
    <row r="269" customFormat="false" ht="15.75" hidden="false" customHeight="true" outlineLevel="0" collapsed="false">
      <c r="A269" s="285"/>
      <c r="B269" s="286"/>
      <c r="C269" s="286"/>
      <c r="D269" s="286"/>
      <c r="E269" s="286"/>
    </row>
    <row r="270" customFormat="false" ht="15.75" hidden="false" customHeight="true" outlineLevel="0" collapsed="false">
      <c r="A270" s="254"/>
      <c r="B270" s="284"/>
      <c r="C270" s="284"/>
      <c r="D270" s="284"/>
      <c r="E270" s="284"/>
    </row>
    <row r="271" customFormat="false" ht="15.75" hidden="false" customHeight="true" outlineLevel="0" collapsed="false">
      <c r="A271" s="285"/>
      <c r="B271" s="286"/>
      <c r="C271" s="286"/>
      <c r="D271" s="286"/>
      <c r="E271" s="286"/>
    </row>
    <row r="272" customFormat="false" ht="15.75" hidden="false" customHeight="true" outlineLevel="0" collapsed="false">
      <c r="A272" s="254"/>
      <c r="B272" s="284"/>
      <c r="C272" s="284"/>
      <c r="D272" s="284"/>
      <c r="E272" s="284"/>
    </row>
    <row r="273" customFormat="false" ht="15.75" hidden="false" customHeight="true" outlineLevel="0" collapsed="false">
      <c r="A273" s="285"/>
      <c r="B273" s="286"/>
      <c r="C273" s="286"/>
      <c r="D273" s="286"/>
      <c r="E273" s="286"/>
    </row>
    <row r="274" customFormat="false" ht="15.75" hidden="false" customHeight="true" outlineLevel="0" collapsed="false">
      <c r="A274" s="254"/>
      <c r="B274" s="284"/>
      <c r="C274" s="284"/>
      <c r="D274" s="284"/>
      <c r="E274" s="284"/>
    </row>
    <row r="275" customFormat="false" ht="15.75" hidden="false" customHeight="true" outlineLevel="0" collapsed="false">
      <c r="A275" s="285"/>
      <c r="B275" s="286"/>
      <c r="C275" s="286"/>
      <c r="D275" s="286"/>
      <c r="E275" s="286"/>
    </row>
    <row r="276" customFormat="false" ht="15.75" hidden="false" customHeight="true" outlineLevel="0" collapsed="false">
      <c r="A276" s="254"/>
      <c r="B276" s="284"/>
      <c r="C276" s="284"/>
      <c r="D276" s="284"/>
      <c r="E276" s="284"/>
    </row>
    <row r="277" customFormat="false" ht="15.75" hidden="false" customHeight="true" outlineLevel="0" collapsed="false">
      <c r="A277" s="285"/>
      <c r="B277" s="286"/>
      <c r="C277" s="286"/>
      <c r="D277" s="286"/>
      <c r="E277" s="286"/>
    </row>
    <row r="278" customFormat="false" ht="15.75" hidden="false" customHeight="true" outlineLevel="0" collapsed="false">
      <c r="A278" s="254"/>
      <c r="B278" s="284"/>
      <c r="C278" s="284"/>
      <c r="D278" s="284"/>
      <c r="E278" s="284"/>
    </row>
    <row r="279" customFormat="false" ht="15.75" hidden="false" customHeight="true" outlineLevel="0" collapsed="false">
      <c r="A279" s="285"/>
      <c r="B279" s="286"/>
      <c r="C279" s="286"/>
      <c r="D279" s="286"/>
      <c r="E279" s="286"/>
    </row>
    <row r="280" customFormat="false" ht="15.75" hidden="false" customHeight="true" outlineLevel="0" collapsed="false">
      <c r="A280" s="254"/>
      <c r="B280" s="284"/>
      <c r="C280" s="284"/>
      <c r="D280" s="284"/>
      <c r="E280" s="284"/>
    </row>
    <row r="281" customFormat="false" ht="15.75" hidden="false" customHeight="true" outlineLevel="0" collapsed="false">
      <c r="A281" s="285"/>
      <c r="B281" s="286"/>
      <c r="C281" s="286"/>
      <c r="D281" s="286"/>
      <c r="E281" s="286"/>
    </row>
    <row r="282" customFormat="false" ht="15.75" hidden="false" customHeight="true" outlineLevel="0" collapsed="false">
      <c r="A282" s="254"/>
      <c r="B282" s="284"/>
      <c r="C282" s="284"/>
      <c r="D282" s="284"/>
      <c r="E282" s="284"/>
    </row>
    <row r="283" customFormat="false" ht="15.75" hidden="false" customHeight="true" outlineLevel="0" collapsed="false">
      <c r="A283" s="285"/>
      <c r="B283" s="286"/>
      <c r="C283" s="286"/>
      <c r="D283" s="286"/>
      <c r="E283" s="286"/>
    </row>
    <row r="284" customFormat="false" ht="15.75" hidden="false" customHeight="true" outlineLevel="0" collapsed="false">
      <c r="A284" s="254"/>
      <c r="B284" s="284"/>
      <c r="C284" s="284"/>
      <c r="D284" s="284"/>
      <c r="E284" s="284"/>
    </row>
    <row r="285" customFormat="false" ht="15.75" hidden="false" customHeight="true" outlineLevel="0" collapsed="false">
      <c r="A285" s="285"/>
      <c r="B285" s="286"/>
      <c r="C285" s="286"/>
      <c r="D285" s="286"/>
      <c r="E285" s="286"/>
    </row>
    <row r="286" customFormat="false" ht="15.75" hidden="false" customHeight="true" outlineLevel="0" collapsed="false">
      <c r="A286" s="254"/>
      <c r="B286" s="284"/>
      <c r="C286" s="284"/>
      <c r="D286" s="284"/>
      <c r="E286" s="284"/>
    </row>
    <row r="287" customFormat="false" ht="15.75" hidden="false" customHeight="true" outlineLevel="0" collapsed="false">
      <c r="A287" s="285"/>
      <c r="B287" s="286"/>
      <c r="C287" s="286"/>
      <c r="D287" s="286"/>
      <c r="E287" s="286"/>
    </row>
    <row r="288" customFormat="false" ht="15.75" hidden="false" customHeight="true" outlineLevel="0" collapsed="false">
      <c r="A288" s="254"/>
      <c r="B288" s="284"/>
      <c r="C288" s="284"/>
      <c r="D288" s="284"/>
      <c r="E288" s="284"/>
    </row>
    <row r="289" customFormat="false" ht="15.75" hidden="false" customHeight="true" outlineLevel="0" collapsed="false">
      <c r="A289" s="285"/>
      <c r="B289" s="286"/>
      <c r="C289" s="286"/>
      <c r="D289" s="286"/>
      <c r="E289" s="286"/>
    </row>
    <row r="290" customFormat="false" ht="15.75" hidden="false" customHeight="true" outlineLevel="0" collapsed="false">
      <c r="A290" s="254"/>
      <c r="B290" s="284"/>
      <c r="C290" s="284"/>
      <c r="D290" s="284"/>
      <c r="E290" s="284"/>
    </row>
    <row r="291" customFormat="false" ht="15.75" hidden="false" customHeight="true" outlineLevel="0" collapsed="false">
      <c r="A291" s="285"/>
      <c r="B291" s="286"/>
      <c r="C291" s="286"/>
      <c r="D291" s="286"/>
      <c r="E291" s="286"/>
    </row>
    <row r="292" customFormat="false" ht="15.75" hidden="false" customHeight="true" outlineLevel="0" collapsed="false">
      <c r="A292" s="254"/>
      <c r="B292" s="284"/>
      <c r="C292" s="284"/>
      <c r="D292" s="284"/>
      <c r="E292" s="284"/>
    </row>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autoFilter ref="A1:E1000"/>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N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0" width="11.89"/>
    <col collapsed="false" customWidth="true" hidden="false" outlineLevel="0" max="2" min="2" style="0" width="12.89"/>
    <col collapsed="false" customWidth="true" hidden="false" outlineLevel="0" max="14" min="3" style="0" width="12.64"/>
    <col collapsed="false" customWidth="true" hidden="false" outlineLevel="0" max="26" min="15" style="0" width="8.64"/>
    <col collapsed="false" customWidth="true" hidden="false" outlineLevel="0" max="1024" min="27" style="0" width="12.64"/>
  </cols>
  <sheetData>
    <row r="1" customFormat="false" ht="51" hidden="false" customHeight="true" outlineLevel="0" collapsed="false">
      <c r="A1" s="288"/>
      <c r="B1" s="289"/>
      <c r="C1" s="289"/>
      <c r="D1" s="289"/>
      <c r="E1" s="288"/>
      <c r="F1" s="289"/>
      <c r="G1" s="289"/>
      <c r="H1" s="290"/>
      <c r="I1" s="291"/>
      <c r="J1" s="292"/>
      <c r="K1" s="293"/>
      <c r="L1" s="294"/>
      <c r="M1" s="288"/>
    </row>
    <row r="2" customFormat="false" ht="33" hidden="false" customHeight="true" outlineLevel="0" collapsed="false">
      <c r="A2" s="295"/>
      <c r="B2" s="295"/>
      <c r="C2" s="295"/>
      <c r="D2" s="295"/>
      <c r="E2" s="295"/>
      <c r="F2" s="295"/>
      <c r="G2" s="295"/>
      <c r="H2" s="295"/>
      <c r="I2" s="296"/>
      <c r="J2" s="297"/>
      <c r="K2" s="298" t="n">
        <f aca="false">COUNTIF(A17:C30,"&lt;&gt;")</f>
        <v>6</v>
      </c>
      <c r="L2" s="298" t="n">
        <f aca="false">COUNTIF(D17:G30,"&lt;&gt;")</f>
        <v>11</v>
      </c>
      <c r="M2" s="298" t="n">
        <f aca="false">COUNTIF(A3:I14,"&lt;&gt;")</f>
        <v>47</v>
      </c>
    </row>
    <row r="3" customFormat="false" ht="15.75" hidden="false" customHeight="true" outlineLevel="0" collapsed="false">
      <c r="A3" s="299" t="s">
        <v>1123</v>
      </c>
      <c r="B3" s="300" t="s">
        <v>1124</v>
      </c>
      <c r="C3" s="301" t="s">
        <v>1125</v>
      </c>
      <c r="D3" s="302" t="s">
        <v>1126</v>
      </c>
      <c r="E3" s="302" t="s">
        <v>1127</v>
      </c>
      <c r="F3" s="302" t="s">
        <v>1128</v>
      </c>
      <c r="G3" s="303" t="s">
        <v>1129</v>
      </c>
      <c r="H3" s="301" t="s">
        <v>1130</v>
      </c>
      <c r="I3" s="300" t="s">
        <v>1131</v>
      </c>
      <c r="J3" s="297"/>
      <c r="K3" s="304" t="s">
        <v>1132</v>
      </c>
      <c r="L3" s="304"/>
      <c r="M3" s="304" t="n">
        <f aca="false">SUM(K2+L2+M2)</f>
        <v>64</v>
      </c>
    </row>
    <row r="4" customFormat="false" ht="15.75" hidden="false" customHeight="true" outlineLevel="0" collapsed="false">
      <c r="A4" s="302" t="s">
        <v>1133</v>
      </c>
      <c r="B4" s="303" t="s">
        <v>1134</v>
      </c>
      <c r="C4" s="302" t="s">
        <v>1135</v>
      </c>
      <c r="D4" s="302" t="s">
        <v>1136</v>
      </c>
      <c r="E4" s="299" t="s">
        <v>1137</v>
      </c>
      <c r="F4" s="305" t="s">
        <v>1138</v>
      </c>
      <c r="G4" s="303" t="s">
        <v>1139</v>
      </c>
      <c r="H4" s="303" t="s">
        <v>1140</v>
      </c>
      <c r="I4" s="303" t="s">
        <v>1141</v>
      </c>
      <c r="J4" s="297"/>
      <c r="K4" s="304"/>
      <c r="L4" s="304"/>
      <c r="M4" s="304"/>
    </row>
    <row r="5" customFormat="false" ht="15.75" hidden="false" customHeight="true" outlineLevel="0" collapsed="false">
      <c r="A5" s="300" t="s">
        <v>1142</v>
      </c>
      <c r="B5" s="302" t="s">
        <v>1143</v>
      </c>
      <c r="C5" s="302" t="s">
        <v>1144</v>
      </c>
      <c r="D5" s="303" t="s">
        <v>1145</v>
      </c>
      <c r="E5" s="302" t="s">
        <v>1146</v>
      </c>
      <c r="F5" s="303" t="s">
        <v>1147</v>
      </c>
      <c r="G5" s="302" t="s">
        <v>1148</v>
      </c>
      <c r="H5" s="303" t="s">
        <v>1149</v>
      </c>
      <c r="I5" s="302" t="s">
        <v>1150</v>
      </c>
      <c r="J5" s="297"/>
      <c r="K5" s="306"/>
      <c r="L5" s="307" t="n">
        <f aca="false">COUNTIF(A17:A30,"&lt;&gt;")+COUNTIF(A3:A14,"&lt;&gt;")</f>
        <v>12</v>
      </c>
      <c r="M5" s="308" t="s">
        <v>1151</v>
      </c>
    </row>
    <row r="6" customFormat="false" ht="15.75" hidden="false" customHeight="true" outlineLevel="0" collapsed="false">
      <c r="A6" s="302" t="s">
        <v>1152</v>
      </c>
      <c r="B6" s="309"/>
      <c r="C6" s="309"/>
      <c r="D6" s="309"/>
      <c r="E6" s="310" t="s">
        <v>1153</v>
      </c>
      <c r="F6" s="309"/>
      <c r="G6" s="302" t="s">
        <v>1154</v>
      </c>
      <c r="H6" s="303" t="s">
        <v>1155</v>
      </c>
      <c r="I6" s="302" t="s">
        <v>1156</v>
      </c>
      <c r="J6" s="297"/>
      <c r="K6" s="311"/>
      <c r="L6" s="307" t="n">
        <f aca="false">COUNTIF(C17:C30,"&lt;&gt;")+COUNTIF(G17:G30,"&lt;&gt;")+COUNTIF(C3:C14,"&lt;&gt;")</f>
        <v>5</v>
      </c>
      <c r="M6" s="308"/>
    </row>
    <row r="7" customFormat="false" ht="15.75" hidden="false" customHeight="true" outlineLevel="0" collapsed="false">
      <c r="A7" s="302" t="s">
        <v>1157</v>
      </c>
      <c r="B7" s="309"/>
      <c r="C7" s="309"/>
      <c r="D7" s="309"/>
      <c r="E7" s="312" t="s">
        <v>1158</v>
      </c>
      <c r="F7" s="309"/>
      <c r="G7" s="303" t="s">
        <v>1129</v>
      </c>
      <c r="H7" s="302" t="s">
        <v>1159</v>
      </c>
      <c r="I7" s="302" t="s">
        <v>1160</v>
      </c>
      <c r="J7" s="297"/>
      <c r="K7" s="313"/>
      <c r="L7" s="307" t="n">
        <f aca="false">COUNTIF(D17:D30,"&lt;&gt;")+COUNTIF(D3:D14,"&lt;&gt;")</f>
        <v>6</v>
      </c>
      <c r="M7" s="303" t="s">
        <v>1161</v>
      </c>
    </row>
    <row r="8" customFormat="false" ht="15.75" hidden="false" customHeight="true" outlineLevel="0" collapsed="false">
      <c r="A8" s="314" t="s">
        <v>1162</v>
      </c>
      <c r="B8" s="309"/>
      <c r="C8" s="309"/>
      <c r="D8" s="309"/>
      <c r="E8" s="305" t="s">
        <v>1163</v>
      </c>
      <c r="F8" s="309"/>
      <c r="G8" s="302" t="s">
        <v>1164</v>
      </c>
      <c r="H8" s="303" t="s">
        <v>1165</v>
      </c>
      <c r="I8" s="302" t="s">
        <v>1166</v>
      </c>
      <c r="J8" s="297"/>
      <c r="K8" s="315"/>
      <c r="L8" s="307" t="n">
        <f aca="false">COUNTIF(B3:B14,"&lt;&gt;")+COUNTIF(B17:B30,"&lt;&gt;")+COUNTIF(E17:E30,"&lt;&gt;")</f>
        <v>8</v>
      </c>
      <c r="M8" s="302" t="s">
        <v>1167</v>
      </c>
    </row>
    <row r="9" customFormat="false" ht="15.75" hidden="false" customHeight="true" outlineLevel="0" collapsed="false">
      <c r="A9" s="302" t="s">
        <v>1168</v>
      </c>
      <c r="B9" s="309"/>
      <c r="C9" s="309"/>
      <c r="D9" s="309"/>
      <c r="E9" s="309"/>
      <c r="F9" s="309"/>
      <c r="G9" s="302" t="s">
        <v>1169</v>
      </c>
      <c r="H9" s="303" t="s">
        <v>1170</v>
      </c>
      <c r="I9" s="309"/>
      <c r="J9" s="297"/>
      <c r="K9" s="316"/>
      <c r="L9" s="307" t="n">
        <f aca="false">COUNTIF(E3:E14,"&lt;&gt;")</f>
        <v>6</v>
      </c>
      <c r="M9" s="317" t="s">
        <v>1171</v>
      </c>
      <c r="N9" s="318"/>
    </row>
    <row r="10" customFormat="false" ht="17.25" hidden="false" customHeight="true" outlineLevel="0" collapsed="false">
      <c r="A10" s="302" t="s">
        <v>1172</v>
      </c>
      <c r="B10" s="309"/>
      <c r="C10" s="309"/>
      <c r="D10" s="309"/>
      <c r="E10" s="309"/>
      <c r="F10" s="309"/>
      <c r="G10" s="309"/>
      <c r="H10" s="309"/>
      <c r="I10" s="309"/>
      <c r="J10" s="297"/>
      <c r="K10" s="319"/>
      <c r="L10" s="320" t="n">
        <f aca="false">COUNTIF(H3:H14,"&lt;&gt;")</f>
        <v>7</v>
      </c>
      <c r="M10" s="321"/>
      <c r="N10" s="318"/>
    </row>
    <row r="11" customFormat="false" ht="15.75" hidden="false" customHeight="true" outlineLevel="0" collapsed="false">
      <c r="A11" s="309"/>
      <c r="B11" s="309"/>
      <c r="C11" s="309"/>
      <c r="D11" s="309"/>
      <c r="E11" s="309"/>
      <c r="F11" s="309"/>
      <c r="G11" s="309"/>
      <c r="H11" s="309"/>
      <c r="I11" s="309"/>
      <c r="J11" s="297"/>
      <c r="K11" s="322"/>
      <c r="L11" s="320" t="n">
        <f aca="false">COUNTIF(I3:I14,"&lt;&gt;")</f>
        <v>6</v>
      </c>
      <c r="M11" s="321"/>
      <c r="N11" s="318"/>
    </row>
    <row r="12" customFormat="false" ht="15.75" hidden="false" customHeight="true" outlineLevel="0" collapsed="false">
      <c r="A12" s="309"/>
      <c r="B12" s="309"/>
      <c r="C12" s="309"/>
      <c r="D12" s="309"/>
      <c r="E12" s="309"/>
      <c r="F12" s="309"/>
      <c r="G12" s="309"/>
      <c r="H12" s="309"/>
      <c r="I12" s="309"/>
      <c r="J12" s="297"/>
      <c r="K12" s="323"/>
      <c r="L12" s="307"/>
      <c r="M12" s="324"/>
      <c r="N12" s="318"/>
    </row>
    <row r="13" customFormat="false" ht="15.75" hidden="false" customHeight="true" outlineLevel="0" collapsed="false">
      <c r="A13" s="309"/>
      <c r="B13" s="309"/>
      <c r="C13" s="309"/>
      <c r="D13" s="309"/>
      <c r="E13" s="309"/>
      <c r="F13" s="309"/>
      <c r="G13" s="309"/>
      <c r="H13" s="309"/>
      <c r="I13" s="309"/>
      <c r="J13" s="297"/>
      <c r="K13" s="323"/>
      <c r="L13" s="307" t="n">
        <f aca="false">COUNTIF(F17:F30,"&lt;&gt;")+COUNTIF(F3:F14,"&lt;&gt;")</f>
        <v>6</v>
      </c>
      <c r="M13" s="324"/>
      <c r="N13" s="318"/>
    </row>
    <row r="14" customFormat="false" ht="15.75" hidden="false" customHeight="true" outlineLevel="0" collapsed="false">
      <c r="A14" s="309"/>
      <c r="B14" s="309"/>
      <c r="C14" s="309"/>
      <c r="D14" s="309"/>
      <c r="E14" s="309"/>
      <c r="F14" s="309"/>
      <c r="G14" s="302" t="s">
        <v>1173</v>
      </c>
      <c r="H14" s="309"/>
      <c r="I14" s="309"/>
      <c r="J14" s="325"/>
      <c r="K14" s="326"/>
      <c r="L14" s="320" t="n">
        <f aca="false">COUNTIF(G3:G14,"&lt;&gt;")</f>
        <v>8</v>
      </c>
      <c r="M14" s="321"/>
      <c r="N14" s="318"/>
    </row>
    <row r="15" customFormat="false" ht="15.75" hidden="false" customHeight="true" outlineLevel="0" collapsed="false">
      <c r="A15" s="327"/>
      <c r="B15" s="327"/>
      <c r="C15" s="327"/>
      <c r="D15" s="328"/>
      <c r="E15" s="328"/>
      <c r="F15" s="328"/>
      <c r="G15" s="328"/>
      <c r="H15" s="329" t="s">
        <v>1174</v>
      </c>
      <c r="I15" s="329"/>
      <c r="J15" s="329"/>
      <c r="K15" s="329"/>
      <c r="L15" s="329"/>
      <c r="M15" s="329"/>
      <c r="N15" s="318"/>
    </row>
    <row r="16" customFormat="false" ht="33" hidden="false" customHeight="true" outlineLevel="0" collapsed="false">
      <c r="A16" s="330"/>
      <c r="B16" s="330"/>
      <c r="C16" s="331"/>
      <c r="D16" s="332"/>
      <c r="E16" s="333"/>
      <c r="F16" s="332"/>
      <c r="G16" s="332"/>
      <c r="H16" s="334" t="s">
        <v>1175</v>
      </c>
      <c r="I16" s="334" t="s">
        <v>1176</v>
      </c>
      <c r="J16" s="334" t="s">
        <v>1177</v>
      </c>
      <c r="K16" s="334" t="s">
        <v>1178</v>
      </c>
      <c r="L16" s="334" t="s">
        <v>1179</v>
      </c>
      <c r="M16" s="334" t="s">
        <v>1180</v>
      </c>
      <c r="N16" s="318"/>
    </row>
    <row r="17" customFormat="false" ht="15.75" hidden="false" customHeight="true" outlineLevel="0" collapsed="false">
      <c r="A17" s="303" t="s">
        <v>1181</v>
      </c>
      <c r="B17" s="303" t="s">
        <v>1182</v>
      </c>
      <c r="C17" s="309"/>
      <c r="D17" s="305" t="s">
        <v>1183</v>
      </c>
      <c r="E17" s="303" t="s">
        <v>1184</v>
      </c>
      <c r="F17" s="303" t="s">
        <v>1185</v>
      </c>
      <c r="G17" s="303" t="s">
        <v>1186</v>
      </c>
      <c r="H17" s="335" t="s">
        <v>1187</v>
      </c>
      <c r="I17" s="335" t="s">
        <v>1188</v>
      </c>
      <c r="J17" s="335" t="s">
        <v>1149</v>
      </c>
      <c r="K17" s="335" t="s">
        <v>1189</v>
      </c>
      <c r="L17" s="335" t="s">
        <v>1149</v>
      </c>
      <c r="M17" s="335" t="s">
        <v>1124</v>
      </c>
      <c r="N17" s="318"/>
    </row>
    <row r="18" customFormat="false" ht="15.75" hidden="false" customHeight="true" outlineLevel="0" collapsed="false">
      <c r="A18" s="312" t="s">
        <v>1190</v>
      </c>
      <c r="B18" s="302" t="s">
        <v>1191</v>
      </c>
      <c r="C18" s="309"/>
      <c r="D18" s="302" t="s">
        <v>1192</v>
      </c>
      <c r="E18" s="305" t="s">
        <v>1193</v>
      </c>
      <c r="F18" s="312" t="s">
        <v>1194</v>
      </c>
      <c r="G18" s="302" t="s">
        <v>1195</v>
      </c>
      <c r="H18" s="336" t="s">
        <v>1169</v>
      </c>
      <c r="I18" s="335" t="s">
        <v>1156</v>
      </c>
      <c r="J18" s="335" t="s">
        <v>1131</v>
      </c>
      <c r="K18" s="335" t="s">
        <v>1196</v>
      </c>
      <c r="L18" s="335" t="s">
        <v>1189</v>
      </c>
      <c r="M18" s="335" t="s">
        <v>1188</v>
      </c>
      <c r="N18" s="318"/>
    </row>
    <row r="19" customFormat="false" ht="15.75" hidden="false" customHeight="true" outlineLevel="0" collapsed="false">
      <c r="A19" s="302" t="s">
        <v>1157</v>
      </c>
      <c r="B19" s="309"/>
      <c r="C19" s="309"/>
      <c r="D19" s="300" t="s">
        <v>1188</v>
      </c>
      <c r="E19" s="305" t="s">
        <v>1197</v>
      </c>
      <c r="F19" s="302" t="s">
        <v>1198</v>
      </c>
      <c r="G19" s="309"/>
      <c r="H19" s="335"/>
      <c r="I19" s="335" t="s">
        <v>1131</v>
      </c>
      <c r="J19" s="335" t="s">
        <v>1136</v>
      </c>
      <c r="K19" s="335"/>
      <c r="L19" s="335" t="s">
        <v>1196</v>
      </c>
      <c r="M19" s="335" t="s">
        <v>1199</v>
      </c>
      <c r="N19" s="318"/>
    </row>
    <row r="20" customFormat="false" ht="15.75" hidden="false" customHeight="true" outlineLevel="0" collapsed="false">
      <c r="A20" s="299" t="s">
        <v>1200</v>
      </c>
      <c r="B20" s="309"/>
      <c r="C20" s="309"/>
      <c r="D20" s="309"/>
      <c r="E20" s="309"/>
      <c r="F20" s="309"/>
      <c r="G20" s="309"/>
      <c r="H20" s="335"/>
      <c r="I20" s="335"/>
      <c r="J20" s="335"/>
      <c r="K20" s="335"/>
      <c r="L20" s="335" t="s">
        <v>1201</v>
      </c>
      <c r="M20" s="335" t="s">
        <v>1140</v>
      </c>
      <c r="N20" s="318"/>
    </row>
    <row r="21" customFormat="false" ht="15.75" hidden="false" customHeight="true" outlineLevel="0" collapsed="false">
      <c r="A21" s="309"/>
      <c r="B21" s="309"/>
      <c r="C21" s="309"/>
      <c r="D21" s="309"/>
      <c r="E21" s="309"/>
      <c r="F21" s="309"/>
      <c r="G21" s="309"/>
      <c r="H21" s="335"/>
      <c r="I21" s="335"/>
      <c r="J21" s="335"/>
      <c r="K21" s="335"/>
      <c r="L21" s="335" t="s">
        <v>1185</v>
      </c>
      <c r="M21" s="335" t="s">
        <v>1194</v>
      </c>
      <c r="N21" s="318"/>
    </row>
    <row r="22" customFormat="false" ht="15.75" hidden="false" customHeight="true" outlineLevel="0" collapsed="false">
      <c r="A22" s="309"/>
      <c r="B22" s="309"/>
      <c r="C22" s="309"/>
      <c r="D22" s="309"/>
      <c r="E22" s="309"/>
      <c r="F22" s="309"/>
      <c r="G22" s="309"/>
      <c r="H22" s="335"/>
      <c r="I22" s="335"/>
      <c r="J22" s="335"/>
      <c r="K22" s="335"/>
      <c r="L22" s="335"/>
      <c r="M22" s="335" t="s">
        <v>1142</v>
      </c>
      <c r="N22" s="318"/>
    </row>
    <row r="23" customFormat="false" ht="15.75" hidden="false" customHeight="true" outlineLevel="0" collapsed="false">
      <c r="A23" s="309"/>
      <c r="B23" s="309"/>
      <c r="C23" s="309"/>
      <c r="D23" s="309"/>
      <c r="E23" s="309"/>
      <c r="F23" s="309"/>
      <c r="G23" s="309"/>
      <c r="H23" s="335"/>
      <c r="I23" s="335"/>
      <c r="J23" s="335"/>
      <c r="K23" s="335"/>
      <c r="L23" s="335"/>
      <c r="M23" s="335" t="s">
        <v>1202</v>
      </c>
      <c r="N23" s="318"/>
    </row>
    <row r="24" customFormat="false" ht="15.75" hidden="false" customHeight="true" outlineLevel="0" collapsed="false">
      <c r="A24" s="309"/>
      <c r="B24" s="309"/>
      <c r="C24" s="309"/>
      <c r="D24" s="309"/>
      <c r="E24" s="309"/>
      <c r="F24" s="309"/>
      <c r="G24" s="309"/>
      <c r="H24" s="335"/>
      <c r="I24" s="335"/>
      <c r="J24" s="335"/>
      <c r="K24" s="335"/>
      <c r="L24" s="335"/>
      <c r="M24" s="335" t="s">
        <v>1186</v>
      </c>
      <c r="N24" s="318"/>
    </row>
    <row r="25" customFormat="false" ht="21.75" hidden="false" customHeight="true" outlineLevel="0" collapsed="false">
      <c r="A25" s="309"/>
      <c r="B25" s="309"/>
      <c r="C25" s="309"/>
      <c r="D25" s="309"/>
      <c r="E25" s="309"/>
      <c r="F25" s="309"/>
      <c r="G25" s="309"/>
      <c r="H25" s="337" t="s">
        <v>1203</v>
      </c>
      <c r="I25" s="337" t="s">
        <v>1204</v>
      </c>
      <c r="J25" s="337" t="s">
        <v>1205</v>
      </c>
      <c r="K25" s="337" t="s">
        <v>1206</v>
      </c>
      <c r="L25" s="337" t="s">
        <v>1207</v>
      </c>
      <c r="M25" s="335"/>
      <c r="N25" s="318"/>
    </row>
    <row r="26" customFormat="false" ht="15.75" hidden="false" customHeight="true" outlineLevel="0" collapsed="false">
      <c r="A26" s="309"/>
      <c r="B26" s="309"/>
      <c r="C26" s="309"/>
      <c r="D26" s="309"/>
      <c r="E26" s="309"/>
      <c r="F26" s="309"/>
      <c r="G26" s="309"/>
      <c r="H26" s="335" t="s">
        <v>1181</v>
      </c>
      <c r="I26" s="335" t="s">
        <v>1181</v>
      </c>
      <c r="J26" s="335" t="s">
        <v>1124</v>
      </c>
      <c r="K26" s="335" t="s">
        <v>1181</v>
      </c>
      <c r="L26" s="335" t="s">
        <v>1181</v>
      </c>
      <c r="M26" s="335" t="s">
        <v>1131</v>
      </c>
      <c r="N26" s="318"/>
    </row>
    <row r="27" customFormat="false" ht="15.75" hidden="false" customHeight="true" outlineLevel="0" collapsed="false">
      <c r="A27" s="309"/>
      <c r="B27" s="309"/>
      <c r="C27" s="309"/>
      <c r="D27" s="309"/>
      <c r="E27" s="309"/>
      <c r="F27" s="309"/>
      <c r="G27" s="309"/>
      <c r="H27" s="335" t="s">
        <v>1208</v>
      </c>
      <c r="I27" s="335" t="s">
        <v>1187</v>
      </c>
      <c r="J27" s="335" t="s">
        <v>1142</v>
      </c>
      <c r="K27" s="335" t="s">
        <v>1187</v>
      </c>
      <c r="L27" s="335" t="s">
        <v>1188</v>
      </c>
      <c r="M27" s="335"/>
      <c r="N27" s="318"/>
    </row>
    <row r="28" customFormat="false" ht="15.75" hidden="false" customHeight="true" outlineLevel="0" collapsed="false">
      <c r="A28" s="309"/>
      <c r="B28" s="309"/>
      <c r="C28" s="309"/>
      <c r="D28" s="309"/>
      <c r="E28" s="309"/>
      <c r="F28" s="309"/>
      <c r="G28" s="309"/>
      <c r="H28" s="335" t="s">
        <v>1129</v>
      </c>
      <c r="I28" s="335" t="s">
        <v>1126</v>
      </c>
      <c r="J28" s="335" t="s">
        <v>1209</v>
      </c>
      <c r="K28" s="335" t="s">
        <v>1189</v>
      </c>
      <c r="L28" s="335" t="s">
        <v>1210</v>
      </c>
      <c r="M28" s="335"/>
      <c r="N28" s="318"/>
    </row>
    <row r="29" customFormat="false" ht="15.75" hidden="false" customHeight="true" outlineLevel="0" collapsed="false">
      <c r="A29" s="309"/>
      <c r="B29" s="309"/>
      <c r="C29" s="309"/>
      <c r="D29" s="309"/>
      <c r="E29" s="309"/>
      <c r="F29" s="309"/>
      <c r="G29" s="309"/>
      <c r="H29" s="335" t="s">
        <v>1126</v>
      </c>
      <c r="I29" s="335" t="s">
        <v>1129</v>
      </c>
      <c r="J29" s="335" t="s">
        <v>1199</v>
      </c>
      <c r="K29" s="335" t="s">
        <v>1188</v>
      </c>
      <c r="L29" s="335"/>
      <c r="M29" s="335"/>
      <c r="N29" s="318"/>
    </row>
    <row r="30" customFormat="false" ht="15.75" hidden="false" customHeight="true" outlineLevel="0" collapsed="false">
      <c r="A30" s="309"/>
      <c r="B30" s="309"/>
      <c r="C30" s="309"/>
      <c r="D30" s="309"/>
      <c r="E30" s="309"/>
      <c r="F30" s="309"/>
      <c r="G30" s="309"/>
      <c r="H30" s="335" t="s">
        <v>1211</v>
      </c>
      <c r="I30" s="335" t="s">
        <v>1208</v>
      </c>
      <c r="J30" s="335" t="s">
        <v>1141</v>
      </c>
      <c r="K30" s="335"/>
      <c r="L30" s="335"/>
      <c r="M30" s="335"/>
      <c r="N30" s="318"/>
    </row>
    <row r="31" customFormat="false" ht="18" hidden="false" customHeight="true" outlineLevel="0" collapsed="false">
      <c r="A31" s="123"/>
      <c r="B31" s="123"/>
      <c r="C31" s="123"/>
      <c r="D31" s="123"/>
      <c r="E31" s="123"/>
      <c r="F31" s="123"/>
      <c r="G31" s="338"/>
      <c r="H31" s="335" t="s">
        <v>1169</v>
      </c>
      <c r="I31" s="335" t="s">
        <v>1211</v>
      </c>
      <c r="J31" s="335" t="s">
        <v>1202</v>
      </c>
      <c r="K31" s="335"/>
      <c r="L31" s="335"/>
      <c r="M31" s="335"/>
      <c r="N31" s="318"/>
    </row>
    <row r="32" customFormat="false" ht="15.75" hidden="false" customHeight="true" outlineLevel="0" collapsed="false">
      <c r="A32" s="123"/>
      <c r="B32" s="123"/>
      <c r="C32" s="123"/>
      <c r="D32" s="123"/>
      <c r="E32" s="123"/>
      <c r="F32" s="123"/>
      <c r="G32" s="338"/>
      <c r="H32" s="339" t="s">
        <v>1201</v>
      </c>
      <c r="I32" s="335" t="s">
        <v>1164</v>
      </c>
      <c r="J32" s="335" t="s">
        <v>1131</v>
      </c>
      <c r="K32" s="335"/>
      <c r="L32" s="335"/>
      <c r="M32" s="335"/>
      <c r="N32" s="318"/>
    </row>
    <row r="33" customFormat="false" ht="15.75" hidden="false" customHeight="true" outlineLevel="0" collapsed="false">
      <c r="A33" s="123"/>
      <c r="B33" s="123"/>
      <c r="C33" s="123"/>
      <c r="D33" s="123"/>
      <c r="E33" s="123"/>
      <c r="F33" s="123"/>
      <c r="G33" s="123"/>
      <c r="H33" s="335" t="s">
        <v>1185</v>
      </c>
      <c r="I33" s="335" t="s">
        <v>1193</v>
      </c>
      <c r="J33" s="335" t="s">
        <v>1194</v>
      </c>
      <c r="K33" s="335"/>
      <c r="L33" s="335"/>
      <c r="M33" s="335"/>
      <c r="N33" s="318"/>
    </row>
    <row r="34" customFormat="false" ht="15.75" hidden="false" customHeight="true" outlineLevel="0" collapsed="false">
      <c r="A34" s="123"/>
      <c r="B34" s="123"/>
      <c r="C34" s="123"/>
      <c r="D34" s="123"/>
      <c r="E34" s="123"/>
      <c r="F34" s="123"/>
      <c r="G34" s="318"/>
      <c r="H34" s="335" t="s">
        <v>1142</v>
      </c>
      <c r="I34" s="335"/>
      <c r="J34" s="335"/>
      <c r="K34" s="335"/>
      <c r="L34" s="335"/>
      <c r="M34" s="335"/>
      <c r="N34" s="318"/>
    </row>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mergeCells count="6">
    <mergeCell ref="K3:L4"/>
    <mergeCell ref="M3:M4"/>
    <mergeCell ref="M5:M6"/>
    <mergeCell ref="A15:C15"/>
    <mergeCell ref="D15:G15"/>
    <mergeCell ref="H15:M15"/>
  </mergeCell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0" width="15.27"/>
    <col collapsed="false" customWidth="true" hidden="false" outlineLevel="0" max="2" min="2" style="0" width="13.26"/>
    <col collapsed="false" customWidth="true" hidden="false" outlineLevel="0" max="3" min="3" style="0" width="7.39"/>
    <col collapsed="false" customWidth="true" hidden="false" outlineLevel="0" max="4" min="4" style="0" width="8.88"/>
    <col collapsed="false" customWidth="true" hidden="false" outlineLevel="0" max="5" min="5" style="0" width="7.5"/>
    <col collapsed="false" customWidth="true" hidden="false" outlineLevel="0" max="6" min="6" style="0" width="41.42"/>
    <col collapsed="false" customWidth="true" hidden="false" outlineLevel="0" max="7" min="7" style="0" width="19.78"/>
    <col collapsed="false" customWidth="true" hidden="false" outlineLevel="0" max="8" min="8" style="0" width="18.9"/>
    <col collapsed="false" customWidth="true" hidden="false" outlineLevel="0" max="9" min="9" style="0" width="20.52"/>
    <col collapsed="false" customWidth="true" hidden="false" outlineLevel="0" max="11" min="10" style="0" width="18.9"/>
    <col collapsed="false" customWidth="true" hidden="false" outlineLevel="0" max="26" min="12" style="0" width="8.64"/>
    <col collapsed="false" customWidth="true" hidden="false" outlineLevel="0" max="1024" min="27" style="0" width="12.64"/>
  </cols>
  <sheetData>
    <row r="1" customFormat="false" ht="15.75" hidden="false" customHeight="true" outlineLevel="0" collapsed="false">
      <c r="A1" s="3" t="s">
        <v>1212</v>
      </c>
      <c r="B1" s="3" t="s">
        <v>483</v>
      </c>
      <c r="C1" s="3" t="s">
        <v>1213</v>
      </c>
      <c r="D1" s="3" t="s">
        <v>1214</v>
      </c>
      <c r="E1" s="3" t="s">
        <v>1215</v>
      </c>
      <c r="F1" s="3" t="s">
        <v>1216</v>
      </c>
      <c r="G1" s="3" t="s">
        <v>1217</v>
      </c>
      <c r="H1" s="3" t="s">
        <v>1218</v>
      </c>
      <c r="I1" s="3" t="s">
        <v>1219</v>
      </c>
      <c r="J1" s="3"/>
      <c r="K1" s="3"/>
    </row>
    <row r="2" customFormat="false" ht="15.75" hidden="false" customHeight="true" outlineLevel="0" collapsed="false">
      <c r="A2" s="340" t="n">
        <v>44874.7116326157</v>
      </c>
      <c r="B2" s="3" t="s">
        <v>174</v>
      </c>
      <c r="C2" s="3" t="s">
        <v>1220</v>
      </c>
      <c r="D2" s="3" t="s">
        <v>1221</v>
      </c>
      <c r="E2" s="3" t="s">
        <v>1221</v>
      </c>
      <c r="F2" s="3" t="s">
        <v>1222</v>
      </c>
      <c r="G2" s="3" t="s">
        <v>1223</v>
      </c>
      <c r="H2" s="3" t="s">
        <v>1224</v>
      </c>
    </row>
    <row r="3" customFormat="false" ht="15.75" hidden="false" customHeight="true" outlineLevel="0" collapsed="false">
      <c r="A3" s="340" t="n">
        <v>44874.7154100232</v>
      </c>
      <c r="B3" s="3" t="s">
        <v>141</v>
      </c>
      <c r="C3" s="3" t="s">
        <v>1225</v>
      </c>
      <c r="D3" s="3" t="s">
        <v>1221</v>
      </c>
      <c r="E3" s="3" t="s">
        <v>1226</v>
      </c>
      <c r="F3" s="3" t="s">
        <v>1227</v>
      </c>
      <c r="G3" s="3" t="s">
        <v>1228</v>
      </c>
      <c r="H3" s="341" t="s">
        <v>1229</v>
      </c>
    </row>
    <row r="4" customFormat="false" ht="15.75" hidden="false" customHeight="true" outlineLevel="0" collapsed="false">
      <c r="A4" s="340" t="n">
        <v>44874.8907859954</v>
      </c>
      <c r="B4" s="3" t="s">
        <v>1230</v>
      </c>
      <c r="C4" s="3" t="s">
        <v>1231</v>
      </c>
      <c r="D4" s="3" t="s">
        <v>1232</v>
      </c>
      <c r="E4" s="3" t="s">
        <v>1221</v>
      </c>
      <c r="F4" s="3" t="s">
        <v>1227</v>
      </c>
      <c r="G4" s="3" t="s">
        <v>1228</v>
      </c>
      <c r="H4" s="3" t="s">
        <v>1229</v>
      </c>
    </row>
    <row r="5" customFormat="false" ht="15.75" hidden="false" customHeight="true" outlineLevel="0" collapsed="false">
      <c r="A5" s="340" t="n">
        <v>44875.2346027083</v>
      </c>
      <c r="B5" s="3" t="s">
        <v>140</v>
      </c>
      <c r="C5" s="3" t="s">
        <v>1225</v>
      </c>
      <c r="D5" s="3" t="s">
        <v>1226</v>
      </c>
      <c r="E5" s="3" t="s">
        <v>1221</v>
      </c>
      <c r="F5" s="3" t="s">
        <v>1227</v>
      </c>
      <c r="G5" s="3" t="s">
        <v>1233</v>
      </c>
      <c r="H5" s="3" t="s">
        <v>1234</v>
      </c>
    </row>
    <row r="6" customFormat="false" ht="15.75" hidden="false" customHeight="true" outlineLevel="0" collapsed="false">
      <c r="A6" s="340" t="n">
        <v>44902.3227504514</v>
      </c>
      <c r="B6" s="3" t="s">
        <v>1235</v>
      </c>
      <c r="C6" s="3" t="s">
        <v>1231</v>
      </c>
      <c r="D6" s="3" t="s">
        <v>1226</v>
      </c>
      <c r="E6" s="3" t="s">
        <v>1221</v>
      </c>
      <c r="F6" s="3" t="s">
        <v>1227</v>
      </c>
      <c r="G6" s="3" t="s">
        <v>1236</v>
      </c>
      <c r="H6" s="3" t="s">
        <v>1233</v>
      </c>
      <c r="I6" s="3" t="s">
        <v>1237</v>
      </c>
    </row>
    <row r="7" customFormat="false" ht="15.75" hidden="false" customHeight="true" outlineLevel="0" collapsed="false">
      <c r="A7" s="340" t="n">
        <v>44944.8641373032</v>
      </c>
      <c r="B7" s="3" t="s">
        <v>1238</v>
      </c>
      <c r="C7" s="3" t="s">
        <v>1225</v>
      </c>
      <c r="D7" s="3" t="s">
        <v>1221</v>
      </c>
      <c r="E7" s="3" t="s">
        <v>1226</v>
      </c>
      <c r="F7" s="3" t="s">
        <v>1227</v>
      </c>
      <c r="G7" s="3" t="s">
        <v>1239</v>
      </c>
      <c r="H7" s="3" t="s">
        <v>1223</v>
      </c>
      <c r="I7" s="3" t="s">
        <v>1240</v>
      </c>
    </row>
    <row r="8" customFormat="false" ht="15.75" hidden="false" customHeight="true" outlineLevel="0" collapsed="false">
      <c r="A8" s="340" t="n">
        <v>44874.7289537037</v>
      </c>
      <c r="B8" s="3" t="s">
        <v>1241</v>
      </c>
      <c r="C8" s="3" t="s">
        <v>1231</v>
      </c>
      <c r="D8" s="3" t="s">
        <v>1226</v>
      </c>
      <c r="E8" s="3" t="s">
        <v>1221</v>
      </c>
      <c r="F8" s="3" t="s">
        <v>1242</v>
      </c>
      <c r="G8" s="3" t="s">
        <v>1228</v>
      </c>
      <c r="H8" s="341" t="s">
        <v>1229</v>
      </c>
      <c r="I8" s="3" t="s">
        <v>1243</v>
      </c>
    </row>
    <row r="9" customFormat="false" ht="15.75" hidden="false" customHeight="true" outlineLevel="0" collapsed="false">
      <c r="A9" s="340" t="n">
        <v>44874.7706993403</v>
      </c>
      <c r="B9" s="3" t="s">
        <v>262</v>
      </c>
      <c r="C9" s="3" t="s">
        <v>1244</v>
      </c>
      <c r="D9" s="3" t="s">
        <v>1226</v>
      </c>
      <c r="E9" s="3" t="s">
        <v>1221</v>
      </c>
      <c r="F9" s="3" t="s">
        <v>1242</v>
      </c>
      <c r="G9" s="3" t="s">
        <v>1228</v>
      </c>
      <c r="H9" s="341" t="s">
        <v>1229</v>
      </c>
    </row>
    <row r="10" customFormat="false" ht="15.75" hidden="false" customHeight="true" outlineLevel="0" collapsed="false">
      <c r="A10" s="340" t="n">
        <v>44875.2565995718</v>
      </c>
      <c r="B10" s="3" t="s">
        <v>47</v>
      </c>
      <c r="C10" s="3" t="s">
        <v>1231</v>
      </c>
      <c r="D10" s="3" t="s">
        <v>1221</v>
      </c>
      <c r="E10" s="3" t="s">
        <v>1232</v>
      </c>
      <c r="F10" s="3" t="s">
        <v>1242</v>
      </c>
      <c r="G10" s="3" t="s">
        <v>1228</v>
      </c>
      <c r="H10" s="3" t="s">
        <v>1229</v>
      </c>
    </row>
    <row r="11" customFormat="false" ht="15.75" hidden="false" customHeight="true" outlineLevel="0" collapsed="false">
      <c r="A11" s="340" t="n">
        <v>44877.6576158218</v>
      </c>
      <c r="B11" s="3" t="s">
        <v>146</v>
      </c>
      <c r="C11" s="3" t="s">
        <v>1245</v>
      </c>
      <c r="D11" s="3" t="s">
        <v>1221</v>
      </c>
      <c r="E11" s="3" t="s">
        <v>1221</v>
      </c>
      <c r="F11" s="3" t="s">
        <v>1242</v>
      </c>
      <c r="G11" s="3" t="s">
        <v>1228</v>
      </c>
      <c r="H11" s="3" t="s">
        <v>1229</v>
      </c>
    </row>
    <row r="12" customFormat="false" ht="15.75" hidden="false" customHeight="true" outlineLevel="0" collapsed="false">
      <c r="A12" s="340" t="n">
        <v>44902.6323566088</v>
      </c>
      <c r="B12" s="3" t="s">
        <v>1246</v>
      </c>
      <c r="C12" s="3" t="s">
        <v>1231</v>
      </c>
      <c r="D12" s="3" t="s">
        <v>1232</v>
      </c>
      <c r="E12" s="3" t="s">
        <v>1226</v>
      </c>
      <c r="F12" s="3" t="s">
        <v>1242</v>
      </c>
      <c r="G12" s="3" t="s">
        <v>1228</v>
      </c>
      <c r="H12" s="3" t="s">
        <v>1229</v>
      </c>
      <c r="I12" s="3" t="s">
        <v>1247</v>
      </c>
    </row>
    <row r="13" customFormat="false" ht="15.75" hidden="false" customHeight="true" outlineLevel="0" collapsed="false">
      <c r="A13" s="340" t="n">
        <v>44874.747475081</v>
      </c>
      <c r="B13" s="3" t="s">
        <v>1248</v>
      </c>
      <c r="C13" s="3" t="s">
        <v>1244</v>
      </c>
      <c r="D13" s="3" t="s">
        <v>1221</v>
      </c>
      <c r="E13" s="3" t="s">
        <v>1226</v>
      </c>
      <c r="F13" s="3" t="s">
        <v>1242</v>
      </c>
      <c r="G13" s="3" t="s">
        <v>1239</v>
      </c>
      <c r="H13" s="341" t="s">
        <v>1249</v>
      </c>
      <c r="I13" s="3" t="s">
        <v>1250</v>
      </c>
      <c r="J13" s="3"/>
    </row>
    <row r="14" customFormat="false" ht="15.75" hidden="false" customHeight="true" outlineLevel="0" collapsed="false">
      <c r="A14" s="340" t="n">
        <v>44875.3486580208</v>
      </c>
      <c r="B14" s="3" t="s">
        <v>1251</v>
      </c>
      <c r="C14" s="3" t="s">
        <v>1252</v>
      </c>
      <c r="D14" s="3" t="s">
        <v>1232</v>
      </c>
      <c r="E14" s="3" t="s">
        <v>1221</v>
      </c>
      <c r="F14" s="3" t="s">
        <v>1242</v>
      </c>
      <c r="G14" s="3" t="s">
        <v>1239</v>
      </c>
      <c r="H14" s="3" t="s">
        <v>1249</v>
      </c>
      <c r="I14" s="3" t="s">
        <v>1250</v>
      </c>
    </row>
    <row r="15" customFormat="false" ht="15.75" hidden="false" customHeight="true" outlineLevel="0" collapsed="false">
      <c r="A15" s="340" t="n">
        <v>44875.7359477546</v>
      </c>
      <c r="B15" s="3" t="s">
        <v>1000</v>
      </c>
      <c r="C15" s="3" t="s">
        <v>1252</v>
      </c>
      <c r="D15" s="3" t="s">
        <v>1232</v>
      </c>
      <c r="E15" s="3" t="s">
        <v>1221</v>
      </c>
      <c r="F15" s="3" t="s">
        <v>1242</v>
      </c>
      <c r="G15" s="3" t="s">
        <v>1239</v>
      </c>
      <c r="H15" s="3" t="s">
        <v>1249</v>
      </c>
      <c r="I15" s="3" t="s">
        <v>1253</v>
      </c>
    </row>
    <row r="16" customFormat="false" ht="15.75" hidden="false" customHeight="true" outlineLevel="0" collapsed="false">
      <c r="A16" s="340" t="n">
        <v>44875.0556209028</v>
      </c>
      <c r="B16" s="3" t="s">
        <v>207</v>
      </c>
      <c r="C16" s="3" t="s">
        <v>1244</v>
      </c>
      <c r="D16" s="3" t="s">
        <v>1232</v>
      </c>
      <c r="E16" s="3" t="s">
        <v>1226</v>
      </c>
      <c r="F16" s="3" t="s">
        <v>1242</v>
      </c>
      <c r="G16" s="3" t="s">
        <v>1249</v>
      </c>
      <c r="H16" s="3" t="s">
        <v>1234</v>
      </c>
    </row>
    <row r="17" customFormat="false" ht="15.75" hidden="false" customHeight="true" outlineLevel="0" collapsed="false">
      <c r="A17" s="340" t="n">
        <v>44880.4212630324</v>
      </c>
      <c r="B17" s="3" t="s">
        <v>1254</v>
      </c>
      <c r="C17" s="3" t="s">
        <v>1255</v>
      </c>
      <c r="D17" s="3" t="s">
        <v>1226</v>
      </c>
      <c r="E17" s="3" t="s">
        <v>1226</v>
      </c>
      <c r="F17" s="3" t="s">
        <v>1242</v>
      </c>
      <c r="G17" s="3" t="s">
        <v>1256</v>
      </c>
      <c r="H17" s="3" t="s">
        <v>1234</v>
      </c>
    </row>
    <row r="18" customFormat="false" ht="15.75" hidden="false" customHeight="true" outlineLevel="0" collapsed="false">
      <c r="A18" s="340" t="n">
        <v>44874.7115725116</v>
      </c>
      <c r="B18" s="3" t="s">
        <v>1257</v>
      </c>
      <c r="C18" s="3" t="s">
        <v>1252</v>
      </c>
      <c r="D18" s="3" t="s">
        <v>1232</v>
      </c>
      <c r="E18" s="3" t="s">
        <v>1221</v>
      </c>
      <c r="F18" s="3" t="s">
        <v>1242</v>
      </c>
      <c r="G18" s="3" t="s">
        <v>1239</v>
      </c>
      <c r="H18" s="341" t="s">
        <v>1223</v>
      </c>
    </row>
    <row r="19" customFormat="false" ht="15.75" hidden="false" customHeight="true" outlineLevel="0" collapsed="false">
      <c r="A19" s="340" t="n">
        <v>44874.711794919</v>
      </c>
      <c r="B19" s="3" t="s">
        <v>1258</v>
      </c>
      <c r="C19" s="3" t="s">
        <v>1220</v>
      </c>
      <c r="D19" s="3" t="s">
        <v>1221</v>
      </c>
      <c r="E19" s="3" t="s">
        <v>1221</v>
      </c>
      <c r="F19" s="3" t="s">
        <v>1242</v>
      </c>
      <c r="G19" s="3" t="s">
        <v>1239</v>
      </c>
      <c r="H19" s="341" t="s">
        <v>1223</v>
      </c>
      <c r="I19" s="3" t="s">
        <v>1259</v>
      </c>
      <c r="J19" s="3"/>
    </row>
    <row r="20" customFormat="false" ht="15.75" hidden="false" customHeight="true" outlineLevel="0" collapsed="false">
      <c r="A20" s="340" t="n">
        <v>44874.8286105324</v>
      </c>
      <c r="B20" s="3" t="s">
        <v>1260</v>
      </c>
      <c r="C20" s="3" t="s">
        <v>1261</v>
      </c>
      <c r="D20" s="3" t="s">
        <v>1221</v>
      </c>
      <c r="E20" s="3" t="s">
        <v>1221</v>
      </c>
      <c r="F20" s="3" t="s">
        <v>1242</v>
      </c>
      <c r="G20" s="3" t="s">
        <v>1239</v>
      </c>
      <c r="H20" s="341" t="s">
        <v>1223</v>
      </c>
      <c r="I20" s="3" t="s">
        <v>1262</v>
      </c>
    </row>
    <row r="21" customFormat="false" ht="15.75" hidden="false" customHeight="true" outlineLevel="0" collapsed="false">
      <c r="A21" s="340" t="n">
        <v>44876.7670633449</v>
      </c>
      <c r="B21" s="3" t="s">
        <v>1263</v>
      </c>
      <c r="C21" s="3" t="s">
        <v>1220</v>
      </c>
      <c r="D21" s="3" t="s">
        <v>1221</v>
      </c>
      <c r="E21" s="3" t="s">
        <v>1221</v>
      </c>
      <c r="F21" s="3" t="s">
        <v>1242</v>
      </c>
      <c r="G21" s="3" t="s">
        <v>1239</v>
      </c>
      <c r="H21" s="3" t="s">
        <v>1223</v>
      </c>
      <c r="I21" s="3" t="s">
        <v>1264</v>
      </c>
    </row>
    <row r="22" customFormat="false" ht="15.75" hidden="false" customHeight="true" outlineLevel="0" collapsed="false">
      <c r="A22" s="340" t="n">
        <v>44880.344088125</v>
      </c>
      <c r="B22" s="3" t="s">
        <v>1265</v>
      </c>
      <c r="C22" s="3" t="s">
        <v>1252</v>
      </c>
      <c r="D22" s="3" t="s">
        <v>1221</v>
      </c>
      <c r="E22" s="3" t="s">
        <v>1232</v>
      </c>
      <c r="F22" s="3" t="s">
        <v>1242</v>
      </c>
      <c r="G22" s="3" t="s">
        <v>1239</v>
      </c>
      <c r="H22" s="3" t="s">
        <v>1223</v>
      </c>
    </row>
    <row r="23" customFormat="false" ht="15.75" hidden="false" customHeight="true" outlineLevel="0" collapsed="false">
      <c r="A23" s="340" t="n">
        <v>44902.3255903472</v>
      </c>
      <c r="B23" s="3" t="s">
        <v>1266</v>
      </c>
      <c r="C23" s="3" t="s">
        <v>1261</v>
      </c>
      <c r="D23" s="3" t="s">
        <v>1221</v>
      </c>
      <c r="E23" s="3" t="s">
        <v>1221</v>
      </c>
      <c r="F23" s="3" t="s">
        <v>1242</v>
      </c>
      <c r="G23" s="3" t="s">
        <v>1239</v>
      </c>
      <c r="H23" s="3" t="s">
        <v>1223</v>
      </c>
      <c r="I23" s="3" t="s">
        <v>1267</v>
      </c>
    </row>
    <row r="24" customFormat="false" ht="15.75" hidden="false" customHeight="true" outlineLevel="0" collapsed="false">
      <c r="A24" s="340" t="n">
        <v>44902.3789398958</v>
      </c>
      <c r="B24" s="3" t="s">
        <v>1268</v>
      </c>
      <c r="C24" s="3" t="s">
        <v>1261</v>
      </c>
      <c r="D24" s="3" t="s">
        <v>1221</v>
      </c>
      <c r="E24" s="3" t="s">
        <v>1221</v>
      </c>
      <c r="F24" s="3" t="s">
        <v>1242</v>
      </c>
      <c r="G24" s="3" t="s">
        <v>1239</v>
      </c>
      <c r="H24" s="3" t="s">
        <v>1223</v>
      </c>
      <c r="I24" s="3" t="s">
        <v>1259</v>
      </c>
    </row>
    <row r="25" customFormat="false" ht="15.75" hidden="false" customHeight="true" outlineLevel="0" collapsed="false">
      <c r="A25" s="340" t="n">
        <v>44902.602891007</v>
      </c>
      <c r="B25" s="3" t="s">
        <v>1257</v>
      </c>
      <c r="C25" s="3" t="s">
        <v>1252</v>
      </c>
      <c r="D25" s="3" t="s">
        <v>1232</v>
      </c>
      <c r="E25" s="3" t="s">
        <v>1221</v>
      </c>
      <c r="F25" s="3" t="s">
        <v>1242</v>
      </c>
      <c r="G25" s="3" t="s">
        <v>1239</v>
      </c>
      <c r="H25" s="3" t="s">
        <v>1223</v>
      </c>
    </row>
    <row r="26" customFormat="false" ht="15.75" hidden="false" customHeight="true" outlineLevel="0" collapsed="false">
      <c r="A26" s="340" t="n">
        <v>44875.2749552778</v>
      </c>
      <c r="B26" s="3" t="s">
        <v>248</v>
      </c>
      <c r="C26" s="3" t="s">
        <v>1255</v>
      </c>
      <c r="D26" s="3" t="s">
        <v>1226</v>
      </c>
      <c r="E26" s="3" t="s">
        <v>1221</v>
      </c>
      <c r="F26" s="3" t="s">
        <v>1242</v>
      </c>
      <c r="G26" s="3" t="s">
        <v>1256</v>
      </c>
      <c r="H26" s="3" t="s">
        <v>1223</v>
      </c>
      <c r="I26" s="3" t="s">
        <v>1262</v>
      </c>
    </row>
    <row r="27" customFormat="false" ht="15.75" hidden="false" customHeight="true" outlineLevel="0" collapsed="false">
      <c r="A27" s="340" t="n">
        <v>44875.1768086574</v>
      </c>
      <c r="B27" s="3" t="s">
        <v>1269</v>
      </c>
      <c r="C27" s="3" t="s">
        <v>1252</v>
      </c>
      <c r="D27" s="3" t="s">
        <v>1221</v>
      </c>
      <c r="E27" s="3" t="s">
        <v>1232</v>
      </c>
      <c r="F27" s="3" t="s">
        <v>1242</v>
      </c>
      <c r="G27" s="3" t="s">
        <v>1229</v>
      </c>
      <c r="H27" s="3" t="s">
        <v>1228</v>
      </c>
    </row>
    <row r="28" customFormat="false" ht="15.75" hidden="false" customHeight="true" outlineLevel="0" collapsed="false">
      <c r="A28" s="340" t="n">
        <v>44875.4433265856</v>
      </c>
      <c r="B28" s="3" t="s">
        <v>68</v>
      </c>
      <c r="C28" s="3" t="s">
        <v>1245</v>
      </c>
      <c r="D28" s="3" t="s">
        <v>1221</v>
      </c>
      <c r="E28" s="3" t="s">
        <v>1221</v>
      </c>
      <c r="F28" s="3" t="s">
        <v>1242</v>
      </c>
      <c r="G28" s="3" t="s">
        <v>1229</v>
      </c>
      <c r="H28" s="3" t="s">
        <v>1228</v>
      </c>
    </row>
    <row r="29" customFormat="false" ht="15.75" hidden="false" customHeight="true" outlineLevel="0" collapsed="false">
      <c r="A29" s="340" t="n">
        <v>44902.3872907176</v>
      </c>
      <c r="B29" s="3" t="s">
        <v>68</v>
      </c>
      <c r="C29" s="3" t="s">
        <v>1245</v>
      </c>
      <c r="D29" s="3" t="s">
        <v>1221</v>
      </c>
      <c r="E29" s="3" t="s">
        <v>1221</v>
      </c>
      <c r="F29" s="3" t="s">
        <v>1242</v>
      </c>
      <c r="G29" s="3" t="s">
        <v>1229</v>
      </c>
      <c r="H29" s="3" t="s">
        <v>1228</v>
      </c>
      <c r="I29" s="3" t="s">
        <v>1270</v>
      </c>
    </row>
    <row r="30" customFormat="false" ht="15.75" hidden="false" customHeight="true" outlineLevel="0" collapsed="false">
      <c r="A30" s="340" t="n">
        <v>44875.1379623958</v>
      </c>
      <c r="B30" s="3" t="s">
        <v>1271</v>
      </c>
      <c r="C30" s="3" t="s">
        <v>1261</v>
      </c>
      <c r="D30" s="3" t="s">
        <v>1221</v>
      </c>
      <c r="E30" s="3" t="s">
        <v>1221</v>
      </c>
      <c r="F30" s="3" t="s">
        <v>1242</v>
      </c>
      <c r="G30" s="3" t="s">
        <v>1239</v>
      </c>
      <c r="H30" s="3" t="s">
        <v>1228</v>
      </c>
      <c r="I30" s="3" t="s">
        <v>1272</v>
      </c>
    </row>
    <row r="31" customFormat="false" ht="15.75" hidden="false" customHeight="true" outlineLevel="0" collapsed="false">
      <c r="A31" s="340" t="n">
        <v>44875.2956570833</v>
      </c>
      <c r="B31" s="3" t="s">
        <v>1273</v>
      </c>
      <c r="C31" s="3" t="s">
        <v>1255</v>
      </c>
      <c r="D31" s="3" t="s">
        <v>1221</v>
      </c>
      <c r="E31" s="3" t="s">
        <v>1226</v>
      </c>
      <c r="F31" s="3" t="s">
        <v>1242</v>
      </c>
      <c r="G31" s="3" t="s">
        <v>1236</v>
      </c>
      <c r="H31" s="3" t="s">
        <v>1228</v>
      </c>
      <c r="I31" s="3" t="s">
        <v>1274</v>
      </c>
    </row>
    <row r="32" customFormat="false" ht="15.75" hidden="false" customHeight="true" outlineLevel="0" collapsed="false">
      <c r="A32" s="340" t="n">
        <v>44875.7358715278</v>
      </c>
      <c r="B32" s="3" t="s">
        <v>1275</v>
      </c>
      <c r="C32" s="3" t="s">
        <v>1225</v>
      </c>
      <c r="D32" s="3" t="s">
        <v>1221</v>
      </c>
      <c r="E32" s="3" t="s">
        <v>1221</v>
      </c>
      <c r="F32" s="3" t="s">
        <v>1242</v>
      </c>
      <c r="G32" s="3" t="s">
        <v>1236</v>
      </c>
      <c r="H32" s="3" t="s">
        <v>1228</v>
      </c>
    </row>
    <row r="33" customFormat="false" ht="15.75" hidden="false" customHeight="true" outlineLevel="0" collapsed="false">
      <c r="A33" s="340" t="n">
        <v>44874.826024757</v>
      </c>
      <c r="B33" s="3" t="s">
        <v>1276</v>
      </c>
      <c r="C33" s="3" t="s">
        <v>1277</v>
      </c>
      <c r="D33" s="3" t="s">
        <v>1221</v>
      </c>
      <c r="E33" s="3" t="s">
        <v>1221</v>
      </c>
      <c r="F33" s="3" t="s">
        <v>1242</v>
      </c>
      <c r="G33" s="3" t="s">
        <v>1256</v>
      </c>
      <c r="H33" s="3" t="s">
        <v>1228</v>
      </c>
    </row>
    <row r="34" customFormat="false" ht="15.75" hidden="false" customHeight="true" outlineLevel="0" collapsed="false">
      <c r="A34" s="340" t="n">
        <v>44874.7472097801</v>
      </c>
      <c r="B34" s="3" t="s">
        <v>1278</v>
      </c>
      <c r="C34" s="3" t="s">
        <v>1231</v>
      </c>
      <c r="D34" s="3" t="s">
        <v>1226</v>
      </c>
      <c r="E34" s="3" t="s">
        <v>1232</v>
      </c>
      <c r="F34" s="3" t="s">
        <v>1242</v>
      </c>
      <c r="G34" s="3" t="s">
        <v>1236</v>
      </c>
      <c r="H34" s="341" t="s">
        <v>1233</v>
      </c>
    </row>
    <row r="35" customFormat="false" ht="15.75" hidden="false" customHeight="true" outlineLevel="0" collapsed="false">
      <c r="A35" s="340" t="n">
        <v>44874.7976247917</v>
      </c>
      <c r="B35" s="3" t="s">
        <v>63</v>
      </c>
      <c r="C35" s="3" t="s">
        <v>1252</v>
      </c>
      <c r="D35" s="3" t="s">
        <v>1232</v>
      </c>
      <c r="E35" s="3" t="s">
        <v>1221</v>
      </c>
      <c r="F35" s="3" t="s">
        <v>1242</v>
      </c>
      <c r="G35" s="3" t="s">
        <v>1223</v>
      </c>
      <c r="H35" s="3" t="s">
        <v>1239</v>
      </c>
      <c r="I35" s="3" t="s">
        <v>1259</v>
      </c>
    </row>
    <row r="36" customFormat="false" ht="15.75" hidden="false" customHeight="true" outlineLevel="0" collapsed="false">
      <c r="A36" s="340" t="n">
        <v>44874.852066956</v>
      </c>
      <c r="B36" s="3" t="s">
        <v>1279</v>
      </c>
      <c r="C36" s="3" t="s">
        <v>1244</v>
      </c>
      <c r="D36" s="3" t="s">
        <v>1226</v>
      </c>
      <c r="E36" s="3" t="s">
        <v>1232</v>
      </c>
      <c r="F36" s="3" t="s">
        <v>1242</v>
      </c>
      <c r="G36" s="3" t="s">
        <v>1223</v>
      </c>
      <c r="H36" s="3" t="s">
        <v>1239</v>
      </c>
      <c r="I36" s="3" t="s">
        <v>1259</v>
      </c>
    </row>
    <row r="37" customFormat="false" ht="15.75" hidden="false" customHeight="true" outlineLevel="0" collapsed="false">
      <c r="A37" s="340" t="n">
        <v>44878.6958454398</v>
      </c>
      <c r="B37" s="3" t="s">
        <v>1280</v>
      </c>
      <c r="C37" s="3" t="s">
        <v>1261</v>
      </c>
      <c r="D37" s="3" t="s">
        <v>1221</v>
      </c>
      <c r="E37" s="3" t="s">
        <v>1221</v>
      </c>
      <c r="F37" s="3" t="s">
        <v>1242</v>
      </c>
      <c r="G37" s="3" t="s">
        <v>1223</v>
      </c>
      <c r="H37" s="3" t="s">
        <v>1239</v>
      </c>
      <c r="I37" s="3" t="s">
        <v>1281</v>
      </c>
    </row>
    <row r="38" customFormat="false" ht="15.75" hidden="false" customHeight="true" outlineLevel="0" collapsed="false">
      <c r="A38" s="340" t="n">
        <v>44899.582002338</v>
      </c>
      <c r="B38" s="3" t="s">
        <v>1282</v>
      </c>
      <c r="C38" s="3" t="s">
        <v>1261</v>
      </c>
      <c r="D38" s="3" t="s">
        <v>1221</v>
      </c>
      <c r="E38" s="3" t="s">
        <v>1221</v>
      </c>
      <c r="F38" s="3" t="s">
        <v>1242</v>
      </c>
      <c r="G38" s="3" t="s">
        <v>1224</v>
      </c>
      <c r="H38" s="3" t="s">
        <v>1224</v>
      </c>
    </row>
    <row r="39" customFormat="false" ht="15.75" hidden="false" customHeight="true" outlineLevel="0" collapsed="false">
      <c r="A39" s="340" t="n">
        <v>44875.3700953588</v>
      </c>
      <c r="B39" s="3" t="s">
        <v>1283</v>
      </c>
      <c r="C39" s="3" t="s">
        <v>1245</v>
      </c>
      <c r="D39" s="3" t="s">
        <v>1221</v>
      </c>
      <c r="E39" s="3" t="s">
        <v>1221</v>
      </c>
      <c r="F39" s="3" t="s">
        <v>1242</v>
      </c>
      <c r="G39" s="3" t="s">
        <v>1234</v>
      </c>
      <c r="H39" s="3" t="s">
        <v>1236</v>
      </c>
    </row>
    <row r="40" customFormat="false" ht="15.75" hidden="false" customHeight="true" outlineLevel="0" collapsed="false">
      <c r="A40" s="340" t="n">
        <v>44874.7441372685</v>
      </c>
      <c r="B40" s="3" t="s">
        <v>1284</v>
      </c>
      <c r="C40" s="3" t="s">
        <v>1252</v>
      </c>
      <c r="D40" s="3" t="s">
        <v>1221</v>
      </c>
      <c r="E40" s="3" t="s">
        <v>1221</v>
      </c>
      <c r="F40" s="3" t="s">
        <v>1242</v>
      </c>
      <c r="G40" s="3" t="s">
        <v>1228</v>
      </c>
      <c r="H40" s="341" t="s">
        <v>1236</v>
      </c>
    </row>
    <row r="41" customFormat="false" ht="15.75" hidden="false" customHeight="true" outlineLevel="0" collapsed="false">
      <c r="A41" s="340" t="n">
        <v>44902.3920517824</v>
      </c>
      <c r="B41" s="3" t="s">
        <v>1284</v>
      </c>
      <c r="C41" s="3" t="s">
        <v>1252</v>
      </c>
      <c r="D41" s="3" t="s">
        <v>1221</v>
      </c>
      <c r="E41" s="3" t="s">
        <v>1221</v>
      </c>
      <c r="F41" s="3" t="s">
        <v>1242</v>
      </c>
      <c r="G41" s="3" t="s">
        <v>1228</v>
      </c>
      <c r="H41" s="3" t="s">
        <v>1236</v>
      </c>
    </row>
    <row r="42" customFormat="false" ht="15.75" hidden="false" customHeight="true" outlineLevel="0" collapsed="false">
      <c r="A42" s="340" t="n">
        <v>44902.6560860417</v>
      </c>
      <c r="B42" s="3" t="s">
        <v>1273</v>
      </c>
      <c r="C42" s="3" t="s">
        <v>1255</v>
      </c>
      <c r="D42" s="3" t="s">
        <v>1221</v>
      </c>
      <c r="E42" s="3" t="s">
        <v>1226</v>
      </c>
      <c r="F42" s="3" t="s">
        <v>1242</v>
      </c>
      <c r="G42" s="3" t="s">
        <v>1228</v>
      </c>
      <c r="H42" s="3" t="s">
        <v>1236</v>
      </c>
      <c r="I42" s="3" t="s">
        <v>1285</v>
      </c>
    </row>
    <row r="43" customFormat="false" ht="15.75" hidden="false" customHeight="true" outlineLevel="0" collapsed="false">
      <c r="A43" s="340" t="n">
        <v>44903.6919087732</v>
      </c>
      <c r="B43" s="3" t="s">
        <v>139</v>
      </c>
      <c r="C43" s="3" t="s">
        <v>1231</v>
      </c>
      <c r="D43" s="3" t="s">
        <v>1226</v>
      </c>
      <c r="E43" s="3" t="s">
        <v>1221</v>
      </c>
      <c r="F43" s="3" t="s">
        <v>1242</v>
      </c>
      <c r="G43" s="3" t="s">
        <v>1228</v>
      </c>
      <c r="H43" s="3" t="s">
        <v>1236</v>
      </c>
      <c r="I43" s="3" t="s">
        <v>1224</v>
      </c>
    </row>
    <row r="44" customFormat="false" ht="15.75" hidden="false" customHeight="true" outlineLevel="0" collapsed="false">
      <c r="A44" s="340" t="n">
        <v>44880.2986872107</v>
      </c>
      <c r="B44" s="3" t="s">
        <v>1286</v>
      </c>
      <c r="C44" s="3" t="s">
        <v>1220</v>
      </c>
      <c r="D44" s="3" t="s">
        <v>1221</v>
      </c>
      <c r="E44" s="3" t="s">
        <v>1221</v>
      </c>
      <c r="F44" s="3" t="s">
        <v>1242</v>
      </c>
      <c r="G44" s="3" t="s">
        <v>1233</v>
      </c>
      <c r="H44" s="3" t="s">
        <v>1236</v>
      </c>
      <c r="I44" s="3" t="s">
        <v>1287</v>
      </c>
    </row>
    <row r="45" customFormat="false" ht="15.75" hidden="false" customHeight="true" outlineLevel="0" collapsed="false">
      <c r="A45" s="340" t="n">
        <v>44874.8233282755</v>
      </c>
      <c r="B45" s="3" t="s">
        <v>66</v>
      </c>
      <c r="C45" s="3" t="s">
        <v>1225</v>
      </c>
      <c r="D45" s="3" t="s">
        <v>1226</v>
      </c>
      <c r="E45" s="3" t="s">
        <v>1221</v>
      </c>
      <c r="F45" s="3" t="s">
        <v>1242</v>
      </c>
      <c r="G45" s="3" t="s">
        <v>1239</v>
      </c>
      <c r="H45" s="3" t="s">
        <v>1236</v>
      </c>
    </row>
    <row r="46" customFormat="false" ht="15.75" hidden="false" customHeight="true" outlineLevel="0" collapsed="false">
      <c r="A46" s="340" t="n">
        <v>44875.7356795486</v>
      </c>
      <c r="B46" s="3" t="s">
        <v>56</v>
      </c>
      <c r="C46" s="3" t="s">
        <v>1244</v>
      </c>
      <c r="D46" s="3" t="s">
        <v>1221</v>
      </c>
      <c r="E46" s="3" t="s">
        <v>1226</v>
      </c>
      <c r="F46" s="3" t="s">
        <v>1242</v>
      </c>
      <c r="G46" s="3" t="s">
        <v>1239</v>
      </c>
      <c r="H46" s="3" t="s">
        <v>1236</v>
      </c>
    </row>
    <row r="47" customFormat="false" ht="15.75" hidden="false" customHeight="true" outlineLevel="0" collapsed="false">
      <c r="A47" s="340" t="n">
        <v>44875.7591244213</v>
      </c>
      <c r="B47" s="3" t="s">
        <v>96</v>
      </c>
      <c r="C47" s="3" t="s">
        <v>1245</v>
      </c>
      <c r="D47" s="3" t="s">
        <v>1221</v>
      </c>
      <c r="E47" s="3" t="s">
        <v>1221</v>
      </c>
      <c r="F47" s="3" t="s">
        <v>1242</v>
      </c>
      <c r="G47" s="3" t="s">
        <v>1228</v>
      </c>
      <c r="H47" s="3" t="s">
        <v>1256</v>
      </c>
    </row>
    <row r="48" customFormat="false" ht="15.75" hidden="false" customHeight="true" outlineLevel="0" collapsed="false">
      <c r="A48" s="340" t="n">
        <v>44876.7645395833</v>
      </c>
      <c r="B48" s="3" t="s">
        <v>1288</v>
      </c>
      <c r="C48" s="3" t="s">
        <v>1252</v>
      </c>
      <c r="D48" s="3" t="s">
        <v>1221</v>
      </c>
      <c r="E48" s="3" t="s">
        <v>1232</v>
      </c>
      <c r="F48" s="3" t="s">
        <v>1242</v>
      </c>
    </row>
    <row r="49" customFormat="false" ht="15.75" hidden="false" customHeight="true" outlineLevel="0" collapsed="false">
      <c r="A49" s="340" t="n">
        <v>44910.8547445833</v>
      </c>
      <c r="B49" s="3" t="s">
        <v>1289</v>
      </c>
      <c r="C49" s="3" t="s">
        <v>1225</v>
      </c>
      <c r="D49" s="3" t="s">
        <v>1226</v>
      </c>
      <c r="E49" s="3" t="s">
        <v>1221</v>
      </c>
      <c r="F49" s="3" t="s">
        <v>1242</v>
      </c>
      <c r="G49" s="3" t="s">
        <v>1228</v>
      </c>
      <c r="H49" s="3" t="s">
        <v>1229</v>
      </c>
    </row>
    <row r="50" customFormat="false" ht="15.75" hidden="false" customHeight="true" outlineLevel="0" collapsed="false">
      <c r="A50" s="340" t="n">
        <v>44940.620892338</v>
      </c>
      <c r="B50" s="3" t="s">
        <v>139</v>
      </c>
      <c r="C50" s="3" t="s">
        <v>1231</v>
      </c>
      <c r="D50" s="3" t="s">
        <v>1226</v>
      </c>
      <c r="E50" s="3" t="s">
        <v>1221</v>
      </c>
      <c r="F50" s="3" t="s">
        <v>1242</v>
      </c>
      <c r="G50" s="3" t="s">
        <v>1228</v>
      </c>
      <c r="H50" s="3" t="s">
        <v>1229</v>
      </c>
    </row>
    <row r="51" customFormat="false" ht="15.75" hidden="false" customHeight="true" outlineLevel="0" collapsed="false">
      <c r="A51" s="340" t="n">
        <v>44874.6343288542</v>
      </c>
      <c r="B51" s="3" t="s">
        <v>1290</v>
      </c>
      <c r="C51" s="3" t="s">
        <v>1277</v>
      </c>
      <c r="D51" s="3" t="s">
        <v>1221</v>
      </c>
      <c r="E51" s="3" t="s">
        <v>1221</v>
      </c>
      <c r="F51" s="3" t="s">
        <v>1291</v>
      </c>
      <c r="G51" s="3" t="s">
        <v>1228</v>
      </c>
      <c r="H51" s="341" t="s">
        <v>1229</v>
      </c>
      <c r="I51" s="3" t="s">
        <v>1292</v>
      </c>
      <c r="J51" s="3"/>
    </row>
    <row r="52" customFormat="false" ht="15.75" hidden="false" customHeight="true" outlineLevel="0" collapsed="false">
      <c r="A52" s="340" t="n">
        <v>44874.7145134491</v>
      </c>
      <c r="B52" s="3" t="s">
        <v>1293</v>
      </c>
      <c r="C52" s="3" t="s">
        <v>1277</v>
      </c>
      <c r="D52" s="3" t="s">
        <v>1221</v>
      </c>
      <c r="E52" s="3" t="s">
        <v>1221</v>
      </c>
      <c r="F52" s="3" t="s">
        <v>1291</v>
      </c>
      <c r="G52" s="3" t="s">
        <v>1228</v>
      </c>
      <c r="H52" s="341" t="s">
        <v>1229</v>
      </c>
    </row>
    <row r="53" customFormat="false" ht="15.75" hidden="false" customHeight="true" outlineLevel="0" collapsed="false">
      <c r="A53" s="340" t="n">
        <v>44874.7368476736</v>
      </c>
      <c r="B53" s="3" t="s">
        <v>1294</v>
      </c>
      <c r="C53" s="3" t="s">
        <v>1252</v>
      </c>
      <c r="D53" s="3" t="s">
        <v>1221</v>
      </c>
      <c r="E53" s="3" t="s">
        <v>1232</v>
      </c>
      <c r="F53" s="3" t="s">
        <v>1291</v>
      </c>
      <c r="G53" s="3" t="s">
        <v>1239</v>
      </c>
      <c r="H53" s="341" t="s">
        <v>1234</v>
      </c>
    </row>
    <row r="54" customFormat="false" ht="15.75" hidden="false" customHeight="true" outlineLevel="0" collapsed="false">
      <c r="A54" s="340" t="n">
        <v>44877.0948251852</v>
      </c>
      <c r="B54" s="3" t="s">
        <v>1295</v>
      </c>
      <c r="C54" s="3" t="s">
        <v>1252</v>
      </c>
      <c r="D54" s="3" t="s">
        <v>1221</v>
      </c>
      <c r="E54" s="3" t="s">
        <v>1232</v>
      </c>
      <c r="F54" s="3" t="s">
        <v>1291</v>
      </c>
      <c r="G54" s="3" t="s">
        <v>1249</v>
      </c>
      <c r="H54" s="3" t="s">
        <v>1223</v>
      </c>
      <c r="I54" s="3" t="s">
        <v>1296</v>
      </c>
    </row>
    <row r="55" customFormat="false" ht="15.75" hidden="false" customHeight="true" outlineLevel="0" collapsed="false">
      <c r="A55" s="340" t="n">
        <v>44902.9409878472</v>
      </c>
      <c r="B55" s="3" t="s">
        <v>1295</v>
      </c>
      <c r="C55" s="3" t="s">
        <v>1252</v>
      </c>
      <c r="D55" s="3" t="s">
        <v>1221</v>
      </c>
      <c r="E55" s="3" t="s">
        <v>1232</v>
      </c>
      <c r="F55" s="3" t="s">
        <v>1291</v>
      </c>
      <c r="G55" s="3" t="s">
        <v>1249</v>
      </c>
      <c r="H55" s="3" t="s">
        <v>1223</v>
      </c>
      <c r="I55" s="3" t="s">
        <v>1297</v>
      </c>
    </row>
    <row r="56" customFormat="false" ht="15.75" hidden="false" customHeight="true" outlineLevel="0" collapsed="false">
      <c r="A56" s="340" t="n">
        <v>44874.6352911921</v>
      </c>
      <c r="B56" s="3" t="s">
        <v>1298</v>
      </c>
      <c r="C56" s="3" t="s">
        <v>1255</v>
      </c>
      <c r="D56" s="3" t="s">
        <v>1226</v>
      </c>
      <c r="E56" s="3" t="s">
        <v>1221</v>
      </c>
      <c r="F56" s="3" t="s">
        <v>1291</v>
      </c>
      <c r="G56" s="3" t="s">
        <v>1234</v>
      </c>
      <c r="H56" s="341" t="s">
        <v>1223</v>
      </c>
      <c r="I56" s="3" t="s">
        <v>1259</v>
      </c>
      <c r="J56" s="3"/>
    </row>
    <row r="57" customFormat="false" ht="15.75" hidden="false" customHeight="true" outlineLevel="0" collapsed="false">
      <c r="A57" s="340" t="n">
        <v>44874.702605787</v>
      </c>
      <c r="B57" s="3" t="s">
        <v>1299</v>
      </c>
      <c r="C57" s="3" t="s">
        <v>1231</v>
      </c>
      <c r="D57" s="3" t="s">
        <v>1226</v>
      </c>
      <c r="E57" s="3" t="s">
        <v>1232</v>
      </c>
      <c r="F57" s="3" t="s">
        <v>1291</v>
      </c>
      <c r="G57" s="3" t="s">
        <v>1239</v>
      </c>
      <c r="H57" s="341" t="s">
        <v>1223</v>
      </c>
      <c r="I57" s="3" t="s">
        <v>1300</v>
      </c>
      <c r="J57" s="3"/>
    </row>
    <row r="58" customFormat="false" ht="15.75" hidden="false" customHeight="true" outlineLevel="0" collapsed="false">
      <c r="A58" s="340" t="n">
        <v>44874.7126471759</v>
      </c>
      <c r="B58" s="3" t="s">
        <v>1301</v>
      </c>
      <c r="C58" s="3" t="s">
        <v>1244</v>
      </c>
      <c r="D58" s="3" t="s">
        <v>1232</v>
      </c>
      <c r="E58" s="3" t="s">
        <v>1226</v>
      </c>
      <c r="F58" s="3" t="s">
        <v>1291</v>
      </c>
      <c r="G58" s="3" t="s">
        <v>1239</v>
      </c>
      <c r="H58" s="341" t="s">
        <v>1223</v>
      </c>
      <c r="I58" s="3" t="s">
        <v>1300</v>
      </c>
      <c r="J58" s="3"/>
    </row>
    <row r="59" customFormat="false" ht="15.75" hidden="false" customHeight="true" outlineLevel="0" collapsed="false">
      <c r="A59" s="340" t="n">
        <v>44877.1022306597</v>
      </c>
      <c r="B59" s="3" t="s">
        <v>1302</v>
      </c>
      <c r="C59" s="3" t="s">
        <v>1261</v>
      </c>
      <c r="D59" s="3" t="s">
        <v>1221</v>
      </c>
      <c r="E59" s="3" t="s">
        <v>1221</v>
      </c>
      <c r="F59" s="3" t="s">
        <v>1291</v>
      </c>
      <c r="G59" s="3" t="s">
        <v>1239</v>
      </c>
      <c r="H59" s="3" t="s">
        <v>1223</v>
      </c>
      <c r="I59" s="3" t="s">
        <v>1303</v>
      </c>
    </row>
    <row r="60" customFormat="false" ht="15.75" hidden="false" customHeight="true" outlineLevel="0" collapsed="false">
      <c r="A60" s="340" t="n">
        <v>44902.3842948032</v>
      </c>
      <c r="B60" s="3" t="s">
        <v>1258</v>
      </c>
      <c r="C60" s="3" t="s">
        <v>1220</v>
      </c>
      <c r="D60" s="3" t="s">
        <v>1221</v>
      </c>
      <c r="E60" s="3" t="s">
        <v>1221</v>
      </c>
      <c r="F60" s="3" t="s">
        <v>1291</v>
      </c>
      <c r="G60" s="3" t="s">
        <v>1239</v>
      </c>
      <c r="H60" s="3" t="s">
        <v>1223</v>
      </c>
      <c r="I60" s="3" t="s">
        <v>1259</v>
      </c>
    </row>
    <row r="61" customFormat="false" ht="15.75" hidden="false" customHeight="true" outlineLevel="0" collapsed="false">
      <c r="A61" s="340" t="n">
        <v>44880.2989168171</v>
      </c>
      <c r="B61" s="3" t="s">
        <v>1290</v>
      </c>
      <c r="C61" s="3" t="s">
        <v>1277</v>
      </c>
      <c r="D61" s="3" t="s">
        <v>1221</v>
      </c>
      <c r="E61" s="3" t="s">
        <v>1226</v>
      </c>
      <c r="F61" s="3" t="s">
        <v>1291</v>
      </c>
      <c r="G61" s="3" t="s">
        <v>1229</v>
      </c>
      <c r="H61" s="3" t="s">
        <v>1228</v>
      </c>
      <c r="I61" s="3" t="s">
        <v>1304</v>
      </c>
    </row>
    <row r="62" customFormat="false" ht="15.75" hidden="false" customHeight="true" outlineLevel="0" collapsed="false">
      <c r="A62" s="340" t="n">
        <v>44902.6061787847</v>
      </c>
      <c r="B62" s="3" t="s">
        <v>66</v>
      </c>
      <c r="C62" s="3" t="s">
        <v>1225</v>
      </c>
      <c r="D62" s="3" t="s">
        <v>1226</v>
      </c>
      <c r="E62" s="3" t="s">
        <v>1221</v>
      </c>
      <c r="F62" s="3" t="s">
        <v>1291</v>
      </c>
      <c r="G62" s="3" t="s">
        <v>1236</v>
      </c>
      <c r="H62" s="3" t="s">
        <v>1233</v>
      </c>
      <c r="I62" s="3" t="s">
        <v>1305</v>
      </c>
    </row>
    <row r="63" customFormat="false" ht="15.75" hidden="false" customHeight="true" outlineLevel="0" collapsed="false">
      <c r="A63" s="340" t="n">
        <v>44875.7363270023</v>
      </c>
      <c r="B63" s="3" t="s">
        <v>1306</v>
      </c>
      <c r="C63" s="3" t="s">
        <v>1261</v>
      </c>
      <c r="D63" s="3" t="s">
        <v>1221</v>
      </c>
      <c r="E63" s="3" t="s">
        <v>1221</v>
      </c>
      <c r="F63" s="3" t="s">
        <v>1291</v>
      </c>
      <c r="G63" s="3" t="s">
        <v>1223</v>
      </c>
      <c r="H63" s="3" t="s">
        <v>1239</v>
      </c>
    </row>
    <row r="64" customFormat="false" ht="15.75" hidden="false" customHeight="true" outlineLevel="0" collapsed="false">
      <c r="A64" s="340" t="n">
        <v>44878.6688662269</v>
      </c>
      <c r="B64" s="3" t="s">
        <v>232</v>
      </c>
      <c r="C64" s="3" t="s">
        <v>1244</v>
      </c>
      <c r="D64" s="3" t="s">
        <v>1221</v>
      </c>
      <c r="E64" s="3" t="s">
        <v>1226</v>
      </c>
      <c r="F64" s="3" t="s">
        <v>1291</v>
      </c>
      <c r="G64" s="3" t="s">
        <v>1223</v>
      </c>
      <c r="H64" s="3" t="s">
        <v>1239</v>
      </c>
      <c r="I64" s="3" t="s">
        <v>1307</v>
      </c>
    </row>
    <row r="65" customFormat="false" ht="15.75" hidden="false" customHeight="true" outlineLevel="0" collapsed="false">
      <c r="A65" s="340" t="n">
        <v>44902.3435813773</v>
      </c>
      <c r="B65" s="3" t="s">
        <v>174</v>
      </c>
      <c r="C65" s="3" t="s">
        <v>1220</v>
      </c>
      <c r="D65" s="3" t="s">
        <v>1221</v>
      </c>
      <c r="E65" s="3" t="s">
        <v>1221</v>
      </c>
      <c r="F65" s="3" t="s">
        <v>1291</v>
      </c>
      <c r="G65" s="3" t="s">
        <v>1223</v>
      </c>
      <c r="H65" s="3" t="s">
        <v>1239</v>
      </c>
      <c r="I65" s="3" t="s">
        <v>1308</v>
      </c>
    </row>
    <row r="66" customFormat="false" ht="15.75" hidden="false" customHeight="true" outlineLevel="0" collapsed="false">
      <c r="A66" s="340" t="n">
        <v>44875.7359127083</v>
      </c>
      <c r="B66" s="3" t="s">
        <v>1309</v>
      </c>
      <c r="C66" s="3" t="s">
        <v>1245</v>
      </c>
      <c r="D66" s="3" t="s">
        <v>1221</v>
      </c>
      <c r="E66" s="3" t="s">
        <v>1221</v>
      </c>
      <c r="F66" s="3" t="s">
        <v>1291</v>
      </c>
      <c r="G66" s="3" t="s">
        <v>1224</v>
      </c>
      <c r="H66" s="3" t="s">
        <v>1224</v>
      </c>
    </row>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NY233"/>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true" outlineLevel="0" max="1" min="1" style="0" width="18.9"/>
    <col collapsed="false" customWidth="true" hidden="false" outlineLevel="0" max="389" min="2" style="0" width="18.9"/>
    <col collapsed="false" customWidth="true" hidden="false" outlineLevel="0" max="1024" min="390" style="0" width="12.64"/>
  </cols>
  <sheetData>
    <row r="1" customFormat="false" ht="15.75" hidden="false" customHeight="true" outlineLevel="0" collapsed="false">
      <c r="A1" s="3" t="s">
        <v>1212</v>
      </c>
      <c r="B1" s="3" t="s">
        <v>1310</v>
      </c>
      <c r="C1" s="3" t="s">
        <v>1311</v>
      </c>
      <c r="D1" s="3" t="s">
        <v>1312</v>
      </c>
      <c r="E1" s="3" t="s">
        <v>1313</v>
      </c>
      <c r="F1" s="3" t="s">
        <v>1314</v>
      </c>
      <c r="G1" s="3" t="s">
        <v>1315</v>
      </c>
      <c r="H1" s="3" t="s">
        <v>1316</v>
      </c>
      <c r="I1" s="3" t="s">
        <v>1317</v>
      </c>
      <c r="J1" s="3" t="s">
        <v>1318</v>
      </c>
      <c r="K1" s="3" t="s">
        <v>1319</v>
      </c>
      <c r="L1" s="3" t="s">
        <v>1320</v>
      </c>
      <c r="M1" s="3" t="s">
        <v>1321</v>
      </c>
      <c r="N1" s="3" t="s">
        <v>1322</v>
      </c>
      <c r="O1" s="3" t="s">
        <v>1323</v>
      </c>
      <c r="P1" s="3" t="s">
        <v>1324</v>
      </c>
      <c r="Q1" s="3" t="s">
        <v>1325</v>
      </c>
      <c r="R1" s="3" t="s">
        <v>1326</v>
      </c>
      <c r="S1" s="3" t="s">
        <v>1327</v>
      </c>
      <c r="T1" s="3" t="s">
        <v>1328</v>
      </c>
      <c r="U1" s="3" t="s">
        <v>1329</v>
      </c>
      <c r="V1" s="3" t="s">
        <v>1330</v>
      </c>
      <c r="W1" s="3" t="s">
        <v>1331</v>
      </c>
      <c r="X1" s="3" t="s">
        <v>1332</v>
      </c>
      <c r="Y1" s="3" t="s">
        <v>1333</v>
      </c>
      <c r="Z1" s="3" t="s">
        <v>1334</v>
      </c>
      <c r="AA1" s="3" t="s">
        <v>1335</v>
      </c>
      <c r="AB1" s="3" t="s">
        <v>1336</v>
      </c>
      <c r="AC1" s="3" t="s">
        <v>1337</v>
      </c>
      <c r="AD1" s="3" t="s">
        <v>1338</v>
      </c>
      <c r="AE1" s="3" t="s">
        <v>1339</v>
      </c>
      <c r="AF1" s="3" t="s">
        <v>1340</v>
      </c>
      <c r="AG1" s="3" t="s">
        <v>1341</v>
      </c>
      <c r="AH1" s="3" t="s">
        <v>1342</v>
      </c>
      <c r="AI1" s="3" t="s">
        <v>1343</v>
      </c>
      <c r="AJ1" s="3" t="s">
        <v>1344</v>
      </c>
      <c r="AK1" s="3" t="s">
        <v>1345</v>
      </c>
      <c r="AL1" s="3" t="s">
        <v>1346</v>
      </c>
      <c r="AM1" s="3" t="s">
        <v>1347</v>
      </c>
      <c r="AN1" s="3" t="s">
        <v>1348</v>
      </c>
      <c r="AO1" s="3" t="s">
        <v>1349</v>
      </c>
      <c r="AP1" s="3" t="s">
        <v>1350</v>
      </c>
      <c r="AQ1" s="3" t="s">
        <v>1351</v>
      </c>
      <c r="AR1" s="3" t="s">
        <v>1313</v>
      </c>
      <c r="AS1" s="3" t="s">
        <v>1314</v>
      </c>
      <c r="AT1" s="3" t="s">
        <v>1315</v>
      </c>
      <c r="AU1" s="3" t="s">
        <v>1316</v>
      </c>
      <c r="AV1" s="3" t="s">
        <v>1317</v>
      </c>
      <c r="AW1" s="3" t="s">
        <v>1318</v>
      </c>
      <c r="AX1" s="3" t="s">
        <v>1319</v>
      </c>
      <c r="AY1" s="3" t="s">
        <v>1320</v>
      </c>
      <c r="AZ1" s="3" t="s">
        <v>1321</v>
      </c>
      <c r="BA1" s="3" t="s">
        <v>1322</v>
      </c>
      <c r="BB1" s="3" t="s">
        <v>1323</v>
      </c>
      <c r="BC1" s="3" t="s">
        <v>1324</v>
      </c>
      <c r="BD1" s="3" t="s">
        <v>1325</v>
      </c>
      <c r="BE1" s="3" t="s">
        <v>1326</v>
      </c>
      <c r="BF1" s="3" t="s">
        <v>1327</v>
      </c>
      <c r="BG1" s="3" t="s">
        <v>1328</v>
      </c>
      <c r="BH1" s="3" t="s">
        <v>1329</v>
      </c>
      <c r="BI1" s="3" t="s">
        <v>1330</v>
      </c>
      <c r="BJ1" s="3" t="s">
        <v>1331</v>
      </c>
      <c r="BK1" s="3" t="s">
        <v>1332</v>
      </c>
      <c r="BL1" s="3" t="s">
        <v>1333</v>
      </c>
      <c r="BM1" s="3" t="s">
        <v>1334</v>
      </c>
      <c r="BN1" s="3" t="s">
        <v>1335</v>
      </c>
      <c r="BO1" s="3" t="s">
        <v>1336</v>
      </c>
      <c r="BP1" s="3" t="s">
        <v>1337</v>
      </c>
      <c r="BQ1" s="3" t="s">
        <v>1338</v>
      </c>
      <c r="BR1" s="3" t="s">
        <v>1339</v>
      </c>
      <c r="BS1" s="3" t="s">
        <v>1340</v>
      </c>
      <c r="BT1" s="3" t="s">
        <v>1341</v>
      </c>
      <c r="BU1" s="3" t="s">
        <v>1342</v>
      </c>
      <c r="BV1" s="3" t="s">
        <v>1343</v>
      </c>
      <c r="BW1" s="3" t="s">
        <v>1344</v>
      </c>
      <c r="BX1" s="3" t="s">
        <v>1345</v>
      </c>
      <c r="BY1" s="3" t="s">
        <v>1346</v>
      </c>
      <c r="BZ1" s="3" t="s">
        <v>1347</v>
      </c>
      <c r="CA1" s="3" t="s">
        <v>1348</v>
      </c>
      <c r="CB1" s="3" t="s">
        <v>1349</v>
      </c>
      <c r="CC1" s="3" t="s">
        <v>1350</v>
      </c>
      <c r="CD1" s="3" t="s">
        <v>1351</v>
      </c>
      <c r="CE1" s="3" t="s">
        <v>1352</v>
      </c>
      <c r="CF1" s="3" t="s">
        <v>1353</v>
      </c>
      <c r="CG1" s="3" t="s">
        <v>1354</v>
      </c>
      <c r="CH1" s="3" t="s">
        <v>1355</v>
      </c>
      <c r="CI1" s="3" t="s">
        <v>1356</v>
      </c>
      <c r="CJ1" s="3" t="s">
        <v>1357</v>
      </c>
      <c r="CK1" s="3" t="s">
        <v>1358</v>
      </c>
      <c r="CL1" s="3" t="s">
        <v>1359</v>
      </c>
      <c r="CM1" s="3" t="s">
        <v>1360</v>
      </c>
      <c r="CN1" s="3" t="s">
        <v>1361</v>
      </c>
      <c r="CO1" s="3" t="s">
        <v>1362</v>
      </c>
      <c r="CP1" s="3" t="s">
        <v>1352</v>
      </c>
      <c r="CQ1" s="3" t="s">
        <v>1353</v>
      </c>
      <c r="CR1" s="3" t="s">
        <v>1354</v>
      </c>
      <c r="CS1" s="3" t="s">
        <v>1355</v>
      </c>
      <c r="CT1" s="3" t="s">
        <v>1356</v>
      </c>
      <c r="CU1" s="3" t="s">
        <v>1357</v>
      </c>
      <c r="CV1" s="3" t="s">
        <v>1358</v>
      </c>
      <c r="CW1" s="3" t="s">
        <v>1359</v>
      </c>
      <c r="CX1" s="3" t="s">
        <v>1360</v>
      </c>
      <c r="CY1" s="3" t="s">
        <v>1361</v>
      </c>
      <c r="CZ1" s="3" t="s">
        <v>1362</v>
      </c>
      <c r="DA1" s="3" t="s">
        <v>1363</v>
      </c>
      <c r="DB1" s="3" t="s">
        <v>1364</v>
      </c>
      <c r="DC1" s="3" t="s">
        <v>1365</v>
      </c>
      <c r="DD1" s="3" t="s">
        <v>1366</v>
      </c>
      <c r="DE1" s="3" t="s">
        <v>1367</v>
      </c>
      <c r="DF1" s="3" t="s">
        <v>1368</v>
      </c>
      <c r="DG1" s="3" t="s">
        <v>1369</v>
      </c>
      <c r="DH1" s="3" t="s">
        <v>1370</v>
      </c>
      <c r="DI1" s="3" t="s">
        <v>1371</v>
      </c>
      <c r="DJ1" s="3" t="s">
        <v>1372</v>
      </c>
      <c r="DK1" s="3" t="s">
        <v>1373</v>
      </c>
      <c r="DL1" s="3" t="s">
        <v>1374</v>
      </c>
      <c r="DM1" s="3" t="s">
        <v>1375</v>
      </c>
      <c r="DN1" s="3" t="s">
        <v>1376</v>
      </c>
      <c r="DO1" s="3" t="s">
        <v>1377</v>
      </c>
      <c r="DP1" s="3" t="s">
        <v>1378</v>
      </c>
      <c r="DQ1" s="3" t="s">
        <v>1379</v>
      </c>
      <c r="DR1" s="3" t="s">
        <v>1380</v>
      </c>
      <c r="DS1" s="3" t="s">
        <v>1381</v>
      </c>
      <c r="DT1" s="3" t="s">
        <v>1382</v>
      </c>
      <c r="DU1" s="3" t="s">
        <v>1383</v>
      </c>
      <c r="DV1" s="3" t="s">
        <v>1384</v>
      </c>
      <c r="DW1" s="3" t="s">
        <v>1385</v>
      </c>
      <c r="DX1" s="3" t="s">
        <v>1386</v>
      </c>
      <c r="DY1" s="3" t="s">
        <v>1387</v>
      </c>
      <c r="DZ1" s="3" t="s">
        <v>1388</v>
      </c>
      <c r="EA1" s="3" t="s">
        <v>1389</v>
      </c>
      <c r="EB1" s="3" t="s">
        <v>1390</v>
      </c>
      <c r="EC1" s="3" t="s">
        <v>1391</v>
      </c>
      <c r="ED1" s="3" t="s">
        <v>1392</v>
      </c>
      <c r="EE1" s="3" t="s">
        <v>1393</v>
      </c>
      <c r="EF1" s="3" t="s">
        <v>1394</v>
      </c>
      <c r="EG1" s="3" t="s">
        <v>1395</v>
      </c>
      <c r="EH1" s="3" t="s">
        <v>1396</v>
      </c>
      <c r="EI1" s="3" t="s">
        <v>1397</v>
      </c>
      <c r="EJ1" s="3" t="s">
        <v>1398</v>
      </c>
      <c r="EK1" s="3" t="s">
        <v>1399</v>
      </c>
      <c r="EL1" s="3" t="s">
        <v>1400</v>
      </c>
      <c r="EM1" s="3" t="s">
        <v>1401</v>
      </c>
      <c r="EN1" s="3" t="s">
        <v>1402</v>
      </c>
      <c r="EO1" s="3" t="s">
        <v>1403</v>
      </c>
      <c r="EP1" s="3" t="s">
        <v>1404</v>
      </c>
      <c r="EQ1" s="3" t="s">
        <v>1405</v>
      </c>
      <c r="ER1" s="3" t="s">
        <v>1406</v>
      </c>
      <c r="ES1" s="3" t="s">
        <v>1407</v>
      </c>
      <c r="ET1" s="3" t="s">
        <v>1408</v>
      </c>
      <c r="EU1" s="3" t="s">
        <v>1409</v>
      </c>
      <c r="EV1" s="3" t="s">
        <v>1410</v>
      </c>
      <c r="EW1" s="3" t="s">
        <v>1411</v>
      </c>
      <c r="EX1" s="3" t="s">
        <v>1363</v>
      </c>
      <c r="EY1" s="3" t="s">
        <v>1364</v>
      </c>
      <c r="EZ1" s="3" t="s">
        <v>1365</v>
      </c>
      <c r="FA1" s="3" t="s">
        <v>1366</v>
      </c>
      <c r="FB1" s="3" t="s">
        <v>1367</v>
      </c>
      <c r="FC1" s="3" t="s">
        <v>1368</v>
      </c>
      <c r="FD1" s="3" t="s">
        <v>1369</v>
      </c>
      <c r="FE1" s="3" t="s">
        <v>1370</v>
      </c>
      <c r="FF1" s="3" t="s">
        <v>1371</v>
      </c>
      <c r="FG1" s="3" t="s">
        <v>1372</v>
      </c>
      <c r="FH1" s="3" t="s">
        <v>1373</v>
      </c>
      <c r="FI1" s="3" t="s">
        <v>1374</v>
      </c>
      <c r="FJ1" s="3" t="s">
        <v>1375</v>
      </c>
      <c r="FK1" s="3" t="s">
        <v>1376</v>
      </c>
      <c r="FL1" s="3" t="s">
        <v>1377</v>
      </c>
      <c r="FM1" s="3" t="s">
        <v>1378</v>
      </c>
      <c r="FN1" s="3" t="s">
        <v>1379</v>
      </c>
      <c r="FO1" s="3" t="s">
        <v>1380</v>
      </c>
      <c r="FP1" s="3" t="s">
        <v>1381</v>
      </c>
      <c r="FQ1" s="3" t="s">
        <v>1382</v>
      </c>
      <c r="FR1" s="3" t="s">
        <v>1383</v>
      </c>
      <c r="FS1" s="3" t="s">
        <v>1384</v>
      </c>
      <c r="FT1" s="3" t="s">
        <v>1385</v>
      </c>
      <c r="FU1" s="3" t="s">
        <v>1386</v>
      </c>
      <c r="FV1" s="3" t="s">
        <v>1387</v>
      </c>
      <c r="FW1" s="3" t="s">
        <v>1388</v>
      </c>
      <c r="FX1" s="3" t="s">
        <v>1389</v>
      </c>
      <c r="FY1" s="3" t="s">
        <v>1390</v>
      </c>
      <c r="FZ1" s="3" t="s">
        <v>1391</v>
      </c>
      <c r="GA1" s="3" t="s">
        <v>1392</v>
      </c>
      <c r="GB1" s="3" t="s">
        <v>1393</v>
      </c>
      <c r="GC1" s="3" t="s">
        <v>1394</v>
      </c>
      <c r="GD1" s="3" t="s">
        <v>1395</v>
      </c>
      <c r="GE1" s="3" t="s">
        <v>1396</v>
      </c>
      <c r="GF1" s="3" t="s">
        <v>1397</v>
      </c>
      <c r="GG1" s="3" t="s">
        <v>1398</v>
      </c>
      <c r="GH1" s="3" t="s">
        <v>1399</v>
      </c>
      <c r="GI1" s="3" t="s">
        <v>1400</v>
      </c>
      <c r="GJ1" s="3" t="s">
        <v>1401</v>
      </c>
      <c r="GK1" s="3" t="s">
        <v>1402</v>
      </c>
      <c r="GL1" s="3" t="s">
        <v>1403</v>
      </c>
      <c r="GM1" s="3" t="s">
        <v>1404</v>
      </c>
      <c r="GN1" s="3" t="s">
        <v>1405</v>
      </c>
      <c r="GO1" s="3" t="s">
        <v>1406</v>
      </c>
      <c r="GP1" s="3" t="s">
        <v>1407</v>
      </c>
      <c r="GQ1" s="3" t="s">
        <v>1408</v>
      </c>
      <c r="GR1" s="3" t="s">
        <v>1409</v>
      </c>
      <c r="GS1" s="3" t="s">
        <v>1410</v>
      </c>
      <c r="GT1" s="3" t="s">
        <v>1411</v>
      </c>
      <c r="GU1" s="3" t="s">
        <v>1412</v>
      </c>
      <c r="GV1" s="3" t="s">
        <v>1413</v>
      </c>
      <c r="GW1" s="3" t="s">
        <v>1414</v>
      </c>
      <c r="GX1" s="3" t="s">
        <v>1415</v>
      </c>
      <c r="GY1" s="3" t="s">
        <v>1416</v>
      </c>
      <c r="GZ1" s="3" t="s">
        <v>1417</v>
      </c>
      <c r="HA1" s="3" t="s">
        <v>1418</v>
      </c>
      <c r="HB1" s="3" t="s">
        <v>1419</v>
      </c>
      <c r="HC1" s="3" t="s">
        <v>1420</v>
      </c>
      <c r="HD1" s="3" t="s">
        <v>1421</v>
      </c>
      <c r="HE1" s="3" t="s">
        <v>1422</v>
      </c>
      <c r="HF1" s="3" t="s">
        <v>1423</v>
      </c>
      <c r="HG1" s="3" t="s">
        <v>1424</v>
      </c>
      <c r="HH1" s="3" t="s">
        <v>1425</v>
      </c>
      <c r="HI1" s="3" t="s">
        <v>1426</v>
      </c>
      <c r="HJ1" s="3" t="s">
        <v>1427</v>
      </c>
      <c r="HK1" s="3" t="s">
        <v>1428</v>
      </c>
      <c r="HL1" s="3" t="s">
        <v>1412</v>
      </c>
      <c r="HM1" s="3" t="s">
        <v>1413</v>
      </c>
      <c r="HN1" s="3" t="s">
        <v>1414</v>
      </c>
      <c r="HO1" s="3" t="s">
        <v>1415</v>
      </c>
      <c r="HP1" s="3" t="s">
        <v>1416</v>
      </c>
      <c r="HQ1" s="3" t="s">
        <v>1417</v>
      </c>
      <c r="HR1" s="3" t="s">
        <v>1418</v>
      </c>
      <c r="HS1" s="3" t="s">
        <v>1419</v>
      </c>
      <c r="HT1" s="3" t="s">
        <v>1420</v>
      </c>
      <c r="HU1" s="3" t="s">
        <v>1421</v>
      </c>
      <c r="HV1" s="3" t="s">
        <v>1422</v>
      </c>
      <c r="HW1" s="3" t="s">
        <v>1423</v>
      </c>
      <c r="HX1" s="3" t="s">
        <v>1424</v>
      </c>
      <c r="HY1" s="3" t="s">
        <v>1425</v>
      </c>
      <c r="HZ1" s="3" t="s">
        <v>1426</v>
      </c>
      <c r="IA1" s="3" t="s">
        <v>1427</v>
      </c>
      <c r="IB1" s="3" t="s">
        <v>1428</v>
      </c>
      <c r="IC1" s="3" t="s">
        <v>1429</v>
      </c>
      <c r="ID1" s="3" t="s">
        <v>1430</v>
      </c>
      <c r="IE1" s="3" t="s">
        <v>1431</v>
      </c>
      <c r="IF1" s="3" t="s">
        <v>1432</v>
      </c>
      <c r="IG1" s="3" t="s">
        <v>1433</v>
      </c>
      <c r="IH1" s="3" t="s">
        <v>1434</v>
      </c>
      <c r="II1" s="3" t="s">
        <v>1435</v>
      </c>
      <c r="IJ1" s="3" t="s">
        <v>1436</v>
      </c>
      <c r="IK1" s="3" t="s">
        <v>1437</v>
      </c>
      <c r="IL1" s="3" t="s">
        <v>1438</v>
      </c>
      <c r="IM1" s="3" t="s">
        <v>1439</v>
      </c>
      <c r="IN1" s="3" t="s">
        <v>1440</v>
      </c>
      <c r="IO1" s="3" t="s">
        <v>1441</v>
      </c>
      <c r="IP1" s="3" t="s">
        <v>1442</v>
      </c>
      <c r="IQ1" s="3" t="s">
        <v>1443</v>
      </c>
      <c r="IR1" s="3" t="s">
        <v>1444</v>
      </c>
      <c r="IS1" s="3" t="s">
        <v>1445</v>
      </c>
      <c r="IT1" s="3" t="s">
        <v>1446</v>
      </c>
      <c r="IU1" s="3" t="s">
        <v>1447</v>
      </c>
      <c r="IV1" s="3" t="s">
        <v>1448</v>
      </c>
      <c r="IW1" s="3" t="s">
        <v>1449</v>
      </c>
      <c r="IX1" s="3" t="s">
        <v>1450</v>
      </c>
      <c r="IY1" s="3" t="s">
        <v>1451</v>
      </c>
      <c r="IZ1" s="3" t="s">
        <v>1452</v>
      </c>
      <c r="JA1" s="3" t="s">
        <v>1453</v>
      </c>
      <c r="JB1" s="3" t="s">
        <v>1454</v>
      </c>
      <c r="JC1" s="3" t="s">
        <v>1455</v>
      </c>
      <c r="JD1" s="3" t="s">
        <v>1456</v>
      </c>
      <c r="JE1" s="3" t="s">
        <v>1457</v>
      </c>
      <c r="JF1" s="3" t="s">
        <v>1458</v>
      </c>
      <c r="JG1" s="3" t="s">
        <v>1459</v>
      </c>
      <c r="JH1" s="3" t="s">
        <v>1460</v>
      </c>
      <c r="JI1" s="3" t="s">
        <v>1461</v>
      </c>
      <c r="JJ1" s="3" t="s">
        <v>1462</v>
      </c>
      <c r="JK1" s="3" t="s">
        <v>1463</v>
      </c>
      <c r="JL1" s="3" t="s">
        <v>1464</v>
      </c>
      <c r="JM1" s="3" t="s">
        <v>1465</v>
      </c>
      <c r="JN1" s="3" t="s">
        <v>1466</v>
      </c>
      <c r="JO1" s="3" t="s">
        <v>1467</v>
      </c>
      <c r="JP1" s="3" t="s">
        <v>1468</v>
      </c>
      <c r="JQ1" s="3" t="s">
        <v>1469</v>
      </c>
      <c r="JR1" s="3" t="s">
        <v>1470</v>
      </c>
      <c r="JS1" s="3" t="s">
        <v>1471</v>
      </c>
      <c r="JT1" s="3" t="s">
        <v>1429</v>
      </c>
      <c r="JU1" s="3" t="s">
        <v>1430</v>
      </c>
      <c r="JV1" s="3" t="s">
        <v>1431</v>
      </c>
      <c r="JW1" s="3" t="s">
        <v>1432</v>
      </c>
      <c r="JX1" s="3" t="s">
        <v>1433</v>
      </c>
      <c r="JY1" s="3" t="s">
        <v>1434</v>
      </c>
      <c r="JZ1" s="3" t="s">
        <v>1435</v>
      </c>
      <c r="KA1" s="3" t="s">
        <v>1436</v>
      </c>
      <c r="KB1" s="3" t="s">
        <v>1437</v>
      </c>
      <c r="KC1" s="3" t="s">
        <v>1438</v>
      </c>
      <c r="KD1" s="3" t="s">
        <v>1439</v>
      </c>
      <c r="KE1" s="3" t="s">
        <v>1440</v>
      </c>
      <c r="KF1" s="3" t="s">
        <v>1441</v>
      </c>
      <c r="KG1" s="3" t="s">
        <v>1442</v>
      </c>
      <c r="KH1" s="3" t="s">
        <v>1443</v>
      </c>
      <c r="KI1" s="3" t="s">
        <v>1444</v>
      </c>
      <c r="KJ1" s="3" t="s">
        <v>1445</v>
      </c>
      <c r="KK1" s="3" t="s">
        <v>1446</v>
      </c>
      <c r="KL1" s="3" t="s">
        <v>1447</v>
      </c>
      <c r="KM1" s="3" t="s">
        <v>1448</v>
      </c>
      <c r="KN1" s="3" t="s">
        <v>1449</v>
      </c>
      <c r="KO1" s="3" t="s">
        <v>1450</v>
      </c>
      <c r="KP1" s="3" t="s">
        <v>1451</v>
      </c>
      <c r="KQ1" s="3" t="s">
        <v>1452</v>
      </c>
      <c r="KR1" s="3" t="s">
        <v>1453</v>
      </c>
      <c r="KS1" s="3" t="s">
        <v>1454</v>
      </c>
      <c r="KT1" s="3" t="s">
        <v>1455</v>
      </c>
      <c r="KU1" s="3" t="s">
        <v>1456</v>
      </c>
      <c r="KV1" s="3" t="s">
        <v>1457</v>
      </c>
      <c r="KW1" s="3" t="s">
        <v>1458</v>
      </c>
      <c r="KX1" s="3" t="s">
        <v>1459</v>
      </c>
      <c r="KY1" s="3" t="s">
        <v>1460</v>
      </c>
      <c r="KZ1" s="3" t="s">
        <v>1461</v>
      </c>
      <c r="LA1" s="3" t="s">
        <v>1462</v>
      </c>
      <c r="LB1" s="3" t="s">
        <v>1463</v>
      </c>
      <c r="LC1" s="3" t="s">
        <v>1464</v>
      </c>
      <c r="LD1" s="3" t="s">
        <v>1465</v>
      </c>
      <c r="LE1" s="3" t="s">
        <v>1466</v>
      </c>
      <c r="LF1" s="3" t="s">
        <v>1467</v>
      </c>
      <c r="LG1" s="3" t="s">
        <v>1468</v>
      </c>
      <c r="LH1" s="3" t="s">
        <v>1469</v>
      </c>
      <c r="LI1" s="3" t="s">
        <v>1470</v>
      </c>
      <c r="LJ1" s="3" t="s">
        <v>1471</v>
      </c>
      <c r="LK1" s="3" t="s">
        <v>1472</v>
      </c>
      <c r="LL1" s="3" t="s">
        <v>1473</v>
      </c>
      <c r="LM1" s="3" t="s">
        <v>1474</v>
      </c>
      <c r="LN1" s="3" t="s">
        <v>1475</v>
      </c>
      <c r="LO1" s="3" t="s">
        <v>1476</v>
      </c>
      <c r="LP1" s="3" t="s">
        <v>1477</v>
      </c>
      <c r="LQ1" s="3" t="s">
        <v>1478</v>
      </c>
      <c r="LR1" s="3" t="s">
        <v>1479</v>
      </c>
      <c r="LS1" s="3" t="s">
        <v>1480</v>
      </c>
      <c r="LT1" s="3" t="s">
        <v>1481</v>
      </c>
      <c r="LU1" s="3" t="s">
        <v>1482</v>
      </c>
      <c r="LV1" s="3" t="s">
        <v>1483</v>
      </c>
      <c r="LW1" s="3" t="s">
        <v>1484</v>
      </c>
      <c r="LX1" s="3" t="s">
        <v>1485</v>
      </c>
      <c r="LY1" s="3" t="s">
        <v>1486</v>
      </c>
      <c r="LZ1" s="3" t="s">
        <v>1487</v>
      </c>
      <c r="MA1" s="3" t="s">
        <v>1488</v>
      </c>
      <c r="MB1" s="3" t="s">
        <v>1489</v>
      </c>
      <c r="MC1" s="3" t="s">
        <v>1490</v>
      </c>
      <c r="MD1" s="3" t="s">
        <v>1491</v>
      </c>
      <c r="ME1" s="3" t="s">
        <v>1492</v>
      </c>
      <c r="MF1" s="3" t="s">
        <v>1493</v>
      </c>
      <c r="MG1" s="3" t="s">
        <v>1494</v>
      </c>
      <c r="MH1" s="3" t="s">
        <v>1495</v>
      </c>
      <c r="MI1" s="3" t="s">
        <v>1496</v>
      </c>
      <c r="MJ1" s="3" t="s">
        <v>1497</v>
      </c>
      <c r="MK1" s="3" t="s">
        <v>1498</v>
      </c>
      <c r="ML1" s="3" t="s">
        <v>1499</v>
      </c>
      <c r="MM1" s="3" t="s">
        <v>1500</v>
      </c>
      <c r="MN1" s="3" t="s">
        <v>1472</v>
      </c>
      <c r="MO1" s="3" t="s">
        <v>1473</v>
      </c>
      <c r="MP1" s="3" t="s">
        <v>1474</v>
      </c>
      <c r="MQ1" s="3" t="s">
        <v>1475</v>
      </c>
      <c r="MR1" s="3" t="s">
        <v>1476</v>
      </c>
      <c r="MS1" s="3" t="s">
        <v>1477</v>
      </c>
      <c r="MT1" s="3" t="s">
        <v>1478</v>
      </c>
      <c r="MU1" s="3" t="s">
        <v>1479</v>
      </c>
      <c r="MV1" s="3" t="s">
        <v>1480</v>
      </c>
      <c r="MW1" s="3" t="s">
        <v>1481</v>
      </c>
      <c r="MX1" s="3" t="s">
        <v>1482</v>
      </c>
      <c r="MY1" s="3" t="s">
        <v>1483</v>
      </c>
      <c r="MZ1" s="3" t="s">
        <v>1484</v>
      </c>
      <c r="NA1" s="3" t="s">
        <v>1485</v>
      </c>
      <c r="NB1" s="3" t="s">
        <v>1486</v>
      </c>
      <c r="NC1" s="3" t="s">
        <v>1487</v>
      </c>
      <c r="ND1" s="3" t="s">
        <v>1488</v>
      </c>
      <c r="NE1" s="3" t="s">
        <v>1489</v>
      </c>
      <c r="NF1" s="3" t="s">
        <v>1490</v>
      </c>
      <c r="NG1" s="3" t="s">
        <v>1491</v>
      </c>
      <c r="NH1" s="3" t="s">
        <v>1492</v>
      </c>
      <c r="NI1" s="3" t="s">
        <v>1493</v>
      </c>
      <c r="NJ1" s="3" t="s">
        <v>1494</v>
      </c>
      <c r="NK1" s="3" t="s">
        <v>1495</v>
      </c>
      <c r="NL1" s="3" t="s">
        <v>1496</v>
      </c>
      <c r="NM1" s="3" t="s">
        <v>1497</v>
      </c>
      <c r="NN1" s="3" t="s">
        <v>1498</v>
      </c>
      <c r="NO1" s="3" t="s">
        <v>1499</v>
      </c>
      <c r="NP1" s="3" t="s">
        <v>1500</v>
      </c>
      <c r="NQ1" s="3" t="s">
        <v>1501</v>
      </c>
      <c r="NR1" s="3" t="s">
        <v>1502</v>
      </c>
      <c r="NS1" s="3" t="s">
        <v>1503</v>
      </c>
      <c r="NT1" s="3" t="s">
        <v>1504</v>
      </c>
      <c r="NU1" s="3" t="s">
        <v>1505</v>
      </c>
      <c r="NV1" s="3" t="s">
        <v>1506</v>
      </c>
      <c r="NW1" s="3" t="s">
        <v>1507</v>
      </c>
      <c r="NX1" s="3" t="s">
        <v>1508</v>
      </c>
      <c r="NY1" s="3" t="s">
        <v>1509</v>
      </c>
    </row>
    <row r="2" customFormat="false" ht="15.75" hidden="false" customHeight="true" outlineLevel="0" collapsed="false">
      <c r="A2" s="340" t="n">
        <v>44902.3282775</v>
      </c>
      <c r="B2" s="3" t="s">
        <v>1290</v>
      </c>
      <c r="C2" s="3" t="s">
        <v>1229</v>
      </c>
      <c r="D2" s="3" t="s">
        <v>1228</v>
      </c>
      <c r="IC2" s="3" t="s">
        <v>1510</v>
      </c>
      <c r="ID2" s="3" t="s">
        <v>1511</v>
      </c>
      <c r="IE2" s="3" t="s">
        <v>1510</v>
      </c>
      <c r="IF2" s="3" t="s">
        <v>1511</v>
      </c>
      <c r="IG2" s="3" t="s">
        <v>1511</v>
      </c>
      <c r="IH2" s="3" t="s">
        <v>1511</v>
      </c>
      <c r="II2" s="3" t="s">
        <v>1511</v>
      </c>
      <c r="IJ2" s="3" t="s">
        <v>1511</v>
      </c>
      <c r="IK2" s="3" t="s">
        <v>1511</v>
      </c>
      <c r="IL2" s="3" t="s">
        <v>1511</v>
      </c>
      <c r="IM2" s="3" t="s">
        <v>1511</v>
      </c>
      <c r="IN2" s="3" t="s">
        <v>1511</v>
      </c>
      <c r="IO2" s="3" t="s">
        <v>1511</v>
      </c>
      <c r="IP2" s="3" t="s">
        <v>1511</v>
      </c>
      <c r="IQ2" s="3" t="s">
        <v>1511</v>
      </c>
      <c r="IR2" s="3" t="s">
        <v>1511</v>
      </c>
      <c r="IS2" s="3" t="s">
        <v>1511</v>
      </c>
      <c r="IT2" s="3" t="s">
        <v>1511</v>
      </c>
      <c r="IU2" s="3" t="s">
        <v>1511</v>
      </c>
      <c r="IV2" s="3" t="s">
        <v>1511</v>
      </c>
      <c r="IW2" s="3" t="s">
        <v>1511</v>
      </c>
      <c r="IX2" s="3" t="s">
        <v>1511</v>
      </c>
      <c r="IY2" s="3" t="s">
        <v>1511</v>
      </c>
      <c r="IZ2" s="3" t="s">
        <v>1511</v>
      </c>
      <c r="JA2" s="3" t="s">
        <v>1511</v>
      </c>
      <c r="JB2" s="3" t="s">
        <v>1511</v>
      </c>
      <c r="JC2" s="3" t="s">
        <v>1511</v>
      </c>
      <c r="JD2" s="3" t="s">
        <v>1511</v>
      </c>
      <c r="JE2" s="3" t="s">
        <v>1511</v>
      </c>
      <c r="JF2" s="3" t="s">
        <v>1511</v>
      </c>
      <c r="JG2" s="3" t="s">
        <v>1511</v>
      </c>
      <c r="JH2" s="3" t="s">
        <v>1511</v>
      </c>
      <c r="JI2" s="3" t="s">
        <v>1511</v>
      </c>
      <c r="JJ2" s="3" t="s">
        <v>1511</v>
      </c>
      <c r="JK2" s="3" t="s">
        <v>1511</v>
      </c>
      <c r="JL2" s="3" t="s">
        <v>1511</v>
      </c>
      <c r="JM2" s="3" t="s">
        <v>1511</v>
      </c>
      <c r="JN2" s="3" t="s">
        <v>1511</v>
      </c>
      <c r="JO2" s="3" t="s">
        <v>1511</v>
      </c>
      <c r="JP2" s="3" t="s">
        <v>1511</v>
      </c>
      <c r="JQ2" s="3" t="s">
        <v>1511</v>
      </c>
      <c r="JR2" s="3" t="s">
        <v>1511</v>
      </c>
      <c r="JS2" s="3" t="s">
        <v>1511</v>
      </c>
      <c r="NQ2" s="3" t="s">
        <v>1512</v>
      </c>
      <c r="NR2" s="3" t="s">
        <v>1512</v>
      </c>
      <c r="NS2" s="3" t="s">
        <v>1512</v>
      </c>
      <c r="NT2" s="3" t="s">
        <v>1512</v>
      </c>
      <c r="NU2" s="3" t="s">
        <v>1511</v>
      </c>
      <c r="NV2" s="3" t="s">
        <v>1511</v>
      </c>
      <c r="NW2" s="3" t="s">
        <v>1511</v>
      </c>
      <c r="NX2" s="3" t="s">
        <v>1511</v>
      </c>
      <c r="NY2" s="3" t="s">
        <v>1511</v>
      </c>
    </row>
    <row r="3" customFormat="false" ht="15.75" hidden="false" customHeight="true" outlineLevel="0" collapsed="false">
      <c r="A3" s="340" t="n">
        <v>44902.3914870255</v>
      </c>
      <c r="B3" s="3" t="s">
        <v>68</v>
      </c>
      <c r="C3" s="3" t="s">
        <v>1229</v>
      </c>
      <c r="D3" s="3" t="s">
        <v>1228</v>
      </c>
      <c r="IC3" s="3" t="s">
        <v>1511</v>
      </c>
      <c r="ID3" s="3" t="s">
        <v>1511</v>
      </c>
      <c r="IE3" s="3" t="s">
        <v>1511</v>
      </c>
      <c r="IF3" s="3" t="s">
        <v>1511</v>
      </c>
      <c r="IG3" s="3" t="s">
        <v>1510</v>
      </c>
      <c r="IH3" s="3" t="s">
        <v>1511</v>
      </c>
      <c r="II3" s="3" t="s">
        <v>1511</v>
      </c>
      <c r="IJ3" s="3" t="s">
        <v>1511</v>
      </c>
      <c r="IK3" s="3" t="s">
        <v>1511</v>
      </c>
      <c r="IL3" s="3" t="s">
        <v>1511</v>
      </c>
      <c r="IM3" s="3" t="s">
        <v>1511</v>
      </c>
      <c r="IN3" s="3" t="s">
        <v>1511</v>
      </c>
      <c r="IO3" s="3" t="s">
        <v>1511</v>
      </c>
      <c r="IP3" s="3" t="s">
        <v>1510</v>
      </c>
      <c r="IQ3" s="3" t="s">
        <v>1511</v>
      </c>
      <c r="IR3" s="3" t="s">
        <v>1511</v>
      </c>
      <c r="IS3" s="3" t="s">
        <v>1510</v>
      </c>
      <c r="IT3" s="3" t="s">
        <v>1510</v>
      </c>
      <c r="IU3" s="3" t="s">
        <v>1511</v>
      </c>
      <c r="IV3" s="3" t="s">
        <v>1511</v>
      </c>
      <c r="IW3" s="3" t="s">
        <v>1510</v>
      </c>
      <c r="IX3" s="3" t="s">
        <v>1511</v>
      </c>
      <c r="IY3" s="3" t="s">
        <v>1511</v>
      </c>
      <c r="IZ3" s="3" t="s">
        <v>1511</v>
      </c>
      <c r="JA3" s="3" t="s">
        <v>1511</v>
      </c>
      <c r="JB3" s="3" t="s">
        <v>1511</v>
      </c>
      <c r="JC3" s="3" t="s">
        <v>1511</v>
      </c>
      <c r="JD3" s="3" t="s">
        <v>1511</v>
      </c>
      <c r="JE3" s="3" t="s">
        <v>1511</v>
      </c>
      <c r="JF3" s="3" t="s">
        <v>1511</v>
      </c>
      <c r="JG3" s="3" t="s">
        <v>1511</v>
      </c>
      <c r="JH3" s="3" t="s">
        <v>1511</v>
      </c>
      <c r="JI3" s="3" t="s">
        <v>1510</v>
      </c>
      <c r="JJ3" s="3" t="s">
        <v>1511</v>
      </c>
      <c r="JK3" s="3" t="s">
        <v>1510</v>
      </c>
      <c r="JL3" s="3" t="s">
        <v>1510</v>
      </c>
      <c r="JM3" s="3" t="s">
        <v>1511</v>
      </c>
      <c r="JN3" s="3" t="s">
        <v>1511</v>
      </c>
      <c r="JO3" s="3" t="s">
        <v>1511</v>
      </c>
      <c r="JP3" s="3" t="s">
        <v>1511</v>
      </c>
      <c r="JQ3" s="3" t="s">
        <v>1510</v>
      </c>
      <c r="JR3" s="3" t="s">
        <v>1510</v>
      </c>
      <c r="JS3" s="3" t="s">
        <v>1511</v>
      </c>
      <c r="NQ3" s="3" t="s">
        <v>1510</v>
      </c>
      <c r="NR3" s="3" t="s">
        <v>1510</v>
      </c>
      <c r="NS3" s="3" t="s">
        <v>1510</v>
      </c>
      <c r="NT3" s="3" t="s">
        <v>1510</v>
      </c>
      <c r="NU3" s="3" t="s">
        <v>1511</v>
      </c>
      <c r="NV3" s="3" t="s">
        <v>1511</v>
      </c>
      <c r="NW3" s="3" t="s">
        <v>1510</v>
      </c>
      <c r="NX3" s="3" t="s">
        <v>1510</v>
      </c>
      <c r="NY3" s="3" t="s">
        <v>1511</v>
      </c>
    </row>
    <row r="4" customFormat="false" ht="15.75" hidden="false" customHeight="true" outlineLevel="0" collapsed="false">
      <c r="A4" s="340" t="n">
        <v>44904.5252024537</v>
      </c>
      <c r="B4" s="3" t="s">
        <v>141</v>
      </c>
      <c r="C4" s="3" t="s">
        <v>1229</v>
      </c>
      <c r="D4" s="3" t="s">
        <v>1228</v>
      </c>
      <c r="IC4" s="3" t="s">
        <v>1510</v>
      </c>
      <c r="ID4" s="3" t="s">
        <v>1510</v>
      </c>
      <c r="IE4" s="3" t="s">
        <v>1510</v>
      </c>
      <c r="IF4" s="3" t="s">
        <v>1510</v>
      </c>
      <c r="IG4" s="3" t="s">
        <v>1510</v>
      </c>
      <c r="IH4" s="3" t="s">
        <v>1510</v>
      </c>
      <c r="II4" s="3" t="s">
        <v>1510</v>
      </c>
      <c r="IJ4" s="3" t="s">
        <v>1510</v>
      </c>
      <c r="IK4" s="3" t="s">
        <v>1511</v>
      </c>
      <c r="IL4" s="3" t="s">
        <v>1511</v>
      </c>
      <c r="IM4" s="3" t="s">
        <v>1511</v>
      </c>
      <c r="IN4" s="3" t="s">
        <v>1511</v>
      </c>
      <c r="IO4" s="3" t="s">
        <v>1511</v>
      </c>
      <c r="IP4" s="3" t="s">
        <v>1510</v>
      </c>
      <c r="IQ4" s="3" t="s">
        <v>1511</v>
      </c>
      <c r="IR4" s="3" t="s">
        <v>1510</v>
      </c>
      <c r="IS4" s="3" t="s">
        <v>1510</v>
      </c>
      <c r="IT4" s="3" t="s">
        <v>1511</v>
      </c>
      <c r="IU4" s="3" t="s">
        <v>1511</v>
      </c>
      <c r="IV4" s="3" t="s">
        <v>1511</v>
      </c>
      <c r="IW4" s="3" t="s">
        <v>1510</v>
      </c>
      <c r="IX4" s="3" t="s">
        <v>1511</v>
      </c>
      <c r="IY4" s="3" t="s">
        <v>1511</v>
      </c>
      <c r="IZ4" s="3" t="s">
        <v>1511</v>
      </c>
      <c r="JA4" s="3" t="s">
        <v>1511</v>
      </c>
      <c r="JB4" s="3" t="s">
        <v>1511</v>
      </c>
      <c r="JC4" s="3" t="s">
        <v>1510</v>
      </c>
      <c r="JD4" s="3" t="s">
        <v>1511</v>
      </c>
      <c r="JE4" s="3" t="s">
        <v>1510</v>
      </c>
      <c r="JF4" s="3" t="s">
        <v>1511</v>
      </c>
      <c r="JG4" s="3" t="s">
        <v>1511</v>
      </c>
      <c r="JH4" s="3" t="s">
        <v>1511</v>
      </c>
      <c r="JI4" s="3" t="s">
        <v>1511</v>
      </c>
      <c r="JJ4" s="3" t="s">
        <v>1511</v>
      </c>
      <c r="JK4" s="3" t="s">
        <v>1511</v>
      </c>
      <c r="JL4" s="3" t="s">
        <v>1511</v>
      </c>
      <c r="JM4" s="3" t="s">
        <v>1511</v>
      </c>
      <c r="JN4" s="3" t="s">
        <v>1511</v>
      </c>
      <c r="JO4" s="3" t="s">
        <v>1511</v>
      </c>
      <c r="JP4" s="3" t="s">
        <v>1511</v>
      </c>
      <c r="JQ4" s="3" t="s">
        <v>1510</v>
      </c>
      <c r="JR4" s="3" t="s">
        <v>1510</v>
      </c>
      <c r="JS4" s="3" t="s">
        <v>1511</v>
      </c>
      <c r="NQ4" s="3" t="s">
        <v>1510</v>
      </c>
      <c r="NR4" s="3" t="s">
        <v>1511</v>
      </c>
      <c r="NS4" s="3" t="s">
        <v>1511</v>
      </c>
      <c r="NT4" s="3" t="s">
        <v>1512</v>
      </c>
      <c r="NU4" s="3" t="s">
        <v>1511</v>
      </c>
      <c r="NV4" s="3" t="s">
        <v>1511</v>
      </c>
      <c r="NW4" s="3" t="s">
        <v>1512</v>
      </c>
      <c r="NX4" s="3" t="s">
        <v>1511</v>
      </c>
      <c r="NY4" s="3" t="s">
        <v>1510</v>
      </c>
    </row>
    <row r="5" customFormat="false" ht="15.75" hidden="false" customHeight="true" outlineLevel="0" collapsed="false">
      <c r="A5" s="340" t="n">
        <v>44904.6935349074</v>
      </c>
      <c r="B5" s="3" t="s">
        <v>248</v>
      </c>
      <c r="C5" s="3" t="s">
        <v>1229</v>
      </c>
      <c r="D5" s="3" t="s">
        <v>1223</v>
      </c>
      <c r="EX5" s="3" t="s">
        <v>1512</v>
      </c>
      <c r="EY5" s="3" t="s">
        <v>1511</v>
      </c>
      <c r="EZ5" s="3" t="s">
        <v>1511</v>
      </c>
      <c r="FA5" s="3" t="s">
        <v>1511</v>
      </c>
      <c r="FB5" s="3" t="s">
        <v>1511</v>
      </c>
      <c r="FC5" s="3" t="s">
        <v>1510</v>
      </c>
      <c r="FD5" s="3" t="s">
        <v>1511</v>
      </c>
      <c r="FE5" s="3" t="s">
        <v>1511</v>
      </c>
      <c r="FF5" s="3" t="s">
        <v>1512</v>
      </c>
      <c r="FG5" s="3" t="s">
        <v>1511</v>
      </c>
      <c r="FH5" s="3" t="s">
        <v>1511</v>
      </c>
      <c r="FI5" s="3" t="s">
        <v>1511</v>
      </c>
      <c r="FJ5" s="3" t="s">
        <v>1511</v>
      </c>
      <c r="FK5" s="3" t="s">
        <v>1511</v>
      </c>
      <c r="FL5" s="3" t="s">
        <v>1510</v>
      </c>
      <c r="FM5" s="3" t="s">
        <v>1511</v>
      </c>
      <c r="FN5" s="3" t="s">
        <v>1510</v>
      </c>
      <c r="FO5" s="3" t="s">
        <v>1511</v>
      </c>
      <c r="FP5" s="3" t="s">
        <v>1511</v>
      </c>
      <c r="FQ5" s="3" t="s">
        <v>1511</v>
      </c>
      <c r="FR5" s="3" t="s">
        <v>1511</v>
      </c>
      <c r="FS5" s="3" t="s">
        <v>1511</v>
      </c>
      <c r="FT5" s="3" t="s">
        <v>1512</v>
      </c>
      <c r="FU5" s="3" t="s">
        <v>1512</v>
      </c>
      <c r="FV5" s="3" t="s">
        <v>1510</v>
      </c>
      <c r="FW5" s="3" t="s">
        <v>1511</v>
      </c>
      <c r="FX5" s="3" t="s">
        <v>1510</v>
      </c>
      <c r="FY5" s="3" t="s">
        <v>1512</v>
      </c>
      <c r="FZ5" s="3" t="s">
        <v>1512</v>
      </c>
      <c r="GA5" s="3" t="s">
        <v>1512</v>
      </c>
      <c r="GB5" s="3" t="s">
        <v>1512</v>
      </c>
      <c r="GC5" s="3" t="s">
        <v>1512</v>
      </c>
      <c r="GD5" s="3" t="s">
        <v>1512</v>
      </c>
      <c r="GE5" s="3" t="s">
        <v>1512</v>
      </c>
      <c r="GF5" s="3" t="s">
        <v>1512</v>
      </c>
      <c r="GG5" s="3" t="s">
        <v>1512</v>
      </c>
      <c r="GH5" s="3" t="s">
        <v>1512</v>
      </c>
      <c r="GI5" s="3" t="s">
        <v>1512</v>
      </c>
      <c r="GJ5" s="3" t="s">
        <v>1512</v>
      </c>
      <c r="GK5" s="3" t="s">
        <v>1512</v>
      </c>
      <c r="GL5" s="3" t="s">
        <v>1512</v>
      </c>
      <c r="GM5" s="3" t="s">
        <v>1512</v>
      </c>
      <c r="GN5" s="3" t="s">
        <v>1512</v>
      </c>
      <c r="GO5" s="3" t="s">
        <v>1512</v>
      </c>
      <c r="GP5" s="3" t="s">
        <v>1512</v>
      </c>
      <c r="GQ5" s="3" t="s">
        <v>1512</v>
      </c>
      <c r="GR5" s="3" t="s">
        <v>1512</v>
      </c>
      <c r="GS5" s="3" t="s">
        <v>1512</v>
      </c>
      <c r="GT5" s="3" t="s">
        <v>1512</v>
      </c>
      <c r="IC5" s="3" t="s">
        <v>1512</v>
      </c>
      <c r="ID5" s="3" t="s">
        <v>1512</v>
      </c>
      <c r="IE5" s="3" t="s">
        <v>1512</v>
      </c>
      <c r="IF5" s="3" t="s">
        <v>1512</v>
      </c>
      <c r="IG5" s="3" t="s">
        <v>1512</v>
      </c>
      <c r="IH5" s="3" t="s">
        <v>1511</v>
      </c>
      <c r="II5" s="3" t="s">
        <v>1511</v>
      </c>
      <c r="IJ5" s="3" t="s">
        <v>1512</v>
      </c>
      <c r="IK5" s="3" t="s">
        <v>1511</v>
      </c>
      <c r="IL5" s="3" t="s">
        <v>1512</v>
      </c>
      <c r="IM5" s="3" t="s">
        <v>1511</v>
      </c>
      <c r="IN5" s="3" t="s">
        <v>1511</v>
      </c>
      <c r="IO5" s="3" t="s">
        <v>1511</v>
      </c>
      <c r="IP5" s="3" t="s">
        <v>1510</v>
      </c>
      <c r="IQ5" s="3" t="s">
        <v>1511</v>
      </c>
      <c r="IR5" s="3" t="s">
        <v>1512</v>
      </c>
      <c r="IS5" s="3" t="s">
        <v>1510</v>
      </c>
      <c r="IT5" s="3" t="s">
        <v>1511</v>
      </c>
      <c r="IU5" s="3" t="s">
        <v>1511</v>
      </c>
      <c r="IV5" s="3" t="s">
        <v>1511</v>
      </c>
      <c r="IW5" s="3" t="s">
        <v>1510</v>
      </c>
      <c r="IX5" s="3" t="s">
        <v>1511</v>
      </c>
      <c r="IY5" s="3" t="s">
        <v>1511</v>
      </c>
      <c r="IZ5" s="3" t="s">
        <v>1511</v>
      </c>
      <c r="JA5" s="3" t="s">
        <v>1511</v>
      </c>
      <c r="JB5" s="3" t="s">
        <v>1510</v>
      </c>
      <c r="JC5" s="3" t="s">
        <v>1510</v>
      </c>
      <c r="JD5" s="3" t="s">
        <v>1512</v>
      </c>
      <c r="JE5" s="3" t="s">
        <v>1512</v>
      </c>
      <c r="JF5" s="3" t="s">
        <v>1512</v>
      </c>
      <c r="JG5" s="3" t="s">
        <v>1511</v>
      </c>
      <c r="JH5" s="3" t="s">
        <v>1511</v>
      </c>
      <c r="JI5" s="3" t="s">
        <v>1510</v>
      </c>
      <c r="JJ5" s="3" t="s">
        <v>1511</v>
      </c>
      <c r="JK5" s="3" t="s">
        <v>1510</v>
      </c>
      <c r="JL5" s="3" t="s">
        <v>1510</v>
      </c>
      <c r="JM5" s="3" t="s">
        <v>1511</v>
      </c>
      <c r="JN5" s="3" t="s">
        <v>1511</v>
      </c>
      <c r="JO5" s="3" t="s">
        <v>1510</v>
      </c>
      <c r="JP5" s="3" t="s">
        <v>1510</v>
      </c>
      <c r="JQ5" s="3" t="s">
        <v>1510</v>
      </c>
      <c r="JR5" s="3" t="s">
        <v>1511</v>
      </c>
      <c r="JS5" s="3" t="s">
        <v>1511</v>
      </c>
      <c r="NQ5" s="3" t="s">
        <v>1512</v>
      </c>
      <c r="NR5" s="3" t="s">
        <v>1512</v>
      </c>
      <c r="NS5" s="3" t="s">
        <v>1512</v>
      </c>
      <c r="NT5" s="3" t="s">
        <v>1512</v>
      </c>
      <c r="NU5" s="3" t="s">
        <v>1510</v>
      </c>
      <c r="NV5" s="3" t="s">
        <v>1511</v>
      </c>
      <c r="NW5" s="3" t="s">
        <v>1511</v>
      </c>
      <c r="NX5" s="3" t="s">
        <v>1512</v>
      </c>
      <c r="NY5" s="3" t="s">
        <v>1511</v>
      </c>
    </row>
    <row r="6" customFormat="false" ht="15.75" hidden="false" customHeight="true" outlineLevel="0" collapsed="false">
      <c r="A6" s="340" t="n">
        <v>44902.9434393519</v>
      </c>
      <c r="B6" s="3" t="s">
        <v>1295</v>
      </c>
      <c r="C6" s="3" t="s">
        <v>1249</v>
      </c>
      <c r="D6" s="3" t="s">
        <v>1223</v>
      </c>
      <c r="EX6" s="3" t="s">
        <v>1512</v>
      </c>
      <c r="EY6" s="3" t="s">
        <v>1511</v>
      </c>
      <c r="EZ6" s="3" t="s">
        <v>1512</v>
      </c>
      <c r="FA6" s="3" t="s">
        <v>1511</v>
      </c>
      <c r="FB6" s="3" t="s">
        <v>1512</v>
      </c>
      <c r="FC6" s="3" t="s">
        <v>1512</v>
      </c>
      <c r="FD6" s="3" t="s">
        <v>1512</v>
      </c>
      <c r="FE6" s="3" t="s">
        <v>1512</v>
      </c>
      <c r="FF6" s="3" t="s">
        <v>1512</v>
      </c>
      <c r="FG6" s="3" t="s">
        <v>1511</v>
      </c>
      <c r="FH6" s="3" t="s">
        <v>1511</v>
      </c>
      <c r="FI6" s="3" t="s">
        <v>1511</v>
      </c>
      <c r="FJ6" s="3" t="s">
        <v>1511</v>
      </c>
      <c r="FK6" s="3" t="s">
        <v>1511</v>
      </c>
      <c r="FL6" s="3" t="s">
        <v>1511</v>
      </c>
      <c r="FM6" s="3" t="s">
        <v>1511</v>
      </c>
      <c r="FN6" s="3" t="s">
        <v>1512</v>
      </c>
      <c r="FO6" s="3" t="s">
        <v>1511</v>
      </c>
      <c r="FP6" s="3" t="s">
        <v>1511</v>
      </c>
      <c r="FQ6" s="3" t="s">
        <v>1511</v>
      </c>
      <c r="FR6" s="3" t="s">
        <v>1511</v>
      </c>
      <c r="FS6" s="3" t="s">
        <v>1511</v>
      </c>
      <c r="FT6" s="3" t="s">
        <v>1511</v>
      </c>
      <c r="FU6" s="3" t="s">
        <v>1511</v>
      </c>
      <c r="FV6" s="3" t="s">
        <v>1511</v>
      </c>
      <c r="FW6" s="3" t="s">
        <v>1511</v>
      </c>
      <c r="FX6" s="3" t="s">
        <v>1511</v>
      </c>
      <c r="FY6" s="3" t="s">
        <v>1512</v>
      </c>
      <c r="FZ6" s="3" t="s">
        <v>1511</v>
      </c>
      <c r="GA6" s="3" t="s">
        <v>1511</v>
      </c>
      <c r="GB6" s="3" t="s">
        <v>1512</v>
      </c>
      <c r="GC6" s="3" t="s">
        <v>1512</v>
      </c>
      <c r="GD6" s="3" t="s">
        <v>1511</v>
      </c>
      <c r="GE6" s="3" t="s">
        <v>1512</v>
      </c>
      <c r="GF6" s="3" t="s">
        <v>1512</v>
      </c>
      <c r="GG6" s="3" t="s">
        <v>1512</v>
      </c>
      <c r="GH6" s="3" t="s">
        <v>1512</v>
      </c>
      <c r="GI6" s="3" t="s">
        <v>1512</v>
      </c>
      <c r="GJ6" s="3" t="s">
        <v>1512</v>
      </c>
      <c r="GK6" s="3" t="s">
        <v>1512</v>
      </c>
      <c r="GL6" s="3" t="s">
        <v>1512</v>
      </c>
      <c r="GM6" s="3" t="s">
        <v>1512</v>
      </c>
      <c r="GN6" s="3" t="s">
        <v>1512</v>
      </c>
      <c r="GO6" s="3" t="s">
        <v>1512</v>
      </c>
      <c r="GP6" s="3" t="s">
        <v>1512</v>
      </c>
      <c r="GQ6" s="3" t="s">
        <v>1512</v>
      </c>
      <c r="GR6" s="3" t="s">
        <v>1512</v>
      </c>
      <c r="GS6" s="3" t="s">
        <v>1512</v>
      </c>
      <c r="GT6" s="3" t="s">
        <v>1512</v>
      </c>
      <c r="GU6" s="3" t="s">
        <v>1511</v>
      </c>
      <c r="GV6" s="3" t="s">
        <v>1511</v>
      </c>
      <c r="GW6" s="3" t="s">
        <v>1511</v>
      </c>
      <c r="GX6" s="3" t="s">
        <v>1511</v>
      </c>
      <c r="GY6" s="3" t="s">
        <v>1511</v>
      </c>
      <c r="GZ6" s="3" t="s">
        <v>1512</v>
      </c>
      <c r="HA6" s="3" t="s">
        <v>1512</v>
      </c>
      <c r="HB6" s="3" t="s">
        <v>1512</v>
      </c>
      <c r="HC6" s="3" t="s">
        <v>1512</v>
      </c>
      <c r="HD6" s="3" t="s">
        <v>1512</v>
      </c>
      <c r="HE6" s="3" t="s">
        <v>1512</v>
      </c>
      <c r="HF6" s="3" t="s">
        <v>1512</v>
      </c>
      <c r="HG6" s="3" t="s">
        <v>1511</v>
      </c>
      <c r="HH6" s="3" t="s">
        <v>1511</v>
      </c>
      <c r="HI6" s="3" t="s">
        <v>1511</v>
      </c>
      <c r="HJ6" s="3" t="s">
        <v>1511</v>
      </c>
      <c r="HK6" s="3" t="s">
        <v>1511</v>
      </c>
      <c r="NQ6" s="3" t="s">
        <v>1511</v>
      </c>
      <c r="NR6" s="3" t="s">
        <v>1511</v>
      </c>
      <c r="NS6" s="3" t="s">
        <v>1511</v>
      </c>
      <c r="NT6" s="3" t="s">
        <v>1512</v>
      </c>
      <c r="NU6" s="3" t="s">
        <v>1511</v>
      </c>
      <c r="NV6" s="3" t="s">
        <v>1511</v>
      </c>
      <c r="NW6" s="3" t="s">
        <v>1511</v>
      </c>
      <c r="NX6" s="3" t="s">
        <v>1511</v>
      </c>
      <c r="NY6" s="3" t="s">
        <v>1512</v>
      </c>
    </row>
    <row r="7" customFormat="false" ht="15.75" hidden="false" customHeight="true" outlineLevel="0" collapsed="false">
      <c r="A7" s="340" t="n">
        <v>44901.5658324074</v>
      </c>
      <c r="B7" s="3" t="s">
        <v>1298</v>
      </c>
      <c r="C7" s="3" t="s">
        <v>1513</v>
      </c>
      <c r="D7" s="3" t="s">
        <v>1224</v>
      </c>
      <c r="E7" s="3" t="s">
        <v>1512</v>
      </c>
      <c r="F7" s="3" t="s">
        <v>1512</v>
      </c>
      <c r="G7" s="3" t="s">
        <v>1512</v>
      </c>
      <c r="H7" s="3" t="s">
        <v>1511</v>
      </c>
      <c r="I7" s="3" t="s">
        <v>1511</v>
      </c>
      <c r="J7" s="3" t="s">
        <v>1511</v>
      </c>
      <c r="K7" s="3" t="s">
        <v>1511</v>
      </c>
      <c r="L7" s="3" t="s">
        <v>1512</v>
      </c>
      <c r="M7" s="3" t="s">
        <v>1512</v>
      </c>
      <c r="N7" s="3" t="s">
        <v>1512</v>
      </c>
      <c r="O7" s="3" t="s">
        <v>1511</v>
      </c>
      <c r="P7" s="3" t="s">
        <v>1511</v>
      </c>
      <c r="Q7" s="3" t="s">
        <v>1511</v>
      </c>
      <c r="R7" s="3" t="s">
        <v>1512</v>
      </c>
      <c r="S7" s="3" t="s">
        <v>1511</v>
      </c>
      <c r="T7" s="3" t="s">
        <v>1511</v>
      </c>
      <c r="U7" s="3" t="s">
        <v>1511</v>
      </c>
      <c r="V7" s="3" t="s">
        <v>1511</v>
      </c>
      <c r="W7" s="3" t="s">
        <v>1511</v>
      </c>
      <c r="X7" s="3" t="s">
        <v>1511</v>
      </c>
      <c r="Y7" s="3" t="s">
        <v>1511</v>
      </c>
      <c r="Z7" s="3" t="s">
        <v>1511</v>
      </c>
      <c r="AA7" s="3" t="s">
        <v>1511</v>
      </c>
      <c r="AB7" s="3" t="s">
        <v>1511</v>
      </c>
      <c r="AC7" s="3" t="s">
        <v>1511</v>
      </c>
      <c r="AD7" s="3" t="s">
        <v>1511</v>
      </c>
      <c r="AE7" s="3" t="s">
        <v>1511</v>
      </c>
      <c r="AF7" s="3" t="s">
        <v>1511</v>
      </c>
      <c r="AG7" s="3" t="s">
        <v>1511</v>
      </c>
      <c r="AH7" s="3" t="s">
        <v>1511</v>
      </c>
      <c r="AI7" s="3" t="s">
        <v>1511</v>
      </c>
      <c r="AJ7" s="3" t="s">
        <v>1511</v>
      </c>
      <c r="AK7" s="3" t="s">
        <v>1511</v>
      </c>
      <c r="AL7" s="3" t="s">
        <v>1511</v>
      </c>
      <c r="AM7" s="3" t="s">
        <v>1511</v>
      </c>
      <c r="AN7" s="3" t="s">
        <v>1512</v>
      </c>
      <c r="AO7" s="3" t="s">
        <v>1512</v>
      </c>
      <c r="AP7" s="3" t="s">
        <v>1511</v>
      </c>
      <c r="AQ7" s="3" t="s">
        <v>1511</v>
      </c>
      <c r="NQ7" s="3" t="s">
        <v>1511</v>
      </c>
      <c r="NR7" s="3" t="s">
        <v>1511</v>
      </c>
      <c r="NS7" s="3" t="s">
        <v>1511</v>
      </c>
      <c r="NT7" s="3" t="s">
        <v>1512</v>
      </c>
      <c r="NU7" s="3" t="s">
        <v>1511</v>
      </c>
      <c r="NV7" s="3" t="s">
        <v>1511</v>
      </c>
      <c r="NW7" s="3" t="s">
        <v>1511</v>
      </c>
      <c r="NX7" s="3" t="s">
        <v>1511</v>
      </c>
      <c r="NY7" s="3" t="s">
        <v>1511</v>
      </c>
    </row>
    <row r="8" customFormat="false" ht="15.75" hidden="false" customHeight="true" outlineLevel="0" collapsed="false">
      <c r="A8" s="340" t="n">
        <v>44901.483747581</v>
      </c>
      <c r="B8" s="3" t="s">
        <v>63</v>
      </c>
      <c r="C8" s="3" t="s">
        <v>1223</v>
      </c>
      <c r="D8" s="3" t="s">
        <v>1239</v>
      </c>
      <c r="DA8" s="3" t="s">
        <v>1512</v>
      </c>
      <c r="DB8" s="3" t="s">
        <v>1512</v>
      </c>
      <c r="DC8" s="3" t="s">
        <v>1512</v>
      </c>
      <c r="DD8" s="3" t="s">
        <v>1511</v>
      </c>
      <c r="DE8" s="3" t="s">
        <v>1511</v>
      </c>
      <c r="DF8" s="3" t="s">
        <v>1512</v>
      </c>
      <c r="DG8" s="3" t="s">
        <v>1511</v>
      </c>
      <c r="DH8" s="3" t="s">
        <v>1511</v>
      </c>
      <c r="DI8" s="3" t="s">
        <v>1511</v>
      </c>
      <c r="DJ8" s="3" t="s">
        <v>1511</v>
      </c>
      <c r="DK8" s="3" t="s">
        <v>1511</v>
      </c>
      <c r="DL8" s="3" t="s">
        <v>1511</v>
      </c>
      <c r="DM8" s="3" t="s">
        <v>1511</v>
      </c>
      <c r="DN8" s="3" t="s">
        <v>1511</v>
      </c>
      <c r="DO8" s="3" t="s">
        <v>1511</v>
      </c>
      <c r="DP8" s="3" t="s">
        <v>1511</v>
      </c>
      <c r="DQ8" s="3" t="s">
        <v>1512</v>
      </c>
      <c r="DR8" s="3" t="s">
        <v>1512</v>
      </c>
      <c r="DS8" s="3" t="s">
        <v>1511</v>
      </c>
      <c r="DT8" s="3" t="s">
        <v>1511</v>
      </c>
      <c r="DU8" s="3" t="s">
        <v>1511</v>
      </c>
      <c r="DV8" s="3" t="s">
        <v>1512</v>
      </c>
      <c r="DW8" s="3" t="s">
        <v>1511</v>
      </c>
      <c r="DX8" s="3" t="s">
        <v>1511</v>
      </c>
      <c r="DY8" s="3" t="s">
        <v>1511</v>
      </c>
      <c r="DZ8" s="3" t="s">
        <v>1512</v>
      </c>
      <c r="EA8" s="3" t="s">
        <v>1512</v>
      </c>
      <c r="EB8" s="3" t="s">
        <v>1512</v>
      </c>
      <c r="EC8" s="3" t="s">
        <v>1511</v>
      </c>
      <c r="ED8" s="3" t="s">
        <v>1511</v>
      </c>
      <c r="EE8" s="3" t="s">
        <v>1512</v>
      </c>
      <c r="EF8" s="3" t="s">
        <v>1512</v>
      </c>
      <c r="EG8" s="3" t="s">
        <v>1511</v>
      </c>
      <c r="EH8" s="3" t="s">
        <v>1512</v>
      </c>
      <c r="EI8" s="3" t="s">
        <v>1512</v>
      </c>
      <c r="EJ8" s="3" t="s">
        <v>1512</v>
      </c>
      <c r="EK8" s="3" t="s">
        <v>1512</v>
      </c>
      <c r="EL8" s="3" t="s">
        <v>1512</v>
      </c>
      <c r="EM8" s="3" t="s">
        <v>1512</v>
      </c>
      <c r="EN8" s="3" t="s">
        <v>1512</v>
      </c>
      <c r="EO8" s="3" t="s">
        <v>1512</v>
      </c>
      <c r="EP8" s="3" t="s">
        <v>1512</v>
      </c>
      <c r="EQ8" s="3" t="s">
        <v>1512</v>
      </c>
      <c r="ER8" s="3" t="s">
        <v>1512</v>
      </c>
      <c r="ES8" s="3" t="s">
        <v>1512</v>
      </c>
      <c r="ET8" s="3" t="s">
        <v>1512</v>
      </c>
      <c r="EU8" s="3" t="s">
        <v>1512</v>
      </c>
      <c r="EV8" s="3" t="s">
        <v>1512</v>
      </c>
      <c r="EW8" s="3" t="s">
        <v>1512</v>
      </c>
      <c r="NQ8" s="3" t="s">
        <v>1512</v>
      </c>
      <c r="NR8" s="3" t="s">
        <v>1511</v>
      </c>
      <c r="NS8" s="3" t="s">
        <v>1511</v>
      </c>
      <c r="NT8" s="3" t="s">
        <v>1510</v>
      </c>
      <c r="NU8" s="3" t="s">
        <v>1512</v>
      </c>
      <c r="NV8" s="3" t="s">
        <v>1511</v>
      </c>
      <c r="NW8" s="3" t="s">
        <v>1511</v>
      </c>
      <c r="NX8" s="3" t="s">
        <v>1512</v>
      </c>
      <c r="NY8" s="3" t="s">
        <v>1510</v>
      </c>
    </row>
    <row r="9" customFormat="false" ht="15.75" hidden="false" customHeight="true" outlineLevel="0" collapsed="false">
      <c r="A9" s="340" t="n">
        <v>44901.8807223033</v>
      </c>
      <c r="B9" s="3" t="s">
        <v>1514</v>
      </c>
      <c r="C9" s="3" t="s">
        <v>1223</v>
      </c>
      <c r="D9" s="3" t="s">
        <v>1239</v>
      </c>
      <c r="DA9" s="3" t="s">
        <v>1512</v>
      </c>
      <c r="DB9" s="3" t="s">
        <v>1511</v>
      </c>
      <c r="DC9" s="3" t="s">
        <v>1511</v>
      </c>
      <c r="DD9" s="3" t="s">
        <v>1511</v>
      </c>
      <c r="DE9" s="3" t="s">
        <v>1511</v>
      </c>
      <c r="DF9" s="3" t="s">
        <v>1512</v>
      </c>
      <c r="DG9" s="3" t="s">
        <v>1511</v>
      </c>
      <c r="DH9" s="3" t="s">
        <v>1511</v>
      </c>
      <c r="DI9" s="3" t="s">
        <v>1511</v>
      </c>
      <c r="DJ9" s="3" t="s">
        <v>1511</v>
      </c>
      <c r="DK9" s="3" t="s">
        <v>1511</v>
      </c>
      <c r="DL9" s="3" t="s">
        <v>1511</v>
      </c>
      <c r="DM9" s="3" t="s">
        <v>1511</v>
      </c>
      <c r="DN9" s="3" t="s">
        <v>1511</v>
      </c>
      <c r="DO9" s="3" t="s">
        <v>1512</v>
      </c>
      <c r="DP9" s="3" t="s">
        <v>1511</v>
      </c>
      <c r="DQ9" s="3" t="s">
        <v>1512</v>
      </c>
      <c r="DR9" s="3" t="s">
        <v>1511</v>
      </c>
      <c r="DS9" s="3" t="s">
        <v>1511</v>
      </c>
      <c r="DT9" s="3" t="s">
        <v>1511</v>
      </c>
      <c r="DU9" s="3" t="s">
        <v>1511</v>
      </c>
      <c r="DV9" s="3" t="s">
        <v>1512</v>
      </c>
      <c r="DW9" s="3" t="s">
        <v>1511</v>
      </c>
      <c r="DX9" s="3" t="s">
        <v>1511</v>
      </c>
      <c r="DY9" s="3" t="s">
        <v>1511</v>
      </c>
      <c r="DZ9" s="3" t="s">
        <v>1512</v>
      </c>
      <c r="EA9" s="3" t="s">
        <v>1511</v>
      </c>
      <c r="EB9" s="3" t="s">
        <v>1512</v>
      </c>
      <c r="EC9" s="3" t="s">
        <v>1511</v>
      </c>
      <c r="ED9" s="3" t="s">
        <v>1511</v>
      </c>
      <c r="EE9" s="3" t="s">
        <v>1512</v>
      </c>
      <c r="EF9" s="3" t="s">
        <v>1512</v>
      </c>
      <c r="EG9" s="3" t="s">
        <v>1511</v>
      </c>
      <c r="EH9" s="3" t="s">
        <v>1511</v>
      </c>
      <c r="EI9" s="3" t="s">
        <v>1511</v>
      </c>
      <c r="EJ9" s="3" t="s">
        <v>1512</v>
      </c>
      <c r="EK9" s="3" t="s">
        <v>1512</v>
      </c>
      <c r="EL9" s="3" t="s">
        <v>1512</v>
      </c>
      <c r="EM9" s="3" t="s">
        <v>1512</v>
      </c>
      <c r="EN9" s="3" t="s">
        <v>1512</v>
      </c>
      <c r="EO9" s="3" t="s">
        <v>1512</v>
      </c>
      <c r="EP9" s="3" t="s">
        <v>1512</v>
      </c>
      <c r="EQ9" s="3" t="s">
        <v>1512</v>
      </c>
      <c r="ER9" s="3" t="s">
        <v>1512</v>
      </c>
      <c r="ES9" s="3" t="s">
        <v>1512</v>
      </c>
      <c r="ET9" s="3" t="s">
        <v>1512</v>
      </c>
      <c r="EU9" s="3" t="s">
        <v>1512</v>
      </c>
      <c r="EV9" s="3" t="s">
        <v>1512</v>
      </c>
      <c r="EW9" s="3" t="s">
        <v>1512</v>
      </c>
      <c r="NQ9" s="3" t="s">
        <v>1512</v>
      </c>
      <c r="NR9" s="3" t="s">
        <v>1511</v>
      </c>
      <c r="NS9" s="3" t="s">
        <v>1511</v>
      </c>
      <c r="NT9" s="3" t="s">
        <v>1512</v>
      </c>
      <c r="NU9" s="3" t="s">
        <v>1511</v>
      </c>
      <c r="NV9" s="3" t="s">
        <v>1511</v>
      </c>
      <c r="NW9" s="3" t="s">
        <v>1511</v>
      </c>
      <c r="NX9" s="3" t="s">
        <v>1511</v>
      </c>
      <c r="NY9" s="3" t="s">
        <v>1510</v>
      </c>
    </row>
    <row r="10" customFormat="false" ht="15.75" hidden="false" customHeight="true" outlineLevel="0" collapsed="false">
      <c r="A10" s="340" t="n">
        <v>44902.3112650231</v>
      </c>
      <c r="B10" s="3" t="s">
        <v>232</v>
      </c>
      <c r="C10" s="3" t="s">
        <v>1223</v>
      </c>
      <c r="D10" s="3" t="s">
        <v>1239</v>
      </c>
      <c r="DA10" s="3" t="s">
        <v>1512</v>
      </c>
      <c r="DB10" s="3" t="s">
        <v>1512</v>
      </c>
      <c r="DC10" s="3" t="s">
        <v>1511</v>
      </c>
      <c r="DD10" s="3" t="s">
        <v>1511</v>
      </c>
      <c r="DE10" s="3" t="s">
        <v>1512</v>
      </c>
      <c r="DF10" s="3" t="s">
        <v>1512</v>
      </c>
      <c r="DG10" s="3" t="s">
        <v>1512</v>
      </c>
      <c r="DH10" s="3" t="s">
        <v>1511</v>
      </c>
      <c r="DI10" s="3" t="s">
        <v>1512</v>
      </c>
      <c r="DJ10" s="3" t="s">
        <v>1511</v>
      </c>
      <c r="DK10" s="3" t="s">
        <v>1511</v>
      </c>
      <c r="DL10" s="3" t="s">
        <v>1511</v>
      </c>
      <c r="DM10" s="3" t="s">
        <v>1511</v>
      </c>
      <c r="DN10" s="3" t="s">
        <v>1511</v>
      </c>
      <c r="DO10" s="3" t="s">
        <v>1512</v>
      </c>
      <c r="DP10" s="3" t="s">
        <v>1511</v>
      </c>
      <c r="DQ10" s="3" t="s">
        <v>1512</v>
      </c>
      <c r="DR10" s="3" t="s">
        <v>1511</v>
      </c>
      <c r="DS10" s="3" t="s">
        <v>1511</v>
      </c>
      <c r="DT10" s="3" t="s">
        <v>1511</v>
      </c>
      <c r="DU10" s="3" t="s">
        <v>1511</v>
      </c>
      <c r="DV10" s="3" t="s">
        <v>1512</v>
      </c>
      <c r="DW10" s="3" t="s">
        <v>1512</v>
      </c>
      <c r="DX10" s="3" t="s">
        <v>1512</v>
      </c>
      <c r="DY10" s="3" t="s">
        <v>1511</v>
      </c>
      <c r="DZ10" s="3" t="s">
        <v>1511</v>
      </c>
      <c r="EA10" s="3" t="s">
        <v>1512</v>
      </c>
      <c r="EB10" s="3" t="s">
        <v>1512</v>
      </c>
      <c r="EC10" s="3" t="s">
        <v>1511</v>
      </c>
      <c r="ED10" s="3" t="s">
        <v>1511</v>
      </c>
      <c r="EE10" s="3" t="s">
        <v>1512</v>
      </c>
      <c r="EF10" s="3" t="s">
        <v>1512</v>
      </c>
      <c r="EG10" s="3" t="s">
        <v>1511</v>
      </c>
      <c r="EH10" s="3" t="s">
        <v>1511</v>
      </c>
      <c r="EI10" s="3" t="s">
        <v>1511</v>
      </c>
      <c r="EJ10" s="3" t="s">
        <v>1511</v>
      </c>
      <c r="EK10" s="3" t="s">
        <v>1512</v>
      </c>
      <c r="EL10" s="3" t="s">
        <v>1512</v>
      </c>
      <c r="EM10" s="3" t="s">
        <v>1512</v>
      </c>
      <c r="EN10" s="3" t="s">
        <v>1512</v>
      </c>
      <c r="EO10" s="3" t="s">
        <v>1512</v>
      </c>
      <c r="EP10" s="3" t="s">
        <v>1511</v>
      </c>
      <c r="EQ10" s="3" t="s">
        <v>1512</v>
      </c>
      <c r="ER10" s="3" t="s">
        <v>1512</v>
      </c>
      <c r="ES10" s="3" t="s">
        <v>1512</v>
      </c>
      <c r="ET10" s="3" t="s">
        <v>1512</v>
      </c>
      <c r="EU10" s="3" t="s">
        <v>1512</v>
      </c>
      <c r="EV10" s="3" t="s">
        <v>1512</v>
      </c>
      <c r="EW10" s="3" t="s">
        <v>1512</v>
      </c>
      <c r="NQ10" s="3" t="s">
        <v>1511</v>
      </c>
      <c r="NR10" s="3" t="s">
        <v>1511</v>
      </c>
      <c r="NS10" s="3" t="s">
        <v>1512</v>
      </c>
      <c r="NT10" s="3" t="s">
        <v>1512</v>
      </c>
      <c r="NU10" s="3" t="s">
        <v>1511</v>
      </c>
      <c r="NV10" s="3" t="s">
        <v>1512</v>
      </c>
      <c r="NW10" s="3" t="s">
        <v>1512</v>
      </c>
      <c r="NX10" s="3" t="s">
        <v>1512</v>
      </c>
      <c r="NY10" s="3" t="s">
        <v>1510</v>
      </c>
    </row>
    <row r="11" customFormat="false" ht="15.75" hidden="false" customHeight="true" outlineLevel="0" collapsed="false">
      <c r="A11" s="340" t="n">
        <v>44902.3479824653</v>
      </c>
      <c r="B11" s="3" t="s">
        <v>174</v>
      </c>
      <c r="C11" s="3" t="s">
        <v>1223</v>
      </c>
      <c r="D11" s="3" t="s">
        <v>1239</v>
      </c>
      <c r="DA11" s="3" t="s">
        <v>1510</v>
      </c>
      <c r="DB11" s="3" t="s">
        <v>1511</v>
      </c>
      <c r="DC11" s="3" t="s">
        <v>1510</v>
      </c>
      <c r="DD11" s="3" t="s">
        <v>1511</v>
      </c>
      <c r="DE11" s="3" t="s">
        <v>1510</v>
      </c>
      <c r="DF11" s="3" t="s">
        <v>1510</v>
      </c>
      <c r="DG11" s="3" t="s">
        <v>1511</v>
      </c>
      <c r="DH11" s="3" t="s">
        <v>1511</v>
      </c>
      <c r="DI11" s="3" t="s">
        <v>1511</v>
      </c>
      <c r="DJ11" s="3" t="s">
        <v>1511</v>
      </c>
      <c r="DK11" s="3" t="s">
        <v>1511</v>
      </c>
      <c r="DL11" s="3" t="s">
        <v>1512</v>
      </c>
      <c r="DM11" s="3" t="s">
        <v>1511</v>
      </c>
      <c r="DN11" s="3" t="s">
        <v>1511</v>
      </c>
      <c r="DO11" s="3" t="s">
        <v>1510</v>
      </c>
      <c r="DP11" s="3" t="s">
        <v>1511</v>
      </c>
      <c r="DQ11" s="3" t="s">
        <v>1512</v>
      </c>
      <c r="DR11" s="3" t="s">
        <v>1511</v>
      </c>
      <c r="DS11" s="3" t="s">
        <v>1511</v>
      </c>
      <c r="DT11" s="3" t="s">
        <v>1511</v>
      </c>
      <c r="DU11" s="3" t="s">
        <v>1511</v>
      </c>
      <c r="DV11" s="3" t="s">
        <v>1512</v>
      </c>
      <c r="DW11" s="3" t="s">
        <v>1511</v>
      </c>
      <c r="DX11" s="3" t="s">
        <v>1511</v>
      </c>
      <c r="DY11" s="3" t="s">
        <v>1511</v>
      </c>
      <c r="DZ11" s="3" t="s">
        <v>1510</v>
      </c>
      <c r="EA11" s="3" t="s">
        <v>1511</v>
      </c>
      <c r="EB11" s="3" t="s">
        <v>1510</v>
      </c>
      <c r="EC11" s="3" t="s">
        <v>1510</v>
      </c>
      <c r="ED11" s="3" t="s">
        <v>1511</v>
      </c>
      <c r="EE11" s="3" t="s">
        <v>1510</v>
      </c>
      <c r="EF11" s="3" t="s">
        <v>1510</v>
      </c>
      <c r="EG11" s="3" t="s">
        <v>1511</v>
      </c>
      <c r="EH11" s="3" t="s">
        <v>1511</v>
      </c>
      <c r="EI11" s="3" t="s">
        <v>1511</v>
      </c>
      <c r="EJ11" s="3" t="s">
        <v>1512</v>
      </c>
      <c r="EK11" s="3" t="s">
        <v>1512</v>
      </c>
      <c r="EL11" s="3" t="s">
        <v>1512</v>
      </c>
      <c r="EM11" s="3" t="s">
        <v>1512</v>
      </c>
      <c r="EN11" s="3" t="s">
        <v>1512</v>
      </c>
      <c r="EO11" s="3" t="s">
        <v>1512</v>
      </c>
      <c r="EP11" s="3" t="s">
        <v>1512</v>
      </c>
      <c r="EQ11" s="3" t="s">
        <v>1512</v>
      </c>
      <c r="ER11" s="3" t="s">
        <v>1512</v>
      </c>
      <c r="ES11" s="3" t="s">
        <v>1512</v>
      </c>
      <c r="ET11" s="3" t="s">
        <v>1512</v>
      </c>
      <c r="EU11" s="3" t="s">
        <v>1512</v>
      </c>
      <c r="EV11" s="3" t="s">
        <v>1512</v>
      </c>
      <c r="EW11" s="3" t="s">
        <v>1512</v>
      </c>
      <c r="NQ11" s="3" t="s">
        <v>1511</v>
      </c>
      <c r="NR11" s="3" t="s">
        <v>1512</v>
      </c>
      <c r="NS11" s="3" t="s">
        <v>1512</v>
      </c>
      <c r="NT11" s="3" t="s">
        <v>1512</v>
      </c>
      <c r="NU11" s="3" t="s">
        <v>1511</v>
      </c>
      <c r="NV11" s="3" t="s">
        <v>1511</v>
      </c>
      <c r="NW11" s="3" t="s">
        <v>1511</v>
      </c>
      <c r="NX11" s="3" t="s">
        <v>1512</v>
      </c>
      <c r="NY11" s="3" t="s">
        <v>1512</v>
      </c>
    </row>
    <row r="12" customFormat="false" ht="15.75" hidden="false" customHeight="true" outlineLevel="0" collapsed="false">
      <c r="A12" s="340" t="n">
        <v>44902.5641790394</v>
      </c>
      <c r="B12" s="3" t="s">
        <v>1515</v>
      </c>
      <c r="C12" s="3" t="s">
        <v>1228</v>
      </c>
      <c r="D12" s="3" t="s">
        <v>1229</v>
      </c>
      <c r="JT12" s="3" t="s">
        <v>1512</v>
      </c>
      <c r="JU12" s="3" t="s">
        <v>1512</v>
      </c>
      <c r="JV12" s="3" t="s">
        <v>1512</v>
      </c>
      <c r="JW12" s="3" t="s">
        <v>1512</v>
      </c>
      <c r="JX12" s="3" t="s">
        <v>1512</v>
      </c>
      <c r="JY12" s="3" t="s">
        <v>1512</v>
      </c>
      <c r="JZ12" s="3" t="s">
        <v>1512</v>
      </c>
      <c r="KA12" s="3" t="s">
        <v>1512</v>
      </c>
      <c r="KB12" s="3" t="s">
        <v>1512</v>
      </c>
      <c r="KC12" s="3" t="s">
        <v>1511</v>
      </c>
      <c r="KD12" s="3" t="s">
        <v>1511</v>
      </c>
      <c r="KE12" s="3" t="s">
        <v>1511</v>
      </c>
      <c r="KF12" s="3" t="s">
        <v>1512</v>
      </c>
      <c r="KG12" s="3" t="s">
        <v>1512</v>
      </c>
      <c r="KH12" s="3" t="s">
        <v>1511</v>
      </c>
      <c r="KI12" s="3" t="s">
        <v>1512</v>
      </c>
      <c r="KJ12" s="3" t="s">
        <v>1512</v>
      </c>
      <c r="KK12" s="3" t="s">
        <v>1512</v>
      </c>
      <c r="KL12" s="3" t="s">
        <v>1511</v>
      </c>
      <c r="KM12" s="3" t="s">
        <v>1511</v>
      </c>
      <c r="KN12" s="3" t="s">
        <v>1512</v>
      </c>
      <c r="KO12" s="3" t="s">
        <v>1512</v>
      </c>
      <c r="KP12" s="3" t="s">
        <v>1511</v>
      </c>
      <c r="KQ12" s="3" t="s">
        <v>1512</v>
      </c>
      <c r="KR12" s="3" t="s">
        <v>1511</v>
      </c>
      <c r="KS12" s="3" t="s">
        <v>1512</v>
      </c>
      <c r="KT12" s="3" t="s">
        <v>1512</v>
      </c>
      <c r="KU12" s="3" t="s">
        <v>1511</v>
      </c>
      <c r="KV12" s="3" t="s">
        <v>1511</v>
      </c>
      <c r="KW12" s="3" t="s">
        <v>1511</v>
      </c>
      <c r="KX12" s="3" t="s">
        <v>1511</v>
      </c>
      <c r="KY12" s="3" t="s">
        <v>1511</v>
      </c>
      <c r="KZ12" s="3" t="s">
        <v>1511</v>
      </c>
      <c r="LA12" s="3" t="s">
        <v>1511</v>
      </c>
      <c r="LB12" s="3" t="s">
        <v>1512</v>
      </c>
      <c r="LC12" s="3" t="s">
        <v>1511</v>
      </c>
      <c r="LD12" s="3" t="s">
        <v>1511</v>
      </c>
      <c r="LE12" s="3" t="s">
        <v>1511</v>
      </c>
      <c r="LF12" s="3" t="s">
        <v>1511</v>
      </c>
      <c r="LG12" s="3" t="s">
        <v>1512</v>
      </c>
      <c r="LH12" s="3" t="s">
        <v>1510</v>
      </c>
      <c r="LI12" s="3" t="s">
        <v>1512</v>
      </c>
      <c r="LJ12" s="3" t="s">
        <v>1512</v>
      </c>
      <c r="NQ12" s="3" t="s">
        <v>1512</v>
      </c>
      <c r="NR12" s="3" t="s">
        <v>1512</v>
      </c>
      <c r="NS12" s="3" t="s">
        <v>1512</v>
      </c>
      <c r="NT12" s="3" t="s">
        <v>1512</v>
      </c>
      <c r="NU12" s="3" t="s">
        <v>1512</v>
      </c>
      <c r="NV12" s="3" t="s">
        <v>1511</v>
      </c>
      <c r="NW12" s="3" t="s">
        <v>1511</v>
      </c>
      <c r="NX12" s="3" t="s">
        <v>1512</v>
      </c>
      <c r="NY12" s="3" t="s">
        <v>1510</v>
      </c>
    </row>
    <row r="13" customFormat="false" ht="15.75" hidden="false" customHeight="true" outlineLevel="0" collapsed="false">
      <c r="A13" s="340" t="n">
        <v>44902.6376108449</v>
      </c>
      <c r="B13" s="3" t="s">
        <v>1516</v>
      </c>
      <c r="C13" s="3" t="s">
        <v>1228</v>
      </c>
      <c r="D13" s="3" t="s">
        <v>1229</v>
      </c>
      <c r="JT13" s="3" t="s">
        <v>1512</v>
      </c>
      <c r="JU13" s="3" t="s">
        <v>1511</v>
      </c>
      <c r="JV13" s="3" t="s">
        <v>1512</v>
      </c>
      <c r="JW13" s="3" t="s">
        <v>1511</v>
      </c>
      <c r="JX13" s="3" t="s">
        <v>1512</v>
      </c>
      <c r="JY13" s="3" t="s">
        <v>1512</v>
      </c>
      <c r="JZ13" s="3" t="s">
        <v>1512</v>
      </c>
      <c r="KA13" s="3" t="s">
        <v>1512</v>
      </c>
      <c r="KB13" s="3" t="s">
        <v>1511</v>
      </c>
      <c r="KC13" s="3" t="s">
        <v>1512</v>
      </c>
      <c r="KD13" s="3" t="s">
        <v>1511</v>
      </c>
      <c r="KE13" s="3" t="s">
        <v>1512</v>
      </c>
      <c r="KF13" s="3" t="s">
        <v>1512</v>
      </c>
      <c r="KG13" s="3" t="s">
        <v>1512</v>
      </c>
      <c r="KH13" s="3" t="s">
        <v>1512</v>
      </c>
      <c r="KI13" s="3" t="s">
        <v>1512</v>
      </c>
      <c r="KJ13" s="3" t="s">
        <v>1512</v>
      </c>
      <c r="KK13" s="3" t="s">
        <v>1512</v>
      </c>
      <c r="KL13" s="3" t="s">
        <v>1512</v>
      </c>
      <c r="KM13" s="3" t="s">
        <v>1512</v>
      </c>
      <c r="KN13" s="3" t="s">
        <v>1512</v>
      </c>
      <c r="KO13" s="3" t="s">
        <v>1512</v>
      </c>
      <c r="KP13" s="3" t="s">
        <v>1511</v>
      </c>
      <c r="KQ13" s="3" t="s">
        <v>1511</v>
      </c>
      <c r="KR13" s="3" t="s">
        <v>1511</v>
      </c>
      <c r="KS13" s="3" t="s">
        <v>1512</v>
      </c>
      <c r="KT13" s="3" t="s">
        <v>1512</v>
      </c>
      <c r="KU13" s="3" t="s">
        <v>1512</v>
      </c>
      <c r="KV13" s="3" t="s">
        <v>1512</v>
      </c>
      <c r="KW13" s="3" t="s">
        <v>1512</v>
      </c>
      <c r="KX13" s="3" t="s">
        <v>1512</v>
      </c>
      <c r="KY13" s="3" t="s">
        <v>1512</v>
      </c>
      <c r="KZ13" s="3" t="s">
        <v>1512</v>
      </c>
      <c r="LA13" s="3" t="s">
        <v>1512</v>
      </c>
      <c r="LB13" s="3" t="s">
        <v>1512</v>
      </c>
      <c r="LC13" s="3" t="s">
        <v>1512</v>
      </c>
      <c r="LD13" s="3" t="s">
        <v>1511</v>
      </c>
      <c r="LE13" s="3" t="s">
        <v>1511</v>
      </c>
      <c r="LF13" s="3" t="s">
        <v>1512</v>
      </c>
      <c r="LG13" s="3" t="s">
        <v>1511</v>
      </c>
      <c r="LH13" s="3" t="s">
        <v>1512</v>
      </c>
      <c r="LI13" s="3" t="s">
        <v>1512</v>
      </c>
      <c r="LJ13" s="3" t="s">
        <v>1512</v>
      </c>
      <c r="NQ13" s="3" t="s">
        <v>1511</v>
      </c>
      <c r="NR13" s="3" t="s">
        <v>1512</v>
      </c>
      <c r="NS13" s="3" t="s">
        <v>1512</v>
      </c>
      <c r="NT13" s="3" t="s">
        <v>1512</v>
      </c>
      <c r="NU13" s="3" t="s">
        <v>1512</v>
      </c>
      <c r="NV13" s="3" t="s">
        <v>1511</v>
      </c>
      <c r="NW13" s="3" t="s">
        <v>1512</v>
      </c>
      <c r="NX13" s="3" t="s">
        <v>1512</v>
      </c>
      <c r="NY13" s="3" t="s">
        <v>1510</v>
      </c>
    </row>
    <row r="14" customFormat="false" ht="15.75" hidden="false" customHeight="true" outlineLevel="0" collapsed="false">
      <c r="A14" s="340" t="n">
        <v>44902.6556760764</v>
      </c>
      <c r="B14" s="3" t="s">
        <v>1273</v>
      </c>
      <c r="C14" s="3" t="s">
        <v>1228</v>
      </c>
      <c r="D14" s="3" t="s">
        <v>1236</v>
      </c>
      <c r="NQ14" s="3" t="s">
        <v>1512</v>
      </c>
      <c r="NR14" s="3" t="s">
        <v>1512</v>
      </c>
      <c r="NS14" s="3" t="s">
        <v>1510</v>
      </c>
      <c r="NT14" s="3" t="s">
        <v>1512</v>
      </c>
      <c r="NU14" s="3" t="s">
        <v>1512</v>
      </c>
      <c r="NV14" s="3" t="s">
        <v>1512</v>
      </c>
      <c r="NW14" s="3" t="s">
        <v>1512</v>
      </c>
      <c r="NX14" s="3" t="s">
        <v>1512</v>
      </c>
      <c r="NY14" s="3" t="s">
        <v>1512</v>
      </c>
    </row>
    <row r="15" customFormat="false" ht="15.75" hidden="false" customHeight="true" outlineLevel="0" collapsed="false">
      <c r="A15" s="340" t="n">
        <v>44902.6575030787</v>
      </c>
      <c r="B15" s="3" t="s">
        <v>47</v>
      </c>
      <c r="C15" s="3" t="s">
        <v>1228</v>
      </c>
      <c r="D15" s="3" t="s">
        <v>1229</v>
      </c>
      <c r="JT15" s="3" t="s">
        <v>1510</v>
      </c>
      <c r="JU15" s="3" t="s">
        <v>1510</v>
      </c>
      <c r="JV15" s="3" t="s">
        <v>1510</v>
      </c>
      <c r="JW15" s="3" t="s">
        <v>1511</v>
      </c>
      <c r="JX15" s="3" t="s">
        <v>1510</v>
      </c>
      <c r="JY15" s="3" t="s">
        <v>1511</v>
      </c>
      <c r="JZ15" s="3" t="s">
        <v>1510</v>
      </c>
      <c r="KA15" s="3" t="s">
        <v>1510</v>
      </c>
      <c r="KB15" s="3" t="s">
        <v>1511</v>
      </c>
      <c r="KC15" s="3" t="s">
        <v>1511</v>
      </c>
      <c r="KD15" s="3" t="s">
        <v>1511</v>
      </c>
      <c r="KE15" s="3" t="s">
        <v>1511</v>
      </c>
      <c r="KF15" s="3" t="s">
        <v>1510</v>
      </c>
      <c r="KG15" s="3" t="s">
        <v>1510</v>
      </c>
      <c r="KH15" s="3" t="s">
        <v>1511</v>
      </c>
      <c r="KI15" s="3" t="s">
        <v>1510</v>
      </c>
      <c r="KJ15" s="3" t="s">
        <v>1510</v>
      </c>
      <c r="KK15" s="3" t="s">
        <v>1511</v>
      </c>
      <c r="KL15" s="3" t="s">
        <v>1511</v>
      </c>
      <c r="KM15" s="3" t="s">
        <v>1511</v>
      </c>
      <c r="KN15" s="3" t="s">
        <v>1511</v>
      </c>
      <c r="KO15" s="3" t="s">
        <v>1510</v>
      </c>
      <c r="KP15" s="3" t="s">
        <v>1511</v>
      </c>
      <c r="KQ15" s="3" t="s">
        <v>1511</v>
      </c>
      <c r="KR15" s="3" t="s">
        <v>1511</v>
      </c>
      <c r="KS15" s="3" t="s">
        <v>1511</v>
      </c>
      <c r="KT15" s="3" t="s">
        <v>1511</v>
      </c>
      <c r="KU15" s="3" t="s">
        <v>1511</v>
      </c>
      <c r="KV15" s="3" t="s">
        <v>1511</v>
      </c>
      <c r="KW15" s="3" t="s">
        <v>1511</v>
      </c>
      <c r="KX15" s="3" t="s">
        <v>1511</v>
      </c>
      <c r="KY15" s="3" t="s">
        <v>1510</v>
      </c>
      <c r="KZ15" s="3" t="s">
        <v>1510</v>
      </c>
      <c r="LA15" s="3" t="s">
        <v>1511</v>
      </c>
      <c r="LB15" s="3" t="s">
        <v>1510</v>
      </c>
      <c r="LC15" s="3" t="s">
        <v>1511</v>
      </c>
      <c r="LD15" s="3" t="s">
        <v>1510</v>
      </c>
      <c r="LE15" s="3" t="s">
        <v>1511</v>
      </c>
      <c r="LF15" s="3" t="s">
        <v>1511</v>
      </c>
      <c r="LG15" s="3" t="s">
        <v>1510</v>
      </c>
      <c r="LH15" s="3" t="s">
        <v>1510</v>
      </c>
      <c r="LI15" s="3" t="s">
        <v>1510</v>
      </c>
      <c r="LJ15" s="3" t="s">
        <v>1511</v>
      </c>
      <c r="NQ15" s="3" t="s">
        <v>1511</v>
      </c>
      <c r="NR15" s="3" t="s">
        <v>1511</v>
      </c>
      <c r="NS15" s="3" t="s">
        <v>1510</v>
      </c>
      <c r="NT15" s="3" t="s">
        <v>1510</v>
      </c>
      <c r="NU15" s="3" t="s">
        <v>1512</v>
      </c>
      <c r="NV15" s="3" t="s">
        <v>1511</v>
      </c>
      <c r="NW15" s="3" t="s">
        <v>1511</v>
      </c>
      <c r="NX15" s="3" t="s">
        <v>1511</v>
      </c>
      <c r="NY15" s="3" t="s">
        <v>1510</v>
      </c>
    </row>
    <row r="16" customFormat="false" ht="15.75" hidden="false" customHeight="true" outlineLevel="0" collapsed="false">
      <c r="A16" s="340" t="n">
        <v>44903.6911946181</v>
      </c>
      <c r="B16" s="3" t="s">
        <v>139</v>
      </c>
      <c r="C16" s="3" t="s">
        <v>1228</v>
      </c>
      <c r="D16" s="3" t="s">
        <v>1236</v>
      </c>
      <c r="NQ16" s="3" t="s">
        <v>1512</v>
      </c>
      <c r="NR16" s="3" t="s">
        <v>1512</v>
      </c>
      <c r="NS16" s="3" t="s">
        <v>1512</v>
      </c>
      <c r="NT16" s="3" t="s">
        <v>1512</v>
      </c>
      <c r="NU16" s="3" t="s">
        <v>1512</v>
      </c>
      <c r="NV16" s="3" t="s">
        <v>1512</v>
      </c>
      <c r="NW16" s="3" t="s">
        <v>1512</v>
      </c>
      <c r="NX16" s="3" t="s">
        <v>1512</v>
      </c>
      <c r="NY16" s="3" t="s">
        <v>1512</v>
      </c>
    </row>
    <row r="17" customFormat="false" ht="15.75" hidden="false" customHeight="true" outlineLevel="0" collapsed="false">
      <c r="A17" s="340" t="n">
        <v>44902.3278360185</v>
      </c>
      <c r="B17" s="3" t="s">
        <v>1266</v>
      </c>
      <c r="C17" s="3" t="s">
        <v>1239</v>
      </c>
      <c r="D17" s="3" t="s">
        <v>1223</v>
      </c>
      <c r="EX17" s="3" t="s">
        <v>1512</v>
      </c>
      <c r="EY17" s="3" t="s">
        <v>1510</v>
      </c>
      <c r="EZ17" s="3" t="s">
        <v>1512</v>
      </c>
      <c r="FA17" s="3" t="s">
        <v>1512</v>
      </c>
      <c r="FB17" s="3" t="s">
        <v>1512</v>
      </c>
      <c r="FC17" s="3" t="s">
        <v>1512</v>
      </c>
      <c r="FD17" s="3" t="s">
        <v>1512</v>
      </c>
      <c r="FE17" s="3" t="s">
        <v>1512</v>
      </c>
      <c r="FF17" s="3" t="s">
        <v>1512</v>
      </c>
      <c r="FG17" s="3" t="s">
        <v>1512</v>
      </c>
      <c r="FH17" s="3" t="s">
        <v>1512</v>
      </c>
      <c r="FI17" s="3" t="s">
        <v>1512</v>
      </c>
      <c r="FJ17" s="3" t="s">
        <v>1511</v>
      </c>
      <c r="FK17" s="3" t="s">
        <v>1512</v>
      </c>
      <c r="FL17" s="3" t="s">
        <v>1512</v>
      </c>
      <c r="FM17" s="3" t="s">
        <v>1512</v>
      </c>
      <c r="FN17" s="3" t="s">
        <v>1512</v>
      </c>
      <c r="FO17" s="3" t="s">
        <v>1512</v>
      </c>
      <c r="FP17" s="3" t="s">
        <v>1511</v>
      </c>
      <c r="FQ17" s="3" t="s">
        <v>1511</v>
      </c>
      <c r="FR17" s="3" t="s">
        <v>1511</v>
      </c>
      <c r="FS17" s="3" t="s">
        <v>1512</v>
      </c>
      <c r="FT17" s="3" t="s">
        <v>1512</v>
      </c>
      <c r="FU17" s="3" t="s">
        <v>1512</v>
      </c>
      <c r="FV17" s="3" t="s">
        <v>1511</v>
      </c>
      <c r="FW17" s="3" t="s">
        <v>1512</v>
      </c>
      <c r="FX17" s="3" t="s">
        <v>1512</v>
      </c>
      <c r="FY17" s="3" t="s">
        <v>1512</v>
      </c>
      <c r="FZ17" s="3" t="s">
        <v>1512</v>
      </c>
      <c r="GA17" s="3" t="s">
        <v>1512</v>
      </c>
      <c r="GB17" s="3" t="s">
        <v>1512</v>
      </c>
      <c r="GC17" s="3" t="s">
        <v>1512</v>
      </c>
      <c r="GD17" s="3" t="s">
        <v>1512</v>
      </c>
      <c r="GE17" s="3" t="s">
        <v>1512</v>
      </c>
      <c r="GF17" s="3" t="s">
        <v>1512</v>
      </c>
      <c r="GG17" s="3" t="s">
        <v>1512</v>
      </c>
      <c r="GH17" s="3" t="s">
        <v>1512</v>
      </c>
      <c r="GI17" s="3" t="s">
        <v>1512</v>
      </c>
      <c r="GJ17" s="3" t="s">
        <v>1512</v>
      </c>
      <c r="GK17" s="3" t="s">
        <v>1512</v>
      </c>
      <c r="GL17" s="3" t="s">
        <v>1512</v>
      </c>
      <c r="GM17" s="3" t="s">
        <v>1512</v>
      </c>
      <c r="GN17" s="3" t="s">
        <v>1512</v>
      </c>
      <c r="GO17" s="3" t="s">
        <v>1512</v>
      </c>
      <c r="GP17" s="3" t="s">
        <v>1512</v>
      </c>
      <c r="GQ17" s="3" t="s">
        <v>1512</v>
      </c>
      <c r="GR17" s="3" t="s">
        <v>1512</v>
      </c>
      <c r="GS17" s="3" t="s">
        <v>1512</v>
      </c>
      <c r="GT17" s="3" t="s">
        <v>1512</v>
      </c>
      <c r="NQ17" s="3" t="s">
        <v>1512</v>
      </c>
      <c r="NR17" s="3" t="s">
        <v>1512</v>
      </c>
      <c r="NS17" s="3" t="s">
        <v>1512</v>
      </c>
      <c r="NT17" s="3" t="s">
        <v>1512</v>
      </c>
      <c r="NU17" s="3" t="s">
        <v>1512</v>
      </c>
      <c r="NV17" s="3" t="s">
        <v>1511</v>
      </c>
      <c r="NW17" s="3" t="s">
        <v>1512</v>
      </c>
      <c r="NX17" s="3" t="s">
        <v>1512</v>
      </c>
      <c r="NY17" s="3" t="s">
        <v>1512</v>
      </c>
    </row>
    <row r="18" customFormat="false" ht="15.75" hidden="false" customHeight="true" outlineLevel="0" collapsed="false">
      <c r="A18" s="340" t="n">
        <v>44902.4025840972</v>
      </c>
      <c r="B18" s="3" t="s">
        <v>1258</v>
      </c>
      <c r="C18" s="3" t="s">
        <v>1239</v>
      </c>
      <c r="D18" s="3" t="s">
        <v>1223</v>
      </c>
      <c r="EX18" s="3" t="s">
        <v>1512</v>
      </c>
      <c r="EY18" s="3" t="s">
        <v>1512</v>
      </c>
      <c r="EZ18" s="3" t="s">
        <v>1512</v>
      </c>
      <c r="FA18" s="3" t="s">
        <v>1512</v>
      </c>
      <c r="FB18" s="3" t="s">
        <v>1512</v>
      </c>
      <c r="FC18" s="3" t="s">
        <v>1512</v>
      </c>
      <c r="FD18" s="3" t="s">
        <v>1512</v>
      </c>
      <c r="FE18" s="3" t="s">
        <v>1512</v>
      </c>
      <c r="FF18" s="3" t="s">
        <v>1512</v>
      </c>
      <c r="FG18" s="3" t="s">
        <v>1512</v>
      </c>
      <c r="FH18" s="3" t="s">
        <v>1512</v>
      </c>
      <c r="FI18" s="3" t="s">
        <v>1512</v>
      </c>
      <c r="FJ18" s="3" t="s">
        <v>1512</v>
      </c>
      <c r="FK18" s="3" t="s">
        <v>1512</v>
      </c>
      <c r="FL18" s="3" t="s">
        <v>1512</v>
      </c>
      <c r="FM18" s="3" t="s">
        <v>1512</v>
      </c>
      <c r="FN18" s="3" t="s">
        <v>1512</v>
      </c>
      <c r="FO18" s="3" t="s">
        <v>1512</v>
      </c>
      <c r="FP18" s="3" t="s">
        <v>1512</v>
      </c>
      <c r="FQ18" s="3" t="s">
        <v>1512</v>
      </c>
      <c r="FR18" s="3" t="s">
        <v>1512</v>
      </c>
      <c r="FS18" s="3" t="s">
        <v>1511</v>
      </c>
      <c r="FT18" s="3" t="s">
        <v>1512</v>
      </c>
      <c r="FU18" s="3" t="s">
        <v>1512</v>
      </c>
      <c r="FV18" s="3" t="s">
        <v>1512</v>
      </c>
      <c r="FW18" s="3" t="s">
        <v>1512</v>
      </c>
      <c r="FX18" s="3" t="s">
        <v>1512</v>
      </c>
      <c r="FY18" s="3" t="s">
        <v>1512</v>
      </c>
      <c r="FZ18" s="3" t="s">
        <v>1512</v>
      </c>
      <c r="GA18" s="3" t="s">
        <v>1512</v>
      </c>
      <c r="GB18" s="3" t="s">
        <v>1512</v>
      </c>
      <c r="GC18" s="3" t="s">
        <v>1512</v>
      </c>
      <c r="GD18" s="3" t="s">
        <v>1512</v>
      </c>
      <c r="GE18" s="3" t="s">
        <v>1512</v>
      </c>
      <c r="GF18" s="3" t="s">
        <v>1512</v>
      </c>
      <c r="GG18" s="3" t="s">
        <v>1512</v>
      </c>
      <c r="GH18" s="3" t="s">
        <v>1512</v>
      </c>
      <c r="GI18" s="3" t="s">
        <v>1512</v>
      </c>
      <c r="GJ18" s="3" t="s">
        <v>1512</v>
      </c>
      <c r="GK18" s="3" t="s">
        <v>1512</v>
      </c>
      <c r="GL18" s="3" t="s">
        <v>1512</v>
      </c>
      <c r="GM18" s="3" t="s">
        <v>1512</v>
      </c>
      <c r="GN18" s="3" t="s">
        <v>1512</v>
      </c>
      <c r="GO18" s="3" t="s">
        <v>1512</v>
      </c>
      <c r="GP18" s="3" t="s">
        <v>1512</v>
      </c>
      <c r="GQ18" s="3" t="s">
        <v>1512</v>
      </c>
      <c r="GR18" s="3" t="s">
        <v>1512</v>
      </c>
      <c r="GS18" s="3" t="s">
        <v>1512</v>
      </c>
      <c r="GT18" s="3" t="s">
        <v>1512</v>
      </c>
      <c r="NQ18" s="3" t="s">
        <v>1512</v>
      </c>
      <c r="NR18" s="3" t="s">
        <v>1512</v>
      </c>
      <c r="NS18" s="3" t="s">
        <v>1512</v>
      </c>
      <c r="NT18" s="3" t="s">
        <v>1512</v>
      </c>
      <c r="NU18" s="3" t="s">
        <v>1512</v>
      </c>
      <c r="NV18" s="3" t="s">
        <v>1511</v>
      </c>
      <c r="NW18" s="3" t="s">
        <v>1512</v>
      </c>
      <c r="NX18" s="3" t="s">
        <v>1512</v>
      </c>
      <c r="NY18" s="3" t="s">
        <v>1512</v>
      </c>
    </row>
    <row r="19" customFormat="false" ht="15.75" hidden="false" customHeight="true" outlineLevel="0" collapsed="false">
      <c r="A19" s="340" t="n">
        <v>44902.7130664815</v>
      </c>
      <c r="B19" s="3" t="s">
        <v>1294</v>
      </c>
      <c r="C19" s="3" t="s">
        <v>1239</v>
      </c>
      <c r="D19" s="3" t="s">
        <v>1513</v>
      </c>
      <c r="AR19" s="3" t="s">
        <v>1512</v>
      </c>
      <c r="AS19" s="3" t="s">
        <v>1512</v>
      </c>
      <c r="AT19" s="3" t="s">
        <v>1512</v>
      </c>
      <c r="AU19" s="3" t="s">
        <v>1512</v>
      </c>
      <c r="AV19" s="3" t="s">
        <v>1512</v>
      </c>
      <c r="AW19" s="3" t="s">
        <v>1512</v>
      </c>
      <c r="AX19" s="3" t="s">
        <v>1512</v>
      </c>
      <c r="AY19" s="3" t="s">
        <v>1512</v>
      </c>
      <c r="AZ19" s="3" t="s">
        <v>1512</v>
      </c>
      <c r="BA19" s="3" t="s">
        <v>1512</v>
      </c>
      <c r="BB19" s="3" t="s">
        <v>1512</v>
      </c>
      <c r="BC19" s="3" t="s">
        <v>1512</v>
      </c>
      <c r="BD19" s="3" t="s">
        <v>1512</v>
      </c>
      <c r="BE19" s="3" t="s">
        <v>1512</v>
      </c>
      <c r="BF19" s="3" t="s">
        <v>1512</v>
      </c>
      <c r="BG19" s="3" t="s">
        <v>1512</v>
      </c>
      <c r="BH19" s="3" t="s">
        <v>1512</v>
      </c>
      <c r="BI19" s="3" t="s">
        <v>1511</v>
      </c>
      <c r="BJ19" s="3" t="s">
        <v>1511</v>
      </c>
      <c r="BK19" s="3" t="s">
        <v>1512</v>
      </c>
      <c r="BL19" s="3" t="s">
        <v>1512</v>
      </c>
      <c r="BM19" s="3" t="s">
        <v>1512</v>
      </c>
      <c r="BN19" s="3" t="s">
        <v>1511</v>
      </c>
      <c r="BO19" s="3" t="s">
        <v>1512</v>
      </c>
      <c r="BP19" s="3" t="s">
        <v>1512</v>
      </c>
      <c r="BQ19" s="3" t="s">
        <v>1511</v>
      </c>
      <c r="BR19" s="3" t="s">
        <v>1512</v>
      </c>
      <c r="BS19" s="3" t="s">
        <v>1512</v>
      </c>
      <c r="BT19" s="3" t="s">
        <v>1511</v>
      </c>
      <c r="BU19" s="3" t="s">
        <v>1512</v>
      </c>
      <c r="BV19" s="3" t="s">
        <v>1512</v>
      </c>
      <c r="BW19" s="3" t="s">
        <v>1512</v>
      </c>
      <c r="BX19" s="3" t="s">
        <v>1512</v>
      </c>
      <c r="BY19" s="3" t="s">
        <v>1512</v>
      </c>
      <c r="BZ19" s="3" t="s">
        <v>1512</v>
      </c>
      <c r="CA19" s="3" t="s">
        <v>1512</v>
      </c>
      <c r="CB19" s="3" t="s">
        <v>1512</v>
      </c>
      <c r="CC19" s="3" t="s">
        <v>1512</v>
      </c>
      <c r="CD19" s="3" t="s">
        <v>1512</v>
      </c>
      <c r="NQ19" s="3" t="s">
        <v>1512</v>
      </c>
      <c r="NR19" s="3" t="s">
        <v>1512</v>
      </c>
      <c r="NS19" s="3" t="s">
        <v>1512</v>
      </c>
      <c r="NT19" s="3" t="s">
        <v>1512</v>
      </c>
      <c r="NU19" s="3" t="s">
        <v>1512</v>
      </c>
      <c r="NV19" s="3" t="s">
        <v>1512</v>
      </c>
      <c r="NW19" s="3" t="s">
        <v>1512</v>
      </c>
      <c r="NX19" s="3" t="s">
        <v>1512</v>
      </c>
      <c r="NY19" s="3" t="s">
        <v>1512</v>
      </c>
    </row>
    <row r="20" customFormat="false" ht="15.75" hidden="false" customHeight="true" outlineLevel="0" collapsed="false">
      <c r="A20" s="340" t="n">
        <v>44904.5145457986</v>
      </c>
      <c r="B20" s="3" t="s">
        <v>56</v>
      </c>
      <c r="C20" s="3" t="s">
        <v>1239</v>
      </c>
      <c r="D20" s="3" t="s">
        <v>1236</v>
      </c>
      <c r="NQ20" s="3" t="s">
        <v>1512</v>
      </c>
      <c r="NR20" s="3" t="s">
        <v>1510</v>
      </c>
      <c r="NS20" s="3" t="s">
        <v>1512</v>
      </c>
      <c r="NT20" s="3" t="s">
        <v>1510</v>
      </c>
      <c r="NU20" s="3" t="s">
        <v>1511</v>
      </c>
      <c r="NV20" s="3" t="s">
        <v>1511</v>
      </c>
      <c r="NW20" s="3" t="s">
        <v>1511</v>
      </c>
      <c r="NX20" s="3" t="s">
        <v>1511</v>
      </c>
      <c r="NY20" s="3" t="s">
        <v>1512</v>
      </c>
    </row>
    <row r="21" customFormat="false" ht="15.75" hidden="false" customHeight="true" outlineLevel="0" collapsed="false">
      <c r="A21" s="340" t="n">
        <v>44904.5626110185</v>
      </c>
      <c r="B21" s="3" t="s">
        <v>1517</v>
      </c>
      <c r="C21" s="3" t="s">
        <v>1239</v>
      </c>
      <c r="D21" s="3" t="s">
        <v>1223</v>
      </c>
      <c r="EX21" s="3" t="s">
        <v>1512</v>
      </c>
      <c r="EY21" s="3" t="s">
        <v>1512</v>
      </c>
      <c r="EZ21" s="3" t="s">
        <v>1512</v>
      </c>
      <c r="FA21" s="3" t="s">
        <v>1512</v>
      </c>
      <c r="FB21" s="3" t="s">
        <v>1512</v>
      </c>
      <c r="FC21" s="3" t="s">
        <v>1512</v>
      </c>
      <c r="FD21" s="3" t="s">
        <v>1512</v>
      </c>
      <c r="FE21" s="3" t="s">
        <v>1512</v>
      </c>
      <c r="FF21" s="3" t="s">
        <v>1512</v>
      </c>
      <c r="FG21" s="3" t="s">
        <v>1512</v>
      </c>
      <c r="FH21" s="3" t="s">
        <v>1512</v>
      </c>
      <c r="FI21" s="3" t="s">
        <v>1512</v>
      </c>
      <c r="FJ21" s="3" t="s">
        <v>1512</v>
      </c>
      <c r="FK21" s="3" t="s">
        <v>1512</v>
      </c>
      <c r="FL21" s="3" t="s">
        <v>1512</v>
      </c>
      <c r="FM21" s="3" t="s">
        <v>1512</v>
      </c>
      <c r="FN21" s="3" t="s">
        <v>1512</v>
      </c>
      <c r="FO21" s="3" t="s">
        <v>1512</v>
      </c>
      <c r="FP21" s="3" t="s">
        <v>1512</v>
      </c>
      <c r="FQ21" s="3" t="s">
        <v>1512</v>
      </c>
      <c r="FR21" s="3" t="s">
        <v>1512</v>
      </c>
      <c r="FS21" s="3" t="s">
        <v>1512</v>
      </c>
      <c r="FT21" s="3" t="s">
        <v>1512</v>
      </c>
      <c r="FU21" s="3" t="s">
        <v>1512</v>
      </c>
      <c r="FV21" s="3" t="s">
        <v>1512</v>
      </c>
      <c r="FW21" s="3" t="s">
        <v>1512</v>
      </c>
      <c r="FX21" s="3" t="s">
        <v>1512</v>
      </c>
      <c r="FY21" s="3" t="s">
        <v>1512</v>
      </c>
      <c r="FZ21" s="3" t="s">
        <v>1512</v>
      </c>
      <c r="GA21" s="3" t="s">
        <v>1512</v>
      </c>
      <c r="GB21" s="3" t="s">
        <v>1512</v>
      </c>
      <c r="GC21" s="3" t="s">
        <v>1512</v>
      </c>
      <c r="GD21" s="3" t="s">
        <v>1512</v>
      </c>
      <c r="GE21" s="3" t="s">
        <v>1512</v>
      </c>
      <c r="GF21" s="3" t="s">
        <v>1511</v>
      </c>
      <c r="GG21" s="3" t="s">
        <v>1512</v>
      </c>
      <c r="GH21" s="3" t="s">
        <v>1512</v>
      </c>
      <c r="GI21" s="3" t="s">
        <v>1512</v>
      </c>
      <c r="GJ21" s="3" t="s">
        <v>1512</v>
      </c>
      <c r="GK21" s="3" t="s">
        <v>1512</v>
      </c>
      <c r="GL21" s="3" t="s">
        <v>1512</v>
      </c>
      <c r="GM21" s="3" t="s">
        <v>1512</v>
      </c>
      <c r="GN21" s="3" t="s">
        <v>1512</v>
      </c>
      <c r="GO21" s="3" t="s">
        <v>1512</v>
      </c>
      <c r="GP21" s="3" t="s">
        <v>1512</v>
      </c>
      <c r="GQ21" s="3" t="s">
        <v>1512</v>
      </c>
      <c r="GR21" s="3" t="s">
        <v>1512</v>
      </c>
      <c r="GS21" s="3" t="s">
        <v>1512</v>
      </c>
      <c r="GT21" s="3" t="s">
        <v>1512</v>
      </c>
      <c r="NQ21" s="3" t="s">
        <v>1512</v>
      </c>
      <c r="NR21" s="3" t="s">
        <v>1512</v>
      </c>
      <c r="NS21" s="3" t="s">
        <v>1512</v>
      </c>
      <c r="NT21" s="3" t="s">
        <v>1512</v>
      </c>
      <c r="NU21" s="3" t="s">
        <v>1512</v>
      </c>
      <c r="NV21" s="3" t="s">
        <v>1512</v>
      </c>
      <c r="NW21" s="3" t="s">
        <v>1512</v>
      </c>
      <c r="NX21" s="3" t="s">
        <v>1512</v>
      </c>
      <c r="NY21" s="3" t="s">
        <v>1512</v>
      </c>
    </row>
    <row r="22" customFormat="false" ht="15.75" hidden="false" customHeight="true" outlineLevel="0" collapsed="false">
      <c r="A22" s="340" t="n">
        <v>44901.8295103125</v>
      </c>
      <c r="B22" s="3" t="s">
        <v>66</v>
      </c>
      <c r="C22" s="3" t="s">
        <v>1236</v>
      </c>
      <c r="D22" s="3" t="s">
        <v>1233</v>
      </c>
      <c r="CP22" s="3" t="s">
        <v>1512</v>
      </c>
      <c r="CQ22" s="3" t="s">
        <v>1512</v>
      </c>
      <c r="CR22" s="3" t="s">
        <v>1512</v>
      </c>
      <c r="CS22" s="3" t="s">
        <v>1511</v>
      </c>
      <c r="CT22" s="3" t="s">
        <v>1512</v>
      </c>
      <c r="CU22" s="3" t="s">
        <v>1511</v>
      </c>
      <c r="CV22" s="3" t="s">
        <v>1511</v>
      </c>
      <c r="CW22" s="3" t="s">
        <v>1512</v>
      </c>
      <c r="CX22" s="3" t="s">
        <v>1512</v>
      </c>
      <c r="CY22" s="3" t="s">
        <v>1512</v>
      </c>
      <c r="CZ22" s="3" t="s">
        <v>1512</v>
      </c>
      <c r="NQ22" s="3" t="s">
        <v>1512</v>
      </c>
      <c r="NR22" s="3" t="s">
        <v>1512</v>
      </c>
      <c r="NS22" s="3" t="s">
        <v>1512</v>
      </c>
      <c r="NT22" s="3" t="s">
        <v>1512</v>
      </c>
      <c r="NU22" s="3" t="s">
        <v>1512</v>
      </c>
      <c r="NV22" s="3" t="s">
        <v>1512</v>
      </c>
      <c r="NW22" s="3" t="s">
        <v>1512</v>
      </c>
      <c r="NX22" s="3" t="s">
        <v>1512</v>
      </c>
      <c r="NY22" s="3" t="s">
        <v>1512</v>
      </c>
    </row>
    <row r="23" customFormat="false" ht="15.75" hidden="false" customHeight="true" outlineLevel="0" collapsed="false">
      <c r="A23" s="340" t="n">
        <v>44901.8681879051</v>
      </c>
      <c r="B23" s="3" t="s">
        <v>1284</v>
      </c>
      <c r="C23" s="3" t="s">
        <v>1236</v>
      </c>
      <c r="D23" s="3" t="s">
        <v>1228</v>
      </c>
      <c r="NQ23" s="3" t="s">
        <v>1511</v>
      </c>
      <c r="NR23" s="3" t="s">
        <v>1511</v>
      </c>
      <c r="NS23" s="3" t="s">
        <v>1511</v>
      </c>
      <c r="NT23" s="3" t="s">
        <v>1510</v>
      </c>
      <c r="NU23" s="3" t="s">
        <v>1511</v>
      </c>
      <c r="NV23" s="3" t="s">
        <v>1511</v>
      </c>
      <c r="NW23" s="3" t="s">
        <v>1511</v>
      </c>
      <c r="NX23" s="3" t="s">
        <v>1512</v>
      </c>
      <c r="NY23" s="3" t="s">
        <v>1511</v>
      </c>
    </row>
    <row r="24" customFormat="false" ht="15.75" hidden="false" customHeight="true" outlineLevel="0" collapsed="false">
      <c r="A24" s="340" t="n">
        <v>44902.3243312616</v>
      </c>
      <c r="B24" s="3" t="s">
        <v>1235</v>
      </c>
      <c r="C24" s="3" t="s">
        <v>1236</v>
      </c>
      <c r="D24" s="3" t="s">
        <v>1233</v>
      </c>
      <c r="CP24" s="3" t="s">
        <v>1510</v>
      </c>
      <c r="CQ24" s="3" t="s">
        <v>1510</v>
      </c>
      <c r="CR24" s="3" t="s">
        <v>1510</v>
      </c>
      <c r="CS24" s="3" t="s">
        <v>1512</v>
      </c>
      <c r="CT24" s="3" t="s">
        <v>1512</v>
      </c>
      <c r="CU24" s="3" t="s">
        <v>1512</v>
      </c>
      <c r="CV24" s="3" t="s">
        <v>1512</v>
      </c>
      <c r="CW24" s="3" t="s">
        <v>1512</v>
      </c>
      <c r="CX24" s="3" t="s">
        <v>1512</v>
      </c>
      <c r="CY24" s="3" t="s">
        <v>1512</v>
      </c>
      <c r="CZ24" s="3" t="s">
        <v>1510</v>
      </c>
      <c r="NQ24" s="3" t="s">
        <v>1512</v>
      </c>
      <c r="NR24" s="3" t="s">
        <v>1512</v>
      </c>
      <c r="NS24" s="3" t="s">
        <v>1512</v>
      </c>
      <c r="NT24" s="3" t="s">
        <v>1512</v>
      </c>
      <c r="NU24" s="3" t="s">
        <v>1510</v>
      </c>
      <c r="NV24" s="3" t="s">
        <v>1512</v>
      </c>
      <c r="NW24" s="3" t="s">
        <v>1512</v>
      </c>
      <c r="NX24" s="3" t="s">
        <v>1512</v>
      </c>
      <c r="NY24" s="3" t="s">
        <v>1510</v>
      </c>
    </row>
    <row r="25" customFormat="false" ht="15.75" hidden="false" customHeight="true" outlineLevel="0" collapsed="false">
      <c r="A25" s="340" t="n">
        <v>44902.6069791204</v>
      </c>
      <c r="B25" s="3" t="s">
        <v>66</v>
      </c>
      <c r="C25" s="3" t="s">
        <v>1236</v>
      </c>
      <c r="D25" s="3" t="s">
        <v>1233</v>
      </c>
      <c r="CP25" s="3" t="s">
        <v>1512</v>
      </c>
      <c r="CQ25" s="3" t="s">
        <v>1512</v>
      </c>
      <c r="CR25" s="3" t="s">
        <v>1512</v>
      </c>
      <c r="CS25" s="3" t="s">
        <v>1511</v>
      </c>
      <c r="CT25" s="3" t="s">
        <v>1512</v>
      </c>
      <c r="CU25" s="3" t="s">
        <v>1511</v>
      </c>
      <c r="CV25" s="3" t="s">
        <v>1511</v>
      </c>
      <c r="CW25" s="3" t="s">
        <v>1512</v>
      </c>
      <c r="CX25" s="3" t="s">
        <v>1512</v>
      </c>
      <c r="CY25" s="3" t="s">
        <v>1512</v>
      </c>
      <c r="CZ25" s="3" t="s">
        <v>1512</v>
      </c>
      <c r="NQ25" s="3" t="s">
        <v>1512</v>
      </c>
      <c r="NR25" s="3" t="s">
        <v>1512</v>
      </c>
      <c r="NS25" s="3" t="s">
        <v>1512</v>
      </c>
      <c r="NT25" s="3" t="s">
        <v>1512</v>
      </c>
      <c r="NU25" s="3" t="s">
        <v>1512</v>
      </c>
      <c r="NV25" s="3" t="s">
        <v>1512</v>
      </c>
      <c r="NW25" s="3" t="s">
        <v>1512</v>
      </c>
      <c r="NX25" s="3" t="s">
        <v>1512</v>
      </c>
      <c r="NY25" s="3" t="s">
        <v>1512</v>
      </c>
    </row>
    <row r="26" customFormat="false" ht="15.75" hidden="false" customHeight="true" outlineLevel="0" collapsed="false">
      <c r="A26" s="340" t="n">
        <v>44904.5828732408</v>
      </c>
      <c r="B26" s="3" t="s">
        <v>1518</v>
      </c>
      <c r="C26" s="3" t="s">
        <v>1236</v>
      </c>
      <c r="D26" s="3" t="s">
        <v>1233</v>
      </c>
      <c r="CP26" s="3" t="s">
        <v>1512</v>
      </c>
      <c r="CQ26" s="3" t="s">
        <v>1512</v>
      </c>
      <c r="CR26" s="3" t="s">
        <v>1512</v>
      </c>
      <c r="CS26" s="3" t="s">
        <v>1512</v>
      </c>
      <c r="CT26" s="3" t="s">
        <v>1512</v>
      </c>
      <c r="CU26" s="3" t="s">
        <v>1512</v>
      </c>
      <c r="CV26" s="3" t="s">
        <v>1512</v>
      </c>
      <c r="CW26" s="3" t="s">
        <v>1511</v>
      </c>
      <c r="CX26" s="3" t="s">
        <v>1512</v>
      </c>
      <c r="CY26" s="3" t="s">
        <v>1511</v>
      </c>
      <c r="CZ26" s="3" t="s">
        <v>1511</v>
      </c>
      <c r="NQ26" s="3" t="s">
        <v>1512</v>
      </c>
      <c r="NR26" s="3" t="s">
        <v>1512</v>
      </c>
      <c r="NS26" s="3" t="s">
        <v>1512</v>
      </c>
      <c r="NT26" s="3" t="s">
        <v>1512</v>
      </c>
      <c r="NU26" s="3" t="s">
        <v>1511</v>
      </c>
      <c r="NV26" s="3" t="s">
        <v>1511</v>
      </c>
      <c r="NW26" s="3" t="s">
        <v>1511</v>
      </c>
      <c r="NX26" s="3" t="s">
        <v>1512</v>
      </c>
      <c r="NY26" s="3" t="s">
        <v>1512</v>
      </c>
    </row>
    <row r="27" customFormat="false" ht="15.75" hidden="false" customHeight="true" outlineLevel="0" collapsed="false">
      <c r="A27" s="340" t="n">
        <v>44902.3669237847</v>
      </c>
      <c r="B27" s="3" t="s">
        <v>1276</v>
      </c>
      <c r="C27" s="3" t="s">
        <v>1256</v>
      </c>
      <c r="D27" s="3" t="s">
        <v>1228</v>
      </c>
      <c r="LK27" s="3" t="s">
        <v>1511</v>
      </c>
      <c r="LL27" s="3" t="s">
        <v>1512</v>
      </c>
      <c r="LM27" s="3" t="s">
        <v>1511</v>
      </c>
      <c r="LN27" s="3" t="s">
        <v>1512</v>
      </c>
      <c r="LO27" s="3" t="s">
        <v>1512</v>
      </c>
      <c r="LP27" s="3" t="s">
        <v>1512</v>
      </c>
      <c r="LQ27" s="3" t="s">
        <v>1512</v>
      </c>
      <c r="LR27" s="3" t="s">
        <v>1512</v>
      </c>
      <c r="LS27" s="3" t="s">
        <v>1512</v>
      </c>
      <c r="LT27" s="3" t="s">
        <v>1511</v>
      </c>
      <c r="LU27" s="3" t="s">
        <v>1510</v>
      </c>
      <c r="LV27" s="3" t="s">
        <v>1512</v>
      </c>
      <c r="LW27" s="3" t="s">
        <v>1510</v>
      </c>
      <c r="LX27" s="3" t="s">
        <v>1512</v>
      </c>
      <c r="LY27" s="3" t="s">
        <v>1512</v>
      </c>
      <c r="LZ27" s="3" t="s">
        <v>1510</v>
      </c>
      <c r="MA27" s="3" t="s">
        <v>1512</v>
      </c>
      <c r="MB27" s="3" t="s">
        <v>1511</v>
      </c>
      <c r="MC27" s="3" t="s">
        <v>1512</v>
      </c>
      <c r="MD27" s="3" t="s">
        <v>1512</v>
      </c>
      <c r="ME27" s="3" t="s">
        <v>1511</v>
      </c>
      <c r="MF27" s="3" t="s">
        <v>1511</v>
      </c>
      <c r="MG27" s="3" t="s">
        <v>1512</v>
      </c>
      <c r="MH27" s="3" t="s">
        <v>1512</v>
      </c>
      <c r="MI27" s="3" t="s">
        <v>1512</v>
      </c>
      <c r="MJ27" s="3" t="s">
        <v>1512</v>
      </c>
      <c r="MK27" s="3" t="s">
        <v>1512</v>
      </c>
      <c r="ML27" s="3" t="s">
        <v>1512</v>
      </c>
      <c r="MM27" s="3" t="s">
        <v>1512</v>
      </c>
      <c r="NQ27" s="3" t="s">
        <v>1511</v>
      </c>
      <c r="NR27" s="3" t="s">
        <v>1510</v>
      </c>
      <c r="NS27" s="3" t="s">
        <v>1510</v>
      </c>
      <c r="NT27" s="3" t="s">
        <v>1512</v>
      </c>
      <c r="NU27" s="3" t="s">
        <v>1510</v>
      </c>
      <c r="NV27" s="3" t="s">
        <v>1512</v>
      </c>
      <c r="NW27" s="3" t="s">
        <v>1512</v>
      </c>
      <c r="NX27" s="3" t="s">
        <v>1512</v>
      </c>
      <c r="NY27" s="3" t="s">
        <v>1512</v>
      </c>
    </row>
    <row r="28" customFormat="false" ht="15.75" hidden="false" customHeight="true" outlineLevel="0" collapsed="false">
      <c r="A28" s="340" t="n">
        <v>44904.6860466435</v>
      </c>
      <c r="B28" s="3" t="s">
        <v>185</v>
      </c>
      <c r="C28" s="3" t="s">
        <v>1256</v>
      </c>
      <c r="D28" s="3" t="s">
        <v>1513</v>
      </c>
      <c r="AR28" s="3" t="s">
        <v>1512</v>
      </c>
      <c r="AS28" s="3" t="s">
        <v>1512</v>
      </c>
      <c r="AT28" s="3" t="s">
        <v>1512</v>
      </c>
      <c r="AU28" s="3" t="s">
        <v>1512</v>
      </c>
      <c r="AV28" s="3" t="s">
        <v>1511</v>
      </c>
      <c r="AW28" s="3" t="s">
        <v>1512</v>
      </c>
      <c r="AX28" s="3" t="s">
        <v>1511</v>
      </c>
      <c r="AY28" s="3" t="s">
        <v>1512</v>
      </c>
      <c r="AZ28" s="3" t="s">
        <v>1512</v>
      </c>
      <c r="BA28" s="3" t="s">
        <v>1512</v>
      </c>
      <c r="BB28" s="3" t="s">
        <v>1511</v>
      </c>
      <c r="BC28" s="3" t="s">
        <v>1511</v>
      </c>
      <c r="BD28" s="3" t="s">
        <v>1511</v>
      </c>
      <c r="BE28" s="3" t="s">
        <v>1512</v>
      </c>
      <c r="BF28" s="3" t="s">
        <v>1512</v>
      </c>
      <c r="BG28" s="3" t="s">
        <v>1512</v>
      </c>
      <c r="BH28" s="3" t="s">
        <v>1511</v>
      </c>
      <c r="BI28" s="3" t="s">
        <v>1511</v>
      </c>
      <c r="BJ28" s="3" t="s">
        <v>1512</v>
      </c>
      <c r="BK28" s="3" t="s">
        <v>1511</v>
      </c>
      <c r="BL28" s="3" t="s">
        <v>1512</v>
      </c>
      <c r="BM28" s="3" t="s">
        <v>1511</v>
      </c>
      <c r="BN28" s="3" t="s">
        <v>1511</v>
      </c>
      <c r="BO28" s="3" t="s">
        <v>1511</v>
      </c>
      <c r="BP28" s="3" t="s">
        <v>1511</v>
      </c>
      <c r="BQ28" s="3" t="s">
        <v>1511</v>
      </c>
      <c r="BR28" s="3" t="s">
        <v>1511</v>
      </c>
      <c r="BS28" s="3" t="s">
        <v>1511</v>
      </c>
      <c r="BT28" s="3" t="s">
        <v>1511</v>
      </c>
      <c r="BU28" s="3" t="s">
        <v>1511</v>
      </c>
      <c r="BV28" s="3" t="s">
        <v>1511</v>
      </c>
      <c r="BW28" s="3" t="s">
        <v>1511</v>
      </c>
      <c r="BX28" s="3" t="s">
        <v>1511</v>
      </c>
      <c r="BY28" s="3" t="s">
        <v>1511</v>
      </c>
      <c r="BZ28" s="3" t="s">
        <v>1512</v>
      </c>
      <c r="CA28" s="3" t="s">
        <v>1511</v>
      </c>
      <c r="CB28" s="3" t="s">
        <v>1511</v>
      </c>
      <c r="CC28" s="3" t="s">
        <v>1511</v>
      </c>
      <c r="CD28" s="3" t="s">
        <v>1512</v>
      </c>
      <c r="LK28" s="3" t="s">
        <v>1511</v>
      </c>
      <c r="LL28" s="3" t="s">
        <v>1512</v>
      </c>
      <c r="LM28" s="3" t="s">
        <v>1512</v>
      </c>
      <c r="LN28" s="3" t="s">
        <v>1512</v>
      </c>
      <c r="LO28" s="3" t="s">
        <v>1511</v>
      </c>
      <c r="LP28" s="3" t="s">
        <v>1512</v>
      </c>
      <c r="LQ28" s="3" t="s">
        <v>1512</v>
      </c>
      <c r="LR28" s="3" t="s">
        <v>1512</v>
      </c>
      <c r="LS28" s="3" t="s">
        <v>1512</v>
      </c>
      <c r="LT28" s="3" t="s">
        <v>1512</v>
      </c>
      <c r="LU28" s="3" t="s">
        <v>1512</v>
      </c>
      <c r="LV28" s="3" t="s">
        <v>1511</v>
      </c>
      <c r="LW28" s="3" t="s">
        <v>1512</v>
      </c>
      <c r="LX28" s="3" t="s">
        <v>1512</v>
      </c>
      <c r="LY28" s="3" t="s">
        <v>1512</v>
      </c>
      <c r="LZ28" s="3" t="s">
        <v>1512</v>
      </c>
      <c r="MA28" s="3" t="s">
        <v>1512</v>
      </c>
      <c r="MB28" s="3" t="s">
        <v>1511</v>
      </c>
      <c r="MC28" s="3" t="s">
        <v>1512</v>
      </c>
      <c r="MD28" s="3" t="s">
        <v>1512</v>
      </c>
      <c r="ME28" s="3" t="s">
        <v>1512</v>
      </c>
      <c r="MF28" s="3" t="s">
        <v>1512</v>
      </c>
      <c r="MG28" s="3" t="s">
        <v>1512</v>
      </c>
      <c r="MH28" s="3" t="s">
        <v>1512</v>
      </c>
      <c r="MI28" s="3" t="s">
        <v>1512</v>
      </c>
      <c r="MJ28" s="3" t="s">
        <v>1512</v>
      </c>
      <c r="MK28" s="3" t="s">
        <v>1510</v>
      </c>
      <c r="ML28" s="3" t="s">
        <v>1512</v>
      </c>
      <c r="MM28" s="3" t="s">
        <v>1512</v>
      </c>
      <c r="NQ28" s="3" t="s">
        <v>1512</v>
      </c>
      <c r="NR28" s="3" t="s">
        <v>1511</v>
      </c>
      <c r="NS28" s="3" t="s">
        <v>1512</v>
      </c>
      <c r="NT28" s="3" t="s">
        <v>1512</v>
      </c>
      <c r="NU28" s="3" t="s">
        <v>1512</v>
      </c>
      <c r="NV28" s="3" t="s">
        <v>1511</v>
      </c>
      <c r="NW28" s="3" t="s">
        <v>1512</v>
      </c>
      <c r="NX28" s="3" t="s">
        <v>1512</v>
      </c>
      <c r="NY28" s="3" t="s">
        <v>1512</v>
      </c>
    </row>
    <row r="29" customFormat="false" ht="15.75" hidden="false" customHeight="true" outlineLevel="0" collapsed="false">
      <c r="A29" s="340" t="n">
        <v>44905.5565564815</v>
      </c>
      <c r="B29" s="3" t="s">
        <v>1283</v>
      </c>
      <c r="C29" s="3" t="s">
        <v>1513</v>
      </c>
      <c r="D29" s="3" t="s">
        <v>1236</v>
      </c>
      <c r="E29" s="3" t="s">
        <v>1511</v>
      </c>
      <c r="F29" s="3" t="s">
        <v>1512</v>
      </c>
      <c r="G29" s="3" t="s">
        <v>1512</v>
      </c>
      <c r="H29" s="3" t="s">
        <v>1511</v>
      </c>
      <c r="I29" s="3" t="s">
        <v>1512</v>
      </c>
      <c r="J29" s="3" t="s">
        <v>1511</v>
      </c>
      <c r="K29" s="3" t="s">
        <v>1512</v>
      </c>
      <c r="L29" s="3" t="s">
        <v>1511</v>
      </c>
      <c r="M29" s="3" t="s">
        <v>1512</v>
      </c>
      <c r="N29" s="3" t="s">
        <v>1512</v>
      </c>
      <c r="O29" s="3" t="s">
        <v>1512</v>
      </c>
      <c r="P29" s="3" t="s">
        <v>1512</v>
      </c>
      <c r="Q29" s="3" t="s">
        <v>1511</v>
      </c>
      <c r="R29" s="3" t="s">
        <v>1511</v>
      </c>
      <c r="S29" s="3" t="s">
        <v>1511</v>
      </c>
      <c r="T29" s="3" t="s">
        <v>1511</v>
      </c>
      <c r="U29" s="3" t="s">
        <v>1511</v>
      </c>
      <c r="V29" s="3" t="s">
        <v>1511</v>
      </c>
      <c r="W29" s="3" t="s">
        <v>1511</v>
      </c>
      <c r="X29" s="3" t="s">
        <v>1511</v>
      </c>
      <c r="Y29" s="3" t="s">
        <v>1512</v>
      </c>
      <c r="Z29" s="3" t="s">
        <v>1511</v>
      </c>
      <c r="AA29" s="3" t="s">
        <v>1511</v>
      </c>
      <c r="AB29" s="3" t="s">
        <v>1511</v>
      </c>
      <c r="AC29" s="3" t="s">
        <v>1511</v>
      </c>
      <c r="AD29" s="3" t="s">
        <v>1511</v>
      </c>
      <c r="AE29" s="3" t="s">
        <v>1512</v>
      </c>
      <c r="AF29" s="3" t="s">
        <v>1511</v>
      </c>
      <c r="AG29" s="3" t="s">
        <v>1511</v>
      </c>
      <c r="AH29" s="3" t="s">
        <v>1511</v>
      </c>
      <c r="AI29" s="3" t="s">
        <v>1511</v>
      </c>
      <c r="AJ29" s="3" t="s">
        <v>1511</v>
      </c>
      <c r="AK29" s="3" t="s">
        <v>1511</v>
      </c>
      <c r="AL29" s="3" t="s">
        <v>1511</v>
      </c>
      <c r="AM29" s="3" t="s">
        <v>1511</v>
      </c>
      <c r="AN29" s="3" t="s">
        <v>1511</v>
      </c>
      <c r="AO29" s="3" t="s">
        <v>1511</v>
      </c>
      <c r="AP29" s="3" t="s">
        <v>1511</v>
      </c>
      <c r="AQ29" s="3" t="s">
        <v>1511</v>
      </c>
      <c r="NQ29" s="3" t="s">
        <v>1512</v>
      </c>
      <c r="NR29" s="3" t="s">
        <v>1512</v>
      </c>
      <c r="NS29" s="3" t="s">
        <v>1512</v>
      </c>
      <c r="NT29" s="3" t="s">
        <v>1512</v>
      </c>
      <c r="NU29" s="3" t="s">
        <v>1512</v>
      </c>
      <c r="NV29" s="3" t="s">
        <v>1511</v>
      </c>
      <c r="NW29" s="3" t="s">
        <v>1512</v>
      </c>
      <c r="NX29" s="3" t="s">
        <v>1512</v>
      </c>
      <c r="NY29" s="3" t="s">
        <v>1512</v>
      </c>
    </row>
    <row r="30" customFormat="false" ht="15.75" hidden="false" customHeight="true" outlineLevel="0" collapsed="false">
      <c r="A30" s="340" t="n">
        <v>44907.3601157176</v>
      </c>
      <c r="B30" s="3" t="s">
        <v>1268</v>
      </c>
      <c r="C30" s="3" t="s">
        <v>1239</v>
      </c>
      <c r="D30" s="3" t="s">
        <v>1223</v>
      </c>
      <c r="EX30" s="3" t="s">
        <v>1511</v>
      </c>
      <c r="EY30" s="3" t="s">
        <v>1512</v>
      </c>
      <c r="EZ30" s="3" t="s">
        <v>1512</v>
      </c>
      <c r="FA30" s="3" t="s">
        <v>1511</v>
      </c>
      <c r="FB30" s="3" t="s">
        <v>1511</v>
      </c>
      <c r="FC30" s="3" t="s">
        <v>1512</v>
      </c>
      <c r="FD30" s="3" t="s">
        <v>1511</v>
      </c>
      <c r="FE30" s="3" t="s">
        <v>1512</v>
      </c>
      <c r="FF30" s="3" t="s">
        <v>1512</v>
      </c>
      <c r="FG30" s="3" t="s">
        <v>1511</v>
      </c>
      <c r="FH30" s="3" t="s">
        <v>1511</v>
      </c>
      <c r="FI30" s="3" t="s">
        <v>1511</v>
      </c>
      <c r="FJ30" s="3" t="s">
        <v>1511</v>
      </c>
      <c r="FK30" s="3" t="s">
        <v>1512</v>
      </c>
      <c r="FL30" s="3" t="s">
        <v>1512</v>
      </c>
      <c r="FM30" s="3" t="s">
        <v>1511</v>
      </c>
      <c r="FN30" s="3" t="s">
        <v>1512</v>
      </c>
      <c r="FO30" s="3" t="s">
        <v>1511</v>
      </c>
      <c r="FP30" s="3" t="s">
        <v>1511</v>
      </c>
      <c r="FQ30" s="3" t="s">
        <v>1511</v>
      </c>
      <c r="FR30" s="3" t="s">
        <v>1511</v>
      </c>
      <c r="FS30" s="3" t="s">
        <v>1511</v>
      </c>
      <c r="FT30" s="3" t="s">
        <v>1512</v>
      </c>
      <c r="FU30" s="3" t="s">
        <v>1512</v>
      </c>
      <c r="FV30" s="3" t="s">
        <v>1512</v>
      </c>
      <c r="FW30" s="3" t="s">
        <v>1512</v>
      </c>
      <c r="FX30" s="3" t="s">
        <v>1511</v>
      </c>
      <c r="FY30" s="3" t="s">
        <v>1512</v>
      </c>
      <c r="FZ30" s="3" t="s">
        <v>1511</v>
      </c>
      <c r="GA30" s="3" t="s">
        <v>1511</v>
      </c>
      <c r="GB30" s="3" t="s">
        <v>1512</v>
      </c>
      <c r="GC30" s="3" t="s">
        <v>1512</v>
      </c>
      <c r="GD30" s="3" t="s">
        <v>1511</v>
      </c>
      <c r="GE30" s="3" t="s">
        <v>1512</v>
      </c>
      <c r="GF30" s="3" t="s">
        <v>1512</v>
      </c>
      <c r="GG30" s="3" t="s">
        <v>1512</v>
      </c>
      <c r="GH30" s="3" t="s">
        <v>1512</v>
      </c>
      <c r="GI30" s="3" t="s">
        <v>1512</v>
      </c>
      <c r="GJ30" s="3" t="s">
        <v>1512</v>
      </c>
      <c r="GK30" s="3" t="s">
        <v>1512</v>
      </c>
      <c r="GL30" s="3" t="s">
        <v>1512</v>
      </c>
      <c r="GM30" s="3" t="s">
        <v>1512</v>
      </c>
      <c r="GN30" s="3" t="s">
        <v>1512</v>
      </c>
      <c r="GO30" s="3" t="s">
        <v>1512</v>
      </c>
      <c r="GP30" s="3" t="s">
        <v>1512</v>
      </c>
      <c r="GQ30" s="3" t="s">
        <v>1512</v>
      </c>
      <c r="GR30" s="3" t="s">
        <v>1512</v>
      </c>
      <c r="GS30" s="3" t="s">
        <v>1512</v>
      </c>
      <c r="GT30" s="3" t="s">
        <v>1512</v>
      </c>
      <c r="NQ30" s="3" t="s">
        <v>1511</v>
      </c>
      <c r="NR30" s="3" t="s">
        <v>1510</v>
      </c>
      <c r="NS30" s="3" t="s">
        <v>1511</v>
      </c>
      <c r="NT30" s="3" t="s">
        <v>1512</v>
      </c>
      <c r="NU30" s="3" t="s">
        <v>1511</v>
      </c>
      <c r="NV30" s="3" t="s">
        <v>1511</v>
      </c>
      <c r="NW30" s="3" t="s">
        <v>1512</v>
      </c>
      <c r="NX30" s="3" t="s">
        <v>1510</v>
      </c>
      <c r="NY30" s="3" t="s">
        <v>1510</v>
      </c>
    </row>
    <row r="31" customFormat="false" ht="15.75" hidden="false" customHeight="true" outlineLevel="0" collapsed="false">
      <c r="A31" s="340" t="n">
        <v>44910.8382649074</v>
      </c>
      <c r="B31" s="3" t="s">
        <v>1519</v>
      </c>
      <c r="C31" s="3" t="s">
        <v>1229</v>
      </c>
      <c r="D31" s="3" t="s">
        <v>1228</v>
      </c>
      <c r="IC31" s="3" t="s">
        <v>1512</v>
      </c>
      <c r="ID31" s="3" t="s">
        <v>1511</v>
      </c>
      <c r="IE31" s="3" t="s">
        <v>1512</v>
      </c>
      <c r="IF31" s="3" t="s">
        <v>1512</v>
      </c>
      <c r="IG31" s="3" t="s">
        <v>1512</v>
      </c>
      <c r="IH31" s="3" t="s">
        <v>1511</v>
      </c>
      <c r="II31" s="3" t="s">
        <v>1511</v>
      </c>
      <c r="IJ31" s="3" t="s">
        <v>1511</v>
      </c>
      <c r="IK31" s="3" t="s">
        <v>1511</v>
      </c>
      <c r="IL31" s="3" t="s">
        <v>1511</v>
      </c>
      <c r="IM31" s="3" t="s">
        <v>1511</v>
      </c>
      <c r="IN31" s="3" t="s">
        <v>1511</v>
      </c>
      <c r="IO31" s="3" t="s">
        <v>1511</v>
      </c>
      <c r="IP31" s="3" t="s">
        <v>1511</v>
      </c>
      <c r="IQ31" s="3" t="s">
        <v>1511</v>
      </c>
      <c r="IR31" s="3" t="s">
        <v>1512</v>
      </c>
      <c r="IS31" s="3" t="s">
        <v>1511</v>
      </c>
      <c r="IT31" s="3" t="s">
        <v>1512</v>
      </c>
      <c r="IU31" s="3" t="s">
        <v>1511</v>
      </c>
      <c r="IV31" s="3" t="s">
        <v>1511</v>
      </c>
      <c r="IW31" s="3" t="s">
        <v>1512</v>
      </c>
      <c r="IX31" s="3" t="s">
        <v>1512</v>
      </c>
      <c r="IY31" s="3" t="s">
        <v>1511</v>
      </c>
      <c r="IZ31" s="3" t="s">
        <v>1512</v>
      </c>
      <c r="JA31" s="3" t="s">
        <v>1512</v>
      </c>
      <c r="JB31" s="3" t="s">
        <v>1511</v>
      </c>
      <c r="JC31" s="3" t="s">
        <v>1512</v>
      </c>
      <c r="JD31" s="3" t="s">
        <v>1511</v>
      </c>
      <c r="JE31" s="3" t="s">
        <v>1511</v>
      </c>
      <c r="JF31" s="3" t="s">
        <v>1511</v>
      </c>
      <c r="JG31" s="3" t="s">
        <v>1511</v>
      </c>
      <c r="JH31" s="3" t="s">
        <v>1511</v>
      </c>
      <c r="JI31" s="3" t="s">
        <v>1512</v>
      </c>
      <c r="JJ31" s="3" t="s">
        <v>1512</v>
      </c>
      <c r="JK31" s="3" t="s">
        <v>1512</v>
      </c>
      <c r="JL31" s="3" t="s">
        <v>1512</v>
      </c>
      <c r="JM31" s="3" t="s">
        <v>1512</v>
      </c>
      <c r="JN31" s="3" t="s">
        <v>1512</v>
      </c>
      <c r="JO31" s="3" t="s">
        <v>1512</v>
      </c>
      <c r="JP31" s="3" t="s">
        <v>1512</v>
      </c>
      <c r="JQ31" s="3" t="s">
        <v>1512</v>
      </c>
      <c r="JR31" s="3" t="s">
        <v>1511</v>
      </c>
      <c r="JS31" s="3" t="s">
        <v>1512</v>
      </c>
      <c r="NQ31" s="3" t="s">
        <v>1512</v>
      </c>
      <c r="NR31" s="3" t="s">
        <v>1512</v>
      </c>
      <c r="NS31" s="3" t="s">
        <v>1512</v>
      </c>
      <c r="NT31" s="3" t="s">
        <v>1512</v>
      </c>
      <c r="NU31" s="3" t="s">
        <v>1510</v>
      </c>
      <c r="NV31" s="3" t="s">
        <v>1511</v>
      </c>
      <c r="NW31" s="3" t="s">
        <v>1512</v>
      </c>
      <c r="NX31" s="3" t="s">
        <v>1512</v>
      </c>
      <c r="NY31" s="3" t="s">
        <v>1512</v>
      </c>
    </row>
    <row r="32" customFormat="false" ht="15.75" hidden="false" customHeight="true" outlineLevel="0" collapsed="false">
      <c r="A32" s="340" t="n">
        <v>44940.6270590046</v>
      </c>
      <c r="B32" s="3" t="s">
        <v>139</v>
      </c>
      <c r="C32" s="3" t="s">
        <v>1228</v>
      </c>
      <c r="D32" s="3" t="s">
        <v>1229</v>
      </c>
      <c r="JT32" s="3" t="s">
        <v>1512</v>
      </c>
      <c r="JU32" s="3" t="s">
        <v>1512</v>
      </c>
      <c r="JV32" s="3" t="s">
        <v>1512</v>
      </c>
      <c r="JW32" s="3" t="s">
        <v>1511</v>
      </c>
      <c r="JX32" s="3" t="s">
        <v>1512</v>
      </c>
      <c r="JY32" s="3" t="s">
        <v>1512</v>
      </c>
      <c r="JZ32" s="3" t="s">
        <v>1512</v>
      </c>
      <c r="KA32" s="3" t="s">
        <v>1512</v>
      </c>
      <c r="KB32" s="3" t="s">
        <v>1512</v>
      </c>
      <c r="KC32" s="3" t="s">
        <v>1511</v>
      </c>
      <c r="KD32" s="3" t="s">
        <v>1511</v>
      </c>
      <c r="KE32" s="3" t="s">
        <v>1511</v>
      </c>
      <c r="KF32" s="3" t="s">
        <v>1512</v>
      </c>
      <c r="KG32" s="3" t="s">
        <v>1512</v>
      </c>
      <c r="KH32" s="3" t="s">
        <v>1511</v>
      </c>
      <c r="KI32" s="3" t="s">
        <v>1512</v>
      </c>
      <c r="KJ32" s="3" t="s">
        <v>1511</v>
      </c>
      <c r="KK32" s="3" t="s">
        <v>1511</v>
      </c>
      <c r="KL32" s="3" t="s">
        <v>1511</v>
      </c>
      <c r="KM32" s="3" t="s">
        <v>1511</v>
      </c>
      <c r="KN32" s="3" t="s">
        <v>1512</v>
      </c>
      <c r="KO32" s="3" t="s">
        <v>1511</v>
      </c>
      <c r="KP32" s="3" t="s">
        <v>1511</v>
      </c>
      <c r="KQ32" s="3" t="s">
        <v>1511</v>
      </c>
      <c r="KR32" s="3" t="s">
        <v>1511</v>
      </c>
      <c r="KS32" s="3" t="s">
        <v>1511</v>
      </c>
      <c r="KT32" s="3" t="s">
        <v>1512</v>
      </c>
      <c r="KU32" s="3" t="s">
        <v>1511</v>
      </c>
      <c r="KV32" s="3" t="s">
        <v>1512</v>
      </c>
      <c r="KW32" s="3" t="s">
        <v>1511</v>
      </c>
      <c r="KX32" s="3" t="s">
        <v>1511</v>
      </c>
      <c r="KY32" s="3" t="s">
        <v>1511</v>
      </c>
      <c r="KZ32" s="3" t="s">
        <v>1511</v>
      </c>
      <c r="LA32" s="3" t="s">
        <v>1511</v>
      </c>
      <c r="LB32" s="3" t="s">
        <v>1512</v>
      </c>
      <c r="LC32" s="3" t="s">
        <v>1512</v>
      </c>
      <c r="LD32" s="3" t="s">
        <v>1511</v>
      </c>
      <c r="LE32" s="3" t="s">
        <v>1511</v>
      </c>
      <c r="LF32" s="3" t="s">
        <v>1512</v>
      </c>
      <c r="LG32" s="3" t="s">
        <v>1511</v>
      </c>
      <c r="LH32" s="3" t="s">
        <v>1512</v>
      </c>
      <c r="LI32" s="3" t="s">
        <v>1512</v>
      </c>
      <c r="LJ32" s="3" t="s">
        <v>1512</v>
      </c>
      <c r="NQ32" s="3" t="s">
        <v>1511</v>
      </c>
      <c r="NR32" s="3" t="s">
        <v>1511</v>
      </c>
      <c r="NS32" s="3" t="s">
        <v>1511</v>
      </c>
      <c r="NT32" s="3" t="s">
        <v>1512</v>
      </c>
      <c r="NU32" s="3" t="s">
        <v>1511</v>
      </c>
      <c r="NV32" s="3" t="s">
        <v>1511</v>
      </c>
      <c r="NW32" s="3" t="s">
        <v>1511</v>
      </c>
      <c r="NX32" s="3" t="s">
        <v>1511</v>
      </c>
      <c r="NY32" s="3" t="s">
        <v>1511</v>
      </c>
    </row>
    <row r="33" customFormat="false" ht="15.75" hidden="false" customHeight="true" outlineLevel="0" collapsed="false">
      <c r="A33" s="340" t="n">
        <v>44944.8663433102</v>
      </c>
      <c r="B33" s="3" t="s">
        <v>1238</v>
      </c>
      <c r="C33" s="3" t="s">
        <v>1239</v>
      </c>
      <c r="D33" s="3" t="s">
        <v>1223</v>
      </c>
      <c r="EX33" s="3" t="s">
        <v>1510</v>
      </c>
      <c r="EY33" s="3" t="s">
        <v>1510</v>
      </c>
      <c r="EZ33" s="3" t="s">
        <v>1512</v>
      </c>
      <c r="FA33" s="3" t="s">
        <v>1510</v>
      </c>
      <c r="FB33" s="3" t="s">
        <v>1512</v>
      </c>
      <c r="FC33" s="3" t="s">
        <v>1510</v>
      </c>
      <c r="FD33" s="3" t="s">
        <v>1510</v>
      </c>
      <c r="FE33" s="3" t="s">
        <v>1510</v>
      </c>
      <c r="FF33" s="3" t="s">
        <v>1512</v>
      </c>
      <c r="FG33" s="3" t="s">
        <v>1510</v>
      </c>
      <c r="FH33" s="3" t="s">
        <v>1512</v>
      </c>
      <c r="FI33" s="3" t="s">
        <v>1512</v>
      </c>
      <c r="FJ33" s="3" t="s">
        <v>1510</v>
      </c>
      <c r="FK33" s="3" t="s">
        <v>1510</v>
      </c>
      <c r="FL33" s="3" t="s">
        <v>1510</v>
      </c>
      <c r="FM33" s="3" t="s">
        <v>1510</v>
      </c>
      <c r="FN33" s="3" t="s">
        <v>1512</v>
      </c>
      <c r="FO33" s="3" t="s">
        <v>1510</v>
      </c>
      <c r="FP33" s="3" t="s">
        <v>1510</v>
      </c>
      <c r="FQ33" s="3" t="s">
        <v>1510</v>
      </c>
      <c r="FR33" s="3" t="s">
        <v>1510</v>
      </c>
      <c r="FS33" s="3" t="s">
        <v>1510</v>
      </c>
      <c r="FT33" s="3" t="s">
        <v>1510</v>
      </c>
      <c r="FU33" s="3" t="s">
        <v>1512</v>
      </c>
      <c r="FV33" s="3" t="s">
        <v>1512</v>
      </c>
      <c r="FW33" s="3" t="s">
        <v>1512</v>
      </c>
      <c r="FX33" s="3" t="s">
        <v>1512</v>
      </c>
      <c r="FY33" s="3" t="s">
        <v>1512</v>
      </c>
      <c r="FZ33" s="3" t="s">
        <v>1512</v>
      </c>
      <c r="GA33" s="3" t="s">
        <v>1512</v>
      </c>
      <c r="GB33" s="3" t="s">
        <v>1512</v>
      </c>
      <c r="GC33" s="3" t="s">
        <v>1512</v>
      </c>
      <c r="GD33" s="3" t="s">
        <v>1512</v>
      </c>
      <c r="GE33" s="3" t="s">
        <v>1512</v>
      </c>
      <c r="GF33" s="3" t="s">
        <v>1512</v>
      </c>
      <c r="GG33" s="3" t="s">
        <v>1512</v>
      </c>
      <c r="GH33" s="3" t="s">
        <v>1512</v>
      </c>
      <c r="GI33" s="3" t="s">
        <v>1512</v>
      </c>
      <c r="GJ33" s="3" t="s">
        <v>1512</v>
      </c>
      <c r="GK33" s="3" t="s">
        <v>1512</v>
      </c>
      <c r="GL33" s="3" t="s">
        <v>1512</v>
      </c>
      <c r="GM33" s="3" t="s">
        <v>1512</v>
      </c>
      <c r="GN33" s="3" t="s">
        <v>1512</v>
      </c>
      <c r="GO33" s="3" t="s">
        <v>1512</v>
      </c>
      <c r="GP33" s="3" t="s">
        <v>1512</v>
      </c>
      <c r="GQ33" s="3" t="s">
        <v>1512</v>
      </c>
      <c r="GR33" s="3" t="s">
        <v>1512</v>
      </c>
      <c r="GS33" s="3" t="s">
        <v>1512</v>
      </c>
      <c r="GT33" s="3" t="s">
        <v>1512</v>
      </c>
      <c r="NQ33" s="3" t="s">
        <v>1512</v>
      </c>
      <c r="NR33" s="3" t="s">
        <v>1512</v>
      </c>
      <c r="NS33" s="3" t="s">
        <v>1512</v>
      </c>
      <c r="NT33" s="3" t="s">
        <v>1512</v>
      </c>
      <c r="NU33" s="3" t="s">
        <v>1511</v>
      </c>
      <c r="NV33" s="3" t="s">
        <v>1512</v>
      </c>
      <c r="NW33" s="3" t="s">
        <v>1512</v>
      </c>
      <c r="NX33" s="3" t="s">
        <v>1512</v>
      </c>
      <c r="NY33" s="3" t="s">
        <v>1512</v>
      </c>
    </row>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0" width="24.28"/>
    <col collapsed="false" customWidth="true" hidden="false" outlineLevel="0" max="5" min="2" style="0" width="28.79"/>
    <col collapsed="false" customWidth="true" hidden="false" outlineLevel="0" max="7" min="6" style="0" width="12.64"/>
    <col collapsed="false" customWidth="true" hidden="false" outlineLevel="0" max="26" min="8" style="0" width="8.64"/>
    <col collapsed="false" customWidth="true" hidden="false" outlineLevel="0" max="1024" min="27" style="0" width="12.64"/>
  </cols>
  <sheetData>
    <row r="1" customFormat="false" ht="66" hidden="false" customHeight="true" outlineLevel="0" collapsed="false">
      <c r="A1" s="342" t="s">
        <v>1520</v>
      </c>
      <c r="B1" s="343"/>
      <c r="C1" s="344"/>
      <c r="D1" s="345"/>
      <c r="E1" s="346"/>
      <c r="F1" s="347"/>
      <c r="G1" s="318"/>
    </row>
    <row r="2" customFormat="false" ht="15.75" hidden="false" customHeight="true" outlineLevel="0" collapsed="false">
      <c r="A2" s="348" t="s">
        <v>1181</v>
      </c>
      <c r="B2" s="349" t="n">
        <v>1</v>
      </c>
      <c r="C2" s="349" t="n">
        <v>1</v>
      </c>
      <c r="D2" s="349" t="n">
        <v>1</v>
      </c>
      <c r="E2" s="350"/>
      <c r="F2" s="351"/>
      <c r="G2" s="318"/>
    </row>
    <row r="3" customFormat="false" ht="15.75" hidden="false" customHeight="true" outlineLevel="0" collapsed="false">
      <c r="A3" s="348" t="s">
        <v>1124</v>
      </c>
      <c r="B3" s="349" t="n">
        <v>1</v>
      </c>
      <c r="C3" s="349" t="n">
        <v>1</v>
      </c>
      <c r="D3" s="349" t="n">
        <v>1</v>
      </c>
      <c r="E3" s="349"/>
      <c r="F3" s="352"/>
      <c r="G3" s="318"/>
    </row>
    <row r="4" customFormat="false" ht="15.75" hidden="false" customHeight="true" outlineLevel="0" collapsed="false">
      <c r="A4" s="348" t="s">
        <v>1149</v>
      </c>
      <c r="B4" s="349" t="n">
        <v>1</v>
      </c>
      <c r="C4" s="349" t="n">
        <v>1</v>
      </c>
      <c r="D4" s="349"/>
      <c r="E4" s="349"/>
      <c r="F4" s="352"/>
      <c r="G4" s="318"/>
    </row>
    <row r="5" customFormat="false" ht="15.75" hidden="false" customHeight="true" outlineLevel="0" collapsed="false">
      <c r="A5" s="353" t="s">
        <v>1187</v>
      </c>
      <c r="B5" s="349" t="n">
        <v>1</v>
      </c>
      <c r="C5" s="354" t="n">
        <v>1</v>
      </c>
      <c r="D5" s="349" t="n">
        <v>1</v>
      </c>
      <c r="E5" s="349"/>
      <c r="F5" s="352"/>
      <c r="G5" s="318"/>
    </row>
    <row r="6" customFormat="false" ht="15.75" hidden="false" customHeight="true" outlineLevel="0" collapsed="false">
      <c r="A6" s="353" t="s">
        <v>1131</v>
      </c>
      <c r="B6" s="349" t="n">
        <v>1</v>
      </c>
      <c r="C6" s="354" t="n">
        <v>1</v>
      </c>
      <c r="D6" s="349" t="n">
        <v>1</v>
      </c>
      <c r="E6" s="350"/>
      <c r="F6" s="351"/>
      <c r="G6" s="318"/>
    </row>
    <row r="7" customFormat="false" ht="15.75" hidden="false" customHeight="true" outlineLevel="0" collapsed="false">
      <c r="A7" s="353" t="s">
        <v>1141</v>
      </c>
      <c r="B7" s="349" t="n">
        <v>1</v>
      </c>
      <c r="C7" s="349" t="n">
        <v>1</v>
      </c>
      <c r="D7" s="349" t="n">
        <v>1</v>
      </c>
      <c r="E7" s="349"/>
      <c r="F7" s="352"/>
      <c r="G7" s="318"/>
    </row>
    <row r="8" customFormat="false" ht="15.75" hidden="false" customHeight="true" outlineLevel="0" collapsed="false">
      <c r="A8" s="353" t="s">
        <v>1125</v>
      </c>
      <c r="B8" s="349" t="n">
        <v>1</v>
      </c>
      <c r="C8" s="354"/>
      <c r="D8" s="349"/>
      <c r="E8" s="349"/>
      <c r="F8" s="352"/>
      <c r="G8" s="318"/>
    </row>
    <row r="9" customFormat="false" ht="15.75" hidden="false" customHeight="true" outlineLevel="0" collapsed="false">
      <c r="A9" s="353" t="s">
        <v>1521</v>
      </c>
      <c r="B9" s="349"/>
      <c r="C9" s="354"/>
      <c r="D9" s="349"/>
      <c r="E9" s="349"/>
      <c r="F9" s="352"/>
      <c r="G9" s="318"/>
    </row>
    <row r="10" customFormat="false" ht="15.75" hidden="false" customHeight="true" outlineLevel="0" collapsed="false">
      <c r="A10" s="353" t="s">
        <v>1126</v>
      </c>
      <c r="B10" s="349" t="n">
        <v>1</v>
      </c>
      <c r="C10" s="354" t="n">
        <v>1</v>
      </c>
      <c r="D10" s="349" t="n">
        <v>1</v>
      </c>
      <c r="E10" s="349"/>
      <c r="F10" s="352"/>
      <c r="G10" s="318"/>
    </row>
    <row r="11" customFormat="false" ht="15.75" hidden="false" customHeight="true" outlineLevel="0" collapsed="false">
      <c r="A11" s="353" t="s">
        <v>1522</v>
      </c>
      <c r="B11" s="349"/>
      <c r="C11" s="354"/>
      <c r="D11" s="349"/>
      <c r="E11" s="350"/>
      <c r="F11" s="351"/>
      <c r="G11" s="318"/>
    </row>
    <row r="12" customFormat="false" ht="15.75" hidden="false" customHeight="true" outlineLevel="0" collapsed="false">
      <c r="A12" s="353" t="s">
        <v>1523</v>
      </c>
      <c r="B12" s="349" t="n">
        <v>1</v>
      </c>
      <c r="C12" s="354"/>
      <c r="D12" s="349"/>
      <c r="E12" s="349"/>
      <c r="F12" s="352"/>
      <c r="G12" s="318"/>
    </row>
    <row r="13" customFormat="false" ht="15.75" hidden="false" customHeight="true" outlineLevel="0" collapsed="false">
      <c r="A13" s="353" t="s">
        <v>1146</v>
      </c>
      <c r="B13" s="349"/>
      <c r="C13" s="354"/>
      <c r="D13" s="349"/>
      <c r="E13" s="349"/>
      <c r="F13" s="352"/>
      <c r="G13" s="318"/>
    </row>
    <row r="14" customFormat="false" ht="15.75" hidden="false" customHeight="true" outlineLevel="0" collapsed="false">
      <c r="A14" s="353" t="s">
        <v>1524</v>
      </c>
      <c r="B14" s="349"/>
      <c r="C14" s="354"/>
      <c r="D14" s="349"/>
      <c r="E14" s="349"/>
      <c r="F14" s="352"/>
      <c r="G14" s="318"/>
    </row>
    <row r="15" customFormat="false" ht="15.75" hidden="false" customHeight="true" outlineLevel="0" collapsed="false">
      <c r="A15" s="353" t="s">
        <v>1199</v>
      </c>
      <c r="B15" s="349" t="n">
        <v>1</v>
      </c>
      <c r="C15" s="349" t="n">
        <v>1</v>
      </c>
      <c r="D15" s="349" t="n">
        <v>1</v>
      </c>
      <c r="E15" s="350"/>
      <c r="F15" s="351"/>
      <c r="G15" s="318"/>
    </row>
    <row r="16" customFormat="false" ht="15.75" hidden="false" customHeight="true" outlineLevel="0" collapsed="false">
      <c r="A16" s="353" t="s">
        <v>1196</v>
      </c>
      <c r="B16" s="349" t="n">
        <v>1</v>
      </c>
      <c r="C16" s="349" t="n">
        <v>1</v>
      </c>
      <c r="D16" s="349"/>
      <c r="E16" s="349"/>
      <c r="F16" s="352"/>
      <c r="G16" s="318"/>
    </row>
    <row r="17" customFormat="false" ht="15.75" hidden="false" customHeight="true" outlineLevel="0" collapsed="false">
      <c r="A17" s="353" t="s">
        <v>1211</v>
      </c>
      <c r="B17" s="349" t="n">
        <v>1</v>
      </c>
      <c r="C17" s="349" t="n">
        <v>1</v>
      </c>
      <c r="D17" s="349" t="n">
        <v>1</v>
      </c>
      <c r="E17" s="349"/>
      <c r="F17" s="352"/>
      <c r="G17" s="318"/>
    </row>
    <row r="18" customFormat="false" ht="15.75" hidden="false" customHeight="true" outlineLevel="0" collapsed="false">
      <c r="A18" s="353" t="s">
        <v>1189</v>
      </c>
      <c r="B18" s="349" t="n">
        <v>1</v>
      </c>
      <c r="C18" s="349" t="n">
        <v>1</v>
      </c>
      <c r="D18" s="349" t="n">
        <v>1</v>
      </c>
      <c r="E18" s="349"/>
      <c r="F18" s="352"/>
      <c r="G18" s="318"/>
    </row>
    <row r="19" customFormat="false" ht="15.75" hidden="false" customHeight="true" outlineLevel="0" collapsed="false">
      <c r="A19" s="353" t="s">
        <v>1525</v>
      </c>
      <c r="B19" s="349"/>
      <c r="C19" s="354"/>
      <c r="D19" s="349"/>
      <c r="E19" s="350"/>
      <c r="F19" s="351"/>
      <c r="G19" s="318"/>
    </row>
    <row r="20" customFormat="false" ht="15.75" hidden="false" customHeight="true" outlineLevel="0" collapsed="false">
      <c r="A20" s="353" t="s">
        <v>1129</v>
      </c>
      <c r="B20" s="349" t="n">
        <v>1</v>
      </c>
      <c r="C20" s="354" t="n">
        <v>1</v>
      </c>
      <c r="D20" s="349" t="n">
        <v>1</v>
      </c>
      <c r="E20" s="349"/>
      <c r="F20" s="355"/>
      <c r="G20" s="318"/>
    </row>
    <row r="21" customFormat="false" ht="15.75" hidden="false" customHeight="true" outlineLevel="0" collapsed="false">
      <c r="A21" s="353" t="s">
        <v>1164</v>
      </c>
      <c r="B21" s="349" t="n">
        <v>1</v>
      </c>
      <c r="C21" s="354"/>
      <c r="D21" s="349"/>
      <c r="E21" s="349"/>
      <c r="F21" s="352"/>
      <c r="G21" s="318"/>
    </row>
    <row r="22" customFormat="false" ht="15.75" hidden="false" customHeight="true" outlineLevel="0" collapsed="false">
      <c r="A22" s="353" t="s">
        <v>1208</v>
      </c>
      <c r="B22" s="349" t="n">
        <v>1</v>
      </c>
      <c r="C22" s="349" t="n">
        <v>1</v>
      </c>
      <c r="D22" s="349"/>
      <c r="E22" s="349"/>
      <c r="F22" s="352"/>
      <c r="G22" s="318"/>
    </row>
    <row r="23" customFormat="false" ht="15.75" hidden="false" customHeight="true" outlineLevel="0" collapsed="false">
      <c r="A23" s="353" t="s">
        <v>1130</v>
      </c>
      <c r="B23" s="349" t="n">
        <v>1</v>
      </c>
      <c r="C23" s="354"/>
      <c r="D23" s="349"/>
      <c r="E23" s="350"/>
      <c r="F23" s="351"/>
      <c r="G23" s="318"/>
    </row>
    <row r="24" customFormat="false" ht="15.75" hidden="false" customHeight="true" outlineLevel="0" collapsed="false">
      <c r="A24" s="353" t="s">
        <v>1140</v>
      </c>
      <c r="B24" s="349" t="n">
        <v>1</v>
      </c>
      <c r="C24" s="349" t="n">
        <v>1</v>
      </c>
      <c r="D24" s="349" t="n">
        <v>1</v>
      </c>
      <c r="E24" s="349"/>
      <c r="F24" s="352"/>
      <c r="G24" s="318"/>
    </row>
    <row r="25" customFormat="false" ht="15.75" hidden="false" customHeight="true" outlineLevel="0" collapsed="false">
      <c r="A25" s="353" t="s">
        <v>1155</v>
      </c>
      <c r="B25" s="349" t="n">
        <v>1</v>
      </c>
      <c r="C25" s="354"/>
      <c r="D25" s="349"/>
      <c r="E25" s="349"/>
      <c r="F25" s="352"/>
      <c r="G25" s="318"/>
    </row>
    <row r="26" customFormat="false" ht="15.75" hidden="false" customHeight="true" outlineLevel="0" collapsed="false">
      <c r="A26" s="353" t="s">
        <v>1159</v>
      </c>
      <c r="B26" s="349"/>
      <c r="C26" s="354"/>
      <c r="D26" s="349"/>
      <c r="E26" s="349"/>
      <c r="F26" s="352"/>
      <c r="G26" s="318"/>
    </row>
    <row r="27" customFormat="false" ht="15.75" hidden="false" customHeight="true" outlineLevel="0" collapsed="false">
      <c r="A27" s="353" t="s">
        <v>1526</v>
      </c>
      <c r="B27" s="349"/>
      <c r="C27" s="354"/>
      <c r="D27" s="349"/>
      <c r="E27" s="349"/>
      <c r="F27" s="355"/>
      <c r="G27" s="318"/>
    </row>
    <row r="28" customFormat="false" ht="15.75" hidden="false" customHeight="true" outlineLevel="0" collapsed="false">
      <c r="A28" s="353" t="s">
        <v>1165</v>
      </c>
      <c r="B28" s="349" t="n">
        <v>1</v>
      </c>
      <c r="C28" s="354"/>
      <c r="D28" s="349"/>
      <c r="E28" s="349"/>
      <c r="F28" s="352"/>
      <c r="G28" s="318"/>
    </row>
    <row r="29" customFormat="false" ht="15.75" hidden="false" customHeight="true" outlineLevel="0" collapsed="false">
      <c r="A29" s="353" t="s">
        <v>1182</v>
      </c>
      <c r="B29" s="349" t="n">
        <v>1</v>
      </c>
      <c r="C29" s="349" t="n">
        <v>1</v>
      </c>
      <c r="D29" s="349" t="n">
        <v>1</v>
      </c>
      <c r="E29" s="349"/>
      <c r="F29" s="352"/>
      <c r="G29" s="318"/>
    </row>
    <row r="30" customFormat="false" ht="15.75" hidden="false" customHeight="true" outlineLevel="0" collapsed="false">
      <c r="A30" s="353" t="s">
        <v>1191</v>
      </c>
      <c r="B30" s="349" t="n">
        <v>1</v>
      </c>
      <c r="C30" s="354"/>
      <c r="D30" s="349"/>
      <c r="E30" s="350"/>
      <c r="F30" s="351"/>
      <c r="G30" s="318"/>
    </row>
    <row r="31" customFormat="false" ht="15.75" hidden="false" customHeight="true" outlineLevel="0" collapsed="false">
      <c r="A31" s="353" t="s">
        <v>1527</v>
      </c>
      <c r="B31" s="349"/>
      <c r="C31" s="354"/>
      <c r="D31" s="349"/>
      <c r="E31" s="349"/>
      <c r="F31" s="352"/>
      <c r="G31" s="318"/>
    </row>
    <row r="32" customFormat="false" ht="15.75" hidden="false" customHeight="true" outlineLevel="0" collapsed="false">
      <c r="A32" s="353" t="s">
        <v>1192</v>
      </c>
      <c r="B32" s="349"/>
      <c r="C32" s="354"/>
      <c r="D32" s="349"/>
      <c r="E32" s="349"/>
      <c r="F32" s="352"/>
      <c r="G32" s="318"/>
    </row>
    <row r="33" customFormat="false" ht="15.75" hidden="false" customHeight="true" outlineLevel="0" collapsed="false">
      <c r="A33" s="353" t="s">
        <v>1528</v>
      </c>
      <c r="B33" s="349"/>
      <c r="C33" s="354"/>
      <c r="D33" s="349"/>
      <c r="E33" s="349"/>
      <c r="F33" s="352"/>
      <c r="G33" s="318"/>
    </row>
    <row r="34" customFormat="false" ht="15.75" hidden="false" customHeight="true" outlineLevel="0" collapsed="false">
      <c r="A34" s="353" t="s">
        <v>1136</v>
      </c>
      <c r="B34" s="349" t="n">
        <v>1</v>
      </c>
      <c r="C34" s="354"/>
      <c r="D34" s="349"/>
      <c r="E34" s="349"/>
      <c r="F34" s="352"/>
      <c r="G34" s="318"/>
    </row>
    <row r="35" customFormat="false" ht="15.75" hidden="false" customHeight="true" outlineLevel="0" collapsed="false">
      <c r="A35" s="353" t="s">
        <v>1188</v>
      </c>
      <c r="B35" s="349" t="n">
        <v>1</v>
      </c>
      <c r="C35" s="354" t="n">
        <v>1</v>
      </c>
      <c r="D35" s="349" t="n">
        <v>1</v>
      </c>
      <c r="E35" s="349" t="n">
        <v>1</v>
      </c>
      <c r="F35" s="352"/>
      <c r="G35" s="318"/>
    </row>
    <row r="36" customFormat="false" ht="15.75" hidden="false" customHeight="true" outlineLevel="0" collapsed="false">
      <c r="A36" s="353" t="s">
        <v>1134</v>
      </c>
      <c r="B36" s="349" t="n">
        <v>1</v>
      </c>
      <c r="C36" s="349" t="n">
        <v>1</v>
      </c>
      <c r="D36" s="349" t="n">
        <v>1</v>
      </c>
      <c r="E36" s="349"/>
      <c r="F36" s="352"/>
      <c r="G36" s="318"/>
    </row>
    <row r="37" customFormat="false" ht="15.75" hidden="false" customHeight="true" outlineLevel="0" collapsed="false">
      <c r="A37" s="353" t="s">
        <v>1529</v>
      </c>
      <c r="B37" s="349" t="n">
        <v>1</v>
      </c>
      <c r="C37" s="354"/>
      <c r="D37" s="349"/>
      <c r="E37" s="349"/>
      <c r="F37" s="352"/>
      <c r="G37" s="318"/>
    </row>
    <row r="38" customFormat="false" ht="15.75" hidden="false" customHeight="true" outlineLevel="0" collapsed="false">
      <c r="A38" s="353" t="s">
        <v>1530</v>
      </c>
      <c r="B38" s="349"/>
      <c r="C38" s="354"/>
      <c r="D38" s="349"/>
      <c r="E38" s="349"/>
      <c r="F38" s="352"/>
      <c r="G38" s="318"/>
    </row>
    <row r="39" customFormat="false" ht="15.75" hidden="false" customHeight="true" outlineLevel="0" collapsed="false">
      <c r="A39" s="353" t="s">
        <v>1184</v>
      </c>
      <c r="B39" s="349" t="n">
        <v>1</v>
      </c>
      <c r="C39" s="354"/>
      <c r="D39" s="349"/>
      <c r="E39" s="349"/>
      <c r="F39" s="352"/>
      <c r="G39" s="318"/>
    </row>
    <row r="40" customFormat="false" ht="15.75" hidden="false" customHeight="true" outlineLevel="0" collapsed="false">
      <c r="A40" s="353" t="s">
        <v>1185</v>
      </c>
      <c r="B40" s="349" t="n">
        <v>1</v>
      </c>
      <c r="C40" s="349" t="n">
        <v>1</v>
      </c>
      <c r="D40" s="349" t="n">
        <v>1</v>
      </c>
      <c r="E40" s="349"/>
      <c r="F40" s="352"/>
      <c r="G40" s="318"/>
    </row>
    <row r="41" customFormat="false" ht="15.75" hidden="false" customHeight="true" outlineLevel="0" collapsed="false">
      <c r="A41" s="353" t="s">
        <v>1194</v>
      </c>
      <c r="B41" s="349" t="n">
        <v>1</v>
      </c>
      <c r="C41" s="354"/>
      <c r="D41" s="349"/>
      <c r="E41" s="349"/>
      <c r="F41" s="352"/>
      <c r="G41" s="318"/>
    </row>
    <row r="42" customFormat="false" ht="15.75" hidden="false" customHeight="true" outlineLevel="0" collapsed="false">
      <c r="A42" s="353" t="s">
        <v>1186</v>
      </c>
      <c r="B42" s="349" t="n">
        <v>1</v>
      </c>
      <c r="C42" s="349" t="n">
        <v>1</v>
      </c>
      <c r="D42" s="349" t="n">
        <v>1</v>
      </c>
      <c r="E42" s="349"/>
      <c r="F42" s="352"/>
      <c r="G42" s="318"/>
    </row>
    <row r="43" customFormat="false" ht="15.75" hidden="false" customHeight="true" outlineLevel="0" collapsed="false">
      <c r="A43" s="348" t="s">
        <v>1142</v>
      </c>
      <c r="B43" s="349" t="n">
        <v>1</v>
      </c>
      <c r="C43" s="354" t="n">
        <v>1</v>
      </c>
      <c r="D43" s="349" t="n">
        <v>1</v>
      </c>
      <c r="E43" s="349"/>
      <c r="F43" s="352"/>
      <c r="G43" s="318"/>
    </row>
    <row r="44" customFormat="false" ht="15.75" hidden="false" customHeight="true" outlineLevel="0" collapsed="false">
      <c r="A44" s="348" t="s">
        <v>1156</v>
      </c>
      <c r="B44" s="349" t="n">
        <v>1</v>
      </c>
      <c r="C44" s="354"/>
      <c r="D44" s="354"/>
      <c r="E44" s="349"/>
      <c r="F44" s="352"/>
      <c r="G44" s="318"/>
    </row>
    <row r="45" customFormat="false" ht="15.75" hidden="false" customHeight="true" outlineLevel="0" collapsed="false">
      <c r="A45" s="348" t="s">
        <v>1531</v>
      </c>
      <c r="B45" s="349" t="n">
        <v>1</v>
      </c>
      <c r="C45" s="354"/>
      <c r="D45" s="354"/>
      <c r="E45" s="349"/>
      <c r="F45" s="352"/>
      <c r="G45" s="318"/>
    </row>
    <row r="46" customFormat="false" ht="15.75" hidden="false" customHeight="true" outlineLevel="0" collapsed="false">
      <c r="A46" s="348" t="s">
        <v>1147</v>
      </c>
      <c r="B46" s="349" t="n">
        <v>1</v>
      </c>
      <c r="C46" s="354"/>
      <c r="D46" s="354"/>
      <c r="E46" s="349"/>
      <c r="F46" s="352"/>
      <c r="G46" s="318"/>
    </row>
    <row r="47" customFormat="false" ht="15.75" hidden="false" customHeight="true" outlineLevel="0" collapsed="false">
      <c r="A47" s="348" t="s">
        <v>1193</v>
      </c>
      <c r="B47" s="349" t="n">
        <v>1</v>
      </c>
      <c r="C47" s="354" t="n">
        <v>1</v>
      </c>
      <c r="D47" s="354" t="n">
        <v>1</v>
      </c>
      <c r="E47" s="349"/>
      <c r="F47" s="352"/>
      <c r="G47" s="318"/>
    </row>
    <row r="48" customFormat="false" ht="15.75" hidden="false" customHeight="true" outlineLevel="0" collapsed="false">
      <c r="A48" s="356" t="s">
        <v>1532</v>
      </c>
      <c r="B48" s="357" t="n">
        <f aca="false">SUM(B2:B43)</f>
        <v>31</v>
      </c>
      <c r="C48" s="358" t="n">
        <f aca="false">SUM(C2:C43)</f>
        <v>20</v>
      </c>
      <c r="D48" s="358" t="n">
        <f aca="false">SUM(D2:D43)</f>
        <v>17</v>
      </c>
      <c r="E48" s="357" t="n">
        <f aca="false">SUM(E2:E43)</f>
        <v>1</v>
      </c>
      <c r="F48" s="352"/>
      <c r="G48" s="318"/>
    </row>
    <row r="49" customFormat="false" ht="15.75" hidden="false" customHeight="true" outlineLevel="0" collapsed="false">
      <c r="B49" s="123"/>
      <c r="C49" s="123"/>
      <c r="D49" s="123"/>
      <c r="E49" s="123"/>
      <c r="F49" s="318"/>
      <c r="G49" s="318"/>
    </row>
    <row r="50" customFormat="false" ht="15.75" hidden="false" customHeight="true" outlineLevel="0" collapsed="false">
      <c r="B50" s="123"/>
      <c r="C50" s="123"/>
      <c r="D50" s="123"/>
      <c r="E50" s="123"/>
      <c r="F50" s="318"/>
      <c r="G50" s="318"/>
    </row>
    <row r="51" customFormat="false" ht="15.75" hidden="false" customHeight="true" outlineLevel="0" collapsed="false">
      <c r="B51" s="123"/>
      <c r="C51" s="123"/>
      <c r="D51" s="123"/>
      <c r="E51" s="123"/>
      <c r="F51" s="318"/>
      <c r="G51" s="318"/>
    </row>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S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0" width="20.78"/>
    <col collapsed="false" customWidth="true" hidden="false" outlineLevel="0" max="8" min="2" style="0" width="12.64"/>
    <col collapsed="false" customWidth="true" hidden="false" outlineLevel="0" max="9" min="9" style="0" width="22.03"/>
    <col collapsed="false" customWidth="true" hidden="false" outlineLevel="0" max="19" min="10" style="0" width="12.64"/>
    <col collapsed="false" customWidth="true" hidden="false" outlineLevel="0" max="26" min="20" style="0" width="8.64"/>
    <col collapsed="false" customWidth="true" hidden="false" outlineLevel="0" max="1024" min="27" style="0" width="12.64"/>
  </cols>
  <sheetData>
    <row r="1" customFormat="false" ht="15.75" hidden="false" customHeight="true" outlineLevel="0" collapsed="false">
      <c r="A1" s="359" t="s">
        <v>1533</v>
      </c>
      <c r="B1" s="359"/>
      <c r="C1" s="359"/>
      <c r="D1" s="359"/>
      <c r="E1" s="359"/>
      <c r="F1" s="359"/>
      <c r="G1" s="359"/>
      <c r="H1" s="359"/>
      <c r="I1" s="359"/>
      <c r="K1" s="360" t="s">
        <v>1534</v>
      </c>
      <c r="L1" s="360"/>
      <c r="M1" s="360"/>
      <c r="N1" s="360"/>
      <c r="O1" s="360"/>
      <c r="P1" s="360"/>
      <c r="Q1" s="360"/>
      <c r="R1" s="360"/>
      <c r="S1" s="360"/>
    </row>
    <row r="2" customFormat="false" ht="15.75" hidden="false" customHeight="true" outlineLevel="0" collapsed="false">
      <c r="A2" s="361" t="s">
        <v>1535</v>
      </c>
      <c r="B2" s="362" t="s">
        <v>1536</v>
      </c>
      <c r="C2" s="362"/>
      <c r="D2" s="362"/>
      <c r="E2" s="362"/>
      <c r="F2" s="362"/>
      <c r="G2" s="362"/>
      <c r="H2" s="362"/>
      <c r="I2" s="362"/>
      <c r="K2" s="363"/>
      <c r="L2" s="363"/>
      <c r="M2" s="363"/>
      <c r="N2" s="363"/>
      <c r="O2" s="363"/>
      <c r="P2" s="363"/>
      <c r="Q2" s="363"/>
      <c r="R2" s="363"/>
      <c r="S2" s="363"/>
    </row>
    <row r="3" customFormat="false" ht="15.75" hidden="false" customHeight="true" outlineLevel="0" collapsed="false">
      <c r="A3" s="361" t="s">
        <v>1537</v>
      </c>
      <c r="B3" s="364" t="s">
        <v>1538</v>
      </c>
      <c r="C3" s="364"/>
      <c r="D3" s="364"/>
      <c r="E3" s="364"/>
      <c r="F3" s="364"/>
      <c r="G3" s="364"/>
      <c r="H3" s="364"/>
      <c r="I3" s="364"/>
      <c r="K3" s="365" t="s">
        <v>1539</v>
      </c>
      <c r="L3" s="365"/>
      <c r="M3" s="365"/>
      <c r="N3" s="365"/>
      <c r="O3" s="365"/>
      <c r="P3" s="365"/>
      <c r="Q3" s="365"/>
      <c r="R3" s="365"/>
      <c r="S3" s="365"/>
    </row>
    <row r="4" customFormat="false" ht="15.75" hidden="false" customHeight="true" outlineLevel="0" collapsed="false">
      <c r="A4" s="361" t="s">
        <v>1540</v>
      </c>
      <c r="B4" s="362" t="s">
        <v>1541</v>
      </c>
      <c r="C4" s="362"/>
      <c r="D4" s="362"/>
      <c r="E4" s="362"/>
      <c r="F4" s="362"/>
      <c r="G4" s="362"/>
      <c r="H4" s="362"/>
      <c r="I4" s="362"/>
      <c r="K4" s="363" t="s">
        <v>1542</v>
      </c>
      <c r="L4" s="363"/>
      <c r="M4" s="363"/>
      <c r="N4" s="363"/>
      <c r="O4" s="363"/>
      <c r="P4" s="363"/>
      <c r="Q4" s="363"/>
      <c r="R4" s="363"/>
      <c r="S4" s="363"/>
    </row>
    <row r="5" customFormat="false" ht="15.75" hidden="false" customHeight="true" outlineLevel="0" collapsed="false">
      <c r="A5" s="361" t="s">
        <v>1543</v>
      </c>
      <c r="B5" s="362" t="s">
        <v>1544</v>
      </c>
      <c r="C5" s="362"/>
      <c r="D5" s="362"/>
      <c r="E5" s="362"/>
      <c r="F5" s="362"/>
      <c r="G5" s="362"/>
      <c r="H5" s="362"/>
      <c r="I5" s="362"/>
      <c r="K5" s="363" t="s">
        <v>1545</v>
      </c>
      <c r="L5" s="363"/>
      <c r="M5" s="363"/>
      <c r="N5" s="363"/>
      <c r="O5" s="363"/>
      <c r="P5" s="363"/>
      <c r="Q5" s="363"/>
      <c r="R5" s="363"/>
      <c r="S5" s="363"/>
    </row>
    <row r="6" customFormat="false" ht="15.75" hidden="false" customHeight="true" outlineLevel="0" collapsed="false">
      <c r="A6" s="361" t="s">
        <v>1546</v>
      </c>
      <c r="B6" s="362" t="s">
        <v>1547</v>
      </c>
      <c r="C6" s="362"/>
      <c r="D6" s="362"/>
      <c r="E6" s="362"/>
      <c r="F6" s="362"/>
      <c r="G6" s="362"/>
      <c r="H6" s="362"/>
      <c r="I6" s="362"/>
      <c r="K6" s="363" t="s">
        <v>1548</v>
      </c>
      <c r="L6" s="363"/>
      <c r="M6" s="363"/>
      <c r="N6" s="363"/>
      <c r="O6" s="363"/>
      <c r="P6" s="363"/>
      <c r="Q6" s="363"/>
      <c r="R6" s="363"/>
      <c r="S6" s="363"/>
    </row>
    <row r="7" customFormat="false" ht="15.75" hidden="false" customHeight="true" outlineLevel="0" collapsed="false">
      <c r="A7" s="361" t="s">
        <v>1549</v>
      </c>
      <c r="B7" s="362" t="s">
        <v>1550</v>
      </c>
      <c r="C7" s="362"/>
      <c r="D7" s="362"/>
      <c r="E7" s="362"/>
      <c r="F7" s="362"/>
      <c r="G7" s="362"/>
      <c r="H7" s="362"/>
      <c r="I7" s="362"/>
      <c r="K7" s="363" t="s">
        <v>1551</v>
      </c>
      <c r="L7" s="363"/>
      <c r="M7" s="363"/>
      <c r="N7" s="363"/>
      <c r="O7" s="363"/>
      <c r="P7" s="363"/>
      <c r="Q7" s="363"/>
      <c r="R7" s="363"/>
      <c r="S7" s="363"/>
    </row>
    <row r="8" customFormat="false" ht="15.75" hidden="false" customHeight="true" outlineLevel="0" collapsed="false">
      <c r="A8" s="361" t="s">
        <v>1552</v>
      </c>
      <c r="B8" s="362" t="s">
        <v>1553</v>
      </c>
      <c r="C8" s="362"/>
      <c r="D8" s="362"/>
      <c r="E8" s="362"/>
      <c r="F8" s="362"/>
      <c r="G8" s="362"/>
      <c r="H8" s="362"/>
      <c r="I8" s="362"/>
      <c r="K8" s="363" t="s">
        <v>1554</v>
      </c>
      <c r="L8" s="363"/>
      <c r="M8" s="363"/>
      <c r="N8" s="363"/>
      <c r="O8" s="363"/>
      <c r="P8" s="363"/>
      <c r="Q8" s="363"/>
      <c r="R8" s="363"/>
      <c r="S8" s="363"/>
    </row>
    <row r="9" customFormat="false" ht="15.75" hidden="false" customHeight="true" outlineLevel="0" collapsed="false">
      <c r="A9" s="361" t="s">
        <v>1555</v>
      </c>
      <c r="B9" s="366" t="s">
        <v>1556</v>
      </c>
      <c r="C9" s="366"/>
      <c r="D9" s="366"/>
      <c r="E9" s="366"/>
      <c r="F9" s="366"/>
      <c r="G9" s="366"/>
      <c r="H9" s="366"/>
      <c r="I9" s="366"/>
      <c r="K9" s="363" t="s">
        <v>1557</v>
      </c>
      <c r="L9" s="363"/>
      <c r="M9" s="363"/>
      <c r="N9" s="363"/>
      <c r="O9" s="363"/>
      <c r="P9" s="363"/>
      <c r="Q9" s="363"/>
      <c r="R9" s="363"/>
      <c r="S9" s="363"/>
    </row>
    <row r="10" customFormat="false" ht="15.75" hidden="false" customHeight="true" outlineLevel="0" collapsed="false">
      <c r="A10" s="367" t="s">
        <v>1558</v>
      </c>
      <c r="B10" s="368" t="s">
        <v>1559</v>
      </c>
      <c r="C10" s="368"/>
      <c r="D10" s="368"/>
      <c r="E10" s="368"/>
      <c r="F10" s="368"/>
      <c r="G10" s="368"/>
      <c r="H10" s="368"/>
      <c r="I10" s="368"/>
      <c r="K10" s="363"/>
      <c r="L10" s="363"/>
      <c r="M10" s="363"/>
      <c r="N10" s="363"/>
      <c r="O10" s="363"/>
      <c r="P10" s="363"/>
      <c r="Q10" s="363"/>
      <c r="R10" s="363"/>
      <c r="S10" s="363"/>
    </row>
    <row r="11" customFormat="false" ht="15.75" hidden="false" customHeight="true" outlineLevel="0" collapsed="false">
      <c r="A11" s="3" t="s">
        <v>1560</v>
      </c>
    </row>
    <row r="12" customFormat="false" ht="15.75" hidden="false" customHeight="true" outlineLevel="0" collapsed="false"/>
    <row r="13" customFormat="false" ht="15.75" hidden="false" customHeight="true" outlineLevel="0" collapsed="false"/>
    <row r="14" customFormat="false" ht="15.75" hidden="false" customHeight="true" outlineLevel="0" collapsed="false"/>
    <row r="15" customFormat="false" ht="15.75" hidden="false" customHeight="true" outlineLevel="0" collapsed="false"/>
    <row r="16" customFormat="false" ht="15.75" hidden="false" customHeight="true" outlineLevel="0" collapsed="false"/>
    <row r="17" customFormat="false" ht="15.75" hidden="false" customHeight="true" outlineLevel="0" collapsed="false"/>
    <row r="18" customFormat="false" ht="15.75" hidden="false" customHeight="true" outlineLevel="0" collapsed="false"/>
    <row r="19" customFormat="false" ht="15.75" hidden="false" customHeight="true" outlineLevel="0" collapsed="false"/>
    <row r="20" customFormat="false" ht="15.75" hidden="false" customHeight="true" outlineLevel="0" collapsed="false"/>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mergeCells count="18">
    <mergeCell ref="A1:I1"/>
    <mergeCell ref="K1:S1"/>
    <mergeCell ref="B2:I2"/>
    <mergeCell ref="B3:I3"/>
    <mergeCell ref="K3:S3"/>
    <mergeCell ref="B4:I4"/>
    <mergeCell ref="K4:S4"/>
    <mergeCell ref="B5:I5"/>
    <mergeCell ref="K5:S5"/>
    <mergeCell ref="B6:I6"/>
    <mergeCell ref="K6:S6"/>
    <mergeCell ref="B7:I7"/>
    <mergeCell ref="K7:S7"/>
    <mergeCell ref="B8:I8"/>
    <mergeCell ref="K8:S8"/>
    <mergeCell ref="B9:I9"/>
    <mergeCell ref="K9:S9"/>
    <mergeCell ref="B10:I10"/>
  </mergeCell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Q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0" width="8.26"/>
    <col collapsed="false" customWidth="true" hidden="false" outlineLevel="0" max="2" min="2" style="0" width="12.89"/>
    <col collapsed="false" customWidth="true" hidden="false" outlineLevel="0" max="3" min="3" style="0" width="9.14"/>
    <col collapsed="false" customWidth="true" hidden="false" outlineLevel="0" max="4" min="4" style="0" width="12.64"/>
    <col collapsed="false" customWidth="true" hidden="false" outlineLevel="0" max="5" min="5" style="0" width="7.76"/>
    <col collapsed="false" customWidth="true" hidden="false" outlineLevel="0" max="6" min="6" style="0" width="9.64"/>
    <col collapsed="false" customWidth="true" hidden="false" outlineLevel="0" max="7" min="7" style="0" width="8.51"/>
    <col collapsed="false" customWidth="true" hidden="false" outlineLevel="0" max="8" min="8" style="0" width="11.39"/>
    <col collapsed="false" customWidth="true" hidden="false" outlineLevel="0" max="9" min="9" style="0" width="11.89"/>
    <col collapsed="false" customWidth="true" hidden="false" outlineLevel="0" max="10" min="10" style="0" width="10.26"/>
    <col collapsed="false" customWidth="true" hidden="false" outlineLevel="0" max="11" min="11" style="0" width="12.15"/>
    <col collapsed="false" customWidth="true" hidden="false" outlineLevel="0" max="12" min="12" style="0" width="11.89"/>
    <col collapsed="false" customWidth="true" hidden="false" outlineLevel="0" max="13" min="13" style="0" width="8.51"/>
    <col collapsed="false" customWidth="true" hidden="false" outlineLevel="0" max="14" min="14" style="0" width="11.39"/>
    <col collapsed="false" customWidth="true" hidden="false" outlineLevel="0" max="15" min="15" style="0" width="11.89"/>
    <col collapsed="false" customWidth="true" hidden="false" outlineLevel="0" max="16" min="16" style="0" width="12.15"/>
    <col collapsed="false" customWidth="true" hidden="false" outlineLevel="0" max="17" min="17" style="0" width="11.89"/>
    <col collapsed="false" customWidth="true" hidden="false" outlineLevel="0" max="18" min="18" style="0" width="8.51"/>
    <col collapsed="false" customWidth="true" hidden="false" outlineLevel="0" max="19" min="19" style="0" width="11.39"/>
    <col collapsed="false" customWidth="true" hidden="false" outlineLevel="0" max="20" min="20" style="0" width="11.89"/>
    <col collapsed="false" customWidth="true" hidden="false" outlineLevel="0" max="21" min="21" style="0" width="12.15"/>
    <col collapsed="false" customWidth="true" hidden="false" outlineLevel="0" max="22" min="22" style="0" width="11.89"/>
    <col collapsed="false" customWidth="true" hidden="false" outlineLevel="0" max="23" min="23" style="0" width="8.51"/>
    <col collapsed="false" customWidth="true" hidden="false" outlineLevel="0" max="24" min="24" style="0" width="11.39"/>
    <col collapsed="false" customWidth="true" hidden="false" outlineLevel="0" max="25" min="25" style="0" width="11.89"/>
    <col collapsed="false" customWidth="true" hidden="false" outlineLevel="0" max="26" min="26" style="0" width="12.01"/>
    <col collapsed="false" customWidth="true" hidden="false" outlineLevel="0" max="27" min="27" style="0" width="11.89"/>
    <col collapsed="false" customWidth="true" hidden="false" outlineLevel="0" max="28" min="28" style="0" width="12.51"/>
    <col collapsed="false" customWidth="true" hidden="false" outlineLevel="0" max="1024" min="29" style="0" width="12.64"/>
  </cols>
  <sheetData>
    <row r="1" customFormat="false" ht="15.75" hidden="false" customHeight="true" outlineLevel="0" collapsed="false">
      <c r="A1" s="249" t="s">
        <v>290</v>
      </c>
      <c r="B1" s="369" t="s">
        <v>1561</v>
      </c>
      <c r="C1" s="370" t="s">
        <v>292</v>
      </c>
      <c r="D1" s="370" t="s">
        <v>293</v>
      </c>
      <c r="E1" s="371" t="s">
        <v>294</v>
      </c>
      <c r="F1" s="250" t="s">
        <v>295</v>
      </c>
      <c r="G1" s="249" t="s">
        <v>1562</v>
      </c>
      <c r="H1" s="249" t="s">
        <v>1563</v>
      </c>
      <c r="I1" s="249" t="s">
        <v>1564</v>
      </c>
      <c r="J1" s="249" t="s">
        <v>1565</v>
      </c>
      <c r="K1" s="249" t="s">
        <v>1566</v>
      </c>
      <c r="L1" s="249" t="s">
        <v>1567</v>
      </c>
      <c r="M1" s="249" t="s">
        <v>1562</v>
      </c>
      <c r="N1" s="249" t="s">
        <v>1563</v>
      </c>
      <c r="O1" s="249" t="s">
        <v>1564</v>
      </c>
      <c r="P1" s="249" t="s">
        <v>1566</v>
      </c>
      <c r="Q1" s="249" t="s">
        <v>1567</v>
      </c>
      <c r="R1" s="249" t="s">
        <v>1562</v>
      </c>
      <c r="S1" s="249" t="s">
        <v>1563</v>
      </c>
      <c r="T1" s="249" t="s">
        <v>1564</v>
      </c>
      <c r="U1" s="249" t="s">
        <v>1566</v>
      </c>
      <c r="V1" s="249" t="s">
        <v>1567</v>
      </c>
      <c r="W1" s="249" t="s">
        <v>1562</v>
      </c>
      <c r="X1" s="249" t="s">
        <v>1563</v>
      </c>
      <c r="Y1" s="249" t="s">
        <v>1564</v>
      </c>
      <c r="Z1" s="372" t="s">
        <v>1566</v>
      </c>
      <c r="AA1" s="249" t="s">
        <v>1567</v>
      </c>
      <c r="AB1" s="249" t="s">
        <v>1568</v>
      </c>
      <c r="AC1" s="373"/>
      <c r="AD1" s="373"/>
      <c r="AE1" s="373"/>
      <c r="AF1" s="373"/>
      <c r="AG1" s="373"/>
      <c r="AH1" s="373"/>
      <c r="AI1" s="373"/>
      <c r="AJ1" s="373"/>
      <c r="AK1" s="373"/>
      <c r="AL1" s="373"/>
      <c r="AM1" s="373"/>
      <c r="AN1" s="373"/>
      <c r="AO1" s="373"/>
      <c r="AP1" s="373"/>
      <c r="AQ1" s="373"/>
    </row>
    <row r="2" customFormat="false" ht="15.75" hidden="false" customHeight="true" outlineLevel="0" collapsed="false">
      <c r="A2" s="97"/>
      <c r="B2" s="114"/>
      <c r="C2" s="97" t="n">
        <f aca="false">SUM(G2:AB2)</f>
        <v>0</v>
      </c>
      <c r="D2" s="114" t="n">
        <f aca="false">SUM(B2,C2)</f>
        <v>0</v>
      </c>
      <c r="E2" s="97" t="n">
        <f aca="false">0</f>
        <v>0</v>
      </c>
      <c r="F2" s="266" t="n">
        <f aca="false">SUM(D2-E2)</f>
        <v>0</v>
      </c>
      <c r="G2" s="97"/>
      <c r="H2" s="97"/>
      <c r="I2" s="97"/>
      <c r="J2" s="97"/>
      <c r="K2" s="97"/>
      <c r="L2" s="97"/>
      <c r="M2" s="97"/>
      <c r="N2" s="97"/>
      <c r="O2" s="97"/>
      <c r="P2" s="97"/>
      <c r="Q2" s="97"/>
      <c r="R2" s="97"/>
      <c r="S2" s="97"/>
      <c r="T2" s="97"/>
      <c r="U2" s="97"/>
      <c r="V2" s="97"/>
      <c r="W2" s="97"/>
      <c r="X2" s="97"/>
      <c r="Y2" s="97"/>
      <c r="Z2" s="374"/>
      <c r="AA2" s="97"/>
      <c r="AB2" s="97"/>
      <c r="AC2" s="112"/>
      <c r="AD2" s="112"/>
      <c r="AE2" s="112"/>
      <c r="AF2" s="112"/>
      <c r="AG2" s="112"/>
      <c r="AH2" s="112"/>
      <c r="AI2" s="112"/>
      <c r="AJ2" s="112"/>
      <c r="AK2" s="112"/>
      <c r="AL2" s="112"/>
      <c r="AM2" s="112"/>
      <c r="AN2" s="112"/>
      <c r="AO2" s="112"/>
      <c r="AP2" s="112"/>
      <c r="AQ2" s="112"/>
    </row>
    <row r="3" customFormat="false" ht="15.75" hidden="false" customHeight="true" outlineLevel="0" collapsed="false">
      <c r="A3" s="97"/>
      <c r="B3" s="114"/>
      <c r="C3" s="97" t="n">
        <f aca="false">SUM(G3:AB3)</f>
        <v>0</v>
      </c>
      <c r="D3" s="114" t="n">
        <f aca="false">SUM(B3,C3)</f>
        <v>0</v>
      </c>
      <c r="E3" s="97" t="n">
        <f aca="false">0</f>
        <v>0</v>
      </c>
      <c r="F3" s="266" t="n">
        <f aca="false">SUM(D3-E3)</f>
        <v>0</v>
      </c>
      <c r="G3" s="97"/>
      <c r="H3" s="97"/>
      <c r="I3" s="97"/>
      <c r="J3" s="97"/>
      <c r="K3" s="97"/>
      <c r="L3" s="97"/>
      <c r="M3" s="97"/>
      <c r="N3" s="97"/>
      <c r="O3" s="97"/>
      <c r="P3" s="97"/>
      <c r="Q3" s="97"/>
      <c r="R3" s="97"/>
      <c r="S3" s="97"/>
      <c r="T3" s="97"/>
      <c r="U3" s="97"/>
      <c r="V3" s="97"/>
      <c r="W3" s="97"/>
      <c r="X3" s="97"/>
      <c r="Y3" s="97"/>
      <c r="Z3" s="374"/>
      <c r="AA3" s="97"/>
      <c r="AB3" s="97"/>
      <c r="AC3" s="112"/>
      <c r="AD3" s="112"/>
      <c r="AE3" s="112"/>
      <c r="AF3" s="112"/>
      <c r="AG3" s="112"/>
      <c r="AH3" s="112"/>
      <c r="AI3" s="112"/>
      <c r="AJ3" s="112"/>
      <c r="AK3" s="112"/>
      <c r="AL3" s="112"/>
      <c r="AM3" s="112"/>
      <c r="AN3" s="112"/>
      <c r="AO3" s="112"/>
      <c r="AP3" s="112"/>
      <c r="AQ3" s="112"/>
    </row>
    <row r="4" customFormat="false" ht="15.75" hidden="false" customHeight="true" outlineLevel="0" collapsed="false">
      <c r="A4" s="97"/>
      <c r="B4" s="114"/>
      <c r="C4" s="97" t="n">
        <f aca="false">SUM(G4:AB4)</f>
        <v>0</v>
      </c>
      <c r="D4" s="114" t="n">
        <f aca="false">SUM(B4,C4)</f>
        <v>0</v>
      </c>
      <c r="E4" s="97" t="n">
        <f aca="false">0</f>
        <v>0</v>
      </c>
      <c r="F4" s="266" t="n">
        <f aca="false">SUM(D4-E4)</f>
        <v>0</v>
      </c>
      <c r="G4" s="97"/>
      <c r="H4" s="97"/>
      <c r="I4" s="97"/>
      <c r="J4" s="97"/>
      <c r="K4" s="97"/>
      <c r="L4" s="97"/>
      <c r="M4" s="97"/>
      <c r="N4" s="97"/>
      <c r="O4" s="97"/>
      <c r="P4" s="97"/>
      <c r="Q4" s="97"/>
      <c r="R4" s="97"/>
      <c r="S4" s="97"/>
      <c r="T4" s="97"/>
      <c r="U4" s="97"/>
      <c r="V4" s="97"/>
      <c r="W4" s="97"/>
      <c r="X4" s="97"/>
      <c r="Y4" s="97"/>
      <c r="Z4" s="374"/>
      <c r="AA4" s="97"/>
      <c r="AB4" s="97"/>
      <c r="AC4" s="112"/>
      <c r="AD4" s="112"/>
      <c r="AE4" s="112"/>
      <c r="AF4" s="112"/>
      <c r="AG4" s="112"/>
      <c r="AH4" s="112"/>
      <c r="AI4" s="112"/>
      <c r="AJ4" s="112"/>
      <c r="AK4" s="112"/>
      <c r="AL4" s="112"/>
      <c r="AM4" s="112"/>
      <c r="AN4" s="112"/>
      <c r="AO4" s="112"/>
      <c r="AP4" s="112"/>
      <c r="AQ4" s="112"/>
    </row>
    <row r="5" customFormat="false" ht="15.75" hidden="false" customHeight="true" outlineLevel="0" collapsed="false">
      <c r="A5" s="97"/>
      <c r="B5" s="114"/>
      <c r="C5" s="97" t="n">
        <f aca="false">SUM(G5:AB5)</f>
        <v>0</v>
      </c>
      <c r="D5" s="114" t="n">
        <f aca="false">SUM(B5,C5)</f>
        <v>0</v>
      </c>
      <c r="E5" s="97" t="n">
        <f aca="false">0</f>
        <v>0</v>
      </c>
      <c r="F5" s="266" t="n">
        <f aca="false">SUM(D5-E5)</f>
        <v>0</v>
      </c>
      <c r="G5" s="97"/>
      <c r="H5" s="97"/>
      <c r="I5" s="97"/>
      <c r="J5" s="97"/>
      <c r="K5" s="97"/>
      <c r="L5" s="97"/>
      <c r="M5" s="97"/>
      <c r="N5" s="97"/>
      <c r="O5" s="97"/>
      <c r="P5" s="97"/>
      <c r="Q5" s="97"/>
      <c r="R5" s="97"/>
      <c r="S5" s="97"/>
      <c r="T5" s="97"/>
      <c r="U5" s="97"/>
      <c r="V5" s="97"/>
      <c r="W5" s="97"/>
      <c r="X5" s="97"/>
      <c r="Y5" s="97"/>
      <c r="Z5" s="374"/>
      <c r="AA5" s="97"/>
      <c r="AB5" s="97"/>
      <c r="AC5" s="112"/>
      <c r="AD5" s="112"/>
      <c r="AE5" s="112"/>
      <c r="AF5" s="112"/>
      <c r="AG5" s="112"/>
      <c r="AH5" s="112"/>
      <c r="AI5" s="112"/>
      <c r="AJ5" s="112"/>
      <c r="AK5" s="112"/>
      <c r="AL5" s="112"/>
      <c r="AM5" s="112"/>
      <c r="AN5" s="112"/>
      <c r="AO5" s="112"/>
      <c r="AP5" s="112"/>
      <c r="AQ5" s="112"/>
    </row>
    <row r="6" customFormat="false" ht="15.75" hidden="false" customHeight="true" outlineLevel="0" collapsed="false">
      <c r="A6" s="97"/>
      <c r="B6" s="114"/>
      <c r="C6" s="97" t="n">
        <f aca="false">SUM(G6:AB6)</f>
        <v>0</v>
      </c>
      <c r="D6" s="114" t="n">
        <f aca="false">SUM(B6,C6)</f>
        <v>0</v>
      </c>
      <c r="E6" s="97" t="n">
        <f aca="false">0</f>
        <v>0</v>
      </c>
      <c r="F6" s="266" t="n">
        <f aca="false">SUM(D6-E6)</f>
        <v>0</v>
      </c>
      <c r="G6" s="97"/>
      <c r="H6" s="97"/>
      <c r="I6" s="97"/>
      <c r="J6" s="97"/>
      <c r="K6" s="97"/>
      <c r="L6" s="97"/>
      <c r="M6" s="97"/>
      <c r="N6" s="97"/>
      <c r="O6" s="97"/>
      <c r="P6" s="97"/>
      <c r="Q6" s="97"/>
      <c r="R6" s="97"/>
      <c r="S6" s="97"/>
      <c r="T6" s="97"/>
      <c r="U6" s="97"/>
      <c r="V6" s="97"/>
      <c r="W6" s="97"/>
      <c r="X6" s="97"/>
      <c r="Y6" s="97"/>
      <c r="Z6" s="374"/>
      <c r="AA6" s="97"/>
      <c r="AB6" s="97"/>
      <c r="AC6" s="112"/>
      <c r="AD6" s="112"/>
      <c r="AE6" s="112"/>
      <c r="AF6" s="112"/>
      <c r="AG6" s="112"/>
      <c r="AH6" s="112"/>
      <c r="AI6" s="112"/>
      <c r="AJ6" s="112"/>
      <c r="AK6" s="112"/>
      <c r="AL6" s="112"/>
      <c r="AM6" s="112"/>
      <c r="AN6" s="112"/>
      <c r="AO6" s="112"/>
      <c r="AP6" s="112"/>
      <c r="AQ6" s="112"/>
    </row>
    <row r="7" customFormat="false" ht="15.75" hidden="false" customHeight="true" outlineLevel="0" collapsed="false">
      <c r="A7" s="97"/>
      <c r="B7" s="114"/>
      <c r="C7" s="97" t="n">
        <f aca="false">SUM(G7:AB7)</f>
        <v>0</v>
      </c>
      <c r="D7" s="114" t="n">
        <f aca="false">SUM(B7,C7)</f>
        <v>0</v>
      </c>
      <c r="E7" s="97" t="n">
        <f aca="false">0</f>
        <v>0</v>
      </c>
      <c r="F7" s="266" t="n">
        <f aca="false">SUM(D7-E7)</f>
        <v>0</v>
      </c>
      <c r="G7" s="97"/>
      <c r="H7" s="97"/>
      <c r="I7" s="97"/>
      <c r="J7" s="97"/>
      <c r="K7" s="97"/>
      <c r="L7" s="97"/>
      <c r="M7" s="97"/>
      <c r="N7" s="97"/>
      <c r="O7" s="97"/>
      <c r="P7" s="97"/>
      <c r="Q7" s="97"/>
      <c r="R7" s="97"/>
      <c r="S7" s="97"/>
      <c r="T7" s="97"/>
      <c r="U7" s="97"/>
      <c r="V7" s="97"/>
      <c r="W7" s="97"/>
      <c r="X7" s="97"/>
      <c r="Y7" s="97"/>
      <c r="Z7" s="374"/>
      <c r="AA7" s="97"/>
      <c r="AB7" s="97"/>
      <c r="AC7" s="112"/>
      <c r="AD7" s="112"/>
      <c r="AE7" s="112"/>
      <c r="AF7" s="112"/>
      <c r="AG7" s="112"/>
      <c r="AH7" s="112"/>
      <c r="AI7" s="112"/>
      <c r="AJ7" s="112"/>
      <c r="AK7" s="112"/>
      <c r="AL7" s="112"/>
      <c r="AM7" s="112"/>
      <c r="AN7" s="112"/>
      <c r="AO7" s="112"/>
      <c r="AP7" s="112"/>
      <c r="AQ7" s="112"/>
    </row>
    <row r="8" customFormat="false" ht="15.75" hidden="false" customHeight="true" outlineLevel="0" collapsed="false">
      <c r="A8" s="97"/>
      <c r="B8" s="114"/>
      <c r="C8" s="97" t="n">
        <f aca="false">SUM(G8:AB8)</f>
        <v>0</v>
      </c>
      <c r="D8" s="114" t="n">
        <f aca="false">SUM(B8,C8)</f>
        <v>0</v>
      </c>
      <c r="E8" s="97" t="n">
        <f aca="false">0</f>
        <v>0</v>
      </c>
      <c r="F8" s="266" t="n">
        <f aca="false">SUM(D8-E8)</f>
        <v>0</v>
      </c>
      <c r="G8" s="97"/>
      <c r="H8" s="97"/>
      <c r="I8" s="97"/>
      <c r="J8" s="97"/>
      <c r="K8" s="97"/>
      <c r="L8" s="97"/>
      <c r="M8" s="97"/>
      <c r="N8" s="97"/>
      <c r="O8" s="97"/>
      <c r="P8" s="97"/>
      <c r="Q8" s="97"/>
      <c r="R8" s="97"/>
      <c r="S8" s="97"/>
      <c r="T8" s="97"/>
      <c r="U8" s="97"/>
      <c r="V8" s="97"/>
      <c r="W8" s="97"/>
      <c r="X8" s="97"/>
      <c r="Y8" s="97"/>
      <c r="Z8" s="374"/>
      <c r="AA8" s="97"/>
      <c r="AB8" s="97"/>
      <c r="AC8" s="112"/>
      <c r="AD8" s="112"/>
      <c r="AE8" s="112"/>
      <c r="AF8" s="112"/>
      <c r="AG8" s="112"/>
      <c r="AH8" s="112"/>
      <c r="AI8" s="112"/>
      <c r="AJ8" s="112"/>
      <c r="AK8" s="112"/>
      <c r="AL8" s="112"/>
      <c r="AM8" s="112"/>
      <c r="AN8" s="112"/>
      <c r="AO8" s="112"/>
      <c r="AP8" s="112"/>
      <c r="AQ8" s="112"/>
    </row>
    <row r="9" customFormat="false" ht="15.75" hidden="false" customHeight="true" outlineLevel="0" collapsed="false">
      <c r="A9" s="97"/>
      <c r="B9" s="114"/>
      <c r="C9" s="97" t="n">
        <f aca="false">SUM(G9:AB9)</f>
        <v>0</v>
      </c>
      <c r="D9" s="114" t="n">
        <f aca="false">SUM(B9,C9)</f>
        <v>0</v>
      </c>
      <c r="E9" s="97" t="n">
        <f aca="false">0</f>
        <v>0</v>
      </c>
      <c r="F9" s="266" t="n">
        <f aca="false">SUM(D9-E9)</f>
        <v>0</v>
      </c>
      <c r="G9" s="97"/>
      <c r="H9" s="97"/>
      <c r="I9" s="97"/>
      <c r="J9" s="97"/>
      <c r="K9" s="97"/>
      <c r="L9" s="97"/>
      <c r="M9" s="97"/>
      <c r="N9" s="97"/>
      <c r="O9" s="97"/>
      <c r="P9" s="97"/>
      <c r="Q9" s="97"/>
      <c r="R9" s="97"/>
      <c r="S9" s="97"/>
      <c r="T9" s="97"/>
      <c r="U9" s="97"/>
      <c r="V9" s="97"/>
      <c r="W9" s="97"/>
      <c r="X9" s="97"/>
      <c r="Y9" s="97"/>
      <c r="Z9" s="374"/>
      <c r="AA9" s="97"/>
      <c r="AB9" s="97"/>
      <c r="AC9" s="112"/>
      <c r="AD9" s="112"/>
      <c r="AE9" s="112"/>
      <c r="AF9" s="112"/>
      <c r="AG9" s="112"/>
      <c r="AH9" s="112"/>
      <c r="AI9" s="112"/>
      <c r="AJ9" s="112"/>
      <c r="AK9" s="112"/>
      <c r="AL9" s="112"/>
      <c r="AM9" s="112"/>
      <c r="AN9" s="112"/>
      <c r="AO9" s="112"/>
      <c r="AP9" s="112"/>
      <c r="AQ9" s="112"/>
    </row>
    <row r="10" customFormat="false" ht="15.75" hidden="false" customHeight="true" outlineLevel="0" collapsed="false">
      <c r="A10" s="97"/>
      <c r="B10" s="114"/>
      <c r="C10" s="97" t="n">
        <f aca="false">SUM(G10:AB10)</f>
        <v>0</v>
      </c>
      <c r="D10" s="114" t="n">
        <f aca="false">SUM(B10,C10)</f>
        <v>0</v>
      </c>
      <c r="E10" s="97" t="n">
        <f aca="false">0</f>
        <v>0</v>
      </c>
      <c r="F10" s="266" t="n">
        <f aca="false">SUM(D10-E10)</f>
        <v>0</v>
      </c>
      <c r="G10" s="97"/>
      <c r="H10" s="97"/>
      <c r="I10" s="97"/>
      <c r="J10" s="97"/>
      <c r="K10" s="97"/>
      <c r="L10" s="97"/>
      <c r="M10" s="97"/>
      <c r="N10" s="97"/>
      <c r="O10" s="97"/>
      <c r="P10" s="97"/>
      <c r="Q10" s="97"/>
      <c r="R10" s="97"/>
      <c r="S10" s="97"/>
      <c r="T10" s="97"/>
      <c r="U10" s="97"/>
      <c r="V10" s="97"/>
      <c r="W10" s="97"/>
      <c r="X10" s="97"/>
      <c r="Y10" s="97"/>
      <c r="Z10" s="374"/>
      <c r="AA10" s="97"/>
      <c r="AB10" s="97"/>
      <c r="AC10" s="112"/>
      <c r="AD10" s="112"/>
      <c r="AE10" s="112"/>
      <c r="AF10" s="112"/>
      <c r="AG10" s="112"/>
      <c r="AH10" s="112"/>
      <c r="AI10" s="112"/>
      <c r="AJ10" s="112"/>
      <c r="AK10" s="112"/>
      <c r="AL10" s="112"/>
      <c r="AM10" s="112"/>
      <c r="AN10" s="112"/>
      <c r="AO10" s="112"/>
      <c r="AP10" s="112"/>
      <c r="AQ10" s="112"/>
    </row>
    <row r="11" customFormat="false" ht="15.75" hidden="false" customHeight="true" outlineLevel="0" collapsed="false">
      <c r="A11" s="97"/>
      <c r="B11" s="114"/>
      <c r="C11" s="97" t="n">
        <f aca="false">SUM(G11:AB11)</f>
        <v>0</v>
      </c>
      <c r="D11" s="114" t="n">
        <f aca="false">SUM(B11,C11)</f>
        <v>0</v>
      </c>
      <c r="E11" s="97" t="n">
        <f aca="false">0</f>
        <v>0</v>
      </c>
      <c r="F11" s="266" t="n">
        <f aca="false">SUM(D11-E11)</f>
        <v>0</v>
      </c>
      <c r="G11" s="97"/>
      <c r="H11" s="97"/>
      <c r="I11" s="97"/>
      <c r="J11" s="97"/>
      <c r="K11" s="97"/>
      <c r="L11" s="97"/>
      <c r="M11" s="97"/>
      <c r="N11" s="97"/>
      <c r="O11" s="97"/>
      <c r="P11" s="97"/>
      <c r="Q11" s="97"/>
      <c r="R11" s="97"/>
      <c r="S11" s="97"/>
      <c r="T11" s="97"/>
      <c r="U11" s="97"/>
      <c r="V11" s="97"/>
      <c r="W11" s="97"/>
      <c r="X11" s="97"/>
      <c r="Y11" s="97"/>
      <c r="Z11" s="374"/>
      <c r="AA11" s="97"/>
      <c r="AB11" s="97"/>
      <c r="AC11" s="112"/>
      <c r="AD11" s="112"/>
      <c r="AE11" s="112"/>
      <c r="AF11" s="112"/>
      <c r="AG11" s="112"/>
      <c r="AH11" s="112"/>
      <c r="AI11" s="112"/>
      <c r="AJ11" s="112"/>
      <c r="AK11" s="112"/>
      <c r="AL11" s="112"/>
      <c r="AM11" s="112"/>
      <c r="AN11" s="112"/>
      <c r="AO11" s="112"/>
      <c r="AP11" s="112"/>
      <c r="AQ11" s="112"/>
    </row>
    <row r="12" customFormat="false" ht="15.75" hidden="false" customHeight="true" outlineLevel="0" collapsed="false">
      <c r="A12" s="97"/>
      <c r="B12" s="114"/>
      <c r="C12" s="97" t="n">
        <f aca="false">SUM(G12:AB12)</f>
        <v>0</v>
      </c>
      <c r="D12" s="114" t="n">
        <f aca="false">SUM(B12,C12)</f>
        <v>0</v>
      </c>
      <c r="E12" s="97" t="n">
        <f aca="false">0</f>
        <v>0</v>
      </c>
      <c r="F12" s="266" t="n">
        <f aca="false">SUM(D12-E12)</f>
        <v>0</v>
      </c>
      <c r="G12" s="97"/>
      <c r="H12" s="97"/>
      <c r="I12" s="97"/>
      <c r="J12" s="97"/>
      <c r="K12" s="97"/>
      <c r="L12" s="97"/>
      <c r="M12" s="97"/>
      <c r="N12" s="97"/>
      <c r="O12" s="97"/>
      <c r="P12" s="97"/>
      <c r="Q12" s="97"/>
      <c r="R12" s="97"/>
      <c r="S12" s="97"/>
      <c r="T12" s="97"/>
      <c r="U12" s="97"/>
      <c r="V12" s="97"/>
      <c r="W12" s="97"/>
      <c r="X12" s="97"/>
      <c r="Y12" s="97"/>
      <c r="Z12" s="374"/>
      <c r="AA12" s="97"/>
      <c r="AB12" s="97"/>
      <c r="AC12" s="112"/>
      <c r="AD12" s="112"/>
      <c r="AE12" s="112"/>
      <c r="AF12" s="112"/>
      <c r="AG12" s="112"/>
      <c r="AH12" s="112"/>
      <c r="AI12" s="112"/>
      <c r="AJ12" s="112"/>
      <c r="AK12" s="112"/>
      <c r="AL12" s="112"/>
      <c r="AM12" s="112"/>
      <c r="AN12" s="112"/>
      <c r="AO12" s="112"/>
      <c r="AP12" s="112"/>
      <c r="AQ12" s="112"/>
    </row>
    <row r="13" customFormat="false" ht="15.75" hidden="false" customHeight="true" outlineLevel="0" collapsed="false">
      <c r="A13" s="97"/>
      <c r="B13" s="114"/>
      <c r="C13" s="97" t="n">
        <f aca="false">SUM(G13:AB13)</f>
        <v>0</v>
      </c>
      <c r="D13" s="114" t="n">
        <f aca="false">SUM(B13,C13)</f>
        <v>0</v>
      </c>
      <c r="E13" s="97" t="n">
        <f aca="false">0</f>
        <v>0</v>
      </c>
      <c r="F13" s="266" t="n">
        <f aca="false">SUM(D13-E13)</f>
        <v>0</v>
      </c>
      <c r="G13" s="97"/>
      <c r="H13" s="97"/>
      <c r="I13" s="97"/>
      <c r="J13" s="97"/>
      <c r="K13" s="97"/>
      <c r="L13" s="97"/>
      <c r="M13" s="97"/>
      <c r="N13" s="97"/>
      <c r="O13" s="97"/>
      <c r="P13" s="97"/>
      <c r="Q13" s="97"/>
      <c r="R13" s="97"/>
      <c r="S13" s="97"/>
      <c r="T13" s="97"/>
      <c r="U13" s="97"/>
      <c r="V13" s="97"/>
      <c r="W13" s="97"/>
      <c r="X13" s="97"/>
      <c r="Y13" s="97"/>
      <c r="Z13" s="374"/>
      <c r="AA13" s="97"/>
      <c r="AB13" s="97"/>
      <c r="AC13" s="112"/>
      <c r="AD13" s="112"/>
      <c r="AE13" s="112"/>
      <c r="AF13" s="112"/>
      <c r="AG13" s="112"/>
      <c r="AH13" s="112"/>
      <c r="AI13" s="112"/>
      <c r="AJ13" s="112"/>
      <c r="AK13" s="112"/>
      <c r="AL13" s="112"/>
      <c r="AM13" s="112"/>
      <c r="AN13" s="112"/>
      <c r="AO13" s="112"/>
      <c r="AP13" s="112"/>
      <c r="AQ13" s="112"/>
    </row>
    <row r="14" customFormat="false" ht="15.75" hidden="false" customHeight="true" outlineLevel="0" collapsed="false">
      <c r="A14" s="97"/>
      <c r="B14" s="114"/>
      <c r="C14" s="97" t="n">
        <f aca="false">SUM(G14:AB14)</f>
        <v>0</v>
      </c>
      <c r="D14" s="114" t="n">
        <f aca="false">SUM(B14,C14)</f>
        <v>0</v>
      </c>
      <c r="E14" s="97" t="n">
        <f aca="false">0</f>
        <v>0</v>
      </c>
      <c r="F14" s="266" t="n">
        <f aca="false">SUM(D14-E14)</f>
        <v>0</v>
      </c>
      <c r="G14" s="97"/>
      <c r="H14" s="97"/>
      <c r="I14" s="97"/>
      <c r="J14" s="97"/>
      <c r="K14" s="97"/>
      <c r="L14" s="97"/>
      <c r="M14" s="97"/>
      <c r="N14" s="97"/>
      <c r="O14" s="97"/>
      <c r="P14" s="97"/>
      <c r="Q14" s="97"/>
      <c r="R14" s="97"/>
      <c r="S14" s="97"/>
      <c r="T14" s="97"/>
      <c r="U14" s="97"/>
      <c r="V14" s="97"/>
      <c r="W14" s="97"/>
      <c r="X14" s="97"/>
      <c r="Y14" s="97"/>
      <c r="Z14" s="374"/>
      <c r="AA14" s="97"/>
      <c r="AB14" s="97"/>
      <c r="AC14" s="112"/>
      <c r="AD14" s="112"/>
      <c r="AE14" s="112"/>
      <c r="AF14" s="112"/>
      <c r="AG14" s="112"/>
      <c r="AH14" s="112"/>
      <c r="AI14" s="112"/>
      <c r="AJ14" s="112"/>
      <c r="AK14" s="112"/>
      <c r="AL14" s="112"/>
      <c r="AM14" s="112"/>
      <c r="AN14" s="112"/>
      <c r="AO14" s="112"/>
      <c r="AP14" s="112"/>
      <c r="AQ14" s="112"/>
    </row>
    <row r="15" customFormat="false" ht="15.75" hidden="false" customHeight="true" outlineLevel="0" collapsed="false">
      <c r="A15" s="97"/>
      <c r="B15" s="114"/>
      <c r="C15" s="97" t="n">
        <f aca="false">SUM(G15:AB15)</f>
        <v>0</v>
      </c>
      <c r="D15" s="114" t="n">
        <f aca="false">SUM(B15,C15)</f>
        <v>0</v>
      </c>
      <c r="E15" s="97" t="n">
        <f aca="false">0</f>
        <v>0</v>
      </c>
      <c r="F15" s="266" t="n">
        <f aca="false">SUM(D15-E15)</f>
        <v>0</v>
      </c>
      <c r="G15" s="97"/>
      <c r="H15" s="97"/>
      <c r="I15" s="97"/>
      <c r="J15" s="97"/>
      <c r="K15" s="97"/>
      <c r="L15" s="97"/>
      <c r="M15" s="97"/>
      <c r="N15" s="97"/>
      <c r="O15" s="97"/>
      <c r="P15" s="97"/>
      <c r="Q15" s="97"/>
      <c r="R15" s="97"/>
      <c r="S15" s="97"/>
      <c r="T15" s="97"/>
      <c r="U15" s="97"/>
      <c r="V15" s="97"/>
      <c r="W15" s="97"/>
      <c r="X15" s="97"/>
      <c r="Y15" s="97"/>
      <c r="Z15" s="374"/>
      <c r="AA15" s="97"/>
      <c r="AB15" s="97"/>
      <c r="AC15" s="112"/>
      <c r="AD15" s="112"/>
      <c r="AE15" s="112"/>
      <c r="AF15" s="112"/>
      <c r="AG15" s="112"/>
      <c r="AH15" s="112"/>
      <c r="AI15" s="112"/>
      <c r="AJ15" s="112"/>
      <c r="AK15" s="112"/>
      <c r="AL15" s="112"/>
      <c r="AM15" s="112"/>
      <c r="AN15" s="112"/>
      <c r="AO15" s="112"/>
      <c r="AP15" s="112"/>
      <c r="AQ15" s="112"/>
    </row>
    <row r="16" customFormat="false" ht="15.75" hidden="false" customHeight="true" outlineLevel="0" collapsed="false">
      <c r="A16" s="97"/>
      <c r="B16" s="114"/>
      <c r="C16" s="97" t="n">
        <f aca="false">SUM(G16:AB16)</f>
        <v>0</v>
      </c>
      <c r="D16" s="114" t="n">
        <f aca="false">SUM(B16,C16)</f>
        <v>0</v>
      </c>
      <c r="E16" s="97" t="n">
        <f aca="false">0</f>
        <v>0</v>
      </c>
      <c r="F16" s="266" t="n">
        <f aca="false">SUM(D16-E16)</f>
        <v>0</v>
      </c>
      <c r="G16" s="97"/>
      <c r="H16" s="97"/>
      <c r="I16" s="97"/>
      <c r="J16" s="97"/>
      <c r="K16" s="97"/>
      <c r="L16" s="97"/>
      <c r="M16" s="97"/>
      <c r="N16" s="97"/>
      <c r="O16" s="97"/>
      <c r="P16" s="97"/>
      <c r="Q16" s="97"/>
      <c r="R16" s="97"/>
      <c r="S16" s="97"/>
      <c r="T16" s="97"/>
      <c r="U16" s="97"/>
      <c r="V16" s="97"/>
      <c r="W16" s="97"/>
      <c r="X16" s="97"/>
      <c r="Y16" s="97"/>
      <c r="Z16" s="374"/>
      <c r="AA16" s="97"/>
      <c r="AB16" s="97"/>
      <c r="AC16" s="112"/>
      <c r="AD16" s="112"/>
      <c r="AE16" s="112"/>
      <c r="AF16" s="112"/>
      <c r="AG16" s="112"/>
      <c r="AH16" s="112"/>
      <c r="AI16" s="112"/>
      <c r="AJ16" s="112"/>
      <c r="AK16" s="112"/>
      <c r="AL16" s="112"/>
      <c r="AM16" s="112"/>
      <c r="AN16" s="112"/>
      <c r="AO16" s="112"/>
      <c r="AP16" s="112"/>
      <c r="AQ16" s="112"/>
    </row>
    <row r="17" customFormat="false" ht="15.75" hidden="false" customHeight="true" outlineLevel="0" collapsed="false">
      <c r="A17" s="97"/>
      <c r="B17" s="114"/>
      <c r="C17" s="97" t="n">
        <f aca="false">SUM(G17:AB17)</f>
        <v>0</v>
      </c>
      <c r="D17" s="114" t="n">
        <f aca="false">SUM(B17,C17)</f>
        <v>0</v>
      </c>
      <c r="E17" s="97" t="n">
        <f aca="false">0</f>
        <v>0</v>
      </c>
      <c r="F17" s="266" t="n">
        <f aca="false">SUM(D17-E17)</f>
        <v>0</v>
      </c>
      <c r="G17" s="97"/>
      <c r="H17" s="97"/>
      <c r="I17" s="97"/>
      <c r="J17" s="97"/>
      <c r="K17" s="97"/>
      <c r="L17" s="97"/>
      <c r="M17" s="97"/>
      <c r="N17" s="97"/>
      <c r="O17" s="97"/>
      <c r="P17" s="97"/>
      <c r="Q17" s="97"/>
      <c r="R17" s="97"/>
      <c r="S17" s="97"/>
      <c r="T17" s="97"/>
      <c r="U17" s="97"/>
      <c r="V17" s="97"/>
      <c r="W17" s="97"/>
      <c r="X17" s="97"/>
      <c r="Y17" s="97"/>
      <c r="Z17" s="374"/>
      <c r="AA17" s="97"/>
      <c r="AB17" s="97"/>
      <c r="AC17" s="112"/>
      <c r="AD17" s="112"/>
      <c r="AE17" s="112"/>
      <c r="AF17" s="112"/>
      <c r="AG17" s="112"/>
      <c r="AH17" s="112"/>
      <c r="AI17" s="112"/>
      <c r="AJ17" s="112"/>
      <c r="AK17" s="112"/>
      <c r="AL17" s="112"/>
      <c r="AM17" s="112"/>
      <c r="AN17" s="112"/>
      <c r="AO17" s="112"/>
      <c r="AP17" s="112"/>
      <c r="AQ17" s="112"/>
    </row>
    <row r="18" customFormat="false" ht="15.75" hidden="false" customHeight="true" outlineLevel="0" collapsed="false">
      <c r="A18" s="97"/>
      <c r="B18" s="114"/>
      <c r="C18" s="97" t="n">
        <f aca="false">SUM(G18:AB18)</f>
        <v>0</v>
      </c>
      <c r="D18" s="114" t="n">
        <f aca="false">SUM(B18,C18)</f>
        <v>0</v>
      </c>
      <c r="E18" s="97" t="n">
        <f aca="false">0</f>
        <v>0</v>
      </c>
      <c r="F18" s="266" t="n">
        <f aca="false">SUM(D18-E18)</f>
        <v>0</v>
      </c>
      <c r="G18" s="97"/>
      <c r="H18" s="97"/>
      <c r="I18" s="97"/>
      <c r="J18" s="97"/>
      <c r="K18" s="97"/>
      <c r="L18" s="97"/>
      <c r="M18" s="97"/>
      <c r="N18" s="97"/>
      <c r="O18" s="97"/>
      <c r="P18" s="97"/>
      <c r="Q18" s="97"/>
      <c r="R18" s="97"/>
      <c r="S18" s="97"/>
      <c r="T18" s="97"/>
      <c r="U18" s="97"/>
      <c r="V18" s="97"/>
      <c r="W18" s="97"/>
      <c r="X18" s="97"/>
      <c r="Y18" s="97"/>
      <c r="Z18" s="374"/>
      <c r="AA18" s="97"/>
      <c r="AB18" s="97"/>
      <c r="AC18" s="112"/>
      <c r="AD18" s="112"/>
      <c r="AE18" s="112"/>
      <c r="AF18" s="112"/>
      <c r="AG18" s="112"/>
      <c r="AH18" s="112"/>
      <c r="AI18" s="112"/>
      <c r="AJ18" s="112"/>
      <c r="AK18" s="112"/>
      <c r="AL18" s="112"/>
      <c r="AM18" s="112"/>
      <c r="AN18" s="112"/>
      <c r="AO18" s="112"/>
      <c r="AP18" s="112"/>
      <c r="AQ18" s="112"/>
    </row>
    <row r="19" customFormat="false" ht="15.75" hidden="false" customHeight="true" outlineLevel="0" collapsed="false">
      <c r="A19" s="97"/>
      <c r="B19" s="114"/>
      <c r="C19" s="97" t="n">
        <f aca="false">SUM(G19:AB19)</f>
        <v>0</v>
      </c>
      <c r="D19" s="114" t="n">
        <f aca="false">SUM(B19,C19)</f>
        <v>0</v>
      </c>
      <c r="E19" s="97" t="n">
        <f aca="false">0</f>
        <v>0</v>
      </c>
      <c r="F19" s="266" t="n">
        <f aca="false">SUM(D19-E19)</f>
        <v>0</v>
      </c>
      <c r="G19" s="97"/>
      <c r="H19" s="97"/>
      <c r="I19" s="97"/>
      <c r="J19" s="97"/>
      <c r="K19" s="97"/>
      <c r="L19" s="97"/>
      <c r="M19" s="97"/>
      <c r="N19" s="97"/>
      <c r="O19" s="97"/>
      <c r="P19" s="97"/>
      <c r="Q19" s="97"/>
      <c r="R19" s="97"/>
      <c r="S19" s="97"/>
      <c r="T19" s="97"/>
      <c r="U19" s="97"/>
      <c r="V19" s="97"/>
      <c r="W19" s="97"/>
      <c r="X19" s="97"/>
      <c r="Y19" s="97"/>
      <c r="Z19" s="374"/>
      <c r="AA19" s="97"/>
      <c r="AB19" s="97"/>
      <c r="AC19" s="112"/>
      <c r="AD19" s="112"/>
      <c r="AE19" s="112"/>
      <c r="AF19" s="112"/>
      <c r="AG19" s="112"/>
      <c r="AH19" s="112"/>
      <c r="AI19" s="112"/>
      <c r="AJ19" s="112"/>
      <c r="AK19" s="112"/>
      <c r="AL19" s="112"/>
      <c r="AM19" s="112"/>
      <c r="AN19" s="112"/>
      <c r="AO19" s="112"/>
      <c r="AP19" s="112"/>
      <c r="AQ19" s="112"/>
    </row>
    <row r="20" customFormat="false" ht="15.75" hidden="false" customHeight="true" outlineLevel="0" collapsed="false">
      <c r="A20" s="97"/>
      <c r="B20" s="114"/>
      <c r="C20" s="97" t="n">
        <f aca="false">SUM(G20:AB20)</f>
        <v>0</v>
      </c>
      <c r="D20" s="114" t="n">
        <f aca="false">SUM(B20,C20)</f>
        <v>0</v>
      </c>
      <c r="E20" s="97" t="n">
        <f aca="false">0</f>
        <v>0</v>
      </c>
      <c r="F20" s="266" t="n">
        <f aca="false">SUM(D20-E20)</f>
        <v>0</v>
      </c>
      <c r="G20" s="97"/>
      <c r="H20" s="97"/>
      <c r="I20" s="97"/>
      <c r="J20" s="97"/>
      <c r="K20" s="97"/>
      <c r="L20" s="97"/>
      <c r="M20" s="97"/>
      <c r="N20" s="97"/>
      <c r="O20" s="97"/>
      <c r="P20" s="97"/>
      <c r="Q20" s="97"/>
      <c r="R20" s="97"/>
      <c r="S20" s="97"/>
      <c r="T20" s="97"/>
      <c r="U20" s="97"/>
      <c r="V20" s="97"/>
      <c r="W20" s="97"/>
      <c r="X20" s="97"/>
      <c r="Y20" s="97"/>
      <c r="Z20" s="374"/>
      <c r="AA20" s="97"/>
      <c r="AB20" s="97"/>
      <c r="AC20" s="112"/>
      <c r="AD20" s="112"/>
      <c r="AE20" s="112"/>
      <c r="AF20" s="112"/>
      <c r="AG20" s="112"/>
      <c r="AH20" s="112"/>
      <c r="AI20" s="112"/>
      <c r="AJ20" s="112"/>
      <c r="AK20" s="112"/>
      <c r="AL20" s="112"/>
      <c r="AM20" s="112"/>
      <c r="AN20" s="112"/>
      <c r="AO20" s="112"/>
      <c r="AP20" s="112"/>
      <c r="AQ20" s="112"/>
    </row>
    <row r="21" customFormat="false" ht="15.75" hidden="false" customHeight="true" outlineLevel="0" collapsed="false">
      <c r="A21" s="97"/>
      <c r="B21" s="114"/>
      <c r="C21" s="97" t="n">
        <f aca="false">SUM(G21:AB21)</f>
        <v>0</v>
      </c>
      <c r="D21" s="114" t="n">
        <f aca="false">SUM(B21,C21)</f>
        <v>0</v>
      </c>
      <c r="E21" s="97" t="n">
        <f aca="false">0</f>
        <v>0</v>
      </c>
      <c r="F21" s="266" t="n">
        <f aca="false">SUM(D21-E21)</f>
        <v>0</v>
      </c>
      <c r="G21" s="97"/>
      <c r="H21" s="97"/>
      <c r="I21" s="97"/>
      <c r="J21" s="97"/>
      <c r="K21" s="97"/>
      <c r="L21" s="97"/>
      <c r="M21" s="97"/>
      <c r="N21" s="97"/>
      <c r="O21" s="97"/>
      <c r="P21" s="97"/>
      <c r="Q21" s="97"/>
      <c r="R21" s="97"/>
      <c r="S21" s="97"/>
      <c r="T21" s="97"/>
      <c r="U21" s="97"/>
      <c r="V21" s="97"/>
      <c r="W21" s="97"/>
      <c r="X21" s="97"/>
      <c r="Y21" s="97"/>
      <c r="Z21" s="374"/>
      <c r="AA21" s="97"/>
      <c r="AB21" s="97"/>
      <c r="AC21" s="112"/>
      <c r="AD21" s="112"/>
      <c r="AE21" s="112"/>
      <c r="AF21" s="112"/>
      <c r="AG21" s="112"/>
      <c r="AH21" s="112"/>
      <c r="AI21" s="112"/>
      <c r="AJ21" s="112"/>
      <c r="AK21" s="112"/>
      <c r="AL21" s="112"/>
      <c r="AM21" s="112"/>
      <c r="AN21" s="112"/>
      <c r="AO21" s="112"/>
      <c r="AP21" s="112"/>
      <c r="AQ21" s="112"/>
    </row>
    <row r="22" customFormat="false" ht="15.75" hidden="false" customHeight="true" outlineLevel="0" collapsed="false">
      <c r="A22" s="97"/>
      <c r="B22" s="114"/>
      <c r="C22" s="97" t="n">
        <f aca="false">SUM(G22:AB22)</f>
        <v>0</v>
      </c>
      <c r="D22" s="114" t="n">
        <f aca="false">SUM(B22,C22)</f>
        <v>0</v>
      </c>
      <c r="E22" s="97" t="n">
        <f aca="false">0</f>
        <v>0</v>
      </c>
      <c r="F22" s="266" t="n">
        <f aca="false">SUM(D22-E22)</f>
        <v>0</v>
      </c>
      <c r="G22" s="97"/>
      <c r="H22" s="97"/>
      <c r="I22" s="97"/>
      <c r="J22" s="97"/>
      <c r="K22" s="97"/>
      <c r="L22" s="97"/>
      <c r="M22" s="97"/>
      <c r="N22" s="97"/>
      <c r="O22" s="97"/>
      <c r="P22" s="97"/>
      <c r="Q22" s="97"/>
      <c r="R22" s="97"/>
      <c r="S22" s="97"/>
      <c r="T22" s="97"/>
      <c r="U22" s="97"/>
      <c r="V22" s="97"/>
      <c r="W22" s="97"/>
      <c r="X22" s="97"/>
      <c r="Y22" s="97"/>
      <c r="Z22" s="374"/>
      <c r="AA22" s="97"/>
      <c r="AB22" s="97"/>
      <c r="AC22" s="112"/>
      <c r="AD22" s="112"/>
      <c r="AE22" s="112"/>
      <c r="AF22" s="112"/>
      <c r="AG22" s="112"/>
      <c r="AH22" s="112"/>
      <c r="AI22" s="112"/>
      <c r="AJ22" s="112"/>
      <c r="AK22" s="112"/>
      <c r="AL22" s="112"/>
      <c r="AM22" s="112"/>
      <c r="AN22" s="112"/>
      <c r="AO22" s="112"/>
      <c r="AP22" s="112"/>
      <c r="AQ22" s="112"/>
    </row>
    <row r="23" customFormat="false" ht="15.75" hidden="false" customHeight="true" outlineLevel="0" collapsed="false">
      <c r="A23" s="97"/>
      <c r="B23" s="114"/>
      <c r="C23" s="97" t="n">
        <f aca="false">SUM(G23:AB23)</f>
        <v>0</v>
      </c>
      <c r="D23" s="114" t="n">
        <f aca="false">SUM(B23,C23)</f>
        <v>0</v>
      </c>
      <c r="E23" s="97" t="n">
        <f aca="false">0</f>
        <v>0</v>
      </c>
      <c r="F23" s="266" t="n">
        <f aca="false">SUM(D23-E23)</f>
        <v>0</v>
      </c>
      <c r="G23" s="97"/>
      <c r="H23" s="97"/>
      <c r="I23" s="97"/>
      <c r="J23" s="97"/>
      <c r="K23" s="97"/>
      <c r="L23" s="97"/>
      <c r="M23" s="97"/>
      <c r="N23" s="97"/>
      <c r="O23" s="97"/>
      <c r="P23" s="97"/>
      <c r="Q23" s="97"/>
      <c r="R23" s="97"/>
      <c r="S23" s="97"/>
      <c r="T23" s="97"/>
      <c r="U23" s="97"/>
      <c r="V23" s="97"/>
      <c r="W23" s="97"/>
      <c r="X23" s="97"/>
      <c r="Y23" s="97"/>
      <c r="Z23" s="374"/>
      <c r="AA23" s="97"/>
      <c r="AB23" s="97"/>
      <c r="AC23" s="112"/>
      <c r="AD23" s="112"/>
      <c r="AE23" s="112"/>
      <c r="AF23" s="112"/>
      <c r="AG23" s="112"/>
      <c r="AH23" s="112"/>
      <c r="AI23" s="112"/>
      <c r="AJ23" s="112"/>
      <c r="AK23" s="112"/>
      <c r="AL23" s="112"/>
      <c r="AM23" s="112"/>
      <c r="AN23" s="112"/>
      <c r="AO23" s="112"/>
      <c r="AP23" s="112"/>
      <c r="AQ23" s="112"/>
    </row>
    <row r="24" customFormat="false" ht="15.75" hidden="false" customHeight="true" outlineLevel="0" collapsed="false">
      <c r="A24" s="97"/>
      <c r="B24" s="114"/>
      <c r="C24" s="97" t="n">
        <f aca="false">SUM(G24:AB24)</f>
        <v>0</v>
      </c>
      <c r="D24" s="114" t="n">
        <f aca="false">SUM(B24,C24)</f>
        <v>0</v>
      </c>
      <c r="E24" s="97" t="n">
        <f aca="false">0</f>
        <v>0</v>
      </c>
      <c r="F24" s="266" t="n">
        <f aca="false">SUM(D24-E24)</f>
        <v>0</v>
      </c>
      <c r="G24" s="97"/>
      <c r="H24" s="97"/>
      <c r="I24" s="97"/>
      <c r="J24" s="97"/>
      <c r="K24" s="97"/>
      <c r="L24" s="97"/>
      <c r="M24" s="97"/>
      <c r="N24" s="97"/>
      <c r="O24" s="97"/>
      <c r="P24" s="97"/>
      <c r="Q24" s="97"/>
      <c r="R24" s="97"/>
      <c r="S24" s="97"/>
      <c r="T24" s="97"/>
      <c r="U24" s="97"/>
      <c r="V24" s="97"/>
      <c r="W24" s="97"/>
      <c r="X24" s="97"/>
      <c r="Y24" s="97"/>
      <c r="Z24" s="374"/>
      <c r="AA24" s="97"/>
      <c r="AB24" s="97"/>
      <c r="AC24" s="112"/>
      <c r="AD24" s="112"/>
      <c r="AE24" s="112"/>
      <c r="AF24" s="112"/>
      <c r="AG24" s="112"/>
      <c r="AH24" s="112"/>
      <c r="AI24" s="112"/>
      <c r="AJ24" s="112"/>
      <c r="AK24" s="112"/>
      <c r="AL24" s="112"/>
      <c r="AM24" s="112"/>
      <c r="AN24" s="112"/>
      <c r="AO24" s="112"/>
      <c r="AP24" s="112"/>
      <c r="AQ24" s="112"/>
    </row>
    <row r="25" customFormat="false" ht="15.75" hidden="false" customHeight="true" outlineLevel="0" collapsed="false">
      <c r="A25" s="97"/>
      <c r="B25" s="114"/>
      <c r="C25" s="97" t="n">
        <f aca="false">SUM(G25:AB25)</f>
        <v>0</v>
      </c>
      <c r="D25" s="114" t="n">
        <f aca="false">SUM(B25,C25)</f>
        <v>0</v>
      </c>
      <c r="E25" s="97" t="n">
        <f aca="false">0</f>
        <v>0</v>
      </c>
      <c r="F25" s="266" t="n">
        <f aca="false">SUM(D25-E25)</f>
        <v>0</v>
      </c>
      <c r="G25" s="97"/>
      <c r="H25" s="97"/>
      <c r="I25" s="97"/>
      <c r="J25" s="97"/>
      <c r="K25" s="97"/>
      <c r="L25" s="97"/>
      <c r="M25" s="97"/>
      <c r="N25" s="97"/>
      <c r="O25" s="97"/>
      <c r="P25" s="97"/>
      <c r="Q25" s="97"/>
      <c r="R25" s="97"/>
      <c r="S25" s="97"/>
      <c r="T25" s="97"/>
      <c r="U25" s="97"/>
      <c r="V25" s="97"/>
      <c r="W25" s="97"/>
      <c r="X25" s="97"/>
      <c r="Y25" s="97"/>
      <c r="Z25" s="374"/>
      <c r="AA25" s="97"/>
      <c r="AB25" s="97"/>
      <c r="AC25" s="112"/>
      <c r="AD25" s="112"/>
      <c r="AE25" s="112"/>
      <c r="AF25" s="112"/>
      <c r="AG25" s="112"/>
      <c r="AH25" s="112"/>
      <c r="AI25" s="112"/>
      <c r="AJ25" s="112"/>
      <c r="AK25" s="112"/>
      <c r="AL25" s="112"/>
      <c r="AM25" s="112"/>
      <c r="AN25" s="112"/>
      <c r="AO25" s="112"/>
      <c r="AP25" s="112"/>
      <c r="AQ25" s="112"/>
    </row>
    <row r="26" customFormat="false" ht="15.75" hidden="false" customHeight="true" outlineLevel="0" collapsed="false">
      <c r="A26" s="97"/>
      <c r="B26" s="114"/>
      <c r="C26" s="97" t="n">
        <f aca="false">SUM(G26:AB26)</f>
        <v>0</v>
      </c>
      <c r="D26" s="114" t="n">
        <f aca="false">SUM(B26,C26)</f>
        <v>0</v>
      </c>
      <c r="E26" s="97" t="n">
        <f aca="false">0</f>
        <v>0</v>
      </c>
      <c r="F26" s="266" t="n">
        <f aca="false">SUM(D26-E26)</f>
        <v>0</v>
      </c>
      <c r="G26" s="97"/>
      <c r="H26" s="97"/>
      <c r="I26" s="97"/>
      <c r="J26" s="97"/>
      <c r="K26" s="97"/>
      <c r="L26" s="97"/>
      <c r="M26" s="97"/>
      <c r="N26" s="97"/>
      <c r="O26" s="97"/>
      <c r="P26" s="97"/>
      <c r="Q26" s="97"/>
      <c r="R26" s="97"/>
      <c r="S26" s="97"/>
      <c r="T26" s="97"/>
      <c r="U26" s="97"/>
      <c r="V26" s="97"/>
      <c r="W26" s="97"/>
      <c r="X26" s="97"/>
      <c r="Y26" s="97"/>
      <c r="Z26" s="374"/>
      <c r="AA26" s="97"/>
      <c r="AB26" s="97"/>
      <c r="AC26" s="112"/>
      <c r="AD26" s="112"/>
      <c r="AE26" s="112"/>
      <c r="AF26" s="112"/>
      <c r="AG26" s="112"/>
      <c r="AH26" s="112"/>
      <c r="AI26" s="112"/>
      <c r="AJ26" s="112"/>
      <c r="AK26" s="112"/>
      <c r="AL26" s="112"/>
      <c r="AM26" s="112"/>
      <c r="AN26" s="112"/>
      <c r="AO26" s="112"/>
      <c r="AP26" s="112"/>
      <c r="AQ26" s="112"/>
    </row>
    <row r="27" customFormat="false" ht="15.75" hidden="false" customHeight="true" outlineLevel="0" collapsed="false">
      <c r="A27" s="97"/>
      <c r="B27" s="114"/>
      <c r="C27" s="97" t="n">
        <f aca="false">SUM(G27:AB27)</f>
        <v>0</v>
      </c>
      <c r="D27" s="114" t="n">
        <f aca="false">SUM(B27,C27)</f>
        <v>0</v>
      </c>
      <c r="E27" s="97" t="n">
        <f aca="false">0</f>
        <v>0</v>
      </c>
      <c r="F27" s="266" t="n">
        <f aca="false">SUM(D27-E27)</f>
        <v>0</v>
      </c>
      <c r="G27" s="97"/>
      <c r="H27" s="97"/>
      <c r="I27" s="97"/>
      <c r="J27" s="97"/>
      <c r="K27" s="97"/>
      <c r="L27" s="97"/>
      <c r="M27" s="97"/>
      <c r="N27" s="97"/>
      <c r="O27" s="97"/>
      <c r="P27" s="97"/>
      <c r="Q27" s="97"/>
      <c r="R27" s="97"/>
      <c r="S27" s="97"/>
      <c r="T27" s="97"/>
      <c r="U27" s="97"/>
      <c r="V27" s="97"/>
      <c r="W27" s="97"/>
      <c r="X27" s="97"/>
      <c r="Y27" s="97"/>
      <c r="Z27" s="374"/>
      <c r="AA27" s="97"/>
      <c r="AB27" s="97"/>
      <c r="AC27" s="112"/>
      <c r="AD27" s="112"/>
      <c r="AE27" s="112"/>
      <c r="AF27" s="112"/>
      <c r="AG27" s="112"/>
      <c r="AH27" s="112"/>
      <c r="AI27" s="112"/>
      <c r="AJ27" s="112"/>
      <c r="AK27" s="112"/>
      <c r="AL27" s="112"/>
      <c r="AM27" s="112"/>
      <c r="AN27" s="112"/>
      <c r="AO27" s="112"/>
      <c r="AP27" s="112"/>
      <c r="AQ27" s="112"/>
    </row>
    <row r="28" customFormat="false" ht="15.75" hidden="false" customHeight="true" outlineLevel="0" collapsed="false">
      <c r="A28" s="97"/>
      <c r="B28" s="114"/>
      <c r="C28" s="97" t="n">
        <f aca="false">SUM(G28:AB28)</f>
        <v>0</v>
      </c>
      <c r="D28" s="114" t="n">
        <f aca="false">SUM(B28,C28)</f>
        <v>0</v>
      </c>
      <c r="E28" s="97" t="n">
        <f aca="false">0</f>
        <v>0</v>
      </c>
      <c r="F28" s="266" t="n">
        <f aca="false">SUM(D28-E28)</f>
        <v>0</v>
      </c>
      <c r="G28" s="97"/>
      <c r="H28" s="97"/>
      <c r="I28" s="97"/>
      <c r="J28" s="97"/>
      <c r="K28" s="97"/>
      <c r="L28" s="97"/>
      <c r="M28" s="97"/>
      <c r="N28" s="97"/>
      <c r="O28" s="97"/>
      <c r="P28" s="97"/>
      <c r="Q28" s="97"/>
      <c r="R28" s="97"/>
      <c r="S28" s="97"/>
      <c r="T28" s="97"/>
      <c r="U28" s="97"/>
      <c r="V28" s="97"/>
      <c r="W28" s="97"/>
      <c r="X28" s="97"/>
      <c r="Y28" s="97"/>
      <c r="Z28" s="374"/>
      <c r="AA28" s="97"/>
      <c r="AB28" s="97"/>
      <c r="AC28" s="112"/>
      <c r="AD28" s="112"/>
      <c r="AE28" s="112"/>
      <c r="AF28" s="112"/>
      <c r="AG28" s="112"/>
      <c r="AH28" s="112"/>
      <c r="AI28" s="112"/>
      <c r="AJ28" s="112"/>
      <c r="AK28" s="112"/>
      <c r="AL28" s="112"/>
      <c r="AM28" s="112"/>
      <c r="AN28" s="112"/>
      <c r="AO28" s="112"/>
      <c r="AP28" s="112"/>
      <c r="AQ28" s="112"/>
    </row>
    <row r="29" customFormat="false" ht="15.75" hidden="false" customHeight="true" outlineLevel="0" collapsed="false">
      <c r="A29" s="97"/>
      <c r="B29" s="114"/>
      <c r="C29" s="97" t="n">
        <f aca="false">SUM(G29:AB29)</f>
        <v>0</v>
      </c>
      <c r="D29" s="114" t="n">
        <f aca="false">SUM(B29,C29)</f>
        <v>0</v>
      </c>
      <c r="E29" s="97" t="n">
        <f aca="false">0</f>
        <v>0</v>
      </c>
      <c r="F29" s="266" t="n">
        <f aca="false">SUM(D29-E29)</f>
        <v>0</v>
      </c>
      <c r="G29" s="97"/>
      <c r="H29" s="97"/>
      <c r="I29" s="97"/>
      <c r="J29" s="97"/>
      <c r="K29" s="97"/>
      <c r="L29" s="97"/>
      <c r="M29" s="97"/>
      <c r="N29" s="97"/>
      <c r="O29" s="97"/>
      <c r="P29" s="97"/>
      <c r="Q29" s="97"/>
      <c r="R29" s="97"/>
      <c r="S29" s="97"/>
      <c r="T29" s="97"/>
      <c r="U29" s="97"/>
      <c r="V29" s="97"/>
      <c r="W29" s="97"/>
      <c r="X29" s="97"/>
      <c r="Y29" s="97"/>
      <c r="Z29" s="374"/>
      <c r="AA29" s="97"/>
      <c r="AB29" s="97"/>
      <c r="AC29" s="112"/>
      <c r="AD29" s="112"/>
      <c r="AE29" s="112"/>
      <c r="AF29" s="112"/>
      <c r="AG29" s="112"/>
      <c r="AH29" s="112"/>
      <c r="AI29" s="112"/>
      <c r="AJ29" s="112"/>
      <c r="AK29" s="112"/>
      <c r="AL29" s="112"/>
      <c r="AM29" s="112"/>
      <c r="AN29" s="112"/>
      <c r="AO29" s="112"/>
      <c r="AP29" s="112"/>
      <c r="AQ29" s="112"/>
    </row>
    <row r="30" customFormat="false" ht="15.75" hidden="false" customHeight="true" outlineLevel="0" collapsed="false">
      <c r="A30" s="97"/>
      <c r="B30" s="114"/>
      <c r="C30" s="97" t="n">
        <f aca="false">SUM(G30:AB30)</f>
        <v>0</v>
      </c>
      <c r="D30" s="114" t="n">
        <f aca="false">SUM(B30,C30)</f>
        <v>0</v>
      </c>
      <c r="E30" s="97" t="n">
        <f aca="false">0</f>
        <v>0</v>
      </c>
      <c r="F30" s="266" t="n">
        <f aca="false">SUM(D30-E30)</f>
        <v>0</v>
      </c>
      <c r="G30" s="97"/>
      <c r="H30" s="97"/>
      <c r="I30" s="97"/>
      <c r="J30" s="97"/>
      <c r="K30" s="97"/>
      <c r="L30" s="97"/>
      <c r="M30" s="97"/>
      <c r="N30" s="97"/>
      <c r="O30" s="97"/>
      <c r="P30" s="97"/>
      <c r="Q30" s="97"/>
      <c r="R30" s="97"/>
      <c r="S30" s="97"/>
      <c r="T30" s="97"/>
      <c r="U30" s="97"/>
      <c r="V30" s="97"/>
      <c r="W30" s="97"/>
      <c r="X30" s="97"/>
      <c r="Y30" s="97"/>
      <c r="Z30" s="374"/>
      <c r="AA30" s="97"/>
      <c r="AB30" s="97"/>
      <c r="AC30" s="112"/>
      <c r="AD30" s="112"/>
      <c r="AE30" s="112"/>
      <c r="AF30" s="112"/>
      <c r="AG30" s="112"/>
      <c r="AH30" s="112"/>
      <c r="AI30" s="112"/>
      <c r="AJ30" s="112"/>
      <c r="AK30" s="112"/>
      <c r="AL30" s="112"/>
      <c r="AM30" s="112"/>
      <c r="AN30" s="112"/>
      <c r="AO30" s="112"/>
      <c r="AP30" s="112"/>
      <c r="AQ30" s="112"/>
    </row>
    <row r="31" customFormat="false" ht="15.75" hidden="false" customHeight="true" outlineLevel="0" collapsed="false">
      <c r="A31" s="97"/>
      <c r="B31" s="114"/>
      <c r="C31" s="97" t="n">
        <f aca="false">SUM(G31:AB31)</f>
        <v>0</v>
      </c>
      <c r="D31" s="114" t="n">
        <f aca="false">SUM(B31,C31)</f>
        <v>0</v>
      </c>
      <c r="E31" s="97" t="n">
        <f aca="false">0</f>
        <v>0</v>
      </c>
      <c r="F31" s="266" t="n">
        <f aca="false">SUM(D31-E31)</f>
        <v>0</v>
      </c>
      <c r="G31" s="97"/>
      <c r="H31" s="97"/>
      <c r="I31" s="97"/>
      <c r="J31" s="97"/>
      <c r="K31" s="97"/>
      <c r="L31" s="97"/>
      <c r="M31" s="97"/>
      <c r="N31" s="97"/>
      <c r="O31" s="97"/>
      <c r="P31" s="97"/>
      <c r="Q31" s="97"/>
      <c r="R31" s="97"/>
      <c r="S31" s="97"/>
      <c r="T31" s="97"/>
      <c r="U31" s="97"/>
      <c r="V31" s="97"/>
      <c r="W31" s="97"/>
      <c r="X31" s="97"/>
      <c r="Y31" s="97"/>
      <c r="Z31" s="374"/>
      <c r="AA31" s="97"/>
      <c r="AB31" s="97"/>
      <c r="AC31" s="112"/>
      <c r="AD31" s="112"/>
      <c r="AE31" s="112"/>
      <c r="AF31" s="112"/>
      <c r="AG31" s="112"/>
      <c r="AH31" s="112"/>
      <c r="AI31" s="112"/>
      <c r="AJ31" s="112"/>
      <c r="AK31" s="112"/>
      <c r="AL31" s="112"/>
      <c r="AM31" s="112"/>
      <c r="AN31" s="112"/>
      <c r="AO31" s="112"/>
      <c r="AP31" s="112"/>
      <c r="AQ31" s="112"/>
    </row>
    <row r="32" customFormat="false" ht="15.75" hidden="false" customHeight="true" outlineLevel="0" collapsed="false">
      <c r="A32" s="97"/>
      <c r="B32" s="114"/>
      <c r="C32" s="97" t="n">
        <f aca="false">SUM(G32:AB32)</f>
        <v>0</v>
      </c>
      <c r="D32" s="114" t="n">
        <f aca="false">SUM(B32,C32)</f>
        <v>0</v>
      </c>
      <c r="E32" s="97" t="n">
        <f aca="false">0</f>
        <v>0</v>
      </c>
      <c r="F32" s="266" t="n">
        <f aca="false">SUM(D32-E32)</f>
        <v>0</v>
      </c>
      <c r="G32" s="97"/>
      <c r="H32" s="97"/>
      <c r="I32" s="97"/>
      <c r="J32" s="97"/>
      <c r="K32" s="97"/>
      <c r="L32" s="97"/>
      <c r="M32" s="97"/>
      <c r="N32" s="97"/>
      <c r="O32" s="97"/>
      <c r="P32" s="97"/>
      <c r="Q32" s="97"/>
      <c r="R32" s="97"/>
      <c r="S32" s="97"/>
      <c r="T32" s="97"/>
      <c r="U32" s="97"/>
      <c r="V32" s="97"/>
      <c r="W32" s="97"/>
      <c r="X32" s="97"/>
      <c r="Y32" s="97"/>
      <c r="Z32" s="374"/>
      <c r="AA32" s="97"/>
      <c r="AB32" s="97"/>
      <c r="AC32" s="112"/>
      <c r="AD32" s="112"/>
      <c r="AE32" s="112"/>
      <c r="AF32" s="112"/>
      <c r="AG32" s="112"/>
      <c r="AH32" s="112"/>
      <c r="AI32" s="112"/>
      <c r="AJ32" s="112"/>
      <c r="AK32" s="112"/>
      <c r="AL32" s="112"/>
      <c r="AM32" s="112"/>
      <c r="AN32" s="112"/>
      <c r="AO32" s="112"/>
      <c r="AP32" s="112"/>
      <c r="AQ32" s="112"/>
    </row>
    <row r="33" customFormat="false" ht="15.75" hidden="false" customHeight="true" outlineLevel="0" collapsed="false">
      <c r="A33" s="97"/>
      <c r="B33" s="114"/>
      <c r="C33" s="97" t="n">
        <f aca="false">SUM(G33:AB33)</f>
        <v>0</v>
      </c>
      <c r="D33" s="114" t="n">
        <f aca="false">SUM(B33,C33)</f>
        <v>0</v>
      </c>
      <c r="E33" s="97" t="n">
        <f aca="false">0</f>
        <v>0</v>
      </c>
      <c r="F33" s="266" t="n">
        <f aca="false">SUM(D33-E33)</f>
        <v>0</v>
      </c>
      <c r="G33" s="97"/>
      <c r="H33" s="97"/>
      <c r="I33" s="97"/>
      <c r="J33" s="97"/>
      <c r="K33" s="97"/>
      <c r="L33" s="97"/>
      <c r="M33" s="97"/>
      <c r="N33" s="97"/>
      <c r="O33" s="97"/>
      <c r="P33" s="97"/>
      <c r="Q33" s="97"/>
      <c r="R33" s="97"/>
      <c r="S33" s="97"/>
      <c r="T33" s="97"/>
      <c r="U33" s="97"/>
      <c r="V33" s="97"/>
      <c r="W33" s="97"/>
      <c r="X33" s="97"/>
      <c r="Y33" s="97"/>
      <c r="Z33" s="374"/>
      <c r="AA33" s="97"/>
      <c r="AB33" s="97"/>
      <c r="AC33" s="112"/>
      <c r="AD33" s="112"/>
      <c r="AE33" s="112"/>
      <c r="AF33" s="112"/>
      <c r="AG33" s="112"/>
      <c r="AH33" s="112"/>
      <c r="AI33" s="112"/>
      <c r="AJ33" s="112"/>
      <c r="AK33" s="112"/>
      <c r="AL33" s="112"/>
      <c r="AM33" s="112"/>
      <c r="AN33" s="112"/>
      <c r="AO33" s="112"/>
      <c r="AP33" s="112"/>
      <c r="AQ33" s="112"/>
    </row>
    <row r="34" customFormat="false" ht="15.75" hidden="false" customHeight="true" outlineLevel="0" collapsed="false">
      <c r="A34" s="97"/>
      <c r="B34" s="114"/>
      <c r="C34" s="97" t="n">
        <f aca="false">SUM(G34:AB34)</f>
        <v>0</v>
      </c>
      <c r="D34" s="114" t="n">
        <f aca="false">SUM(B34,C34)</f>
        <v>0</v>
      </c>
      <c r="E34" s="97" t="n">
        <f aca="false">0</f>
        <v>0</v>
      </c>
      <c r="F34" s="266" t="n">
        <f aca="false">SUM(D34-E34)</f>
        <v>0</v>
      </c>
      <c r="G34" s="97"/>
      <c r="H34" s="97"/>
      <c r="I34" s="97"/>
      <c r="J34" s="97"/>
      <c r="K34" s="97"/>
      <c r="L34" s="97"/>
      <c r="M34" s="97"/>
      <c r="N34" s="97"/>
      <c r="O34" s="97"/>
      <c r="P34" s="97"/>
      <c r="Q34" s="97"/>
      <c r="R34" s="97"/>
      <c r="S34" s="97"/>
      <c r="T34" s="97"/>
      <c r="U34" s="97"/>
      <c r="V34" s="97"/>
      <c r="W34" s="97"/>
      <c r="X34" s="97"/>
      <c r="Y34" s="97"/>
      <c r="Z34" s="374"/>
      <c r="AA34" s="97"/>
      <c r="AB34" s="97"/>
      <c r="AC34" s="112"/>
      <c r="AD34" s="112"/>
      <c r="AE34" s="112"/>
      <c r="AF34" s="112"/>
      <c r="AG34" s="112"/>
      <c r="AH34" s="112"/>
      <c r="AI34" s="112"/>
      <c r="AJ34" s="112"/>
      <c r="AK34" s="112"/>
      <c r="AL34" s="112"/>
      <c r="AM34" s="112"/>
      <c r="AN34" s="112"/>
      <c r="AO34" s="112"/>
      <c r="AP34" s="112"/>
      <c r="AQ34" s="112"/>
    </row>
    <row r="35" customFormat="false" ht="15.75" hidden="false" customHeight="true" outlineLevel="0" collapsed="false">
      <c r="A35" s="97"/>
      <c r="B35" s="114"/>
      <c r="C35" s="97" t="n">
        <f aca="false">SUM(G35:AB35)</f>
        <v>0</v>
      </c>
      <c r="D35" s="114" t="n">
        <f aca="false">SUM(B35,C35)</f>
        <v>0</v>
      </c>
      <c r="E35" s="97" t="n">
        <f aca="false">0</f>
        <v>0</v>
      </c>
      <c r="F35" s="266" t="n">
        <f aca="false">SUM(D35-E35)</f>
        <v>0</v>
      </c>
      <c r="G35" s="97"/>
      <c r="H35" s="97"/>
      <c r="I35" s="97"/>
      <c r="J35" s="97"/>
      <c r="K35" s="97"/>
      <c r="L35" s="97"/>
      <c r="M35" s="97"/>
      <c r="N35" s="97"/>
      <c r="O35" s="97"/>
      <c r="P35" s="97"/>
      <c r="Q35" s="97"/>
      <c r="R35" s="97"/>
      <c r="S35" s="97"/>
      <c r="T35" s="97"/>
      <c r="U35" s="97"/>
      <c r="V35" s="97"/>
      <c r="W35" s="97"/>
      <c r="X35" s="97"/>
      <c r="Y35" s="97"/>
      <c r="Z35" s="374"/>
      <c r="AA35" s="97"/>
      <c r="AB35" s="97"/>
      <c r="AC35" s="112"/>
      <c r="AD35" s="112"/>
      <c r="AE35" s="112"/>
      <c r="AF35" s="112"/>
      <c r="AG35" s="112"/>
      <c r="AH35" s="112"/>
      <c r="AI35" s="112"/>
      <c r="AJ35" s="112"/>
      <c r="AK35" s="112"/>
      <c r="AL35" s="112"/>
      <c r="AM35" s="112"/>
      <c r="AN35" s="112"/>
      <c r="AO35" s="112"/>
      <c r="AP35" s="112"/>
      <c r="AQ35" s="112"/>
    </row>
    <row r="36" customFormat="false" ht="15.75" hidden="false" customHeight="true" outlineLevel="0" collapsed="false">
      <c r="A36" s="97"/>
      <c r="B36" s="114"/>
      <c r="C36" s="97" t="n">
        <f aca="false">SUM(G36:AB36)</f>
        <v>0</v>
      </c>
      <c r="D36" s="114" t="n">
        <f aca="false">SUM(B36,C36)</f>
        <v>0</v>
      </c>
      <c r="E36" s="97" t="n">
        <f aca="false">0</f>
        <v>0</v>
      </c>
      <c r="F36" s="266" t="n">
        <f aca="false">SUM(D36-E36)</f>
        <v>0</v>
      </c>
      <c r="G36" s="97"/>
      <c r="H36" s="97"/>
      <c r="I36" s="97"/>
      <c r="J36" s="97"/>
      <c r="K36" s="97"/>
      <c r="L36" s="97"/>
      <c r="M36" s="97"/>
      <c r="N36" s="97"/>
      <c r="O36" s="97"/>
      <c r="P36" s="97"/>
      <c r="Q36" s="97"/>
      <c r="R36" s="97"/>
      <c r="S36" s="97"/>
      <c r="T36" s="97"/>
      <c r="U36" s="97"/>
      <c r="V36" s="97"/>
      <c r="W36" s="97"/>
      <c r="X36" s="97"/>
      <c r="Y36" s="97"/>
      <c r="Z36" s="374"/>
      <c r="AA36" s="97"/>
      <c r="AB36" s="97"/>
      <c r="AC36" s="112"/>
      <c r="AD36" s="112"/>
      <c r="AE36" s="112"/>
      <c r="AF36" s="112"/>
      <c r="AG36" s="112"/>
      <c r="AH36" s="112"/>
      <c r="AI36" s="112"/>
      <c r="AJ36" s="112"/>
      <c r="AK36" s="112"/>
      <c r="AL36" s="112"/>
      <c r="AM36" s="112"/>
      <c r="AN36" s="112"/>
      <c r="AO36" s="112"/>
      <c r="AP36" s="112"/>
      <c r="AQ36" s="112"/>
    </row>
    <row r="37" customFormat="false" ht="15.75" hidden="false" customHeight="true" outlineLevel="0" collapsed="false">
      <c r="A37" s="97"/>
      <c r="B37" s="114"/>
      <c r="C37" s="97" t="n">
        <f aca="false">SUM(G37:AB37)</f>
        <v>0</v>
      </c>
      <c r="D37" s="114" t="n">
        <f aca="false">SUM(B37,C37)</f>
        <v>0</v>
      </c>
      <c r="E37" s="97" t="n">
        <f aca="false">0</f>
        <v>0</v>
      </c>
      <c r="F37" s="266" t="n">
        <f aca="false">SUM(D37-E37)</f>
        <v>0</v>
      </c>
      <c r="G37" s="97"/>
      <c r="H37" s="97"/>
      <c r="I37" s="97"/>
      <c r="J37" s="97"/>
      <c r="K37" s="97"/>
      <c r="L37" s="97"/>
      <c r="M37" s="97"/>
      <c r="N37" s="97"/>
      <c r="O37" s="97"/>
      <c r="P37" s="97"/>
      <c r="Q37" s="97"/>
      <c r="R37" s="97"/>
      <c r="S37" s="97"/>
      <c r="T37" s="97"/>
      <c r="U37" s="97"/>
      <c r="V37" s="97"/>
      <c r="W37" s="97"/>
      <c r="X37" s="97"/>
      <c r="Y37" s="97"/>
      <c r="Z37" s="374"/>
      <c r="AA37" s="97"/>
      <c r="AB37" s="97"/>
      <c r="AC37" s="112"/>
      <c r="AD37" s="112"/>
      <c r="AE37" s="112"/>
      <c r="AF37" s="112"/>
      <c r="AG37" s="112"/>
      <c r="AH37" s="112"/>
      <c r="AI37" s="112"/>
      <c r="AJ37" s="112"/>
      <c r="AK37" s="112"/>
      <c r="AL37" s="112"/>
      <c r="AM37" s="112"/>
      <c r="AN37" s="112"/>
      <c r="AO37" s="112"/>
      <c r="AP37" s="112"/>
      <c r="AQ37" s="112"/>
    </row>
    <row r="38" customFormat="false" ht="15.75" hidden="false" customHeight="true" outlineLevel="0" collapsed="false">
      <c r="A38" s="97"/>
      <c r="B38" s="114"/>
      <c r="C38" s="97" t="n">
        <f aca="false">SUM(G38:AB38)</f>
        <v>0</v>
      </c>
      <c r="D38" s="114" t="n">
        <f aca="false">SUM(B38,C38)</f>
        <v>0</v>
      </c>
      <c r="E38" s="97" t="n">
        <f aca="false">0</f>
        <v>0</v>
      </c>
      <c r="F38" s="266" t="n">
        <f aca="false">SUM(D38-E38)</f>
        <v>0</v>
      </c>
      <c r="G38" s="97"/>
      <c r="H38" s="97"/>
      <c r="I38" s="97"/>
      <c r="J38" s="97"/>
      <c r="K38" s="97"/>
      <c r="L38" s="97"/>
      <c r="M38" s="97"/>
      <c r="N38" s="97"/>
      <c r="O38" s="97"/>
      <c r="P38" s="97"/>
      <c r="Q38" s="97"/>
      <c r="R38" s="97"/>
      <c r="S38" s="97"/>
      <c r="T38" s="97"/>
      <c r="U38" s="97"/>
      <c r="V38" s="97"/>
      <c r="W38" s="97"/>
      <c r="X38" s="97"/>
      <c r="Y38" s="97"/>
      <c r="Z38" s="374"/>
      <c r="AA38" s="97"/>
      <c r="AB38" s="97"/>
      <c r="AC38" s="112"/>
      <c r="AD38" s="112"/>
      <c r="AE38" s="112"/>
      <c r="AF38" s="112"/>
      <c r="AG38" s="112"/>
      <c r="AH38" s="112"/>
      <c r="AI38" s="112"/>
      <c r="AJ38" s="112"/>
      <c r="AK38" s="112"/>
      <c r="AL38" s="112"/>
      <c r="AM38" s="112"/>
      <c r="AN38" s="112"/>
      <c r="AO38" s="112"/>
      <c r="AP38" s="112"/>
      <c r="AQ38" s="112"/>
    </row>
    <row r="39" customFormat="false" ht="15.75" hidden="false" customHeight="true" outlineLevel="0" collapsed="false">
      <c r="A39" s="97"/>
      <c r="B39" s="114"/>
      <c r="C39" s="97" t="n">
        <f aca="false">SUM(G39:AB39)</f>
        <v>0</v>
      </c>
      <c r="D39" s="114" t="n">
        <f aca="false">SUM(B39,C39)</f>
        <v>0</v>
      </c>
      <c r="E39" s="97" t="n">
        <f aca="false">0</f>
        <v>0</v>
      </c>
      <c r="F39" s="266" t="n">
        <f aca="false">SUM(D39-E39)</f>
        <v>0</v>
      </c>
      <c r="G39" s="97"/>
      <c r="H39" s="97"/>
      <c r="I39" s="97"/>
      <c r="J39" s="97"/>
      <c r="K39" s="97"/>
      <c r="L39" s="97"/>
      <c r="M39" s="97"/>
      <c r="N39" s="97"/>
      <c r="O39" s="97"/>
      <c r="P39" s="97"/>
      <c r="Q39" s="97"/>
      <c r="R39" s="97"/>
      <c r="S39" s="97"/>
      <c r="T39" s="97"/>
      <c r="U39" s="97"/>
      <c r="V39" s="97"/>
      <c r="W39" s="97"/>
      <c r="X39" s="97"/>
      <c r="Y39" s="97"/>
      <c r="Z39" s="374"/>
      <c r="AA39" s="97"/>
      <c r="AB39" s="97"/>
      <c r="AC39" s="112"/>
      <c r="AD39" s="112"/>
      <c r="AE39" s="112"/>
      <c r="AF39" s="112"/>
      <c r="AG39" s="112"/>
      <c r="AH39" s="112"/>
      <c r="AI39" s="112"/>
      <c r="AJ39" s="112"/>
      <c r="AK39" s="112"/>
      <c r="AL39" s="112"/>
      <c r="AM39" s="112"/>
      <c r="AN39" s="112"/>
      <c r="AO39" s="112"/>
      <c r="AP39" s="112"/>
      <c r="AQ39" s="112"/>
    </row>
    <row r="40" customFormat="false" ht="15.75" hidden="false" customHeight="true" outlineLevel="0" collapsed="false">
      <c r="A40" s="97"/>
      <c r="B40" s="114"/>
      <c r="C40" s="97" t="n">
        <f aca="false">SUM(G40:AB40)</f>
        <v>0</v>
      </c>
      <c r="D40" s="114" t="n">
        <f aca="false">SUM(B40,C40)</f>
        <v>0</v>
      </c>
      <c r="E40" s="97" t="n">
        <f aca="false">0</f>
        <v>0</v>
      </c>
      <c r="F40" s="266" t="n">
        <f aca="false">SUM(D40-E40)</f>
        <v>0</v>
      </c>
      <c r="G40" s="97"/>
      <c r="H40" s="97"/>
      <c r="I40" s="97"/>
      <c r="J40" s="97"/>
      <c r="K40" s="97"/>
      <c r="L40" s="97"/>
      <c r="M40" s="97"/>
      <c r="N40" s="97"/>
      <c r="O40" s="97"/>
      <c r="P40" s="97"/>
      <c r="Q40" s="97"/>
      <c r="R40" s="97"/>
      <c r="S40" s="97"/>
      <c r="T40" s="97"/>
      <c r="U40" s="97"/>
      <c r="V40" s="97"/>
      <c r="W40" s="97"/>
      <c r="X40" s="97"/>
      <c r="Y40" s="97"/>
      <c r="Z40" s="374"/>
      <c r="AA40" s="97"/>
      <c r="AB40" s="97"/>
      <c r="AC40" s="112"/>
      <c r="AD40" s="112"/>
      <c r="AE40" s="112"/>
      <c r="AF40" s="112"/>
      <c r="AG40" s="112"/>
      <c r="AH40" s="112"/>
      <c r="AI40" s="112"/>
      <c r="AJ40" s="112"/>
      <c r="AK40" s="112"/>
      <c r="AL40" s="112"/>
      <c r="AM40" s="112"/>
      <c r="AN40" s="112"/>
      <c r="AO40" s="112"/>
      <c r="AP40" s="112"/>
      <c r="AQ40" s="112"/>
    </row>
    <row r="41" customFormat="false" ht="15.75" hidden="false" customHeight="true" outlineLevel="0" collapsed="false">
      <c r="A41" s="97"/>
      <c r="B41" s="114"/>
      <c r="C41" s="97" t="n">
        <f aca="false">SUM(G41:AB41)</f>
        <v>0</v>
      </c>
      <c r="D41" s="114" t="n">
        <f aca="false">SUM(B41,C41)</f>
        <v>0</v>
      </c>
      <c r="E41" s="97" t="n">
        <f aca="false">0</f>
        <v>0</v>
      </c>
      <c r="F41" s="266" t="n">
        <f aca="false">SUM(D41-E41)</f>
        <v>0</v>
      </c>
      <c r="G41" s="97"/>
      <c r="H41" s="97"/>
      <c r="I41" s="97"/>
      <c r="J41" s="97"/>
      <c r="K41" s="97"/>
      <c r="L41" s="97"/>
      <c r="M41" s="97"/>
      <c r="N41" s="97"/>
      <c r="O41" s="97"/>
      <c r="P41" s="97"/>
      <c r="Q41" s="97"/>
      <c r="R41" s="97"/>
      <c r="S41" s="97"/>
      <c r="T41" s="97"/>
      <c r="U41" s="97"/>
      <c r="V41" s="97"/>
      <c r="W41" s="97"/>
      <c r="X41" s="97"/>
      <c r="Y41" s="97"/>
      <c r="Z41" s="374"/>
      <c r="AA41" s="97"/>
      <c r="AB41" s="97"/>
      <c r="AC41" s="112"/>
      <c r="AD41" s="112"/>
      <c r="AE41" s="112"/>
      <c r="AF41" s="112"/>
      <c r="AG41" s="112"/>
      <c r="AH41" s="112"/>
      <c r="AI41" s="112"/>
      <c r="AJ41" s="112"/>
      <c r="AK41" s="112"/>
      <c r="AL41" s="112"/>
      <c r="AM41" s="112"/>
      <c r="AN41" s="112"/>
      <c r="AO41" s="112"/>
      <c r="AP41" s="112"/>
      <c r="AQ41" s="112"/>
    </row>
    <row r="42" customFormat="false" ht="15.75" hidden="false" customHeight="true" outlineLevel="0" collapsed="false">
      <c r="A42" s="97"/>
      <c r="B42" s="114"/>
      <c r="C42" s="97" t="n">
        <f aca="false">SUM(G42:AB42)</f>
        <v>0</v>
      </c>
      <c r="D42" s="114" t="n">
        <f aca="false">SUM(B42,C42)</f>
        <v>0</v>
      </c>
      <c r="E42" s="97" t="n">
        <f aca="false">0</f>
        <v>0</v>
      </c>
      <c r="F42" s="266" t="n">
        <f aca="false">SUM(D42-E42)</f>
        <v>0</v>
      </c>
      <c r="G42" s="97"/>
      <c r="H42" s="97"/>
      <c r="I42" s="97"/>
      <c r="J42" s="97"/>
      <c r="K42" s="97"/>
      <c r="L42" s="97"/>
      <c r="M42" s="97"/>
      <c r="N42" s="97"/>
      <c r="O42" s="97"/>
      <c r="P42" s="97"/>
      <c r="Q42" s="97"/>
      <c r="R42" s="97"/>
      <c r="S42" s="97"/>
      <c r="T42" s="97"/>
      <c r="U42" s="97"/>
      <c r="V42" s="97"/>
      <c r="W42" s="97"/>
      <c r="X42" s="97"/>
      <c r="Y42" s="97"/>
      <c r="Z42" s="374"/>
      <c r="AA42" s="97"/>
      <c r="AB42" s="97"/>
      <c r="AC42" s="112"/>
      <c r="AD42" s="112"/>
      <c r="AE42" s="112"/>
      <c r="AF42" s="112"/>
      <c r="AG42" s="112"/>
      <c r="AH42" s="112"/>
      <c r="AI42" s="112"/>
      <c r="AJ42" s="112"/>
      <c r="AK42" s="112"/>
      <c r="AL42" s="112"/>
      <c r="AM42" s="112"/>
      <c r="AN42" s="112"/>
      <c r="AO42" s="112"/>
      <c r="AP42" s="112"/>
      <c r="AQ42" s="112"/>
    </row>
    <row r="43" customFormat="false" ht="15.75" hidden="false" customHeight="true" outlineLevel="0" collapsed="false">
      <c r="A43" s="97"/>
      <c r="B43" s="114"/>
      <c r="C43" s="97" t="n">
        <f aca="false">SUM(G43:AB43)</f>
        <v>0</v>
      </c>
      <c r="D43" s="114" t="n">
        <f aca="false">SUM(B43,C43)</f>
        <v>0</v>
      </c>
      <c r="E43" s="97" t="n">
        <f aca="false">0</f>
        <v>0</v>
      </c>
      <c r="F43" s="266" t="n">
        <f aca="false">SUM(D43-E43)</f>
        <v>0</v>
      </c>
      <c r="G43" s="97"/>
      <c r="H43" s="97"/>
      <c r="I43" s="97"/>
      <c r="J43" s="97"/>
      <c r="K43" s="97"/>
      <c r="L43" s="97"/>
      <c r="M43" s="97"/>
      <c r="N43" s="97"/>
      <c r="O43" s="97"/>
      <c r="P43" s="97"/>
      <c r="Q43" s="97"/>
      <c r="R43" s="97"/>
      <c r="S43" s="97"/>
      <c r="T43" s="97"/>
      <c r="U43" s="97"/>
      <c r="V43" s="97"/>
      <c r="W43" s="97"/>
      <c r="X43" s="97"/>
      <c r="Y43" s="97"/>
      <c r="Z43" s="374"/>
      <c r="AA43" s="97"/>
      <c r="AB43" s="97"/>
      <c r="AC43" s="112"/>
      <c r="AD43" s="112"/>
      <c r="AE43" s="112"/>
      <c r="AF43" s="112"/>
      <c r="AG43" s="112"/>
      <c r="AH43" s="112"/>
      <c r="AI43" s="112"/>
      <c r="AJ43" s="112"/>
      <c r="AK43" s="112"/>
      <c r="AL43" s="112"/>
      <c r="AM43" s="112"/>
      <c r="AN43" s="112"/>
      <c r="AO43" s="112"/>
      <c r="AP43" s="112"/>
      <c r="AQ43" s="112"/>
    </row>
    <row r="44" customFormat="false" ht="15.75" hidden="false" customHeight="true" outlineLevel="0" collapsed="false">
      <c r="A44" s="97"/>
      <c r="B44" s="114"/>
      <c r="C44" s="97" t="n">
        <f aca="false">SUM(G44:AB44)</f>
        <v>0</v>
      </c>
      <c r="D44" s="114" t="n">
        <f aca="false">SUM(B44,C44)</f>
        <v>0</v>
      </c>
      <c r="E44" s="97" t="n">
        <f aca="false">0</f>
        <v>0</v>
      </c>
      <c r="F44" s="266" t="n">
        <f aca="false">SUM(D44-E44)</f>
        <v>0</v>
      </c>
      <c r="G44" s="97"/>
      <c r="H44" s="97"/>
      <c r="I44" s="97"/>
      <c r="J44" s="97"/>
      <c r="K44" s="97"/>
      <c r="L44" s="97"/>
      <c r="M44" s="97"/>
      <c r="N44" s="97"/>
      <c r="O44" s="97"/>
      <c r="P44" s="97"/>
      <c r="Q44" s="97"/>
      <c r="R44" s="97"/>
      <c r="S44" s="97"/>
      <c r="T44" s="97"/>
      <c r="U44" s="97"/>
      <c r="V44" s="97"/>
      <c r="W44" s="97"/>
      <c r="X44" s="97"/>
      <c r="Y44" s="97"/>
      <c r="Z44" s="374"/>
      <c r="AA44" s="97"/>
      <c r="AB44" s="97"/>
      <c r="AC44" s="112"/>
      <c r="AD44" s="112"/>
      <c r="AE44" s="112"/>
      <c r="AF44" s="112"/>
      <c r="AG44" s="112"/>
      <c r="AH44" s="112"/>
      <c r="AI44" s="112"/>
      <c r="AJ44" s="112"/>
      <c r="AK44" s="112"/>
      <c r="AL44" s="112"/>
      <c r="AM44" s="112"/>
      <c r="AN44" s="112"/>
      <c r="AO44" s="112"/>
      <c r="AP44" s="112"/>
      <c r="AQ44" s="112"/>
    </row>
    <row r="45" customFormat="false" ht="15.75" hidden="false" customHeight="true" outlineLevel="0" collapsed="false">
      <c r="A45" s="97"/>
      <c r="B45" s="114"/>
      <c r="C45" s="97" t="n">
        <f aca="false">SUM(G45:AB45)</f>
        <v>0</v>
      </c>
      <c r="D45" s="114" t="n">
        <f aca="false">SUM(B45,C45)</f>
        <v>0</v>
      </c>
      <c r="E45" s="97" t="n">
        <f aca="false">0</f>
        <v>0</v>
      </c>
      <c r="F45" s="266" t="n">
        <f aca="false">SUM(D45-E45)</f>
        <v>0</v>
      </c>
      <c r="G45" s="97"/>
      <c r="H45" s="97"/>
      <c r="I45" s="97"/>
      <c r="J45" s="97"/>
      <c r="K45" s="97"/>
      <c r="L45" s="97"/>
      <c r="M45" s="97"/>
      <c r="N45" s="97"/>
      <c r="O45" s="97"/>
      <c r="P45" s="97"/>
      <c r="Q45" s="97"/>
      <c r="R45" s="97"/>
      <c r="S45" s="97"/>
      <c r="T45" s="97"/>
      <c r="U45" s="97"/>
      <c r="V45" s="97"/>
      <c r="W45" s="97"/>
      <c r="X45" s="97"/>
      <c r="Y45" s="97"/>
      <c r="Z45" s="374"/>
      <c r="AA45" s="97"/>
      <c r="AB45" s="97"/>
      <c r="AC45" s="112"/>
      <c r="AD45" s="112"/>
      <c r="AE45" s="112"/>
      <c r="AF45" s="112"/>
      <c r="AG45" s="112"/>
      <c r="AH45" s="112"/>
      <c r="AI45" s="112"/>
      <c r="AJ45" s="112"/>
      <c r="AK45" s="112"/>
      <c r="AL45" s="112"/>
      <c r="AM45" s="112"/>
      <c r="AN45" s="112"/>
      <c r="AO45" s="112"/>
      <c r="AP45" s="112"/>
      <c r="AQ45" s="112"/>
    </row>
    <row r="46" customFormat="false" ht="15.75" hidden="false" customHeight="true" outlineLevel="0" collapsed="false">
      <c r="A46" s="97"/>
      <c r="B46" s="114"/>
      <c r="C46" s="97" t="n">
        <f aca="false">SUM(G46:AB46)</f>
        <v>0</v>
      </c>
      <c r="D46" s="114" t="n">
        <f aca="false">SUM(B46,C46)</f>
        <v>0</v>
      </c>
      <c r="E46" s="97" t="n">
        <f aca="false">0</f>
        <v>0</v>
      </c>
      <c r="F46" s="266" t="n">
        <f aca="false">SUM(D46-E46)</f>
        <v>0</v>
      </c>
      <c r="G46" s="97"/>
      <c r="H46" s="97"/>
      <c r="I46" s="97"/>
      <c r="J46" s="97"/>
      <c r="K46" s="97"/>
      <c r="L46" s="97"/>
      <c r="M46" s="97"/>
      <c r="N46" s="97"/>
      <c r="O46" s="97"/>
      <c r="P46" s="97"/>
      <c r="Q46" s="97"/>
      <c r="R46" s="97"/>
      <c r="S46" s="97"/>
      <c r="T46" s="97"/>
      <c r="U46" s="97"/>
      <c r="V46" s="97"/>
      <c r="W46" s="97"/>
      <c r="X46" s="97"/>
      <c r="Y46" s="97"/>
      <c r="Z46" s="374"/>
      <c r="AA46" s="97"/>
      <c r="AB46" s="97"/>
      <c r="AC46" s="112"/>
      <c r="AD46" s="112"/>
      <c r="AE46" s="112"/>
      <c r="AF46" s="112"/>
      <c r="AG46" s="112"/>
      <c r="AH46" s="112"/>
      <c r="AI46" s="112"/>
      <c r="AJ46" s="112"/>
      <c r="AK46" s="112"/>
      <c r="AL46" s="112"/>
      <c r="AM46" s="112"/>
      <c r="AN46" s="112"/>
      <c r="AO46" s="112"/>
      <c r="AP46" s="112"/>
      <c r="AQ46" s="112"/>
    </row>
    <row r="47" customFormat="false" ht="15.75" hidden="false" customHeight="true" outlineLevel="0" collapsed="false">
      <c r="A47" s="97"/>
      <c r="B47" s="114"/>
      <c r="C47" s="97" t="n">
        <f aca="false">SUM(G47:AB47)</f>
        <v>0</v>
      </c>
      <c r="D47" s="114" t="n">
        <f aca="false">SUM(B47,C47)</f>
        <v>0</v>
      </c>
      <c r="E47" s="97" t="n">
        <f aca="false">0</f>
        <v>0</v>
      </c>
      <c r="F47" s="266" t="n">
        <f aca="false">SUM(D47-E47)</f>
        <v>0</v>
      </c>
      <c r="G47" s="97"/>
      <c r="H47" s="97"/>
      <c r="I47" s="97"/>
      <c r="J47" s="97"/>
      <c r="K47" s="97"/>
      <c r="L47" s="97"/>
      <c r="M47" s="97"/>
      <c r="N47" s="97"/>
      <c r="O47" s="97"/>
      <c r="P47" s="97"/>
      <c r="Q47" s="97"/>
      <c r="R47" s="97"/>
      <c r="S47" s="97"/>
      <c r="T47" s="97"/>
      <c r="U47" s="97"/>
      <c r="V47" s="97"/>
      <c r="W47" s="97"/>
      <c r="X47" s="97"/>
      <c r="Y47" s="97"/>
      <c r="Z47" s="374"/>
      <c r="AA47" s="97"/>
      <c r="AB47" s="97"/>
      <c r="AC47" s="112"/>
      <c r="AD47" s="112"/>
      <c r="AE47" s="112"/>
      <c r="AF47" s="112"/>
      <c r="AG47" s="112"/>
      <c r="AH47" s="112"/>
      <c r="AI47" s="112"/>
      <c r="AJ47" s="112"/>
      <c r="AK47" s="112"/>
      <c r="AL47" s="112"/>
      <c r="AM47" s="112"/>
      <c r="AN47" s="112"/>
      <c r="AO47" s="112"/>
      <c r="AP47" s="112"/>
      <c r="AQ47" s="112"/>
    </row>
    <row r="48" customFormat="false" ht="15.75" hidden="false" customHeight="true" outlineLevel="0" collapsed="false">
      <c r="A48" s="97"/>
      <c r="B48" s="114"/>
      <c r="C48" s="97" t="n">
        <f aca="false">SUM(G48:AB48)</f>
        <v>0</v>
      </c>
      <c r="D48" s="114" t="n">
        <f aca="false">SUM(B48,C48)</f>
        <v>0</v>
      </c>
      <c r="E48" s="97" t="n">
        <f aca="false">0</f>
        <v>0</v>
      </c>
      <c r="F48" s="266" t="n">
        <f aca="false">SUM(D48-E48)</f>
        <v>0</v>
      </c>
      <c r="G48" s="97"/>
      <c r="H48" s="97"/>
      <c r="I48" s="97"/>
      <c r="J48" s="97"/>
      <c r="K48" s="97"/>
      <c r="L48" s="97"/>
      <c r="M48" s="97"/>
      <c r="N48" s="97"/>
      <c r="O48" s="97"/>
      <c r="P48" s="97"/>
      <c r="Q48" s="97"/>
      <c r="R48" s="97"/>
      <c r="S48" s="97"/>
      <c r="T48" s="97"/>
      <c r="U48" s="97"/>
      <c r="V48" s="97"/>
      <c r="W48" s="97"/>
      <c r="X48" s="97"/>
      <c r="Y48" s="97"/>
      <c r="Z48" s="374"/>
      <c r="AA48" s="97"/>
      <c r="AB48" s="97"/>
      <c r="AC48" s="112"/>
      <c r="AD48" s="112"/>
      <c r="AE48" s="112"/>
      <c r="AF48" s="112"/>
      <c r="AG48" s="112"/>
      <c r="AH48" s="112"/>
      <c r="AI48" s="112"/>
      <c r="AJ48" s="112"/>
      <c r="AK48" s="112"/>
      <c r="AL48" s="112"/>
      <c r="AM48" s="112"/>
      <c r="AN48" s="112"/>
      <c r="AO48" s="112"/>
      <c r="AP48" s="112"/>
      <c r="AQ48" s="112"/>
    </row>
    <row r="49" customFormat="false" ht="15.75" hidden="false" customHeight="true" outlineLevel="0" collapsed="false">
      <c r="A49" s="97"/>
      <c r="B49" s="114"/>
      <c r="C49" s="97" t="n">
        <f aca="false">SUM(G49:AB49)</f>
        <v>0</v>
      </c>
      <c r="D49" s="114" t="n">
        <f aca="false">SUM(B49,C49)</f>
        <v>0</v>
      </c>
      <c r="E49" s="97" t="n">
        <f aca="false">0</f>
        <v>0</v>
      </c>
      <c r="F49" s="266" t="n">
        <f aca="false">SUM(D49-E49)</f>
        <v>0</v>
      </c>
      <c r="G49" s="97"/>
      <c r="H49" s="97"/>
      <c r="I49" s="97"/>
      <c r="J49" s="97"/>
      <c r="K49" s="97"/>
      <c r="L49" s="97"/>
      <c r="M49" s="97"/>
      <c r="N49" s="97"/>
      <c r="O49" s="97"/>
      <c r="P49" s="97"/>
      <c r="Q49" s="97"/>
      <c r="R49" s="97"/>
      <c r="S49" s="97"/>
      <c r="T49" s="97"/>
      <c r="U49" s="97"/>
      <c r="V49" s="97"/>
      <c r="W49" s="97"/>
      <c r="X49" s="97"/>
      <c r="Y49" s="97"/>
      <c r="Z49" s="374"/>
      <c r="AA49" s="97"/>
      <c r="AB49" s="97"/>
      <c r="AC49" s="112"/>
      <c r="AD49" s="112"/>
      <c r="AE49" s="112"/>
      <c r="AF49" s="112"/>
      <c r="AG49" s="112"/>
      <c r="AH49" s="112"/>
      <c r="AI49" s="112"/>
      <c r="AJ49" s="112"/>
      <c r="AK49" s="112"/>
      <c r="AL49" s="112"/>
      <c r="AM49" s="112"/>
      <c r="AN49" s="112"/>
      <c r="AO49" s="112"/>
      <c r="AP49" s="112"/>
      <c r="AQ49" s="112"/>
    </row>
    <row r="50" customFormat="false" ht="15.75" hidden="false" customHeight="true" outlineLevel="0" collapsed="false">
      <c r="A50" s="97"/>
      <c r="B50" s="114"/>
      <c r="C50" s="97" t="n">
        <f aca="false">SUM(G50:AB50)</f>
        <v>0</v>
      </c>
      <c r="D50" s="114" t="n">
        <f aca="false">SUM(B50,C50)</f>
        <v>0</v>
      </c>
      <c r="E50" s="97" t="n">
        <f aca="false">0</f>
        <v>0</v>
      </c>
      <c r="F50" s="266" t="n">
        <f aca="false">SUM(D50-E50)</f>
        <v>0</v>
      </c>
      <c r="G50" s="97"/>
      <c r="H50" s="97"/>
      <c r="I50" s="97"/>
      <c r="J50" s="97"/>
      <c r="K50" s="97"/>
      <c r="L50" s="97"/>
      <c r="M50" s="97"/>
      <c r="N50" s="97"/>
      <c r="O50" s="97"/>
      <c r="P50" s="97"/>
      <c r="Q50" s="97"/>
      <c r="R50" s="97"/>
      <c r="S50" s="97"/>
      <c r="T50" s="97"/>
      <c r="U50" s="97"/>
      <c r="V50" s="97"/>
      <c r="W50" s="97"/>
      <c r="X50" s="97"/>
      <c r="Y50" s="97"/>
      <c r="Z50" s="374"/>
      <c r="AA50" s="97"/>
      <c r="AB50" s="97"/>
      <c r="AC50" s="112"/>
      <c r="AD50" s="112"/>
      <c r="AE50" s="112"/>
      <c r="AF50" s="112"/>
      <c r="AG50" s="112"/>
      <c r="AH50" s="112"/>
      <c r="AI50" s="112"/>
      <c r="AJ50" s="112"/>
      <c r="AK50" s="112"/>
      <c r="AL50" s="112"/>
      <c r="AM50" s="112"/>
      <c r="AN50" s="112"/>
      <c r="AO50" s="112"/>
      <c r="AP50" s="112"/>
      <c r="AQ50" s="112"/>
    </row>
    <row r="51" customFormat="false" ht="15.75" hidden="false" customHeight="true" outlineLevel="0" collapsed="false">
      <c r="A51" s="97"/>
      <c r="B51" s="114"/>
      <c r="C51" s="97" t="n">
        <f aca="false">SUM(G51:AB51)</f>
        <v>0</v>
      </c>
      <c r="D51" s="114" t="n">
        <f aca="false">SUM(B51,C51)</f>
        <v>0</v>
      </c>
      <c r="E51" s="97" t="n">
        <f aca="false">0</f>
        <v>0</v>
      </c>
      <c r="F51" s="266" t="n">
        <f aca="false">SUM(D51-E51)</f>
        <v>0</v>
      </c>
      <c r="G51" s="97"/>
      <c r="H51" s="97"/>
      <c r="I51" s="97"/>
      <c r="J51" s="97"/>
      <c r="K51" s="97"/>
      <c r="L51" s="97"/>
      <c r="M51" s="97"/>
      <c r="N51" s="97"/>
      <c r="O51" s="97"/>
      <c r="P51" s="97"/>
      <c r="Q51" s="97"/>
      <c r="R51" s="97"/>
      <c r="S51" s="97"/>
      <c r="T51" s="97"/>
      <c r="U51" s="97"/>
      <c r="V51" s="97"/>
      <c r="W51" s="97"/>
      <c r="X51" s="97"/>
      <c r="Y51" s="97"/>
      <c r="Z51" s="374"/>
      <c r="AA51" s="97"/>
      <c r="AB51" s="97"/>
      <c r="AC51" s="112"/>
      <c r="AD51" s="112"/>
      <c r="AE51" s="112"/>
      <c r="AF51" s="112"/>
      <c r="AG51" s="112"/>
      <c r="AH51" s="112"/>
      <c r="AI51" s="112"/>
      <c r="AJ51" s="112"/>
      <c r="AK51" s="112"/>
      <c r="AL51" s="112"/>
      <c r="AM51" s="112"/>
      <c r="AN51" s="112"/>
      <c r="AO51" s="112"/>
      <c r="AP51" s="112"/>
      <c r="AQ51" s="112"/>
    </row>
    <row r="52" customFormat="false" ht="15.75" hidden="false" customHeight="true" outlineLevel="0" collapsed="false">
      <c r="A52" s="97"/>
      <c r="B52" s="114"/>
      <c r="C52" s="97" t="n">
        <f aca="false">SUM(G52:AB52)</f>
        <v>0</v>
      </c>
      <c r="D52" s="114" t="n">
        <f aca="false">SUM(B52,C52)</f>
        <v>0</v>
      </c>
      <c r="E52" s="97" t="n">
        <f aca="false">0</f>
        <v>0</v>
      </c>
      <c r="F52" s="266" t="n">
        <f aca="false">SUM(D52-E52)</f>
        <v>0</v>
      </c>
      <c r="G52" s="97"/>
      <c r="H52" s="97"/>
      <c r="I52" s="97"/>
      <c r="J52" s="97"/>
      <c r="K52" s="97"/>
      <c r="L52" s="97"/>
      <c r="M52" s="97"/>
      <c r="N52" s="97"/>
      <c r="O52" s="97"/>
      <c r="P52" s="97"/>
      <c r="Q52" s="97"/>
      <c r="R52" s="97"/>
      <c r="S52" s="97"/>
      <c r="T52" s="97"/>
      <c r="U52" s="97"/>
      <c r="V52" s="97"/>
      <c r="W52" s="97"/>
      <c r="X52" s="97"/>
      <c r="Y52" s="97"/>
      <c r="Z52" s="374"/>
      <c r="AA52" s="97"/>
      <c r="AB52" s="97"/>
      <c r="AC52" s="112"/>
      <c r="AD52" s="112"/>
      <c r="AE52" s="112"/>
      <c r="AF52" s="112"/>
      <c r="AG52" s="112"/>
      <c r="AH52" s="112"/>
      <c r="AI52" s="112"/>
      <c r="AJ52" s="112"/>
      <c r="AK52" s="112"/>
      <c r="AL52" s="112"/>
      <c r="AM52" s="112"/>
      <c r="AN52" s="112"/>
      <c r="AO52" s="112"/>
      <c r="AP52" s="112"/>
      <c r="AQ52" s="112"/>
    </row>
    <row r="53" customFormat="false" ht="15.75" hidden="false" customHeight="true" outlineLevel="0" collapsed="false">
      <c r="A53" s="97"/>
      <c r="B53" s="114"/>
      <c r="C53" s="97" t="n">
        <f aca="false">SUM(G53:AB53)</f>
        <v>0</v>
      </c>
      <c r="D53" s="114" t="n">
        <f aca="false">SUM(B53,C53)</f>
        <v>0</v>
      </c>
      <c r="E53" s="97" t="n">
        <f aca="false">0</f>
        <v>0</v>
      </c>
      <c r="F53" s="266" t="n">
        <f aca="false">SUM(D53-E53)</f>
        <v>0</v>
      </c>
      <c r="G53" s="97"/>
      <c r="H53" s="97"/>
      <c r="I53" s="97"/>
      <c r="J53" s="97"/>
      <c r="K53" s="97"/>
      <c r="L53" s="97"/>
      <c r="M53" s="97"/>
      <c r="N53" s="97"/>
      <c r="O53" s="97"/>
      <c r="P53" s="97"/>
      <c r="Q53" s="97"/>
      <c r="R53" s="97"/>
      <c r="S53" s="97"/>
      <c r="T53" s="97"/>
      <c r="U53" s="97"/>
      <c r="V53" s="97"/>
      <c r="W53" s="97"/>
      <c r="X53" s="97"/>
      <c r="Y53" s="97"/>
      <c r="Z53" s="374"/>
      <c r="AA53" s="97"/>
      <c r="AB53" s="97"/>
      <c r="AC53" s="112"/>
      <c r="AD53" s="112"/>
      <c r="AE53" s="112"/>
      <c r="AF53" s="112"/>
      <c r="AG53" s="112"/>
      <c r="AH53" s="112"/>
      <c r="AI53" s="112"/>
      <c r="AJ53" s="112"/>
      <c r="AK53" s="112"/>
      <c r="AL53" s="112"/>
      <c r="AM53" s="112"/>
      <c r="AN53" s="112"/>
      <c r="AO53" s="112"/>
      <c r="AP53" s="112"/>
      <c r="AQ53" s="112"/>
    </row>
    <row r="54" customFormat="false" ht="15.75" hidden="false" customHeight="true" outlineLevel="0" collapsed="false">
      <c r="A54" s="97"/>
      <c r="B54" s="114"/>
      <c r="C54" s="97" t="n">
        <f aca="false">SUM(G54:AB54)</f>
        <v>0</v>
      </c>
      <c r="D54" s="114" t="n">
        <f aca="false">SUM(B54,C54)</f>
        <v>0</v>
      </c>
      <c r="E54" s="97" t="n">
        <f aca="false">0</f>
        <v>0</v>
      </c>
      <c r="F54" s="266" t="n">
        <f aca="false">SUM(D54-E54)</f>
        <v>0</v>
      </c>
      <c r="G54" s="97"/>
      <c r="H54" s="97"/>
      <c r="I54" s="97"/>
      <c r="J54" s="97"/>
      <c r="K54" s="97"/>
      <c r="L54" s="97"/>
      <c r="M54" s="97"/>
      <c r="N54" s="97"/>
      <c r="O54" s="97"/>
      <c r="P54" s="97"/>
      <c r="Q54" s="97"/>
      <c r="R54" s="97"/>
      <c r="S54" s="97"/>
      <c r="T54" s="97"/>
      <c r="U54" s="97"/>
      <c r="V54" s="97"/>
      <c r="W54" s="97"/>
      <c r="X54" s="97"/>
      <c r="Y54" s="97"/>
      <c r="Z54" s="374"/>
      <c r="AA54" s="97"/>
      <c r="AB54" s="97"/>
      <c r="AC54" s="112"/>
      <c r="AD54" s="112"/>
      <c r="AE54" s="112"/>
      <c r="AF54" s="112"/>
      <c r="AG54" s="112"/>
      <c r="AH54" s="112"/>
      <c r="AI54" s="112"/>
      <c r="AJ54" s="112"/>
      <c r="AK54" s="112"/>
      <c r="AL54" s="112"/>
      <c r="AM54" s="112"/>
      <c r="AN54" s="112"/>
      <c r="AO54" s="112"/>
      <c r="AP54" s="112"/>
      <c r="AQ54" s="112"/>
    </row>
    <row r="55" customFormat="false" ht="15.75" hidden="false" customHeight="true" outlineLevel="0" collapsed="false">
      <c r="A55" s="97"/>
      <c r="B55" s="114"/>
      <c r="C55" s="97" t="n">
        <f aca="false">SUM(G55:AB55)</f>
        <v>0</v>
      </c>
      <c r="D55" s="114" t="n">
        <f aca="false">SUM(B55,C55)</f>
        <v>0</v>
      </c>
      <c r="E55" s="97" t="n">
        <f aca="false">0</f>
        <v>0</v>
      </c>
      <c r="F55" s="266" t="n">
        <f aca="false">SUM(D55-E55)</f>
        <v>0</v>
      </c>
      <c r="G55" s="97"/>
      <c r="H55" s="97"/>
      <c r="I55" s="97"/>
      <c r="J55" s="97"/>
      <c r="K55" s="97"/>
      <c r="L55" s="97"/>
      <c r="M55" s="97"/>
      <c r="N55" s="97"/>
      <c r="O55" s="97"/>
      <c r="P55" s="97"/>
      <c r="Q55" s="97"/>
      <c r="R55" s="97"/>
      <c r="S55" s="97"/>
      <c r="T55" s="97"/>
      <c r="U55" s="97"/>
      <c r="V55" s="97"/>
      <c r="W55" s="97"/>
      <c r="X55" s="97"/>
      <c r="Y55" s="97"/>
      <c r="Z55" s="374"/>
      <c r="AA55" s="97"/>
      <c r="AB55" s="97"/>
      <c r="AC55" s="112"/>
      <c r="AD55" s="112"/>
      <c r="AE55" s="112"/>
      <c r="AF55" s="112"/>
      <c r="AG55" s="112"/>
      <c r="AH55" s="112"/>
      <c r="AI55" s="112"/>
      <c r="AJ55" s="112"/>
      <c r="AK55" s="112"/>
      <c r="AL55" s="112"/>
      <c r="AM55" s="112"/>
      <c r="AN55" s="112"/>
      <c r="AO55" s="112"/>
      <c r="AP55" s="112"/>
      <c r="AQ55" s="112"/>
    </row>
    <row r="56" customFormat="false" ht="15.75" hidden="false" customHeight="true" outlineLevel="0" collapsed="false">
      <c r="A56" s="97"/>
      <c r="B56" s="114"/>
      <c r="C56" s="97" t="n">
        <f aca="false">SUM(G56:AB56)</f>
        <v>0</v>
      </c>
      <c r="D56" s="114" t="n">
        <f aca="false">SUM(B56,C56)</f>
        <v>0</v>
      </c>
      <c r="E56" s="97" t="n">
        <f aca="false">0</f>
        <v>0</v>
      </c>
      <c r="F56" s="266" t="n">
        <f aca="false">SUM(D56-E56)</f>
        <v>0</v>
      </c>
      <c r="G56" s="97"/>
      <c r="H56" s="97"/>
      <c r="I56" s="97"/>
      <c r="J56" s="97"/>
      <c r="K56" s="97"/>
      <c r="L56" s="97"/>
      <c r="M56" s="97"/>
      <c r="N56" s="97"/>
      <c r="O56" s="97"/>
      <c r="P56" s="97"/>
      <c r="Q56" s="97"/>
      <c r="R56" s="97"/>
      <c r="S56" s="97"/>
      <c r="T56" s="97"/>
      <c r="U56" s="97"/>
      <c r="V56" s="97"/>
      <c r="W56" s="97"/>
      <c r="X56" s="97"/>
      <c r="Y56" s="97"/>
      <c r="Z56" s="374"/>
      <c r="AA56" s="97"/>
      <c r="AB56" s="97"/>
      <c r="AC56" s="112"/>
      <c r="AD56" s="112"/>
      <c r="AE56" s="112"/>
      <c r="AF56" s="112"/>
      <c r="AG56" s="112"/>
      <c r="AH56" s="112"/>
      <c r="AI56" s="112"/>
      <c r="AJ56" s="112"/>
      <c r="AK56" s="112"/>
      <c r="AL56" s="112"/>
      <c r="AM56" s="112"/>
      <c r="AN56" s="112"/>
      <c r="AO56" s="112"/>
      <c r="AP56" s="112"/>
      <c r="AQ56" s="112"/>
    </row>
    <row r="57" customFormat="false" ht="15.75" hidden="false" customHeight="true" outlineLevel="0" collapsed="false">
      <c r="A57" s="97"/>
      <c r="B57" s="114"/>
      <c r="C57" s="97" t="n">
        <f aca="false">SUM(G57:AB57)</f>
        <v>0</v>
      </c>
      <c r="D57" s="114" t="n">
        <f aca="false">SUM(B57,C57)</f>
        <v>0</v>
      </c>
      <c r="E57" s="97" t="n">
        <f aca="false">0</f>
        <v>0</v>
      </c>
      <c r="F57" s="266" t="n">
        <f aca="false">SUM(D57-E57)</f>
        <v>0</v>
      </c>
      <c r="G57" s="97"/>
      <c r="H57" s="97"/>
      <c r="I57" s="97"/>
      <c r="J57" s="97"/>
      <c r="K57" s="97"/>
      <c r="L57" s="97"/>
      <c r="M57" s="97"/>
      <c r="N57" s="97"/>
      <c r="O57" s="97"/>
      <c r="P57" s="97"/>
      <c r="Q57" s="97"/>
      <c r="R57" s="97"/>
      <c r="S57" s="97"/>
      <c r="T57" s="97"/>
      <c r="U57" s="97"/>
      <c r="V57" s="97"/>
      <c r="W57" s="97"/>
      <c r="X57" s="97"/>
      <c r="Y57" s="97"/>
      <c r="Z57" s="374"/>
      <c r="AA57" s="97"/>
      <c r="AB57" s="97"/>
      <c r="AC57" s="112"/>
      <c r="AD57" s="112"/>
      <c r="AE57" s="112"/>
      <c r="AF57" s="112"/>
      <c r="AG57" s="112"/>
      <c r="AH57" s="112"/>
      <c r="AI57" s="112"/>
      <c r="AJ57" s="112"/>
      <c r="AK57" s="112"/>
      <c r="AL57" s="112"/>
      <c r="AM57" s="112"/>
      <c r="AN57" s="112"/>
      <c r="AO57" s="112"/>
      <c r="AP57" s="112"/>
      <c r="AQ57" s="112"/>
    </row>
    <row r="58" customFormat="false" ht="15.75" hidden="false" customHeight="true" outlineLevel="0" collapsed="false">
      <c r="A58" s="97"/>
      <c r="B58" s="114"/>
      <c r="C58" s="97" t="n">
        <f aca="false">SUM(G58:AB58)</f>
        <v>0</v>
      </c>
      <c r="D58" s="114" t="n">
        <f aca="false">SUM(B58,C58)</f>
        <v>0</v>
      </c>
      <c r="E58" s="97" t="n">
        <f aca="false">0</f>
        <v>0</v>
      </c>
      <c r="F58" s="266" t="n">
        <f aca="false">SUM(D58-E58)</f>
        <v>0</v>
      </c>
      <c r="G58" s="97"/>
      <c r="H58" s="97"/>
      <c r="I58" s="97"/>
      <c r="J58" s="97"/>
      <c r="K58" s="97"/>
      <c r="L58" s="97"/>
      <c r="M58" s="97"/>
      <c r="N58" s="97"/>
      <c r="O58" s="97"/>
      <c r="P58" s="97"/>
      <c r="Q58" s="97"/>
      <c r="R58" s="97"/>
      <c r="S58" s="97"/>
      <c r="T58" s="97"/>
      <c r="U58" s="97"/>
      <c r="V58" s="97"/>
      <c r="W58" s="97"/>
      <c r="X58" s="97"/>
      <c r="Y58" s="97"/>
      <c r="Z58" s="374"/>
      <c r="AA58" s="97"/>
      <c r="AB58" s="97"/>
      <c r="AC58" s="112"/>
      <c r="AD58" s="112"/>
      <c r="AE58" s="112"/>
      <c r="AF58" s="112"/>
      <c r="AG58" s="112"/>
      <c r="AH58" s="112"/>
      <c r="AI58" s="112"/>
      <c r="AJ58" s="112"/>
      <c r="AK58" s="112"/>
      <c r="AL58" s="112"/>
      <c r="AM58" s="112"/>
      <c r="AN58" s="112"/>
      <c r="AO58" s="112"/>
      <c r="AP58" s="112"/>
      <c r="AQ58" s="112"/>
    </row>
    <row r="59" customFormat="false" ht="15.75" hidden="false" customHeight="true" outlineLevel="0" collapsed="false">
      <c r="A59" s="97"/>
      <c r="B59" s="114"/>
      <c r="C59" s="97" t="n">
        <f aca="false">SUM(G59:AB59)</f>
        <v>0</v>
      </c>
      <c r="D59" s="114" t="n">
        <f aca="false">SUM(B59,C59)</f>
        <v>0</v>
      </c>
      <c r="E59" s="97" t="n">
        <f aca="false">0</f>
        <v>0</v>
      </c>
      <c r="F59" s="266" t="n">
        <f aca="false">SUM(D59-E59)</f>
        <v>0</v>
      </c>
      <c r="G59" s="97"/>
      <c r="H59" s="97"/>
      <c r="I59" s="97"/>
      <c r="J59" s="97"/>
      <c r="K59" s="97"/>
      <c r="L59" s="97"/>
      <c r="M59" s="97"/>
      <c r="N59" s="97"/>
      <c r="O59" s="97"/>
      <c r="P59" s="97"/>
      <c r="Q59" s="97"/>
      <c r="R59" s="97"/>
      <c r="S59" s="97"/>
      <c r="T59" s="97"/>
      <c r="U59" s="97"/>
      <c r="V59" s="97"/>
      <c r="W59" s="97"/>
      <c r="X59" s="97"/>
      <c r="Y59" s="97"/>
      <c r="Z59" s="374"/>
      <c r="AA59" s="97"/>
      <c r="AB59" s="97"/>
      <c r="AC59" s="112"/>
      <c r="AD59" s="112"/>
      <c r="AE59" s="112"/>
      <c r="AF59" s="112"/>
      <c r="AG59" s="112"/>
      <c r="AH59" s="112"/>
      <c r="AI59" s="112"/>
      <c r="AJ59" s="112"/>
      <c r="AK59" s="112"/>
      <c r="AL59" s="112"/>
      <c r="AM59" s="112"/>
      <c r="AN59" s="112"/>
      <c r="AO59" s="112"/>
      <c r="AP59" s="112"/>
      <c r="AQ59" s="112"/>
    </row>
    <row r="60" customFormat="false" ht="15.75" hidden="false" customHeight="true" outlineLevel="0" collapsed="false">
      <c r="A60" s="97"/>
      <c r="B60" s="114"/>
      <c r="C60" s="97" t="n">
        <f aca="false">SUM(G60:AB60)</f>
        <v>0</v>
      </c>
      <c r="D60" s="114" t="n">
        <f aca="false">SUM(B60,C60)</f>
        <v>0</v>
      </c>
      <c r="E60" s="97" t="n">
        <f aca="false">0</f>
        <v>0</v>
      </c>
      <c r="F60" s="266" t="n">
        <f aca="false">SUM(D60-E60)</f>
        <v>0</v>
      </c>
      <c r="G60" s="97"/>
      <c r="H60" s="97"/>
      <c r="I60" s="97"/>
      <c r="J60" s="97"/>
      <c r="K60" s="97"/>
      <c r="L60" s="97"/>
      <c r="M60" s="97"/>
      <c r="N60" s="97"/>
      <c r="O60" s="97"/>
      <c r="P60" s="97"/>
      <c r="Q60" s="97"/>
      <c r="R60" s="97"/>
      <c r="S60" s="97"/>
      <c r="T60" s="97"/>
      <c r="U60" s="97"/>
      <c r="V60" s="97"/>
      <c r="W60" s="97"/>
      <c r="X60" s="97"/>
      <c r="Y60" s="97"/>
      <c r="Z60" s="374"/>
      <c r="AA60" s="97"/>
      <c r="AB60" s="97"/>
      <c r="AC60" s="112"/>
      <c r="AD60" s="112"/>
      <c r="AE60" s="112"/>
      <c r="AF60" s="112"/>
      <c r="AG60" s="112"/>
      <c r="AH60" s="112"/>
      <c r="AI60" s="112"/>
      <c r="AJ60" s="112"/>
      <c r="AK60" s="112"/>
      <c r="AL60" s="112"/>
      <c r="AM60" s="112"/>
      <c r="AN60" s="112"/>
      <c r="AO60" s="112"/>
      <c r="AP60" s="112"/>
      <c r="AQ60" s="112"/>
    </row>
    <row r="61" customFormat="false" ht="15.75" hidden="false" customHeight="true" outlineLevel="0" collapsed="false">
      <c r="A61" s="97"/>
      <c r="B61" s="114"/>
      <c r="C61" s="97" t="n">
        <f aca="false">SUM(G61:AB61)</f>
        <v>0</v>
      </c>
      <c r="D61" s="114" t="n">
        <f aca="false">SUM(B61,C61)</f>
        <v>0</v>
      </c>
      <c r="E61" s="97" t="n">
        <f aca="false">0</f>
        <v>0</v>
      </c>
      <c r="F61" s="266" t="n">
        <f aca="false">SUM(D61-E61)</f>
        <v>0</v>
      </c>
      <c r="G61" s="97"/>
      <c r="H61" s="97"/>
      <c r="I61" s="97"/>
      <c r="J61" s="97"/>
      <c r="K61" s="97"/>
      <c r="L61" s="97"/>
      <c r="M61" s="97"/>
      <c r="N61" s="97"/>
      <c r="O61" s="97"/>
      <c r="P61" s="97"/>
      <c r="Q61" s="97"/>
      <c r="R61" s="97"/>
      <c r="S61" s="97"/>
      <c r="T61" s="97"/>
      <c r="U61" s="97"/>
      <c r="V61" s="97"/>
      <c r="W61" s="97"/>
      <c r="X61" s="97"/>
      <c r="Y61" s="97"/>
      <c r="Z61" s="374"/>
      <c r="AA61" s="97"/>
      <c r="AB61" s="97"/>
      <c r="AC61" s="112"/>
      <c r="AD61" s="112"/>
      <c r="AE61" s="112"/>
      <c r="AF61" s="112"/>
      <c r="AG61" s="112"/>
      <c r="AH61" s="112"/>
      <c r="AI61" s="112"/>
      <c r="AJ61" s="112"/>
      <c r="AK61" s="112"/>
      <c r="AL61" s="112"/>
      <c r="AM61" s="112"/>
      <c r="AN61" s="112"/>
      <c r="AO61" s="112"/>
      <c r="AP61" s="112"/>
      <c r="AQ61" s="112"/>
    </row>
    <row r="62" customFormat="false" ht="15.75" hidden="false" customHeight="true" outlineLevel="0" collapsed="false">
      <c r="A62" s="97"/>
      <c r="B62" s="114"/>
      <c r="C62" s="97" t="n">
        <f aca="false">SUM(G62:AB62)</f>
        <v>0</v>
      </c>
      <c r="D62" s="114" t="n">
        <f aca="false">SUM(B62,C62)</f>
        <v>0</v>
      </c>
      <c r="E62" s="97" t="n">
        <f aca="false">0</f>
        <v>0</v>
      </c>
      <c r="F62" s="266" t="n">
        <f aca="false">SUM(D62-E62)</f>
        <v>0</v>
      </c>
      <c r="G62" s="97"/>
      <c r="H62" s="97"/>
      <c r="I62" s="97"/>
      <c r="J62" s="97"/>
      <c r="K62" s="97"/>
      <c r="L62" s="97"/>
      <c r="M62" s="97"/>
      <c r="N62" s="97"/>
      <c r="O62" s="97"/>
      <c r="P62" s="97"/>
      <c r="Q62" s="97"/>
      <c r="R62" s="97"/>
      <c r="S62" s="97"/>
      <c r="T62" s="97"/>
      <c r="U62" s="97"/>
      <c r="V62" s="97"/>
      <c r="W62" s="97"/>
      <c r="X62" s="97"/>
      <c r="Y62" s="97"/>
      <c r="Z62" s="374"/>
      <c r="AA62" s="97"/>
      <c r="AB62" s="97"/>
      <c r="AC62" s="112"/>
      <c r="AD62" s="112"/>
      <c r="AE62" s="112"/>
      <c r="AF62" s="112"/>
      <c r="AG62" s="112"/>
      <c r="AH62" s="112"/>
      <c r="AI62" s="112"/>
      <c r="AJ62" s="112"/>
      <c r="AK62" s="112"/>
      <c r="AL62" s="112"/>
      <c r="AM62" s="112"/>
      <c r="AN62" s="112"/>
      <c r="AO62" s="112"/>
      <c r="AP62" s="112"/>
      <c r="AQ62" s="112"/>
    </row>
    <row r="63" customFormat="false" ht="15.75" hidden="false" customHeight="true" outlineLevel="0" collapsed="false">
      <c r="A63" s="97"/>
      <c r="B63" s="114"/>
      <c r="C63" s="97" t="n">
        <f aca="false">SUM(G63:AB63)</f>
        <v>0</v>
      </c>
      <c r="D63" s="114" t="n">
        <f aca="false">SUM(B63,C63)</f>
        <v>0</v>
      </c>
      <c r="E63" s="97" t="n">
        <f aca="false">0</f>
        <v>0</v>
      </c>
      <c r="F63" s="266" t="n">
        <f aca="false">SUM(D63-E63)</f>
        <v>0</v>
      </c>
      <c r="G63" s="97"/>
      <c r="H63" s="97"/>
      <c r="I63" s="97"/>
      <c r="J63" s="97"/>
      <c r="K63" s="97"/>
      <c r="L63" s="97"/>
      <c r="M63" s="97"/>
      <c r="N63" s="97"/>
      <c r="O63" s="97"/>
      <c r="P63" s="97"/>
      <c r="Q63" s="97"/>
      <c r="R63" s="97"/>
      <c r="S63" s="97"/>
      <c r="T63" s="97"/>
      <c r="U63" s="97"/>
      <c r="V63" s="97"/>
      <c r="W63" s="97"/>
      <c r="X63" s="97"/>
      <c r="Y63" s="97"/>
      <c r="Z63" s="374"/>
      <c r="AA63" s="97"/>
      <c r="AB63" s="97"/>
      <c r="AC63" s="112"/>
      <c r="AD63" s="112"/>
      <c r="AE63" s="112"/>
      <c r="AF63" s="112"/>
      <c r="AG63" s="112"/>
      <c r="AH63" s="112"/>
      <c r="AI63" s="112"/>
      <c r="AJ63" s="112"/>
      <c r="AK63" s="112"/>
      <c r="AL63" s="112"/>
      <c r="AM63" s="112"/>
      <c r="AN63" s="112"/>
      <c r="AO63" s="112"/>
      <c r="AP63" s="112"/>
      <c r="AQ63" s="112"/>
    </row>
    <row r="64" customFormat="false" ht="15.75" hidden="false" customHeight="true" outlineLevel="0" collapsed="false">
      <c r="A64" s="97"/>
      <c r="B64" s="114"/>
      <c r="C64" s="97" t="n">
        <f aca="false">SUM(G64:AB64)</f>
        <v>0</v>
      </c>
      <c r="D64" s="114" t="n">
        <f aca="false">SUM(B64,C64)</f>
        <v>0</v>
      </c>
      <c r="E64" s="97" t="n">
        <f aca="false">0</f>
        <v>0</v>
      </c>
      <c r="F64" s="266" t="n">
        <f aca="false">SUM(D64-E64)</f>
        <v>0</v>
      </c>
      <c r="G64" s="97"/>
      <c r="H64" s="97"/>
      <c r="I64" s="97"/>
      <c r="J64" s="97"/>
      <c r="K64" s="97"/>
      <c r="L64" s="97"/>
      <c r="M64" s="97"/>
      <c r="N64" s="97"/>
      <c r="O64" s="97"/>
      <c r="P64" s="97"/>
      <c r="Q64" s="97"/>
      <c r="R64" s="97"/>
      <c r="S64" s="97"/>
      <c r="T64" s="97"/>
      <c r="U64" s="97"/>
      <c r="V64" s="97"/>
      <c r="W64" s="97"/>
      <c r="X64" s="97"/>
      <c r="Y64" s="97"/>
      <c r="Z64" s="374"/>
      <c r="AA64" s="97"/>
      <c r="AB64" s="97"/>
      <c r="AC64" s="112"/>
      <c r="AD64" s="112"/>
      <c r="AE64" s="112"/>
      <c r="AF64" s="112"/>
      <c r="AG64" s="112"/>
      <c r="AH64" s="112"/>
      <c r="AI64" s="112"/>
      <c r="AJ64" s="112"/>
      <c r="AK64" s="112"/>
      <c r="AL64" s="112"/>
      <c r="AM64" s="112"/>
      <c r="AN64" s="112"/>
      <c r="AO64" s="112"/>
      <c r="AP64" s="112"/>
      <c r="AQ64" s="112"/>
    </row>
    <row r="65" customFormat="false" ht="15.75" hidden="false" customHeight="true" outlineLevel="0" collapsed="false">
      <c r="A65" s="97"/>
      <c r="B65" s="114"/>
      <c r="C65" s="97" t="n">
        <f aca="false">SUM(G65:AB65)</f>
        <v>0</v>
      </c>
      <c r="D65" s="114" t="n">
        <f aca="false">SUM(B65,C65)</f>
        <v>0</v>
      </c>
      <c r="E65" s="97" t="n">
        <f aca="false">0</f>
        <v>0</v>
      </c>
      <c r="F65" s="266" t="n">
        <f aca="false">SUM(D65-E65)</f>
        <v>0</v>
      </c>
      <c r="G65" s="97"/>
      <c r="H65" s="97"/>
      <c r="I65" s="97"/>
      <c r="J65" s="97"/>
      <c r="K65" s="97"/>
      <c r="L65" s="97"/>
      <c r="M65" s="97"/>
      <c r="N65" s="97"/>
      <c r="O65" s="97"/>
      <c r="P65" s="97"/>
      <c r="Q65" s="97"/>
      <c r="R65" s="97"/>
      <c r="S65" s="97"/>
      <c r="T65" s="97"/>
      <c r="U65" s="97"/>
      <c r="V65" s="97"/>
      <c r="W65" s="97"/>
      <c r="X65" s="97"/>
      <c r="Y65" s="97"/>
      <c r="Z65" s="374"/>
      <c r="AA65" s="97"/>
      <c r="AB65" s="97"/>
      <c r="AC65" s="112"/>
      <c r="AD65" s="112"/>
      <c r="AE65" s="112"/>
      <c r="AF65" s="112"/>
      <c r="AG65" s="112"/>
      <c r="AH65" s="112"/>
      <c r="AI65" s="112"/>
      <c r="AJ65" s="112"/>
      <c r="AK65" s="112"/>
      <c r="AL65" s="112"/>
      <c r="AM65" s="112"/>
      <c r="AN65" s="112"/>
      <c r="AO65" s="112"/>
      <c r="AP65" s="112"/>
      <c r="AQ65" s="112"/>
    </row>
    <row r="66" customFormat="false" ht="15.75" hidden="false" customHeight="true" outlineLevel="0" collapsed="false">
      <c r="A66" s="97"/>
      <c r="B66" s="114"/>
      <c r="C66" s="97" t="n">
        <f aca="false">SUM(G66:AB66)</f>
        <v>0</v>
      </c>
      <c r="D66" s="114" t="n">
        <f aca="false">SUM(B66,C66)</f>
        <v>0</v>
      </c>
      <c r="E66" s="97" t="n">
        <f aca="false">0</f>
        <v>0</v>
      </c>
      <c r="F66" s="266" t="n">
        <f aca="false">SUM(D66-E66)</f>
        <v>0</v>
      </c>
      <c r="G66" s="97"/>
      <c r="H66" s="97"/>
      <c r="I66" s="97"/>
      <c r="J66" s="97"/>
      <c r="K66" s="97"/>
      <c r="L66" s="97"/>
      <c r="M66" s="97"/>
      <c r="N66" s="97"/>
      <c r="O66" s="97"/>
      <c r="P66" s="97"/>
      <c r="Q66" s="97"/>
      <c r="R66" s="97"/>
      <c r="S66" s="97"/>
      <c r="T66" s="97"/>
      <c r="U66" s="97"/>
      <c r="V66" s="97"/>
      <c r="W66" s="97"/>
      <c r="X66" s="97"/>
      <c r="Y66" s="97"/>
      <c r="Z66" s="374"/>
      <c r="AA66" s="97"/>
      <c r="AB66" s="97"/>
      <c r="AC66" s="112"/>
      <c r="AD66" s="112"/>
      <c r="AE66" s="112"/>
      <c r="AF66" s="112"/>
      <c r="AG66" s="112"/>
      <c r="AH66" s="112"/>
      <c r="AI66" s="112"/>
      <c r="AJ66" s="112"/>
      <c r="AK66" s="112"/>
      <c r="AL66" s="112"/>
      <c r="AM66" s="112"/>
      <c r="AN66" s="112"/>
      <c r="AO66" s="112"/>
      <c r="AP66" s="112"/>
      <c r="AQ66" s="112"/>
    </row>
    <row r="67" customFormat="false" ht="15.75" hidden="false" customHeight="true" outlineLevel="0" collapsed="false">
      <c r="A67" s="97"/>
      <c r="B67" s="114"/>
      <c r="C67" s="97" t="n">
        <f aca="false">SUM(G67:AB67)</f>
        <v>0</v>
      </c>
      <c r="D67" s="114" t="n">
        <f aca="false">SUM(B67,C67)</f>
        <v>0</v>
      </c>
      <c r="E67" s="97" t="n">
        <f aca="false">0</f>
        <v>0</v>
      </c>
      <c r="F67" s="266" t="n">
        <f aca="false">SUM(D67-E67)</f>
        <v>0</v>
      </c>
      <c r="G67" s="97"/>
      <c r="H67" s="97"/>
      <c r="I67" s="97"/>
      <c r="J67" s="97"/>
      <c r="K67" s="97"/>
      <c r="L67" s="97"/>
      <c r="M67" s="97"/>
      <c r="N67" s="97"/>
      <c r="O67" s="97"/>
      <c r="P67" s="97"/>
      <c r="Q67" s="97"/>
      <c r="R67" s="97"/>
      <c r="S67" s="97"/>
      <c r="T67" s="97"/>
      <c r="U67" s="97"/>
      <c r="V67" s="97"/>
      <c r="W67" s="97"/>
      <c r="X67" s="97"/>
      <c r="Y67" s="97"/>
      <c r="Z67" s="374"/>
      <c r="AA67" s="97"/>
      <c r="AB67" s="97"/>
      <c r="AC67" s="112"/>
      <c r="AD67" s="112"/>
      <c r="AE67" s="112"/>
      <c r="AF67" s="112"/>
      <c r="AG67" s="112"/>
      <c r="AH67" s="112"/>
      <c r="AI67" s="112"/>
      <c r="AJ67" s="112"/>
      <c r="AK67" s="112"/>
      <c r="AL67" s="112"/>
      <c r="AM67" s="112"/>
      <c r="AN67" s="112"/>
      <c r="AO67" s="112"/>
      <c r="AP67" s="112"/>
      <c r="AQ67" s="112"/>
    </row>
    <row r="68" customFormat="false" ht="15.75" hidden="false" customHeight="true" outlineLevel="0" collapsed="false">
      <c r="A68" s="97"/>
      <c r="B68" s="114"/>
      <c r="C68" s="97" t="n">
        <f aca="false">SUM(G68:AB68)</f>
        <v>0</v>
      </c>
      <c r="D68" s="114" t="n">
        <f aca="false">SUM(B68,C68)</f>
        <v>0</v>
      </c>
      <c r="E68" s="97" t="n">
        <f aca="false">0</f>
        <v>0</v>
      </c>
      <c r="F68" s="266" t="n">
        <f aca="false">SUM(D68-E68)</f>
        <v>0</v>
      </c>
      <c r="G68" s="97"/>
      <c r="H68" s="97"/>
      <c r="I68" s="97"/>
      <c r="J68" s="97"/>
      <c r="K68" s="97"/>
      <c r="L68" s="97"/>
      <c r="M68" s="97"/>
      <c r="N68" s="97"/>
      <c r="O68" s="97"/>
      <c r="P68" s="97"/>
      <c r="Q68" s="97"/>
      <c r="R68" s="97"/>
      <c r="S68" s="97"/>
      <c r="T68" s="97"/>
      <c r="U68" s="97"/>
      <c r="V68" s="97"/>
      <c r="W68" s="97"/>
      <c r="X68" s="97"/>
      <c r="Y68" s="97"/>
      <c r="Z68" s="374"/>
      <c r="AA68" s="97"/>
      <c r="AB68" s="97"/>
      <c r="AC68" s="112"/>
      <c r="AD68" s="112"/>
      <c r="AE68" s="112"/>
      <c r="AF68" s="112"/>
      <c r="AG68" s="112"/>
      <c r="AH68" s="112"/>
      <c r="AI68" s="112"/>
      <c r="AJ68" s="112"/>
      <c r="AK68" s="112"/>
      <c r="AL68" s="112"/>
      <c r="AM68" s="112"/>
      <c r="AN68" s="112"/>
      <c r="AO68" s="112"/>
      <c r="AP68" s="112"/>
      <c r="AQ68" s="112"/>
    </row>
    <row r="69" customFormat="false" ht="15.75" hidden="false" customHeight="true" outlineLevel="0" collapsed="false">
      <c r="A69" s="97"/>
      <c r="B69" s="114"/>
      <c r="C69" s="97" t="n">
        <f aca="false">SUM(G69:AB69)</f>
        <v>0</v>
      </c>
      <c r="D69" s="114" t="n">
        <f aca="false">SUM(B69,C69)</f>
        <v>0</v>
      </c>
      <c r="E69" s="97" t="n">
        <f aca="false">0</f>
        <v>0</v>
      </c>
      <c r="F69" s="266" t="n">
        <f aca="false">SUM(D69-E69)</f>
        <v>0</v>
      </c>
      <c r="G69" s="97"/>
      <c r="H69" s="97"/>
      <c r="I69" s="97"/>
      <c r="J69" s="97"/>
      <c r="K69" s="97"/>
      <c r="L69" s="97"/>
      <c r="M69" s="97"/>
      <c r="N69" s="97"/>
      <c r="O69" s="97"/>
      <c r="P69" s="97"/>
      <c r="Q69" s="97"/>
      <c r="R69" s="97"/>
      <c r="S69" s="97"/>
      <c r="T69" s="97"/>
      <c r="U69" s="97"/>
      <c r="V69" s="97"/>
      <c r="W69" s="97"/>
      <c r="X69" s="97"/>
      <c r="Y69" s="97"/>
      <c r="Z69" s="374"/>
      <c r="AA69" s="97"/>
      <c r="AB69" s="97"/>
      <c r="AC69" s="112"/>
      <c r="AD69" s="112"/>
      <c r="AE69" s="112"/>
      <c r="AF69" s="112"/>
      <c r="AG69" s="112"/>
      <c r="AH69" s="112"/>
      <c r="AI69" s="112"/>
      <c r="AJ69" s="112"/>
      <c r="AK69" s="112"/>
      <c r="AL69" s="112"/>
      <c r="AM69" s="112"/>
      <c r="AN69" s="112"/>
      <c r="AO69" s="112"/>
      <c r="AP69" s="112"/>
      <c r="AQ69" s="112"/>
    </row>
    <row r="70" customFormat="false" ht="15.75" hidden="false" customHeight="true" outlineLevel="0" collapsed="false">
      <c r="A70" s="97"/>
      <c r="B70" s="114"/>
      <c r="C70" s="97" t="n">
        <f aca="false">SUM(G70:AB70)</f>
        <v>0</v>
      </c>
      <c r="D70" s="114" t="n">
        <f aca="false">SUM(B70,C70)</f>
        <v>0</v>
      </c>
      <c r="E70" s="97" t="n">
        <f aca="false">0</f>
        <v>0</v>
      </c>
      <c r="F70" s="266" t="n">
        <f aca="false">SUM(D70-E70)</f>
        <v>0</v>
      </c>
      <c r="G70" s="97"/>
      <c r="H70" s="97"/>
      <c r="I70" s="97"/>
      <c r="J70" s="97"/>
      <c r="K70" s="97"/>
      <c r="L70" s="97"/>
      <c r="M70" s="97"/>
      <c r="N70" s="97"/>
      <c r="O70" s="97"/>
      <c r="P70" s="97"/>
      <c r="Q70" s="97"/>
      <c r="R70" s="97"/>
      <c r="S70" s="97"/>
      <c r="T70" s="97"/>
      <c r="U70" s="97"/>
      <c r="V70" s="97"/>
      <c r="W70" s="97"/>
      <c r="X70" s="97"/>
      <c r="Y70" s="97"/>
      <c r="Z70" s="374"/>
      <c r="AA70" s="97"/>
      <c r="AB70" s="97"/>
      <c r="AC70" s="112"/>
      <c r="AD70" s="112"/>
      <c r="AE70" s="112"/>
      <c r="AF70" s="112"/>
      <c r="AG70" s="112"/>
      <c r="AH70" s="112"/>
      <c r="AI70" s="112"/>
      <c r="AJ70" s="112"/>
      <c r="AK70" s="112"/>
      <c r="AL70" s="112"/>
      <c r="AM70" s="112"/>
      <c r="AN70" s="112"/>
      <c r="AO70" s="112"/>
      <c r="AP70" s="112"/>
      <c r="AQ70" s="112"/>
    </row>
    <row r="71" customFormat="false" ht="15.75" hidden="false" customHeight="true" outlineLevel="0" collapsed="false">
      <c r="A71" s="97"/>
      <c r="B71" s="114"/>
      <c r="C71" s="97" t="n">
        <f aca="false">SUM(G71:AB71)</f>
        <v>0</v>
      </c>
      <c r="D71" s="114" t="n">
        <f aca="false">SUM(B71,C71)</f>
        <v>0</v>
      </c>
      <c r="E71" s="97" t="n">
        <f aca="false">0</f>
        <v>0</v>
      </c>
      <c r="F71" s="266" t="n">
        <f aca="false">SUM(D71-E71)</f>
        <v>0</v>
      </c>
      <c r="G71" s="97"/>
      <c r="H71" s="97"/>
      <c r="I71" s="97"/>
      <c r="J71" s="97"/>
      <c r="K71" s="97"/>
      <c r="L71" s="97"/>
      <c r="M71" s="97"/>
      <c r="N71" s="97"/>
      <c r="O71" s="97"/>
      <c r="P71" s="97"/>
      <c r="Q71" s="97"/>
      <c r="R71" s="97"/>
      <c r="S71" s="97"/>
      <c r="T71" s="97"/>
      <c r="U71" s="97"/>
      <c r="V71" s="97"/>
      <c r="W71" s="97"/>
      <c r="X71" s="97"/>
      <c r="Y71" s="97"/>
      <c r="Z71" s="374"/>
      <c r="AA71" s="97"/>
      <c r="AB71" s="97"/>
      <c r="AC71" s="112"/>
      <c r="AD71" s="112"/>
      <c r="AE71" s="112"/>
      <c r="AF71" s="112"/>
      <c r="AG71" s="112"/>
      <c r="AH71" s="112"/>
      <c r="AI71" s="112"/>
      <c r="AJ71" s="112"/>
      <c r="AK71" s="112"/>
      <c r="AL71" s="112"/>
      <c r="AM71" s="112"/>
      <c r="AN71" s="112"/>
      <c r="AO71" s="112"/>
      <c r="AP71" s="112"/>
      <c r="AQ71" s="112"/>
    </row>
    <row r="72" customFormat="false" ht="15.75" hidden="false" customHeight="true" outlineLevel="0" collapsed="false">
      <c r="A72" s="97"/>
      <c r="B72" s="114"/>
      <c r="C72" s="97" t="n">
        <f aca="false">SUM(G72:AB72)</f>
        <v>0</v>
      </c>
      <c r="D72" s="114" t="n">
        <f aca="false">SUM(B72,C72)</f>
        <v>0</v>
      </c>
      <c r="E72" s="97" t="n">
        <f aca="false">0</f>
        <v>0</v>
      </c>
      <c r="F72" s="266" t="n">
        <f aca="false">SUM(D72-E72)</f>
        <v>0</v>
      </c>
      <c r="G72" s="97"/>
      <c r="H72" s="97"/>
      <c r="I72" s="97"/>
      <c r="J72" s="97"/>
      <c r="K72" s="97"/>
      <c r="L72" s="97"/>
      <c r="M72" s="97"/>
      <c r="N72" s="97"/>
      <c r="O72" s="97"/>
      <c r="P72" s="97"/>
      <c r="Q72" s="97"/>
      <c r="R72" s="97"/>
      <c r="S72" s="97"/>
      <c r="T72" s="97"/>
      <c r="U72" s="97"/>
      <c r="V72" s="97"/>
      <c r="W72" s="97"/>
      <c r="X72" s="97"/>
      <c r="Y72" s="97"/>
      <c r="Z72" s="374"/>
      <c r="AA72" s="97"/>
      <c r="AB72" s="97"/>
      <c r="AC72" s="112"/>
      <c r="AD72" s="112"/>
      <c r="AE72" s="112"/>
      <c r="AF72" s="112"/>
      <c r="AG72" s="112"/>
      <c r="AH72" s="112"/>
      <c r="AI72" s="112"/>
      <c r="AJ72" s="112"/>
      <c r="AK72" s="112"/>
      <c r="AL72" s="112"/>
      <c r="AM72" s="112"/>
      <c r="AN72" s="112"/>
      <c r="AO72" s="112"/>
      <c r="AP72" s="112"/>
      <c r="AQ72" s="112"/>
    </row>
    <row r="73" customFormat="false" ht="15.75" hidden="false" customHeight="true" outlineLevel="0" collapsed="false">
      <c r="A73" s="97"/>
      <c r="B73" s="114"/>
      <c r="C73" s="97" t="n">
        <f aca="false">SUM(G73:AB73)</f>
        <v>0</v>
      </c>
      <c r="D73" s="114" t="n">
        <f aca="false">SUM(B73,C73)</f>
        <v>0</v>
      </c>
      <c r="E73" s="97" t="n">
        <f aca="false">0</f>
        <v>0</v>
      </c>
      <c r="F73" s="266" t="n">
        <f aca="false">SUM(D73-E73)</f>
        <v>0</v>
      </c>
      <c r="G73" s="97"/>
      <c r="H73" s="97"/>
      <c r="I73" s="97"/>
      <c r="J73" s="97"/>
      <c r="K73" s="97"/>
      <c r="L73" s="97"/>
      <c r="M73" s="97"/>
      <c r="N73" s="97"/>
      <c r="O73" s="97"/>
      <c r="P73" s="97"/>
      <c r="Q73" s="97"/>
      <c r="R73" s="97"/>
      <c r="S73" s="97"/>
      <c r="T73" s="97"/>
      <c r="U73" s="97"/>
      <c r="V73" s="97"/>
      <c r="W73" s="97"/>
      <c r="X73" s="97"/>
      <c r="Y73" s="97"/>
      <c r="Z73" s="374"/>
      <c r="AA73" s="97"/>
      <c r="AB73" s="97"/>
      <c r="AC73" s="112"/>
      <c r="AD73" s="112"/>
      <c r="AE73" s="112"/>
      <c r="AF73" s="112"/>
      <c r="AG73" s="112"/>
      <c r="AH73" s="112"/>
      <c r="AI73" s="112"/>
      <c r="AJ73" s="112"/>
      <c r="AK73" s="112"/>
      <c r="AL73" s="112"/>
      <c r="AM73" s="112"/>
      <c r="AN73" s="112"/>
      <c r="AO73" s="112"/>
      <c r="AP73" s="112"/>
      <c r="AQ73" s="112"/>
    </row>
    <row r="74" customFormat="false" ht="15.75" hidden="false" customHeight="true" outlineLevel="0" collapsed="false">
      <c r="A74" s="97"/>
      <c r="B74" s="114"/>
      <c r="C74" s="97" t="n">
        <f aca="false">SUM(G74:AB74)</f>
        <v>0</v>
      </c>
      <c r="D74" s="114" t="n">
        <f aca="false">SUM(B74,C74)</f>
        <v>0</v>
      </c>
      <c r="E74" s="97" t="n">
        <f aca="false">0</f>
        <v>0</v>
      </c>
      <c r="F74" s="266" t="n">
        <f aca="false">SUM(D74-E74)</f>
        <v>0</v>
      </c>
      <c r="G74" s="97"/>
      <c r="H74" s="97"/>
      <c r="I74" s="97"/>
      <c r="J74" s="97"/>
      <c r="K74" s="97"/>
      <c r="L74" s="97"/>
      <c r="M74" s="97"/>
      <c r="N74" s="97"/>
      <c r="O74" s="97"/>
      <c r="P74" s="97"/>
      <c r="Q74" s="97"/>
      <c r="R74" s="97"/>
      <c r="S74" s="97"/>
      <c r="T74" s="97"/>
      <c r="U74" s="97"/>
      <c r="V74" s="97"/>
      <c r="W74" s="97"/>
      <c r="X74" s="97"/>
      <c r="Y74" s="97"/>
      <c r="Z74" s="374"/>
      <c r="AA74" s="97"/>
      <c r="AB74" s="97"/>
      <c r="AC74" s="112"/>
      <c r="AD74" s="112"/>
      <c r="AE74" s="112"/>
      <c r="AF74" s="112"/>
      <c r="AG74" s="112"/>
      <c r="AH74" s="112"/>
      <c r="AI74" s="112"/>
      <c r="AJ74" s="112"/>
      <c r="AK74" s="112"/>
      <c r="AL74" s="112"/>
      <c r="AM74" s="112"/>
      <c r="AN74" s="112"/>
      <c r="AO74" s="112"/>
      <c r="AP74" s="112"/>
      <c r="AQ74" s="112"/>
    </row>
    <row r="75" customFormat="false" ht="15.75" hidden="false" customHeight="true" outlineLevel="0" collapsed="false">
      <c r="A75" s="97"/>
      <c r="B75" s="114"/>
      <c r="C75" s="97" t="n">
        <f aca="false">SUM(G75:AB75)</f>
        <v>0</v>
      </c>
      <c r="D75" s="114" t="n">
        <f aca="false">SUM(B75,C75)</f>
        <v>0</v>
      </c>
      <c r="E75" s="97" t="n">
        <f aca="false">0</f>
        <v>0</v>
      </c>
      <c r="F75" s="266" t="n">
        <f aca="false">SUM(D75-E75)</f>
        <v>0</v>
      </c>
      <c r="G75" s="97"/>
      <c r="H75" s="97"/>
      <c r="I75" s="97"/>
      <c r="J75" s="97"/>
      <c r="K75" s="97"/>
      <c r="L75" s="97"/>
      <c r="M75" s="97"/>
      <c r="N75" s="97"/>
      <c r="O75" s="97"/>
      <c r="P75" s="97"/>
      <c r="Q75" s="97"/>
      <c r="R75" s="97"/>
      <c r="S75" s="97"/>
      <c r="T75" s="97"/>
      <c r="U75" s="97"/>
      <c r="V75" s="97"/>
      <c r="W75" s="97"/>
      <c r="X75" s="97"/>
      <c r="Y75" s="97"/>
      <c r="Z75" s="374"/>
      <c r="AA75" s="97"/>
      <c r="AB75" s="97"/>
      <c r="AC75" s="112"/>
      <c r="AD75" s="112"/>
      <c r="AE75" s="112"/>
      <c r="AF75" s="112"/>
      <c r="AG75" s="112"/>
      <c r="AH75" s="112"/>
      <c r="AI75" s="112"/>
      <c r="AJ75" s="112"/>
      <c r="AK75" s="112"/>
      <c r="AL75" s="112"/>
      <c r="AM75" s="112"/>
      <c r="AN75" s="112"/>
      <c r="AO75" s="112"/>
      <c r="AP75" s="112"/>
      <c r="AQ75" s="112"/>
    </row>
    <row r="76" customFormat="false" ht="15.75" hidden="false" customHeight="true" outlineLevel="0" collapsed="false">
      <c r="A76" s="97"/>
      <c r="B76" s="114"/>
      <c r="C76" s="97" t="n">
        <f aca="false">SUM(G76:AB76)</f>
        <v>0</v>
      </c>
      <c r="D76" s="114" t="n">
        <f aca="false">SUM(B76,C76)</f>
        <v>0</v>
      </c>
      <c r="E76" s="97" t="n">
        <f aca="false">0</f>
        <v>0</v>
      </c>
      <c r="F76" s="266" t="n">
        <f aca="false">SUM(D76-E76)</f>
        <v>0</v>
      </c>
      <c r="G76" s="97"/>
      <c r="H76" s="97"/>
      <c r="I76" s="97"/>
      <c r="J76" s="97"/>
      <c r="K76" s="97"/>
      <c r="L76" s="97"/>
      <c r="M76" s="97"/>
      <c r="N76" s="97"/>
      <c r="O76" s="97"/>
      <c r="P76" s="97"/>
      <c r="Q76" s="97"/>
      <c r="R76" s="97"/>
      <c r="S76" s="97"/>
      <c r="T76" s="97"/>
      <c r="U76" s="97"/>
      <c r="V76" s="97"/>
      <c r="W76" s="97"/>
      <c r="X76" s="97"/>
      <c r="Y76" s="97"/>
      <c r="Z76" s="374"/>
      <c r="AA76" s="97"/>
      <c r="AB76" s="97"/>
      <c r="AC76" s="112"/>
      <c r="AD76" s="112"/>
      <c r="AE76" s="112"/>
      <c r="AF76" s="112"/>
      <c r="AG76" s="112"/>
      <c r="AH76" s="112"/>
      <c r="AI76" s="112"/>
      <c r="AJ76" s="112"/>
      <c r="AK76" s="112"/>
      <c r="AL76" s="112"/>
      <c r="AM76" s="112"/>
      <c r="AN76" s="112"/>
      <c r="AO76" s="112"/>
      <c r="AP76" s="112"/>
      <c r="AQ76" s="112"/>
    </row>
    <row r="77" customFormat="false" ht="15.75" hidden="false" customHeight="true" outlineLevel="0" collapsed="false">
      <c r="A77" s="97"/>
      <c r="B77" s="114"/>
      <c r="C77" s="97" t="n">
        <f aca="false">SUM(G77:AB77)</f>
        <v>0</v>
      </c>
      <c r="D77" s="114" t="n">
        <f aca="false">SUM(B77,C77)</f>
        <v>0</v>
      </c>
      <c r="E77" s="97" t="n">
        <f aca="false">0</f>
        <v>0</v>
      </c>
      <c r="F77" s="266" t="n">
        <f aca="false">SUM(D77-E77)</f>
        <v>0</v>
      </c>
      <c r="G77" s="97"/>
      <c r="H77" s="97"/>
      <c r="I77" s="97"/>
      <c r="J77" s="97"/>
      <c r="K77" s="97"/>
      <c r="L77" s="97"/>
      <c r="M77" s="97"/>
      <c r="N77" s="97"/>
      <c r="O77" s="97"/>
      <c r="P77" s="97"/>
      <c r="Q77" s="97"/>
      <c r="R77" s="97"/>
      <c r="S77" s="97"/>
      <c r="T77" s="97"/>
      <c r="U77" s="97"/>
      <c r="V77" s="97"/>
      <c r="W77" s="97"/>
      <c r="X77" s="97"/>
      <c r="Y77" s="97"/>
      <c r="Z77" s="374"/>
      <c r="AA77" s="97"/>
      <c r="AB77" s="97"/>
      <c r="AC77" s="112"/>
      <c r="AD77" s="112"/>
      <c r="AE77" s="112"/>
      <c r="AF77" s="112"/>
      <c r="AG77" s="112"/>
      <c r="AH77" s="112"/>
      <c r="AI77" s="112"/>
      <c r="AJ77" s="112"/>
      <c r="AK77" s="112"/>
      <c r="AL77" s="112"/>
      <c r="AM77" s="112"/>
      <c r="AN77" s="112"/>
      <c r="AO77" s="112"/>
      <c r="AP77" s="112"/>
      <c r="AQ77" s="112"/>
    </row>
    <row r="78" customFormat="false" ht="15.75" hidden="false" customHeight="true" outlineLevel="0" collapsed="false">
      <c r="A78" s="97"/>
      <c r="B78" s="114"/>
      <c r="C78" s="97" t="n">
        <f aca="false">SUM(G78:AB78)</f>
        <v>0</v>
      </c>
      <c r="D78" s="114" t="n">
        <f aca="false">SUM(B78,C78)</f>
        <v>0</v>
      </c>
      <c r="E78" s="97" t="n">
        <f aca="false">0</f>
        <v>0</v>
      </c>
      <c r="F78" s="266" t="n">
        <f aca="false">SUM(D78-E78)</f>
        <v>0</v>
      </c>
      <c r="G78" s="97"/>
      <c r="H78" s="97"/>
      <c r="I78" s="97"/>
      <c r="J78" s="97"/>
      <c r="K78" s="97"/>
      <c r="L78" s="97"/>
      <c r="M78" s="97"/>
      <c r="N78" s="97"/>
      <c r="O78" s="97"/>
      <c r="P78" s="97"/>
      <c r="Q78" s="97"/>
      <c r="R78" s="97"/>
      <c r="S78" s="97"/>
      <c r="T78" s="97"/>
      <c r="U78" s="97"/>
      <c r="V78" s="97"/>
      <c r="W78" s="97"/>
      <c r="X78" s="97"/>
      <c r="Y78" s="97"/>
      <c r="Z78" s="374"/>
      <c r="AA78" s="97"/>
      <c r="AB78" s="97"/>
      <c r="AC78" s="112"/>
      <c r="AD78" s="112"/>
      <c r="AE78" s="112"/>
      <c r="AF78" s="112"/>
      <c r="AG78" s="112"/>
      <c r="AH78" s="112"/>
      <c r="AI78" s="112"/>
      <c r="AJ78" s="112"/>
      <c r="AK78" s="112"/>
      <c r="AL78" s="112"/>
      <c r="AM78" s="112"/>
      <c r="AN78" s="112"/>
      <c r="AO78" s="112"/>
      <c r="AP78" s="112"/>
      <c r="AQ78" s="112"/>
    </row>
    <row r="79" customFormat="false" ht="15.75" hidden="false" customHeight="true" outlineLevel="0" collapsed="false">
      <c r="A79" s="97"/>
      <c r="B79" s="114"/>
      <c r="C79" s="97" t="n">
        <f aca="false">SUM(G79:AB79)</f>
        <v>0</v>
      </c>
      <c r="D79" s="114" t="n">
        <f aca="false">SUM(B79,C79)</f>
        <v>0</v>
      </c>
      <c r="E79" s="97" t="n">
        <f aca="false">0</f>
        <v>0</v>
      </c>
      <c r="F79" s="266" t="n">
        <f aca="false">SUM(D79-E79)</f>
        <v>0</v>
      </c>
      <c r="G79" s="97"/>
      <c r="H79" s="97"/>
      <c r="I79" s="97"/>
      <c r="J79" s="97"/>
      <c r="K79" s="97"/>
      <c r="L79" s="97"/>
      <c r="M79" s="97"/>
      <c r="N79" s="97"/>
      <c r="O79" s="97"/>
      <c r="P79" s="97"/>
      <c r="Q79" s="97"/>
      <c r="R79" s="97"/>
      <c r="S79" s="97"/>
      <c r="T79" s="97"/>
      <c r="U79" s="97"/>
      <c r="V79" s="97"/>
      <c r="W79" s="97"/>
      <c r="X79" s="97"/>
      <c r="Y79" s="97"/>
      <c r="Z79" s="374"/>
      <c r="AA79" s="97"/>
      <c r="AB79" s="97"/>
      <c r="AC79" s="112"/>
      <c r="AD79" s="112"/>
      <c r="AE79" s="112"/>
      <c r="AF79" s="112"/>
      <c r="AG79" s="112"/>
      <c r="AH79" s="112"/>
      <c r="AI79" s="112"/>
      <c r="AJ79" s="112"/>
      <c r="AK79" s="112"/>
      <c r="AL79" s="112"/>
      <c r="AM79" s="112"/>
      <c r="AN79" s="112"/>
      <c r="AO79" s="112"/>
      <c r="AP79" s="112"/>
      <c r="AQ79" s="112"/>
    </row>
    <row r="80" customFormat="false" ht="15.75" hidden="false" customHeight="true" outlineLevel="0" collapsed="false">
      <c r="A80" s="97"/>
      <c r="B80" s="114"/>
      <c r="C80" s="97" t="n">
        <f aca="false">SUM(G80:AB80)</f>
        <v>0</v>
      </c>
      <c r="D80" s="114" t="n">
        <f aca="false">SUM(B80,C80)</f>
        <v>0</v>
      </c>
      <c r="E80" s="97" t="n">
        <f aca="false">0</f>
        <v>0</v>
      </c>
      <c r="F80" s="266" t="n">
        <f aca="false">SUM(D80-E80)</f>
        <v>0</v>
      </c>
      <c r="G80" s="97"/>
      <c r="H80" s="97"/>
      <c r="I80" s="97"/>
      <c r="J80" s="97"/>
      <c r="K80" s="97"/>
      <c r="L80" s="97"/>
      <c r="M80" s="97"/>
      <c r="N80" s="97"/>
      <c r="O80" s="97"/>
      <c r="P80" s="97"/>
      <c r="Q80" s="97"/>
      <c r="R80" s="97"/>
      <c r="S80" s="97"/>
      <c r="T80" s="97"/>
      <c r="U80" s="97"/>
      <c r="V80" s="97"/>
      <c r="W80" s="97"/>
      <c r="X80" s="97"/>
      <c r="Y80" s="97"/>
      <c r="Z80" s="374"/>
      <c r="AA80" s="97"/>
      <c r="AB80" s="97"/>
      <c r="AC80" s="112"/>
      <c r="AD80" s="112"/>
      <c r="AE80" s="112"/>
      <c r="AF80" s="112"/>
      <c r="AG80" s="112"/>
      <c r="AH80" s="112"/>
      <c r="AI80" s="112"/>
      <c r="AJ80" s="112"/>
      <c r="AK80" s="112"/>
      <c r="AL80" s="112"/>
      <c r="AM80" s="112"/>
      <c r="AN80" s="112"/>
      <c r="AO80" s="112"/>
      <c r="AP80" s="112"/>
      <c r="AQ80" s="112"/>
    </row>
    <row r="81" customFormat="false" ht="15.75" hidden="false" customHeight="true" outlineLevel="0" collapsed="false">
      <c r="A81" s="97"/>
      <c r="B81" s="114"/>
      <c r="C81" s="97" t="n">
        <f aca="false">SUM(G81:AB81)</f>
        <v>0</v>
      </c>
      <c r="D81" s="114" t="n">
        <f aca="false">SUM(B81,C81)</f>
        <v>0</v>
      </c>
      <c r="E81" s="97" t="n">
        <f aca="false">0</f>
        <v>0</v>
      </c>
      <c r="F81" s="266" t="n">
        <f aca="false">SUM(D81-E81)</f>
        <v>0</v>
      </c>
      <c r="G81" s="97"/>
      <c r="H81" s="97"/>
      <c r="I81" s="97"/>
      <c r="J81" s="97"/>
      <c r="K81" s="97"/>
      <c r="L81" s="97"/>
      <c r="M81" s="97"/>
      <c r="N81" s="97"/>
      <c r="O81" s="97"/>
      <c r="P81" s="97"/>
      <c r="Q81" s="97"/>
      <c r="R81" s="97"/>
      <c r="S81" s="97"/>
      <c r="T81" s="97"/>
      <c r="U81" s="97"/>
      <c r="V81" s="97"/>
      <c r="W81" s="97"/>
      <c r="X81" s="97"/>
      <c r="Y81" s="97"/>
      <c r="Z81" s="374"/>
      <c r="AA81" s="97"/>
      <c r="AB81" s="97"/>
      <c r="AC81" s="112"/>
      <c r="AD81" s="112"/>
      <c r="AE81" s="112"/>
      <c r="AF81" s="112"/>
      <c r="AG81" s="112"/>
      <c r="AH81" s="112"/>
      <c r="AI81" s="112"/>
      <c r="AJ81" s="112"/>
      <c r="AK81" s="112"/>
      <c r="AL81" s="112"/>
      <c r="AM81" s="112"/>
      <c r="AN81" s="112"/>
      <c r="AO81" s="112"/>
      <c r="AP81" s="112"/>
      <c r="AQ81" s="112"/>
    </row>
    <row r="82" customFormat="false" ht="15.75" hidden="false" customHeight="true" outlineLevel="0" collapsed="false">
      <c r="A82" s="97"/>
      <c r="B82" s="114"/>
      <c r="C82" s="97" t="n">
        <f aca="false">SUM(G82:AB82)</f>
        <v>0</v>
      </c>
      <c r="D82" s="114" t="n">
        <f aca="false">SUM(B82,C82)</f>
        <v>0</v>
      </c>
      <c r="E82" s="97" t="n">
        <f aca="false">0</f>
        <v>0</v>
      </c>
      <c r="F82" s="266" t="n">
        <f aca="false">SUM(D82-E82)</f>
        <v>0</v>
      </c>
      <c r="G82" s="97"/>
      <c r="H82" s="97"/>
      <c r="I82" s="97"/>
      <c r="J82" s="97"/>
      <c r="K82" s="97"/>
      <c r="L82" s="97"/>
      <c r="M82" s="97"/>
      <c r="N82" s="97"/>
      <c r="O82" s="97"/>
      <c r="P82" s="97"/>
      <c r="Q82" s="97"/>
      <c r="R82" s="97"/>
      <c r="S82" s="97"/>
      <c r="T82" s="97"/>
      <c r="U82" s="97"/>
      <c r="V82" s="97"/>
      <c r="W82" s="97"/>
      <c r="X82" s="97"/>
      <c r="Y82" s="97"/>
      <c r="Z82" s="374"/>
      <c r="AA82" s="97"/>
      <c r="AB82" s="97"/>
      <c r="AC82" s="112"/>
      <c r="AD82" s="112"/>
      <c r="AE82" s="112"/>
      <c r="AF82" s="112"/>
      <c r="AG82" s="112"/>
      <c r="AH82" s="112"/>
      <c r="AI82" s="112"/>
      <c r="AJ82" s="112"/>
      <c r="AK82" s="112"/>
      <c r="AL82" s="112"/>
      <c r="AM82" s="112"/>
      <c r="AN82" s="112"/>
      <c r="AO82" s="112"/>
      <c r="AP82" s="112"/>
      <c r="AQ82" s="112"/>
    </row>
    <row r="83" customFormat="false" ht="15.75" hidden="false" customHeight="true" outlineLevel="0" collapsed="false">
      <c r="A83" s="97"/>
      <c r="B83" s="114"/>
      <c r="C83" s="97" t="n">
        <f aca="false">SUM(G83:AB83)</f>
        <v>0</v>
      </c>
      <c r="D83" s="114" t="n">
        <f aca="false">SUM(B83,C83)</f>
        <v>0</v>
      </c>
      <c r="E83" s="97" t="n">
        <f aca="false">0</f>
        <v>0</v>
      </c>
      <c r="F83" s="266" t="n">
        <f aca="false">SUM(D83-E83)</f>
        <v>0</v>
      </c>
      <c r="G83" s="97"/>
      <c r="H83" s="97"/>
      <c r="I83" s="97"/>
      <c r="J83" s="97"/>
      <c r="K83" s="97"/>
      <c r="L83" s="97"/>
      <c r="M83" s="97"/>
      <c r="N83" s="97"/>
      <c r="O83" s="97"/>
      <c r="P83" s="97"/>
      <c r="Q83" s="97"/>
      <c r="R83" s="97"/>
      <c r="S83" s="97"/>
      <c r="T83" s="97"/>
      <c r="U83" s="97"/>
      <c r="V83" s="97"/>
      <c r="W83" s="97"/>
      <c r="X83" s="97"/>
      <c r="Y83" s="97"/>
      <c r="Z83" s="374"/>
      <c r="AA83" s="97"/>
      <c r="AB83" s="97"/>
      <c r="AC83" s="112"/>
      <c r="AD83" s="112"/>
      <c r="AE83" s="112"/>
      <c r="AF83" s="112"/>
      <c r="AG83" s="112"/>
      <c r="AH83" s="112"/>
      <c r="AI83" s="112"/>
      <c r="AJ83" s="112"/>
      <c r="AK83" s="112"/>
      <c r="AL83" s="112"/>
      <c r="AM83" s="112"/>
      <c r="AN83" s="112"/>
      <c r="AO83" s="112"/>
      <c r="AP83" s="112"/>
      <c r="AQ83" s="112"/>
    </row>
    <row r="84" customFormat="false" ht="15.75" hidden="false" customHeight="true" outlineLevel="0" collapsed="false">
      <c r="A84" s="97"/>
      <c r="B84" s="114"/>
      <c r="C84" s="97" t="n">
        <f aca="false">SUM(G84:AB84)</f>
        <v>0</v>
      </c>
      <c r="D84" s="114" t="n">
        <f aca="false">SUM(B84,C84)</f>
        <v>0</v>
      </c>
      <c r="E84" s="97" t="n">
        <f aca="false">0</f>
        <v>0</v>
      </c>
      <c r="F84" s="266" t="n">
        <f aca="false">SUM(D84-E84)</f>
        <v>0</v>
      </c>
      <c r="G84" s="97"/>
      <c r="H84" s="97"/>
      <c r="I84" s="97"/>
      <c r="J84" s="97"/>
      <c r="K84" s="97"/>
      <c r="L84" s="97"/>
      <c r="M84" s="97"/>
      <c r="N84" s="97"/>
      <c r="O84" s="97"/>
      <c r="P84" s="97"/>
      <c r="Q84" s="97"/>
      <c r="R84" s="97"/>
      <c r="S84" s="97"/>
      <c r="T84" s="97"/>
      <c r="U84" s="97"/>
      <c r="V84" s="97"/>
      <c r="W84" s="97"/>
      <c r="X84" s="97"/>
      <c r="Y84" s="97"/>
      <c r="Z84" s="374"/>
      <c r="AA84" s="97"/>
      <c r="AB84" s="97"/>
      <c r="AC84" s="112"/>
      <c r="AD84" s="112"/>
      <c r="AE84" s="112"/>
      <c r="AF84" s="112"/>
      <c r="AG84" s="112"/>
      <c r="AH84" s="112"/>
      <c r="AI84" s="112"/>
      <c r="AJ84" s="112"/>
      <c r="AK84" s="112"/>
      <c r="AL84" s="112"/>
      <c r="AM84" s="112"/>
      <c r="AN84" s="112"/>
      <c r="AO84" s="112"/>
      <c r="AP84" s="112"/>
      <c r="AQ84" s="112"/>
    </row>
    <row r="85" customFormat="false" ht="15.75" hidden="false" customHeight="true" outlineLevel="0" collapsed="false">
      <c r="A85" s="97"/>
      <c r="B85" s="114"/>
      <c r="C85" s="97" t="n">
        <f aca="false">SUM(G85:AB85)</f>
        <v>0</v>
      </c>
      <c r="D85" s="114" t="n">
        <f aca="false">SUM(B85,C85)</f>
        <v>0</v>
      </c>
      <c r="E85" s="97" t="n">
        <f aca="false">0</f>
        <v>0</v>
      </c>
      <c r="F85" s="266" t="n">
        <f aca="false">SUM(D85-E85)</f>
        <v>0</v>
      </c>
      <c r="G85" s="97"/>
      <c r="H85" s="97"/>
      <c r="I85" s="97"/>
      <c r="J85" s="97"/>
      <c r="K85" s="97"/>
      <c r="L85" s="97"/>
      <c r="M85" s="97"/>
      <c r="N85" s="97"/>
      <c r="O85" s="97"/>
      <c r="P85" s="97"/>
      <c r="Q85" s="97"/>
      <c r="R85" s="97"/>
      <c r="S85" s="97"/>
      <c r="T85" s="97"/>
      <c r="U85" s="97"/>
      <c r="V85" s="97"/>
      <c r="W85" s="97"/>
      <c r="X85" s="97"/>
      <c r="Y85" s="97"/>
      <c r="Z85" s="374"/>
      <c r="AA85" s="97"/>
      <c r="AB85" s="97"/>
      <c r="AC85" s="112"/>
      <c r="AD85" s="112"/>
      <c r="AE85" s="112"/>
      <c r="AF85" s="112"/>
      <c r="AG85" s="112"/>
      <c r="AH85" s="112"/>
      <c r="AI85" s="112"/>
      <c r="AJ85" s="112"/>
      <c r="AK85" s="112"/>
      <c r="AL85" s="112"/>
      <c r="AM85" s="112"/>
      <c r="AN85" s="112"/>
      <c r="AO85" s="112"/>
      <c r="AP85" s="112"/>
      <c r="AQ85" s="112"/>
    </row>
    <row r="86" customFormat="false" ht="15.75" hidden="false" customHeight="true" outlineLevel="0" collapsed="false">
      <c r="A86" s="97"/>
      <c r="B86" s="114"/>
      <c r="C86" s="97" t="n">
        <f aca="false">SUM(G86:AB86)</f>
        <v>0</v>
      </c>
      <c r="D86" s="114" t="n">
        <f aca="false">SUM(B86,C86)</f>
        <v>0</v>
      </c>
      <c r="E86" s="97" t="n">
        <f aca="false">0</f>
        <v>0</v>
      </c>
      <c r="F86" s="266" t="n">
        <f aca="false">SUM(D86-E86)</f>
        <v>0</v>
      </c>
      <c r="G86" s="97"/>
      <c r="H86" s="97"/>
      <c r="I86" s="97"/>
      <c r="J86" s="97"/>
      <c r="K86" s="97"/>
      <c r="L86" s="97"/>
      <c r="M86" s="97"/>
      <c r="N86" s="97"/>
      <c r="O86" s="97"/>
      <c r="P86" s="97"/>
      <c r="Q86" s="97"/>
      <c r="R86" s="97"/>
      <c r="S86" s="97"/>
      <c r="T86" s="97"/>
      <c r="U86" s="97"/>
      <c r="V86" s="97"/>
      <c r="W86" s="97"/>
      <c r="X86" s="97"/>
      <c r="Y86" s="97"/>
      <c r="Z86" s="374"/>
      <c r="AA86" s="97"/>
      <c r="AB86" s="97"/>
      <c r="AC86" s="112"/>
      <c r="AD86" s="112"/>
      <c r="AE86" s="112"/>
      <c r="AF86" s="112"/>
      <c r="AG86" s="112"/>
      <c r="AH86" s="112"/>
      <c r="AI86" s="112"/>
      <c r="AJ86" s="112"/>
      <c r="AK86" s="112"/>
      <c r="AL86" s="112"/>
      <c r="AM86" s="112"/>
      <c r="AN86" s="112"/>
      <c r="AO86" s="112"/>
      <c r="AP86" s="112"/>
      <c r="AQ86" s="112"/>
    </row>
    <row r="87" customFormat="false" ht="15.75" hidden="false" customHeight="true" outlineLevel="0" collapsed="false">
      <c r="A87" s="97"/>
      <c r="B87" s="114"/>
      <c r="C87" s="97" t="n">
        <f aca="false">SUM(G87:AB87)</f>
        <v>0</v>
      </c>
      <c r="D87" s="114" t="n">
        <f aca="false">SUM(B87,C87)</f>
        <v>0</v>
      </c>
      <c r="E87" s="97" t="n">
        <f aca="false">0</f>
        <v>0</v>
      </c>
      <c r="F87" s="266" t="n">
        <f aca="false">SUM(D87-E87)</f>
        <v>0</v>
      </c>
      <c r="G87" s="97"/>
      <c r="H87" s="97"/>
      <c r="I87" s="97"/>
      <c r="J87" s="97"/>
      <c r="K87" s="97"/>
      <c r="L87" s="97"/>
      <c r="M87" s="97"/>
      <c r="N87" s="97"/>
      <c r="O87" s="97"/>
      <c r="P87" s="97"/>
      <c r="Q87" s="97"/>
      <c r="R87" s="97"/>
      <c r="S87" s="97"/>
      <c r="T87" s="97"/>
      <c r="U87" s="97"/>
      <c r="V87" s="97"/>
      <c r="W87" s="97"/>
      <c r="X87" s="97"/>
      <c r="Y87" s="97"/>
      <c r="Z87" s="374"/>
      <c r="AA87" s="97"/>
      <c r="AB87" s="97"/>
      <c r="AC87" s="112"/>
      <c r="AD87" s="112"/>
      <c r="AE87" s="112"/>
      <c r="AF87" s="112"/>
      <c r="AG87" s="112"/>
      <c r="AH87" s="112"/>
      <c r="AI87" s="112"/>
      <c r="AJ87" s="112"/>
      <c r="AK87" s="112"/>
      <c r="AL87" s="112"/>
      <c r="AM87" s="112"/>
      <c r="AN87" s="112"/>
      <c r="AO87" s="112"/>
      <c r="AP87" s="112"/>
      <c r="AQ87" s="112"/>
    </row>
    <row r="88" customFormat="false" ht="15.75" hidden="false" customHeight="true" outlineLevel="0" collapsed="false">
      <c r="A88" s="97"/>
      <c r="B88" s="114"/>
      <c r="C88" s="97" t="n">
        <f aca="false">SUM(G88:AB88)</f>
        <v>0</v>
      </c>
      <c r="D88" s="114" t="n">
        <f aca="false">SUM(B88,C88)</f>
        <v>0</v>
      </c>
      <c r="E88" s="97" t="n">
        <f aca="false">0</f>
        <v>0</v>
      </c>
      <c r="F88" s="266" t="n">
        <f aca="false">SUM(D88-E88)</f>
        <v>0</v>
      </c>
      <c r="G88" s="97"/>
      <c r="H88" s="97"/>
      <c r="I88" s="97"/>
      <c r="J88" s="97"/>
      <c r="K88" s="97"/>
      <c r="L88" s="97"/>
      <c r="M88" s="97"/>
      <c r="N88" s="97"/>
      <c r="O88" s="97"/>
      <c r="P88" s="97"/>
      <c r="Q88" s="97"/>
      <c r="R88" s="97"/>
      <c r="S88" s="97"/>
      <c r="T88" s="97"/>
      <c r="U88" s="97"/>
      <c r="V88" s="97"/>
      <c r="W88" s="97"/>
      <c r="X88" s="97"/>
      <c r="Y88" s="97"/>
      <c r="Z88" s="374"/>
      <c r="AA88" s="97"/>
      <c r="AB88" s="97"/>
      <c r="AC88" s="112"/>
      <c r="AD88" s="112"/>
      <c r="AE88" s="112"/>
      <c r="AF88" s="112"/>
      <c r="AG88" s="112"/>
      <c r="AH88" s="112"/>
      <c r="AI88" s="112"/>
      <c r="AJ88" s="112"/>
      <c r="AK88" s="112"/>
      <c r="AL88" s="112"/>
      <c r="AM88" s="112"/>
      <c r="AN88" s="112"/>
      <c r="AO88" s="112"/>
      <c r="AP88" s="112"/>
      <c r="AQ88" s="112"/>
    </row>
    <row r="89" customFormat="false" ht="15.75" hidden="false" customHeight="true" outlineLevel="0" collapsed="false">
      <c r="A89" s="97"/>
      <c r="B89" s="114"/>
      <c r="C89" s="97" t="n">
        <f aca="false">SUM(G89:AB89)</f>
        <v>0</v>
      </c>
      <c r="D89" s="114" t="n">
        <f aca="false">SUM(B89,C89)</f>
        <v>0</v>
      </c>
      <c r="E89" s="97" t="n">
        <f aca="false">0</f>
        <v>0</v>
      </c>
      <c r="F89" s="266" t="n">
        <f aca="false">SUM(D89-E89)</f>
        <v>0</v>
      </c>
      <c r="G89" s="97"/>
      <c r="H89" s="97"/>
      <c r="I89" s="97"/>
      <c r="J89" s="97"/>
      <c r="K89" s="97"/>
      <c r="L89" s="97"/>
      <c r="M89" s="97"/>
      <c r="N89" s="97"/>
      <c r="O89" s="97"/>
      <c r="P89" s="97"/>
      <c r="Q89" s="97"/>
      <c r="R89" s="97"/>
      <c r="S89" s="97"/>
      <c r="T89" s="97"/>
      <c r="U89" s="97"/>
      <c r="V89" s="97"/>
      <c r="W89" s="97"/>
      <c r="X89" s="97"/>
      <c r="Y89" s="97"/>
      <c r="Z89" s="374"/>
      <c r="AA89" s="97"/>
      <c r="AB89" s="97"/>
      <c r="AC89" s="112"/>
      <c r="AD89" s="112"/>
      <c r="AE89" s="112"/>
      <c r="AF89" s="112"/>
      <c r="AG89" s="112"/>
      <c r="AH89" s="112"/>
      <c r="AI89" s="112"/>
      <c r="AJ89" s="112"/>
      <c r="AK89" s="112"/>
      <c r="AL89" s="112"/>
      <c r="AM89" s="112"/>
      <c r="AN89" s="112"/>
      <c r="AO89" s="112"/>
      <c r="AP89" s="112"/>
      <c r="AQ89" s="112"/>
    </row>
    <row r="90" customFormat="false" ht="15.75" hidden="false" customHeight="true" outlineLevel="0" collapsed="false">
      <c r="A90" s="97"/>
      <c r="B90" s="114"/>
      <c r="C90" s="97" t="n">
        <f aca="false">SUM(G90:AB90)</f>
        <v>0</v>
      </c>
      <c r="D90" s="114" t="n">
        <f aca="false">SUM(B90,C90)</f>
        <v>0</v>
      </c>
      <c r="E90" s="97" t="n">
        <f aca="false">0</f>
        <v>0</v>
      </c>
      <c r="F90" s="266" t="n">
        <f aca="false">SUM(D90-E90)</f>
        <v>0</v>
      </c>
      <c r="G90" s="97"/>
      <c r="H90" s="97"/>
      <c r="I90" s="97"/>
      <c r="J90" s="97"/>
      <c r="K90" s="97"/>
      <c r="L90" s="97"/>
      <c r="M90" s="97"/>
      <c r="N90" s="97"/>
      <c r="O90" s="97"/>
      <c r="P90" s="97"/>
      <c r="Q90" s="97"/>
      <c r="R90" s="97"/>
      <c r="S90" s="97"/>
      <c r="T90" s="97"/>
      <c r="U90" s="97"/>
      <c r="V90" s="97"/>
      <c r="W90" s="97"/>
      <c r="X90" s="97"/>
      <c r="Y90" s="97"/>
      <c r="Z90" s="374"/>
      <c r="AA90" s="97"/>
      <c r="AB90" s="97"/>
      <c r="AC90" s="112"/>
      <c r="AD90" s="112"/>
      <c r="AE90" s="112"/>
      <c r="AF90" s="112"/>
      <c r="AG90" s="112"/>
      <c r="AH90" s="112"/>
      <c r="AI90" s="112"/>
      <c r="AJ90" s="112"/>
      <c r="AK90" s="112"/>
      <c r="AL90" s="112"/>
      <c r="AM90" s="112"/>
      <c r="AN90" s="112"/>
      <c r="AO90" s="112"/>
      <c r="AP90" s="112"/>
      <c r="AQ90" s="112"/>
    </row>
    <row r="91" customFormat="false" ht="15.75" hidden="false" customHeight="true" outlineLevel="0" collapsed="false">
      <c r="A91" s="97"/>
      <c r="B91" s="114"/>
      <c r="C91" s="97" t="n">
        <f aca="false">SUM(G91:AB91)</f>
        <v>0</v>
      </c>
      <c r="D91" s="114" t="n">
        <f aca="false">SUM(B91,C91)</f>
        <v>0</v>
      </c>
      <c r="E91" s="97" t="n">
        <f aca="false">0</f>
        <v>0</v>
      </c>
      <c r="F91" s="266" t="n">
        <f aca="false">SUM(D91-E91)</f>
        <v>0</v>
      </c>
      <c r="G91" s="97"/>
      <c r="H91" s="97"/>
      <c r="I91" s="97"/>
      <c r="J91" s="97"/>
      <c r="K91" s="97"/>
      <c r="L91" s="97"/>
      <c r="M91" s="97"/>
      <c r="N91" s="97"/>
      <c r="O91" s="97"/>
      <c r="P91" s="97"/>
      <c r="Q91" s="97"/>
      <c r="R91" s="97"/>
      <c r="S91" s="97"/>
      <c r="T91" s="97"/>
      <c r="U91" s="97"/>
      <c r="V91" s="97"/>
      <c r="W91" s="97"/>
      <c r="X91" s="97"/>
      <c r="Y91" s="97"/>
      <c r="Z91" s="374"/>
      <c r="AA91" s="97"/>
      <c r="AB91" s="97"/>
      <c r="AC91" s="112"/>
      <c r="AD91" s="112"/>
      <c r="AE91" s="112"/>
      <c r="AF91" s="112"/>
      <c r="AG91" s="112"/>
      <c r="AH91" s="112"/>
      <c r="AI91" s="112"/>
      <c r="AJ91" s="112"/>
      <c r="AK91" s="112"/>
      <c r="AL91" s="112"/>
      <c r="AM91" s="112"/>
      <c r="AN91" s="112"/>
      <c r="AO91" s="112"/>
      <c r="AP91" s="112"/>
      <c r="AQ91" s="112"/>
    </row>
    <row r="92" customFormat="false" ht="15.75" hidden="false" customHeight="true" outlineLevel="0" collapsed="false">
      <c r="A92" s="97"/>
      <c r="B92" s="114"/>
      <c r="C92" s="97" t="n">
        <f aca="false">SUM(G92:AB92)</f>
        <v>0</v>
      </c>
      <c r="D92" s="114" t="n">
        <f aca="false">SUM(B92,C92)</f>
        <v>0</v>
      </c>
      <c r="E92" s="97" t="n">
        <f aca="false">0</f>
        <v>0</v>
      </c>
      <c r="F92" s="266" t="n">
        <f aca="false">SUM(D92-E92)</f>
        <v>0</v>
      </c>
      <c r="G92" s="97"/>
      <c r="H92" s="97"/>
      <c r="I92" s="97"/>
      <c r="J92" s="97"/>
      <c r="K92" s="97"/>
      <c r="L92" s="97"/>
      <c r="M92" s="97"/>
      <c r="N92" s="97"/>
      <c r="O92" s="97"/>
      <c r="P92" s="97"/>
      <c r="Q92" s="97"/>
      <c r="R92" s="97"/>
      <c r="S92" s="97"/>
      <c r="T92" s="97"/>
      <c r="U92" s="97"/>
      <c r="V92" s="97"/>
      <c r="W92" s="97"/>
      <c r="X92" s="97"/>
      <c r="Y92" s="97"/>
      <c r="Z92" s="374"/>
      <c r="AA92" s="97"/>
      <c r="AB92" s="97"/>
      <c r="AC92" s="112"/>
      <c r="AD92" s="112"/>
      <c r="AE92" s="112"/>
      <c r="AF92" s="112"/>
      <c r="AG92" s="112"/>
      <c r="AH92" s="112"/>
      <c r="AI92" s="112"/>
      <c r="AJ92" s="112"/>
      <c r="AK92" s="112"/>
      <c r="AL92" s="112"/>
      <c r="AM92" s="112"/>
      <c r="AN92" s="112"/>
      <c r="AO92" s="112"/>
      <c r="AP92" s="112"/>
      <c r="AQ92" s="112"/>
    </row>
    <row r="93" customFormat="false" ht="15.75" hidden="false" customHeight="true" outlineLevel="0" collapsed="false">
      <c r="A93" s="97"/>
      <c r="B93" s="114"/>
      <c r="C93" s="97" t="n">
        <f aca="false">SUM(G93:AB93)</f>
        <v>0</v>
      </c>
      <c r="D93" s="114" t="n">
        <f aca="false">SUM(B93,C93)</f>
        <v>0</v>
      </c>
      <c r="E93" s="97" t="n">
        <f aca="false">0</f>
        <v>0</v>
      </c>
      <c r="F93" s="266" t="n">
        <f aca="false">SUM(D93-E93)</f>
        <v>0</v>
      </c>
      <c r="G93" s="97"/>
      <c r="H93" s="97"/>
      <c r="I93" s="97"/>
      <c r="J93" s="97"/>
      <c r="K93" s="97"/>
      <c r="L93" s="97"/>
      <c r="M93" s="97"/>
      <c r="N93" s="97"/>
      <c r="O93" s="97"/>
      <c r="P93" s="97"/>
      <c r="Q93" s="97"/>
      <c r="R93" s="97"/>
      <c r="S93" s="97"/>
      <c r="T93" s="97"/>
      <c r="U93" s="97"/>
      <c r="V93" s="97"/>
      <c r="W93" s="97"/>
      <c r="X93" s="97"/>
      <c r="Y93" s="97"/>
      <c r="Z93" s="374"/>
      <c r="AA93" s="97"/>
      <c r="AB93" s="97"/>
      <c r="AC93" s="112"/>
      <c r="AD93" s="112"/>
      <c r="AE93" s="112"/>
      <c r="AF93" s="112"/>
      <c r="AG93" s="112"/>
      <c r="AH93" s="112"/>
      <c r="AI93" s="112"/>
      <c r="AJ93" s="112"/>
      <c r="AK93" s="112"/>
      <c r="AL93" s="112"/>
      <c r="AM93" s="112"/>
      <c r="AN93" s="112"/>
      <c r="AO93" s="112"/>
      <c r="AP93" s="112"/>
      <c r="AQ93" s="112"/>
    </row>
    <row r="94" customFormat="false" ht="15.75" hidden="false" customHeight="true" outlineLevel="0" collapsed="false">
      <c r="A94" s="97"/>
      <c r="B94" s="114"/>
      <c r="C94" s="97" t="n">
        <f aca="false">SUM(G94:AB94)</f>
        <v>0</v>
      </c>
      <c r="D94" s="114" t="n">
        <f aca="false">SUM(B94,C94)</f>
        <v>0</v>
      </c>
      <c r="E94" s="97" t="n">
        <f aca="false">0</f>
        <v>0</v>
      </c>
      <c r="F94" s="266" t="n">
        <f aca="false">SUM(D94-E94)</f>
        <v>0</v>
      </c>
      <c r="G94" s="97"/>
      <c r="H94" s="97"/>
      <c r="I94" s="97"/>
      <c r="J94" s="97"/>
      <c r="K94" s="97"/>
      <c r="L94" s="97"/>
      <c r="M94" s="97"/>
      <c r="N94" s="97"/>
      <c r="O94" s="97"/>
      <c r="P94" s="97"/>
      <c r="Q94" s="97"/>
      <c r="R94" s="97"/>
      <c r="S94" s="97"/>
      <c r="T94" s="97"/>
      <c r="U94" s="97"/>
      <c r="V94" s="97"/>
      <c r="W94" s="97"/>
      <c r="X94" s="97"/>
      <c r="Y94" s="97"/>
      <c r="Z94" s="374"/>
      <c r="AA94" s="97"/>
      <c r="AB94" s="97"/>
      <c r="AC94" s="112"/>
      <c r="AD94" s="112"/>
      <c r="AE94" s="112"/>
      <c r="AF94" s="112"/>
      <c r="AG94" s="112"/>
      <c r="AH94" s="112"/>
      <c r="AI94" s="112"/>
      <c r="AJ94" s="112"/>
      <c r="AK94" s="112"/>
      <c r="AL94" s="112"/>
      <c r="AM94" s="112"/>
      <c r="AN94" s="112"/>
      <c r="AO94" s="112"/>
      <c r="AP94" s="112"/>
      <c r="AQ94" s="112"/>
    </row>
    <row r="95" customFormat="false" ht="15.75" hidden="false" customHeight="true" outlineLevel="0" collapsed="false">
      <c r="A95" s="97"/>
      <c r="B95" s="114"/>
      <c r="C95" s="97" t="n">
        <f aca="false">SUM(G95:AB95)</f>
        <v>0</v>
      </c>
      <c r="D95" s="114" t="n">
        <f aca="false">SUM(B95,C95)</f>
        <v>0</v>
      </c>
      <c r="E95" s="97" t="n">
        <f aca="false">0</f>
        <v>0</v>
      </c>
      <c r="F95" s="266" t="n">
        <f aca="false">SUM(D95-E95)</f>
        <v>0</v>
      </c>
      <c r="G95" s="97"/>
      <c r="H95" s="97"/>
      <c r="I95" s="97"/>
      <c r="J95" s="97"/>
      <c r="K95" s="97"/>
      <c r="L95" s="97"/>
      <c r="M95" s="97"/>
      <c r="N95" s="97"/>
      <c r="O95" s="97"/>
      <c r="P95" s="97"/>
      <c r="Q95" s="97"/>
      <c r="R95" s="97"/>
      <c r="S95" s="97"/>
      <c r="T95" s="97"/>
      <c r="U95" s="97"/>
      <c r="V95" s="97"/>
      <c r="W95" s="97"/>
      <c r="X95" s="97"/>
      <c r="Y95" s="97"/>
      <c r="Z95" s="374"/>
      <c r="AA95" s="97"/>
      <c r="AB95" s="97"/>
      <c r="AC95" s="112"/>
      <c r="AD95" s="112"/>
      <c r="AE95" s="112"/>
      <c r="AF95" s="112"/>
      <c r="AG95" s="112"/>
      <c r="AH95" s="112"/>
      <c r="AI95" s="112"/>
      <c r="AJ95" s="112"/>
      <c r="AK95" s="112"/>
      <c r="AL95" s="112"/>
      <c r="AM95" s="112"/>
      <c r="AN95" s="112"/>
      <c r="AO95" s="112"/>
      <c r="AP95" s="112"/>
      <c r="AQ95" s="112"/>
    </row>
    <row r="96" customFormat="false" ht="15.75" hidden="false" customHeight="true" outlineLevel="0" collapsed="false">
      <c r="A96" s="97"/>
      <c r="B96" s="114"/>
      <c r="C96" s="97" t="n">
        <f aca="false">SUM(G96:AB96)</f>
        <v>0</v>
      </c>
      <c r="D96" s="114" t="n">
        <f aca="false">SUM(B96,C96)</f>
        <v>0</v>
      </c>
      <c r="E96" s="97" t="n">
        <f aca="false">0</f>
        <v>0</v>
      </c>
      <c r="F96" s="266" t="n">
        <f aca="false">SUM(D96-E96)</f>
        <v>0</v>
      </c>
      <c r="G96" s="97"/>
      <c r="H96" s="97"/>
      <c r="I96" s="97"/>
      <c r="J96" s="97"/>
      <c r="K96" s="97"/>
      <c r="L96" s="97"/>
      <c r="M96" s="97"/>
      <c r="N96" s="97"/>
      <c r="O96" s="97"/>
      <c r="P96" s="97"/>
      <c r="Q96" s="97"/>
      <c r="R96" s="97"/>
      <c r="S96" s="97"/>
      <c r="T96" s="97"/>
      <c r="U96" s="97"/>
      <c r="V96" s="97"/>
      <c r="W96" s="97"/>
      <c r="X96" s="97"/>
      <c r="Y96" s="97"/>
      <c r="Z96" s="374"/>
      <c r="AA96" s="97"/>
      <c r="AB96" s="97"/>
      <c r="AC96" s="112"/>
      <c r="AD96" s="112"/>
      <c r="AE96" s="112"/>
      <c r="AF96" s="112"/>
      <c r="AG96" s="112"/>
      <c r="AH96" s="112"/>
      <c r="AI96" s="112"/>
      <c r="AJ96" s="112"/>
      <c r="AK96" s="112"/>
      <c r="AL96" s="112"/>
      <c r="AM96" s="112"/>
      <c r="AN96" s="112"/>
      <c r="AO96" s="112"/>
      <c r="AP96" s="112"/>
      <c r="AQ96" s="112"/>
    </row>
    <row r="97" customFormat="false" ht="15.75" hidden="false" customHeight="true" outlineLevel="0" collapsed="false">
      <c r="A97" s="97"/>
      <c r="B97" s="114"/>
      <c r="C97" s="97" t="n">
        <f aca="false">SUM(G97:AB97)</f>
        <v>0</v>
      </c>
      <c r="D97" s="114" t="n">
        <f aca="false">SUM(B97,C97)</f>
        <v>0</v>
      </c>
      <c r="E97" s="97" t="n">
        <f aca="false">0</f>
        <v>0</v>
      </c>
      <c r="F97" s="266" t="n">
        <f aca="false">SUM(D97-E97)</f>
        <v>0</v>
      </c>
      <c r="G97" s="97"/>
      <c r="H97" s="97"/>
      <c r="I97" s="97"/>
      <c r="J97" s="97"/>
      <c r="K97" s="97"/>
      <c r="L97" s="97"/>
      <c r="M97" s="97"/>
      <c r="N97" s="97"/>
      <c r="O97" s="97"/>
      <c r="P97" s="97"/>
      <c r="Q97" s="97"/>
      <c r="R97" s="97"/>
      <c r="S97" s="97"/>
      <c r="T97" s="97"/>
      <c r="U97" s="97"/>
      <c r="V97" s="97"/>
      <c r="W97" s="97"/>
      <c r="X97" s="97"/>
      <c r="Y97" s="97"/>
      <c r="Z97" s="374"/>
      <c r="AA97" s="97"/>
      <c r="AB97" s="97"/>
      <c r="AC97" s="112"/>
      <c r="AD97" s="112"/>
      <c r="AE97" s="112"/>
      <c r="AF97" s="112"/>
      <c r="AG97" s="112"/>
      <c r="AH97" s="112"/>
      <c r="AI97" s="112"/>
      <c r="AJ97" s="112"/>
      <c r="AK97" s="112"/>
      <c r="AL97" s="112"/>
      <c r="AM97" s="112"/>
      <c r="AN97" s="112"/>
      <c r="AO97" s="112"/>
      <c r="AP97" s="112"/>
      <c r="AQ97" s="112"/>
    </row>
    <row r="98" customFormat="false" ht="15.75" hidden="false" customHeight="true" outlineLevel="0" collapsed="false">
      <c r="A98" s="97"/>
      <c r="B98" s="114"/>
      <c r="C98" s="97" t="n">
        <f aca="false">SUM(G98:AB98)</f>
        <v>0</v>
      </c>
      <c r="D98" s="114" t="n">
        <f aca="false">SUM(B98,C98)</f>
        <v>0</v>
      </c>
      <c r="E98" s="97" t="n">
        <f aca="false">0</f>
        <v>0</v>
      </c>
      <c r="F98" s="266" t="n">
        <f aca="false">SUM(D98-E98)</f>
        <v>0</v>
      </c>
      <c r="G98" s="97"/>
      <c r="H98" s="97"/>
      <c r="I98" s="97"/>
      <c r="J98" s="97"/>
      <c r="K98" s="97"/>
      <c r="L98" s="97"/>
      <c r="M98" s="97"/>
      <c r="N98" s="97"/>
      <c r="O98" s="97"/>
      <c r="P98" s="97"/>
      <c r="Q98" s="97"/>
      <c r="R98" s="97"/>
      <c r="S98" s="97"/>
      <c r="T98" s="97"/>
      <c r="U98" s="97"/>
      <c r="V98" s="97"/>
      <c r="W98" s="97"/>
      <c r="X98" s="97"/>
      <c r="Y98" s="97"/>
      <c r="Z98" s="374"/>
      <c r="AA98" s="97"/>
      <c r="AB98" s="97"/>
      <c r="AC98" s="112"/>
      <c r="AD98" s="112"/>
      <c r="AE98" s="112"/>
      <c r="AF98" s="112"/>
      <c r="AG98" s="112"/>
      <c r="AH98" s="112"/>
      <c r="AI98" s="112"/>
      <c r="AJ98" s="112"/>
      <c r="AK98" s="112"/>
      <c r="AL98" s="112"/>
      <c r="AM98" s="112"/>
      <c r="AN98" s="112"/>
      <c r="AO98" s="112"/>
      <c r="AP98" s="112"/>
      <c r="AQ98" s="112"/>
    </row>
    <row r="99" customFormat="false" ht="15.75" hidden="false" customHeight="true" outlineLevel="0" collapsed="false">
      <c r="A99" s="97"/>
      <c r="B99" s="114"/>
      <c r="C99" s="97" t="n">
        <f aca="false">SUM(G99:AB99)</f>
        <v>0</v>
      </c>
      <c r="D99" s="114" t="n">
        <f aca="false">SUM(B99,C99)</f>
        <v>0</v>
      </c>
      <c r="E99" s="97" t="n">
        <f aca="false">0</f>
        <v>0</v>
      </c>
      <c r="F99" s="266" t="n">
        <f aca="false">SUM(D99-E99)</f>
        <v>0</v>
      </c>
      <c r="G99" s="97"/>
      <c r="H99" s="97"/>
      <c r="I99" s="97"/>
      <c r="J99" s="97"/>
      <c r="K99" s="97"/>
      <c r="L99" s="97"/>
      <c r="M99" s="97"/>
      <c r="N99" s="97"/>
      <c r="O99" s="97"/>
      <c r="P99" s="97"/>
      <c r="Q99" s="97"/>
      <c r="R99" s="97"/>
      <c r="S99" s="97"/>
      <c r="T99" s="97"/>
      <c r="U99" s="97"/>
      <c r="V99" s="97"/>
      <c r="W99" s="97"/>
      <c r="X99" s="97"/>
      <c r="Y99" s="97"/>
      <c r="Z99" s="374"/>
      <c r="AA99" s="97"/>
      <c r="AB99" s="97"/>
      <c r="AC99" s="112"/>
      <c r="AD99" s="112"/>
      <c r="AE99" s="112"/>
      <c r="AF99" s="112"/>
      <c r="AG99" s="112"/>
      <c r="AH99" s="112"/>
      <c r="AI99" s="112"/>
      <c r="AJ99" s="112"/>
      <c r="AK99" s="112"/>
      <c r="AL99" s="112"/>
      <c r="AM99" s="112"/>
      <c r="AN99" s="112"/>
      <c r="AO99" s="112"/>
      <c r="AP99" s="112"/>
      <c r="AQ99" s="112"/>
    </row>
    <row r="100" customFormat="false" ht="15.75" hidden="false" customHeight="true" outlineLevel="0" collapsed="false">
      <c r="A100" s="97"/>
      <c r="B100" s="114"/>
      <c r="C100" s="97" t="n">
        <f aca="false">SUM(G100:AB100)</f>
        <v>0</v>
      </c>
      <c r="D100" s="114" t="n">
        <f aca="false">SUM(B100,C100)</f>
        <v>0</v>
      </c>
      <c r="E100" s="97" t="n">
        <f aca="false">0</f>
        <v>0</v>
      </c>
      <c r="F100" s="266" t="n">
        <f aca="false">SUM(D100-E100)</f>
        <v>0</v>
      </c>
      <c r="G100" s="97"/>
      <c r="H100" s="97"/>
      <c r="I100" s="97"/>
      <c r="J100" s="97"/>
      <c r="K100" s="97"/>
      <c r="L100" s="97"/>
      <c r="M100" s="97"/>
      <c r="N100" s="97"/>
      <c r="O100" s="97"/>
      <c r="P100" s="97"/>
      <c r="Q100" s="97"/>
      <c r="R100" s="97"/>
      <c r="S100" s="97"/>
      <c r="T100" s="97"/>
      <c r="U100" s="97"/>
      <c r="V100" s="97"/>
      <c r="W100" s="97"/>
      <c r="X100" s="97"/>
      <c r="Y100" s="97"/>
      <c r="Z100" s="374"/>
      <c r="AA100" s="97"/>
      <c r="AB100" s="97"/>
      <c r="AC100" s="112"/>
      <c r="AD100" s="112"/>
      <c r="AE100" s="112"/>
      <c r="AF100" s="112"/>
      <c r="AG100" s="112"/>
      <c r="AH100" s="112"/>
      <c r="AI100" s="112"/>
      <c r="AJ100" s="112"/>
      <c r="AK100" s="112"/>
      <c r="AL100" s="112"/>
      <c r="AM100" s="112"/>
      <c r="AN100" s="112"/>
      <c r="AO100" s="112"/>
      <c r="AP100" s="112"/>
      <c r="AQ100" s="112"/>
    </row>
    <row r="101" customFormat="false" ht="15.75" hidden="false" customHeight="true" outlineLevel="0" collapsed="false">
      <c r="A101" s="97"/>
      <c r="B101" s="114"/>
      <c r="C101" s="97" t="n">
        <f aca="false">SUM(G101:AB101)</f>
        <v>0</v>
      </c>
      <c r="D101" s="114" t="n">
        <f aca="false">SUM(B101,C101)</f>
        <v>0</v>
      </c>
      <c r="E101" s="97" t="n">
        <f aca="false">0</f>
        <v>0</v>
      </c>
      <c r="F101" s="266" t="n">
        <f aca="false">SUM(D101-E101)</f>
        <v>0</v>
      </c>
      <c r="G101" s="97"/>
      <c r="H101" s="97"/>
      <c r="I101" s="97"/>
      <c r="J101" s="97"/>
      <c r="K101" s="97"/>
      <c r="L101" s="97"/>
      <c r="M101" s="97"/>
      <c r="N101" s="97"/>
      <c r="O101" s="97"/>
      <c r="P101" s="97"/>
      <c r="Q101" s="97"/>
      <c r="R101" s="97"/>
      <c r="S101" s="97"/>
      <c r="T101" s="97"/>
      <c r="U101" s="97"/>
      <c r="V101" s="97"/>
      <c r="W101" s="97"/>
      <c r="X101" s="97"/>
      <c r="Y101" s="97"/>
      <c r="Z101" s="374"/>
      <c r="AA101" s="97"/>
      <c r="AB101" s="97"/>
      <c r="AC101" s="112"/>
      <c r="AD101" s="112"/>
      <c r="AE101" s="112"/>
      <c r="AF101" s="112"/>
      <c r="AG101" s="112"/>
      <c r="AH101" s="112"/>
      <c r="AI101" s="112"/>
      <c r="AJ101" s="112"/>
      <c r="AK101" s="112"/>
      <c r="AL101" s="112"/>
      <c r="AM101" s="112"/>
      <c r="AN101" s="112"/>
      <c r="AO101" s="112"/>
      <c r="AP101" s="112"/>
      <c r="AQ101" s="112"/>
    </row>
    <row r="102" customFormat="false" ht="15.75" hidden="false" customHeight="true" outlineLevel="0" collapsed="false">
      <c r="A102" s="97"/>
      <c r="B102" s="114"/>
      <c r="C102" s="97" t="n">
        <f aca="false">SUM(G102:AB102)</f>
        <v>0</v>
      </c>
      <c r="D102" s="114" t="n">
        <f aca="false">SUM(B102,C102)</f>
        <v>0</v>
      </c>
      <c r="E102" s="97" t="n">
        <f aca="false">0</f>
        <v>0</v>
      </c>
      <c r="F102" s="266" t="n">
        <f aca="false">SUM(D102-E102)</f>
        <v>0</v>
      </c>
      <c r="G102" s="97"/>
      <c r="H102" s="97"/>
      <c r="I102" s="97"/>
      <c r="J102" s="97"/>
      <c r="K102" s="97"/>
      <c r="L102" s="97"/>
      <c r="M102" s="97"/>
      <c r="N102" s="97"/>
      <c r="O102" s="97"/>
      <c r="P102" s="97"/>
      <c r="Q102" s="97"/>
      <c r="R102" s="97"/>
      <c r="S102" s="97"/>
      <c r="T102" s="97"/>
      <c r="U102" s="97"/>
      <c r="V102" s="97"/>
      <c r="W102" s="97"/>
      <c r="X102" s="97"/>
      <c r="Y102" s="97"/>
      <c r="Z102" s="374"/>
      <c r="AA102" s="97"/>
      <c r="AB102" s="97"/>
      <c r="AC102" s="112"/>
      <c r="AD102" s="112"/>
      <c r="AE102" s="112"/>
      <c r="AF102" s="112"/>
      <c r="AG102" s="112"/>
      <c r="AH102" s="112"/>
      <c r="AI102" s="112"/>
      <c r="AJ102" s="112"/>
      <c r="AK102" s="112"/>
      <c r="AL102" s="112"/>
      <c r="AM102" s="112"/>
      <c r="AN102" s="112"/>
      <c r="AO102" s="112"/>
      <c r="AP102" s="112"/>
      <c r="AQ102" s="112"/>
    </row>
    <row r="103" customFormat="false" ht="15.75" hidden="false" customHeight="true" outlineLevel="0" collapsed="false">
      <c r="A103" s="97"/>
      <c r="B103" s="114"/>
      <c r="C103" s="97" t="n">
        <f aca="false">SUM(G103:AB103)</f>
        <v>0</v>
      </c>
      <c r="D103" s="114" t="n">
        <f aca="false">SUM(B103,C103)</f>
        <v>0</v>
      </c>
      <c r="E103" s="97" t="n">
        <f aca="false">0</f>
        <v>0</v>
      </c>
      <c r="F103" s="266" t="n">
        <f aca="false">SUM(D103-E103)</f>
        <v>0</v>
      </c>
      <c r="G103" s="97"/>
      <c r="H103" s="97"/>
      <c r="I103" s="97"/>
      <c r="J103" s="97"/>
      <c r="K103" s="97"/>
      <c r="L103" s="97"/>
      <c r="M103" s="97"/>
      <c r="N103" s="97"/>
      <c r="O103" s="97"/>
      <c r="P103" s="97"/>
      <c r="Q103" s="97"/>
      <c r="R103" s="97"/>
      <c r="S103" s="97"/>
      <c r="T103" s="97"/>
      <c r="U103" s="97"/>
      <c r="V103" s="97"/>
      <c r="W103" s="97"/>
      <c r="X103" s="97"/>
      <c r="Y103" s="97"/>
      <c r="Z103" s="374"/>
      <c r="AA103" s="97"/>
      <c r="AB103" s="97"/>
      <c r="AC103" s="112"/>
      <c r="AD103" s="112"/>
      <c r="AE103" s="112"/>
      <c r="AF103" s="112"/>
      <c r="AG103" s="112"/>
      <c r="AH103" s="112"/>
      <c r="AI103" s="112"/>
      <c r="AJ103" s="112"/>
      <c r="AK103" s="112"/>
      <c r="AL103" s="112"/>
      <c r="AM103" s="112"/>
      <c r="AN103" s="112"/>
      <c r="AO103" s="112"/>
      <c r="AP103" s="112"/>
      <c r="AQ103" s="112"/>
    </row>
    <row r="104" customFormat="false" ht="15.75" hidden="false" customHeight="true" outlineLevel="0" collapsed="false">
      <c r="A104" s="97"/>
      <c r="B104" s="114"/>
      <c r="C104" s="97" t="n">
        <f aca="false">SUM(G104:AB104)</f>
        <v>0</v>
      </c>
      <c r="D104" s="114" t="n">
        <f aca="false">SUM(B104,C104)</f>
        <v>0</v>
      </c>
      <c r="E104" s="97" t="n">
        <f aca="false">0</f>
        <v>0</v>
      </c>
      <c r="F104" s="266" t="n">
        <f aca="false">SUM(D104-E104)</f>
        <v>0</v>
      </c>
      <c r="G104" s="97"/>
      <c r="H104" s="97"/>
      <c r="I104" s="97"/>
      <c r="J104" s="97"/>
      <c r="K104" s="97"/>
      <c r="L104" s="97"/>
      <c r="M104" s="97"/>
      <c r="N104" s="97"/>
      <c r="O104" s="97"/>
      <c r="P104" s="97"/>
      <c r="Q104" s="97"/>
      <c r="R104" s="97"/>
      <c r="S104" s="97"/>
      <c r="T104" s="97"/>
      <c r="U104" s="97"/>
      <c r="V104" s="97"/>
      <c r="W104" s="97"/>
      <c r="X104" s="97"/>
      <c r="Y104" s="97"/>
      <c r="Z104" s="374"/>
      <c r="AA104" s="97"/>
      <c r="AB104" s="97"/>
      <c r="AC104" s="112"/>
      <c r="AD104" s="112"/>
      <c r="AE104" s="112"/>
      <c r="AF104" s="112"/>
      <c r="AG104" s="112"/>
      <c r="AH104" s="112"/>
      <c r="AI104" s="112"/>
      <c r="AJ104" s="112"/>
      <c r="AK104" s="112"/>
      <c r="AL104" s="112"/>
      <c r="AM104" s="112"/>
      <c r="AN104" s="112"/>
      <c r="AO104" s="112"/>
      <c r="AP104" s="112"/>
      <c r="AQ104" s="112"/>
    </row>
    <row r="105" customFormat="false" ht="15.75" hidden="false" customHeight="true" outlineLevel="0" collapsed="false">
      <c r="A105" s="97"/>
      <c r="B105" s="114"/>
      <c r="C105" s="97" t="n">
        <f aca="false">SUM(G105:AB105)</f>
        <v>0</v>
      </c>
      <c r="D105" s="114" t="n">
        <f aca="false">SUM(B105,C105)</f>
        <v>0</v>
      </c>
      <c r="E105" s="97" t="n">
        <f aca="false">0</f>
        <v>0</v>
      </c>
      <c r="F105" s="266" t="n">
        <f aca="false">SUM(D105-E105)</f>
        <v>0</v>
      </c>
      <c r="G105" s="97"/>
      <c r="H105" s="97"/>
      <c r="I105" s="97"/>
      <c r="J105" s="97"/>
      <c r="K105" s="97"/>
      <c r="L105" s="97"/>
      <c r="M105" s="97"/>
      <c r="N105" s="97"/>
      <c r="O105" s="97"/>
      <c r="P105" s="97"/>
      <c r="Q105" s="97"/>
      <c r="R105" s="97"/>
      <c r="S105" s="97"/>
      <c r="T105" s="97"/>
      <c r="U105" s="97"/>
      <c r="V105" s="97"/>
      <c r="W105" s="97"/>
      <c r="X105" s="97"/>
      <c r="Y105" s="97"/>
      <c r="Z105" s="374"/>
      <c r="AA105" s="97"/>
      <c r="AB105" s="97"/>
      <c r="AC105" s="112"/>
      <c r="AD105" s="112"/>
      <c r="AE105" s="112"/>
      <c r="AF105" s="112"/>
      <c r="AG105" s="112"/>
      <c r="AH105" s="112"/>
      <c r="AI105" s="112"/>
      <c r="AJ105" s="112"/>
      <c r="AK105" s="112"/>
      <c r="AL105" s="112"/>
      <c r="AM105" s="112"/>
      <c r="AN105" s="112"/>
      <c r="AO105" s="112"/>
      <c r="AP105" s="112"/>
      <c r="AQ105" s="112"/>
    </row>
    <row r="106" customFormat="false" ht="15.75" hidden="false" customHeight="true" outlineLevel="0" collapsed="false">
      <c r="A106" s="97"/>
      <c r="B106" s="114"/>
      <c r="C106" s="97" t="n">
        <f aca="false">SUM(G106:AB106)</f>
        <v>0</v>
      </c>
      <c r="D106" s="114" t="n">
        <f aca="false">SUM(B106,C106)</f>
        <v>0</v>
      </c>
      <c r="E106" s="97" t="n">
        <f aca="false">0</f>
        <v>0</v>
      </c>
      <c r="F106" s="266" t="n">
        <f aca="false">SUM(D106-E106)</f>
        <v>0</v>
      </c>
      <c r="G106" s="97"/>
      <c r="H106" s="97"/>
      <c r="I106" s="97"/>
      <c r="J106" s="97"/>
      <c r="K106" s="97"/>
      <c r="L106" s="97"/>
      <c r="M106" s="97"/>
      <c r="N106" s="97"/>
      <c r="O106" s="97"/>
      <c r="P106" s="97"/>
      <c r="Q106" s="97"/>
      <c r="R106" s="97"/>
      <c r="S106" s="97"/>
      <c r="T106" s="97"/>
      <c r="U106" s="97"/>
      <c r="V106" s="97"/>
      <c r="W106" s="97"/>
      <c r="X106" s="97"/>
      <c r="Y106" s="97"/>
      <c r="Z106" s="374"/>
      <c r="AA106" s="97"/>
      <c r="AB106" s="97"/>
      <c r="AC106" s="112"/>
      <c r="AD106" s="112"/>
      <c r="AE106" s="112"/>
      <c r="AF106" s="112"/>
      <c r="AG106" s="112"/>
      <c r="AH106" s="112"/>
      <c r="AI106" s="112"/>
      <c r="AJ106" s="112"/>
      <c r="AK106" s="112"/>
      <c r="AL106" s="112"/>
      <c r="AM106" s="112"/>
      <c r="AN106" s="112"/>
      <c r="AO106" s="112"/>
      <c r="AP106" s="112"/>
      <c r="AQ106" s="112"/>
    </row>
    <row r="107" customFormat="false" ht="15.75" hidden="false" customHeight="true" outlineLevel="0" collapsed="false">
      <c r="A107" s="97"/>
      <c r="B107" s="114"/>
      <c r="C107" s="97" t="n">
        <f aca="false">SUM(G107:AB107)</f>
        <v>0</v>
      </c>
      <c r="D107" s="114" t="n">
        <f aca="false">SUM(B107,C107)</f>
        <v>0</v>
      </c>
      <c r="E107" s="97" t="n">
        <f aca="false">0</f>
        <v>0</v>
      </c>
      <c r="F107" s="266" t="n">
        <f aca="false">SUM(D107-E107)</f>
        <v>0</v>
      </c>
      <c r="G107" s="97"/>
      <c r="H107" s="97"/>
      <c r="I107" s="97"/>
      <c r="J107" s="97"/>
      <c r="K107" s="97"/>
      <c r="L107" s="97"/>
      <c r="M107" s="97"/>
      <c r="N107" s="97"/>
      <c r="O107" s="97"/>
      <c r="P107" s="97"/>
      <c r="Q107" s="97"/>
      <c r="R107" s="97"/>
      <c r="S107" s="97"/>
      <c r="T107" s="97"/>
      <c r="U107" s="97"/>
      <c r="V107" s="97"/>
      <c r="W107" s="97"/>
      <c r="X107" s="97"/>
      <c r="Y107" s="97"/>
      <c r="Z107" s="374"/>
      <c r="AA107" s="97"/>
      <c r="AB107" s="97"/>
      <c r="AC107" s="112"/>
      <c r="AD107" s="112"/>
      <c r="AE107" s="112"/>
      <c r="AF107" s="112"/>
      <c r="AG107" s="112"/>
      <c r="AH107" s="112"/>
      <c r="AI107" s="112"/>
      <c r="AJ107" s="112"/>
      <c r="AK107" s="112"/>
      <c r="AL107" s="112"/>
      <c r="AM107" s="112"/>
      <c r="AN107" s="112"/>
      <c r="AO107" s="112"/>
      <c r="AP107" s="112"/>
      <c r="AQ107" s="112"/>
    </row>
    <row r="108" customFormat="false" ht="15.75" hidden="false" customHeight="true" outlineLevel="0" collapsed="false">
      <c r="A108" s="97"/>
      <c r="B108" s="114"/>
      <c r="C108" s="97" t="n">
        <f aca="false">SUM(G108:AB108)</f>
        <v>0</v>
      </c>
      <c r="D108" s="114" t="n">
        <f aca="false">SUM(B108,C108)</f>
        <v>0</v>
      </c>
      <c r="E108" s="97" t="n">
        <f aca="false">0</f>
        <v>0</v>
      </c>
      <c r="F108" s="266" t="n">
        <f aca="false">SUM(D108-E108)</f>
        <v>0</v>
      </c>
      <c r="G108" s="97"/>
      <c r="H108" s="97"/>
      <c r="I108" s="97"/>
      <c r="J108" s="97"/>
      <c r="K108" s="97"/>
      <c r="L108" s="97"/>
      <c r="M108" s="97"/>
      <c r="N108" s="97"/>
      <c r="O108" s="97"/>
      <c r="P108" s="97"/>
      <c r="Q108" s="97"/>
      <c r="R108" s="97"/>
      <c r="S108" s="97"/>
      <c r="T108" s="97"/>
      <c r="U108" s="97"/>
      <c r="V108" s="97"/>
      <c r="W108" s="97"/>
      <c r="X108" s="97"/>
      <c r="Y108" s="97"/>
      <c r="Z108" s="374"/>
      <c r="AA108" s="97"/>
      <c r="AB108" s="97"/>
      <c r="AC108" s="112"/>
      <c r="AD108" s="112"/>
      <c r="AE108" s="112"/>
      <c r="AF108" s="112"/>
      <c r="AG108" s="112"/>
      <c r="AH108" s="112"/>
      <c r="AI108" s="112"/>
      <c r="AJ108" s="112"/>
      <c r="AK108" s="112"/>
      <c r="AL108" s="112"/>
      <c r="AM108" s="112"/>
      <c r="AN108" s="112"/>
      <c r="AO108" s="112"/>
      <c r="AP108" s="112"/>
      <c r="AQ108" s="112"/>
    </row>
    <row r="109" customFormat="false" ht="15.75" hidden="false" customHeight="true" outlineLevel="0" collapsed="false">
      <c r="A109" s="97"/>
      <c r="B109" s="114"/>
      <c r="C109" s="97" t="n">
        <f aca="false">SUM(G109:AB109)</f>
        <v>0</v>
      </c>
      <c r="D109" s="114" t="n">
        <f aca="false">SUM(B109,C109)</f>
        <v>0</v>
      </c>
      <c r="E109" s="97" t="n">
        <f aca="false">0</f>
        <v>0</v>
      </c>
      <c r="F109" s="266" t="n">
        <f aca="false">SUM(D109-E109)</f>
        <v>0</v>
      </c>
      <c r="G109" s="97"/>
      <c r="H109" s="97"/>
      <c r="I109" s="97"/>
      <c r="J109" s="97"/>
      <c r="K109" s="97"/>
      <c r="L109" s="97"/>
      <c r="M109" s="97"/>
      <c r="N109" s="97"/>
      <c r="O109" s="97"/>
      <c r="P109" s="97"/>
      <c r="Q109" s="97"/>
      <c r="R109" s="97"/>
      <c r="S109" s="97"/>
      <c r="T109" s="97"/>
      <c r="U109" s="97"/>
      <c r="V109" s="97"/>
      <c r="W109" s="97"/>
      <c r="X109" s="97"/>
      <c r="Y109" s="97"/>
      <c r="Z109" s="374"/>
      <c r="AA109" s="97"/>
      <c r="AB109" s="97"/>
      <c r="AC109" s="112"/>
      <c r="AD109" s="112"/>
      <c r="AE109" s="112"/>
      <c r="AF109" s="112"/>
      <c r="AG109" s="112"/>
      <c r="AH109" s="112"/>
      <c r="AI109" s="112"/>
      <c r="AJ109" s="112"/>
      <c r="AK109" s="112"/>
      <c r="AL109" s="112"/>
      <c r="AM109" s="112"/>
      <c r="AN109" s="112"/>
      <c r="AO109" s="112"/>
      <c r="AP109" s="112"/>
      <c r="AQ109" s="112"/>
    </row>
    <row r="110" customFormat="false" ht="15.75" hidden="false" customHeight="true" outlineLevel="0" collapsed="false">
      <c r="A110" s="97"/>
      <c r="B110" s="114"/>
      <c r="C110" s="97" t="n">
        <f aca="false">SUM(G110:AB110)</f>
        <v>0</v>
      </c>
      <c r="D110" s="114" t="n">
        <f aca="false">SUM(B110,C110)</f>
        <v>0</v>
      </c>
      <c r="E110" s="97" t="n">
        <f aca="false">0</f>
        <v>0</v>
      </c>
      <c r="F110" s="266" t="n">
        <f aca="false">SUM(D110-E110)</f>
        <v>0</v>
      </c>
      <c r="G110" s="97"/>
      <c r="H110" s="97"/>
      <c r="I110" s="97"/>
      <c r="J110" s="97"/>
      <c r="K110" s="97"/>
      <c r="L110" s="97"/>
      <c r="M110" s="97"/>
      <c r="N110" s="97"/>
      <c r="O110" s="97"/>
      <c r="P110" s="97"/>
      <c r="Q110" s="97"/>
      <c r="R110" s="97"/>
      <c r="S110" s="97"/>
      <c r="T110" s="97"/>
      <c r="U110" s="97"/>
      <c r="V110" s="97"/>
      <c r="W110" s="97"/>
      <c r="X110" s="97"/>
      <c r="Y110" s="97"/>
      <c r="Z110" s="374"/>
      <c r="AA110" s="97"/>
      <c r="AB110" s="97"/>
      <c r="AC110" s="112"/>
      <c r="AD110" s="112"/>
      <c r="AE110" s="112"/>
      <c r="AF110" s="112"/>
      <c r="AG110" s="112"/>
      <c r="AH110" s="112"/>
      <c r="AI110" s="112"/>
      <c r="AJ110" s="112"/>
      <c r="AK110" s="112"/>
      <c r="AL110" s="112"/>
      <c r="AM110" s="112"/>
      <c r="AN110" s="112"/>
      <c r="AO110" s="112"/>
      <c r="AP110" s="112"/>
      <c r="AQ110" s="112"/>
    </row>
    <row r="111" customFormat="false" ht="15.75" hidden="false" customHeight="true" outlineLevel="0" collapsed="false">
      <c r="A111" s="97"/>
      <c r="B111" s="114"/>
      <c r="C111" s="97" t="n">
        <f aca="false">SUM(G111:AB111)</f>
        <v>0</v>
      </c>
      <c r="D111" s="114" t="n">
        <f aca="false">SUM(B111,C111)</f>
        <v>0</v>
      </c>
      <c r="E111" s="97" t="n">
        <f aca="false">0</f>
        <v>0</v>
      </c>
      <c r="F111" s="266" t="n">
        <f aca="false">SUM(D111-E111)</f>
        <v>0</v>
      </c>
      <c r="G111" s="97"/>
      <c r="H111" s="97"/>
      <c r="I111" s="97"/>
      <c r="J111" s="97"/>
      <c r="K111" s="97"/>
      <c r="L111" s="97"/>
      <c r="M111" s="97"/>
      <c r="N111" s="97"/>
      <c r="O111" s="97"/>
      <c r="P111" s="97"/>
      <c r="Q111" s="97"/>
      <c r="R111" s="97"/>
      <c r="S111" s="97"/>
      <c r="T111" s="97"/>
      <c r="U111" s="97"/>
      <c r="V111" s="97"/>
      <c r="W111" s="97"/>
      <c r="X111" s="97"/>
      <c r="Y111" s="97"/>
      <c r="Z111" s="374"/>
      <c r="AA111" s="97"/>
      <c r="AB111" s="97"/>
      <c r="AC111" s="112"/>
      <c r="AD111" s="112"/>
      <c r="AE111" s="112"/>
      <c r="AF111" s="112"/>
      <c r="AG111" s="112"/>
      <c r="AH111" s="112"/>
      <c r="AI111" s="112"/>
      <c r="AJ111" s="112"/>
      <c r="AK111" s="112"/>
      <c r="AL111" s="112"/>
      <c r="AM111" s="112"/>
      <c r="AN111" s="112"/>
      <c r="AO111" s="112"/>
      <c r="AP111" s="112"/>
      <c r="AQ111" s="112"/>
    </row>
    <row r="112" customFormat="false" ht="15.75" hidden="false" customHeight="true" outlineLevel="0" collapsed="false">
      <c r="A112" s="97"/>
      <c r="B112" s="114"/>
      <c r="C112" s="97" t="n">
        <f aca="false">SUM(G112:AB112)</f>
        <v>0</v>
      </c>
      <c r="D112" s="114" t="n">
        <f aca="false">SUM(B112,C112)</f>
        <v>0</v>
      </c>
      <c r="E112" s="97" t="n">
        <f aca="false">0</f>
        <v>0</v>
      </c>
      <c r="F112" s="266" t="n">
        <f aca="false">SUM(D112-E112)</f>
        <v>0</v>
      </c>
      <c r="G112" s="97"/>
      <c r="H112" s="97"/>
      <c r="I112" s="97"/>
      <c r="J112" s="97"/>
      <c r="K112" s="97"/>
      <c r="L112" s="97"/>
      <c r="M112" s="97"/>
      <c r="N112" s="97"/>
      <c r="O112" s="97"/>
      <c r="P112" s="97"/>
      <c r="Q112" s="97"/>
      <c r="R112" s="97"/>
      <c r="S112" s="97"/>
      <c r="T112" s="97"/>
      <c r="U112" s="97"/>
      <c r="V112" s="97"/>
      <c r="W112" s="97"/>
      <c r="X112" s="97"/>
      <c r="Y112" s="97"/>
      <c r="Z112" s="374"/>
      <c r="AA112" s="97"/>
      <c r="AB112" s="97"/>
      <c r="AC112" s="112"/>
      <c r="AD112" s="112"/>
      <c r="AE112" s="112"/>
      <c r="AF112" s="112"/>
      <c r="AG112" s="112"/>
      <c r="AH112" s="112"/>
      <c r="AI112" s="112"/>
      <c r="AJ112" s="112"/>
      <c r="AK112" s="112"/>
      <c r="AL112" s="112"/>
      <c r="AM112" s="112"/>
      <c r="AN112" s="112"/>
      <c r="AO112" s="112"/>
      <c r="AP112" s="112"/>
      <c r="AQ112" s="112"/>
    </row>
    <row r="113" customFormat="false" ht="15.75" hidden="false" customHeight="true" outlineLevel="0" collapsed="false">
      <c r="A113" s="97"/>
      <c r="B113" s="114"/>
      <c r="C113" s="97" t="n">
        <f aca="false">SUM(G113:AB113)</f>
        <v>0</v>
      </c>
      <c r="D113" s="114" t="n">
        <f aca="false">SUM(B113,C113)</f>
        <v>0</v>
      </c>
      <c r="E113" s="97" t="n">
        <f aca="false">0</f>
        <v>0</v>
      </c>
      <c r="F113" s="266" t="n">
        <f aca="false">SUM(D113-E113)</f>
        <v>0</v>
      </c>
      <c r="G113" s="97"/>
      <c r="H113" s="97"/>
      <c r="I113" s="97"/>
      <c r="J113" s="97"/>
      <c r="K113" s="97"/>
      <c r="L113" s="97"/>
      <c r="M113" s="97"/>
      <c r="N113" s="97"/>
      <c r="O113" s="97"/>
      <c r="P113" s="97"/>
      <c r="Q113" s="97"/>
      <c r="R113" s="97"/>
      <c r="S113" s="97"/>
      <c r="T113" s="97"/>
      <c r="U113" s="97"/>
      <c r="V113" s="97"/>
      <c r="W113" s="97"/>
      <c r="X113" s="97"/>
      <c r="Y113" s="97"/>
      <c r="Z113" s="374"/>
      <c r="AA113" s="97"/>
      <c r="AB113" s="97"/>
      <c r="AC113" s="112"/>
      <c r="AD113" s="112"/>
      <c r="AE113" s="112"/>
      <c r="AF113" s="112"/>
      <c r="AG113" s="112"/>
      <c r="AH113" s="112"/>
      <c r="AI113" s="112"/>
      <c r="AJ113" s="112"/>
      <c r="AK113" s="112"/>
      <c r="AL113" s="112"/>
      <c r="AM113" s="112"/>
      <c r="AN113" s="112"/>
      <c r="AO113" s="112"/>
      <c r="AP113" s="112"/>
      <c r="AQ113" s="112"/>
    </row>
    <row r="114" customFormat="false" ht="15.75" hidden="false" customHeight="true" outlineLevel="0" collapsed="false">
      <c r="A114" s="97"/>
      <c r="B114" s="114"/>
      <c r="C114" s="97" t="n">
        <f aca="false">SUM(G114:AB114)</f>
        <v>0</v>
      </c>
      <c r="D114" s="114" t="n">
        <f aca="false">SUM(B114,C114)</f>
        <v>0</v>
      </c>
      <c r="E114" s="97" t="n">
        <f aca="false">0</f>
        <v>0</v>
      </c>
      <c r="F114" s="266" t="n">
        <f aca="false">SUM(D114-E114)</f>
        <v>0</v>
      </c>
      <c r="G114" s="97"/>
      <c r="H114" s="97"/>
      <c r="I114" s="97"/>
      <c r="J114" s="97"/>
      <c r="K114" s="97"/>
      <c r="L114" s="97"/>
      <c r="M114" s="97"/>
      <c r="N114" s="97"/>
      <c r="O114" s="97"/>
      <c r="P114" s="97"/>
      <c r="Q114" s="97"/>
      <c r="R114" s="97"/>
      <c r="S114" s="97"/>
      <c r="T114" s="97"/>
      <c r="U114" s="97"/>
      <c r="V114" s="97"/>
      <c r="W114" s="97"/>
      <c r="X114" s="97"/>
      <c r="Y114" s="97"/>
      <c r="Z114" s="374"/>
      <c r="AA114" s="97"/>
      <c r="AB114" s="97"/>
      <c r="AC114" s="112"/>
      <c r="AD114" s="112"/>
      <c r="AE114" s="112"/>
      <c r="AF114" s="112"/>
      <c r="AG114" s="112"/>
      <c r="AH114" s="112"/>
      <c r="AI114" s="112"/>
      <c r="AJ114" s="112"/>
      <c r="AK114" s="112"/>
      <c r="AL114" s="112"/>
      <c r="AM114" s="112"/>
      <c r="AN114" s="112"/>
      <c r="AO114" s="112"/>
      <c r="AP114" s="112"/>
      <c r="AQ114" s="112"/>
    </row>
    <row r="115" customFormat="false" ht="15.75" hidden="false" customHeight="true" outlineLevel="0" collapsed="false">
      <c r="A115" s="97"/>
      <c r="B115" s="114"/>
      <c r="C115" s="97" t="n">
        <f aca="false">SUM(G115:AB115)</f>
        <v>0</v>
      </c>
      <c r="D115" s="114" t="n">
        <f aca="false">SUM(B115,C115)</f>
        <v>0</v>
      </c>
      <c r="E115" s="97" t="n">
        <f aca="false">0</f>
        <v>0</v>
      </c>
      <c r="F115" s="266" t="n">
        <f aca="false">SUM(D115-E115)</f>
        <v>0</v>
      </c>
      <c r="G115" s="97"/>
      <c r="H115" s="97"/>
      <c r="I115" s="97"/>
      <c r="J115" s="97"/>
      <c r="K115" s="97"/>
      <c r="L115" s="97"/>
      <c r="M115" s="97"/>
      <c r="N115" s="97"/>
      <c r="O115" s="97"/>
      <c r="P115" s="97"/>
      <c r="Q115" s="97"/>
      <c r="R115" s="97"/>
      <c r="S115" s="97"/>
      <c r="T115" s="97"/>
      <c r="U115" s="97"/>
      <c r="V115" s="97"/>
      <c r="W115" s="97"/>
      <c r="X115" s="97"/>
      <c r="Y115" s="97"/>
      <c r="Z115" s="374"/>
      <c r="AA115" s="97"/>
      <c r="AB115" s="97"/>
      <c r="AC115" s="112"/>
      <c r="AD115" s="112"/>
      <c r="AE115" s="112"/>
      <c r="AF115" s="112"/>
      <c r="AG115" s="112"/>
      <c r="AH115" s="112"/>
      <c r="AI115" s="112"/>
      <c r="AJ115" s="112"/>
      <c r="AK115" s="112"/>
      <c r="AL115" s="112"/>
      <c r="AM115" s="112"/>
      <c r="AN115" s="112"/>
      <c r="AO115" s="112"/>
      <c r="AP115" s="112"/>
      <c r="AQ115" s="112"/>
    </row>
    <row r="116" customFormat="false" ht="15.75" hidden="false" customHeight="true" outlineLevel="0" collapsed="false">
      <c r="A116" s="97"/>
      <c r="B116" s="114"/>
      <c r="C116" s="97" t="n">
        <f aca="false">SUM(G116:AB116)</f>
        <v>0</v>
      </c>
      <c r="D116" s="114" t="n">
        <f aca="false">SUM(B116,C116)</f>
        <v>0</v>
      </c>
      <c r="E116" s="97" t="n">
        <f aca="false">0</f>
        <v>0</v>
      </c>
      <c r="F116" s="266" t="n">
        <f aca="false">SUM(D116-E116)</f>
        <v>0</v>
      </c>
      <c r="G116" s="97"/>
      <c r="H116" s="97"/>
      <c r="I116" s="97"/>
      <c r="J116" s="97"/>
      <c r="K116" s="97"/>
      <c r="L116" s="97"/>
      <c r="M116" s="97"/>
      <c r="N116" s="97"/>
      <c r="O116" s="97"/>
      <c r="P116" s="97"/>
      <c r="Q116" s="97"/>
      <c r="R116" s="97"/>
      <c r="S116" s="97"/>
      <c r="T116" s="97"/>
      <c r="U116" s="97"/>
      <c r="V116" s="97"/>
      <c r="W116" s="97"/>
      <c r="X116" s="97"/>
      <c r="Y116" s="97"/>
      <c r="Z116" s="374"/>
      <c r="AA116" s="97"/>
      <c r="AB116" s="97"/>
      <c r="AC116" s="112"/>
      <c r="AD116" s="112"/>
      <c r="AE116" s="112"/>
      <c r="AF116" s="112"/>
      <c r="AG116" s="112"/>
      <c r="AH116" s="112"/>
      <c r="AI116" s="112"/>
      <c r="AJ116" s="112"/>
      <c r="AK116" s="112"/>
      <c r="AL116" s="112"/>
      <c r="AM116" s="112"/>
      <c r="AN116" s="112"/>
      <c r="AO116" s="112"/>
      <c r="AP116" s="112"/>
      <c r="AQ116" s="112"/>
    </row>
    <row r="117" customFormat="false" ht="15.75" hidden="false" customHeight="true" outlineLevel="0" collapsed="false">
      <c r="A117" s="97"/>
      <c r="B117" s="114"/>
      <c r="C117" s="97" t="n">
        <f aca="false">SUM(G117:AB117)</f>
        <v>0</v>
      </c>
      <c r="D117" s="114" t="n">
        <f aca="false">SUM(B117,C117)</f>
        <v>0</v>
      </c>
      <c r="E117" s="97" t="n">
        <f aca="false">0</f>
        <v>0</v>
      </c>
      <c r="F117" s="266" t="n">
        <f aca="false">SUM(D117-E117)</f>
        <v>0</v>
      </c>
      <c r="G117" s="97"/>
      <c r="H117" s="97"/>
      <c r="I117" s="97"/>
      <c r="J117" s="97"/>
      <c r="K117" s="97"/>
      <c r="L117" s="97"/>
      <c r="M117" s="97"/>
      <c r="N117" s="97"/>
      <c r="O117" s="97"/>
      <c r="P117" s="97"/>
      <c r="Q117" s="97"/>
      <c r="R117" s="97"/>
      <c r="S117" s="97"/>
      <c r="T117" s="97"/>
      <c r="U117" s="97"/>
      <c r="V117" s="97"/>
      <c r="W117" s="97"/>
      <c r="X117" s="97"/>
      <c r="Y117" s="97"/>
      <c r="Z117" s="374"/>
      <c r="AA117" s="97"/>
      <c r="AB117" s="97"/>
      <c r="AC117" s="112"/>
      <c r="AD117" s="112"/>
      <c r="AE117" s="112"/>
      <c r="AF117" s="112"/>
      <c r="AG117" s="112"/>
      <c r="AH117" s="112"/>
      <c r="AI117" s="112"/>
      <c r="AJ117" s="112"/>
      <c r="AK117" s="112"/>
      <c r="AL117" s="112"/>
      <c r="AM117" s="112"/>
      <c r="AN117" s="112"/>
      <c r="AO117" s="112"/>
      <c r="AP117" s="112"/>
      <c r="AQ117" s="112"/>
    </row>
    <row r="118" customFormat="false" ht="15.75" hidden="false" customHeight="true" outlineLevel="0" collapsed="false">
      <c r="A118" s="97"/>
      <c r="B118" s="114"/>
      <c r="C118" s="97" t="n">
        <f aca="false">SUM(G118:AB118)</f>
        <v>0</v>
      </c>
      <c r="D118" s="114" t="n">
        <f aca="false">SUM(B118,C118)</f>
        <v>0</v>
      </c>
      <c r="E118" s="97" t="n">
        <f aca="false">0</f>
        <v>0</v>
      </c>
      <c r="F118" s="266" t="n">
        <f aca="false">SUM(D118-E118)</f>
        <v>0</v>
      </c>
      <c r="G118" s="97"/>
      <c r="H118" s="97"/>
      <c r="I118" s="97"/>
      <c r="J118" s="97"/>
      <c r="K118" s="97"/>
      <c r="L118" s="97"/>
      <c r="M118" s="97"/>
      <c r="N118" s="97"/>
      <c r="O118" s="97"/>
      <c r="P118" s="97"/>
      <c r="Q118" s="97"/>
      <c r="R118" s="97"/>
      <c r="S118" s="97"/>
      <c r="T118" s="97"/>
      <c r="U118" s="97"/>
      <c r="V118" s="97"/>
      <c r="W118" s="97"/>
      <c r="X118" s="97"/>
      <c r="Y118" s="97"/>
      <c r="Z118" s="374"/>
      <c r="AA118" s="97"/>
      <c r="AB118" s="97"/>
      <c r="AC118" s="112"/>
      <c r="AD118" s="112"/>
      <c r="AE118" s="112"/>
      <c r="AF118" s="112"/>
      <c r="AG118" s="112"/>
      <c r="AH118" s="112"/>
      <c r="AI118" s="112"/>
      <c r="AJ118" s="112"/>
      <c r="AK118" s="112"/>
      <c r="AL118" s="112"/>
      <c r="AM118" s="112"/>
      <c r="AN118" s="112"/>
      <c r="AO118" s="112"/>
      <c r="AP118" s="112"/>
      <c r="AQ118" s="112"/>
    </row>
    <row r="119" customFormat="false" ht="15.75" hidden="false" customHeight="true" outlineLevel="0" collapsed="false">
      <c r="A119" s="97"/>
      <c r="B119" s="114"/>
      <c r="C119" s="97" t="n">
        <f aca="false">SUM(G119:AB119)</f>
        <v>0</v>
      </c>
      <c r="D119" s="114" t="n">
        <f aca="false">SUM(B119,C119)</f>
        <v>0</v>
      </c>
      <c r="E119" s="97" t="n">
        <f aca="false">0</f>
        <v>0</v>
      </c>
      <c r="F119" s="266" t="n">
        <f aca="false">SUM(D119-E119)</f>
        <v>0</v>
      </c>
      <c r="G119" s="97"/>
      <c r="H119" s="97"/>
      <c r="I119" s="97"/>
      <c r="J119" s="97"/>
      <c r="K119" s="97"/>
      <c r="L119" s="97"/>
      <c r="M119" s="97"/>
      <c r="N119" s="97"/>
      <c r="O119" s="97"/>
      <c r="P119" s="97"/>
      <c r="Q119" s="97"/>
      <c r="R119" s="97"/>
      <c r="S119" s="97"/>
      <c r="T119" s="97"/>
      <c r="U119" s="97"/>
      <c r="V119" s="97"/>
      <c r="W119" s="97"/>
      <c r="X119" s="97"/>
      <c r="Y119" s="97"/>
      <c r="Z119" s="374"/>
      <c r="AA119" s="97"/>
      <c r="AB119" s="97"/>
      <c r="AC119" s="112"/>
      <c r="AD119" s="112"/>
      <c r="AE119" s="112"/>
      <c r="AF119" s="112"/>
      <c r="AG119" s="112"/>
      <c r="AH119" s="112"/>
      <c r="AI119" s="112"/>
      <c r="AJ119" s="112"/>
      <c r="AK119" s="112"/>
      <c r="AL119" s="112"/>
      <c r="AM119" s="112"/>
      <c r="AN119" s="112"/>
      <c r="AO119" s="112"/>
      <c r="AP119" s="112"/>
      <c r="AQ119" s="112"/>
    </row>
    <row r="120" customFormat="false" ht="15.75" hidden="false" customHeight="true" outlineLevel="0" collapsed="false">
      <c r="A120" s="97"/>
      <c r="B120" s="114"/>
      <c r="C120" s="97" t="n">
        <f aca="false">SUM(G120:AB120)</f>
        <v>0</v>
      </c>
      <c r="D120" s="114" t="n">
        <f aca="false">SUM(B120,C120)</f>
        <v>0</v>
      </c>
      <c r="E120" s="97" t="n">
        <f aca="false">0</f>
        <v>0</v>
      </c>
      <c r="F120" s="266" t="n">
        <f aca="false">SUM(D120-E120)</f>
        <v>0</v>
      </c>
      <c r="G120" s="97"/>
      <c r="H120" s="97"/>
      <c r="I120" s="97"/>
      <c r="J120" s="97"/>
      <c r="K120" s="97"/>
      <c r="L120" s="97"/>
      <c r="M120" s="97"/>
      <c r="N120" s="97"/>
      <c r="O120" s="97"/>
      <c r="P120" s="97"/>
      <c r="Q120" s="97"/>
      <c r="R120" s="97"/>
      <c r="S120" s="97"/>
      <c r="T120" s="97"/>
      <c r="U120" s="97"/>
      <c r="V120" s="97"/>
      <c r="W120" s="97"/>
      <c r="X120" s="97"/>
      <c r="Y120" s="97"/>
      <c r="Z120" s="374"/>
      <c r="AA120" s="97"/>
      <c r="AB120" s="97"/>
      <c r="AC120" s="112"/>
      <c r="AD120" s="112"/>
      <c r="AE120" s="112"/>
      <c r="AF120" s="112"/>
      <c r="AG120" s="112"/>
      <c r="AH120" s="112"/>
      <c r="AI120" s="112"/>
      <c r="AJ120" s="112"/>
      <c r="AK120" s="112"/>
      <c r="AL120" s="112"/>
      <c r="AM120" s="112"/>
      <c r="AN120" s="112"/>
      <c r="AO120" s="112"/>
      <c r="AP120" s="112"/>
      <c r="AQ120" s="112"/>
    </row>
    <row r="121" customFormat="false" ht="15.75" hidden="false" customHeight="true" outlineLevel="0" collapsed="false">
      <c r="A121" s="97"/>
      <c r="B121" s="114"/>
      <c r="C121" s="97" t="n">
        <f aca="false">SUM(G121:AB121)</f>
        <v>0</v>
      </c>
      <c r="D121" s="114" t="n">
        <f aca="false">SUM(B121,C121)</f>
        <v>0</v>
      </c>
      <c r="E121" s="97" t="n">
        <f aca="false">0</f>
        <v>0</v>
      </c>
      <c r="F121" s="266" t="n">
        <f aca="false">SUM(D121-E121)</f>
        <v>0</v>
      </c>
      <c r="G121" s="97"/>
      <c r="H121" s="97"/>
      <c r="I121" s="97"/>
      <c r="J121" s="97"/>
      <c r="K121" s="97"/>
      <c r="L121" s="97"/>
      <c r="M121" s="97"/>
      <c r="N121" s="97"/>
      <c r="O121" s="97"/>
      <c r="P121" s="97"/>
      <c r="Q121" s="97"/>
      <c r="R121" s="97"/>
      <c r="S121" s="97"/>
      <c r="T121" s="97"/>
      <c r="U121" s="97"/>
      <c r="V121" s="97"/>
      <c r="W121" s="97"/>
      <c r="X121" s="97"/>
      <c r="Y121" s="97"/>
      <c r="Z121" s="374"/>
      <c r="AA121" s="97"/>
      <c r="AB121" s="97"/>
      <c r="AC121" s="112"/>
      <c r="AD121" s="112"/>
      <c r="AE121" s="112"/>
      <c r="AF121" s="112"/>
      <c r="AG121" s="112"/>
      <c r="AH121" s="112"/>
      <c r="AI121" s="112"/>
      <c r="AJ121" s="112"/>
      <c r="AK121" s="112"/>
      <c r="AL121" s="112"/>
      <c r="AM121" s="112"/>
      <c r="AN121" s="112"/>
      <c r="AO121" s="112"/>
      <c r="AP121" s="112"/>
      <c r="AQ121" s="112"/>
    </row>
    <row r="122" customFormat="false" ht="15.75" hidden="false" customHeight="true" outlineLevel="0" collapsed="false">
      <c r="A122" s="97"/>
      <c r="B122" s="114"/>
      <c r="C122" s="97" t="n">
        <f aca="false">SUM(G122:AB122)</f>
        <v>0</v>
      </c>
      <c r="D122" s="114" t="n">
        <f aca="false">SUM(B122,C122)</f>
        <v>0</v>
      </c>
      <c r="E122" s="97" t="n">
        <f aca="false">0</f>
        <v>0</v>
      </c>
      <c r="F122" s="266" t="n">
        <f aca="false">SUM(D122-E122)</f>
        <v>0</v>
      </c>
      <c r="G122" s="97"/>
      <c r="H122" s="97"/>
      <c r="I122" s="97"/>
      <c r="J122" s="97"/>
      <c r="K122" s="97"/>
      <c r="L122" s="97"/>
      <c r="M122" s="97"/>
      <c r="N122" s="97"/>
      <c r="O122" s="97"/>
      <c r="P122" s="97"/>
      <c r="Q122" s="97"/>
      <c r="R122" s="97"/>
      <c r="S122" s="97"/>
      <c r="T122" s="97"/>
      <c r="U122" s="97"/>
      <c r="V122" s="97"/>
      <c r="W122" s="97"/>
      <c r="X122" s="97"/>
      <c r="Y122" s="97"/>
      <c r="Z122" s="374"/>
      <c r="AA122" s="97"/>
      <c r="AB122" s="97"/>
      <c r="AC122" s="112"/>
      <c r="AD122" s="112"/>
      <c r="AE122" s="112"/>
      <c r="AF122" s="112"/>
      <c r="AG122" s="112"/>
      <c r="AH122" s="112"/>
      <c r="AI122" s="112"/>
      <c r="AJ122" s="112"/>
      <c r="AK122" s="112"/>
      <c r="AL122" s="112"/>
      <c r="AM122" s="112"/>
      <c r="AN122" s="112"/>
      <c r="AO122" s="112"/>
      <c r="AP122" s="112"/>
      <c r="AQ122" s="112"/>
    </row>
    <row r="123" customFormat="false" ht="15.75" hidden="false" customHeight="true" outlineLevel="0" collapsed="false">
      <c r="A123" s="97"/>
      <c r="B123" s="114"/>
      <c r="C123" s="97" t="n">
        <f aca="false">SUM(G123:AB123)</f>
        <v>0</v>
      </c>
      <c r="D123" s="114" t="n">
        <f aca="false">SUM(B123,C123)</f>
        <v>0</v>
      </c>
      <c r="E123" s="97" t="n">
        <f aca="false">0</f>
        <v>0</v>
      </c>
      <c r="F123" s="266" t="n">
        <f aca="false">SUM(D123-E123)</f>
        <v>0</v>
      </c>
      <c r="G123" s="97"/>
      <c r="H123" s="97"/>
      <c r="I123" s="97"/>
      <c r="J123" s="97"/>
      <c r="K123" s="97"/>
      <c r="L123" s="97"/>
      <c r="M123" s="97"/>
      <c r="N123" s="97"/>
      <c r="O123" s="97"/>
      <c r="P123" s="97"/>
      <c r="Q123" s="97"/>
      <c r="R123" s="97"/>
      <c r="S123" s="97"/>
      <c r="T123" s="97"/>
      <c r="U123" s="97"/>
      <c r="V123" s="97"/>
      <c r="W123" s="97"/>
      <c r="X123" s="97"/>
      <c r="Y123" s="97"/>
      <c r="Z123" s="374"/>
      <c r="AA123" s="97"/>
      <c r="AB123" s="97"/>
      <c r="AC123" s="112"/>
      <c r="AD123" s="112"/>
      <c r="AE123" s="112"/>
      <c r="AF123" s="112"/>
      <c r="AG123" s="112"/>
      <c r="AH123" s="112"/>
      <c r="AI123" s="112"/>
      <c r="AJ123" s="112"/>
      <c r="AK123" s="112"/>
      <c r="AL123" s="112"/>
      <c r="AM123" s="112"/>
      <c r="AN123" s="112"/>
      <c r="AO123" s="112"/>
      <c r="AP123" s="112"/>
      <c r="AQ123" s="112"/>
    </row>
    <row r="124" customFormat="false" ht="15.75" hidden="false" customHeight="true" outlineLevel="0" collapsed="false">
      <c r="A124" s="97"/>
      <c r="B124" s="114"/>
      <c r="C124" s="97" t="n">
        <f aca="false">SUM(G124:AB124)</f>
        <v>0</v>
      </c>
      <c r="D124" s="114" t="n">
        <f aca="false">SUM(B124,C124)</f>
        <v>0</v>
      </c>
      <c r="E124" s="97" t="n">
        <f aca="false">0</f>
        <v>0</v>
      </c>
      <c r="F124" s="266" t="n">
        <f aca="false">SUM(D124-E124)</f>
        <v>0</v>
      </c>
      <c r="G124" s="97"/>
      <c r="H124" s="97"/>
      <c r="I124" s="97"/>
      <c r="J124" s="97"/>
      <c r="K124" s="97"/>
      <c r="L124" s="97"/>
      <c r="M124" s="97"/>
      <c r="N124" s="97"/>
      <c r="O124" s="97"/>
      <c r="P124" s="97"/>
      <c r="Q124" s="97"/>
      <c r="R124" s="97"/>
      <c r="S124" s="97"/>
      <c r="T124" s="97"/>
      <c r="U124" s="97"/>
      <c r="V124" s="97"/>
      <c r="W124" s="97"/>
      <c r="X124" s="97"/>
      <c r="Y124" s="97"/>
      <c r="Z124" s="374"/>
      <c r="AA124" s="97"/>
      <c r="AB124" s="97"/>
      <c r="AC124" s="112"/>
      <c r="AD124" s="112"/>
      <c r="AE124" s="112"/>
      <c r="AF124" s="112"/>
      <c r="AG124" s="112"/>
      <c r="AH124" s="112"/>
      <c r="AI124" s="112"/>
      <c r="AJ124" s="112"/>
      <c r="AK124" s="112"/>
      <c r="AL124" s="112"/>
      <c r="AM124" s="112"/>
      <c r="AN124" s="112"/>
      <c r="AO124" s="112"/>
      <c r="AP124" s="112"/>
      <c r="AQ124" s="112"/>
    </row>
    <row r="125" customFormat="false" ht="15.75" hidden="false" customHeight="true" outlineLevel="0" collapsed="false">
      <c r="A125" s="97"/>
      <c r="B125" s="114"/>
      <c r="C125" s="97" t="n">
        <f aca="false">SUM(G125:AB125)</f>
        <v>0</v>
      </c>
      <c r="D125" s="114" t="n">
        <f aca="false">SUM(B125,C125)</f>
        <v>0</v>
      </c>
      <c r="E125" s="97" t="n">
        <f aca="false">0</f>
        <v>0</v>
      </c>
      <c r="F125" s="266" t="n">
        <f aca="false">SUM(D125-E125)</f>
        <v>0</v>
      </c>
      <c r="G125" s="97"/>
      <c r="H125" s="97"/>
      <c r="I125" s="97"/>
      <c r="J125" s="97"/>
      <c r="K125" s="97"/>
      <c r="L125" s="97"/>
      <c r="M125" s="97"/>
      <c r="N125" s="97"/>
      <c r="O125" s="97"/>
      <c r="P125" s="97"/>
      <c r="Q125" s="97"/>
      <c r="R125" s="97"/>
      <c r="S125" s="97"/>
      <c r="T125" s="97"/>
      <c r="U125" s="97"/>
      <c r="V125" s="97"/>
      <c r="W125" s="97"/>
      <c r="X125" s="97"/>
      <c r="Y125" s="97"/>
      <c r="Z125" s="374"/>
      <c r="AA125" s="97"/>
      <c r="AB125" s="97"/>
      <c r="AC125" s="112"/>
      <c r="AD125" s="112"/>
      <c r="AE125" s="112"/>
      <c r="AF125" s="112"/>
      <c r="AG125" s="112"/>
      <c r="AH125" s="112"/>
      <c r="AI125" s="112"/>
      <c r="AJ125" s="112"/>
      <c r="AK125" s="112"/>
      <c r="AL125" s="112"/>
      <c r="AM125" s="112"/>
      <c r="AN125" s="112"/>
      <c r="AO125" s="112"/>
      <c r="AP125" s="112"/>
      <c r="AQ125" s="112"/>
    </row>
    <row r="126" customFormat="false" ht="15.75" hidden="false" customHeight="true" outlineLevel="0" collapsed="false">
      <c r="A126" s="97"/>
      <c r="B126" s="114"/>
      <c r="C126" s="97" t="n">
        <f aca="false">SUM(G126:AB126)</f>
        <v>0</v>
      </c>
      <c r="D126" s="114" t="n">
        <f aca="false">SUM(B126,C126)</f>
        <v>0</v>
      </c>
      <c r="E126" s="97" t="n">
        <f aca="false">0</f>
        <v>0</v>
      </c>
      <c r="F126" s="266" t="n">
        <f aca="false">SUM(D126-E126)</f>
        <v>0</v>
      </c>
      <c r="G126" s="97"/>
      <c r="H126" s="97"/>
      <c r="I126" s="97"/>
      <c r="J126" s="97"/>
      <c r="K126" s="97"/>
      <c r="L126" s="97"/>
      <c r="M126" s="97"/>
      <c r="N126" s="97"/>
      <c r="O126" s="97"/>
      <c r="P126" s="97"/>
      <c r="Q126" s="97"/>
      <c r="R126" s="97"/>
      <c r="S126" s="97"/>
      <c r="T126" s="97"/>
      <c r="U126" s="97"/>
      <c r="V126" s="97"/>
      <c r="W126" s="97"/>
      <c r="X126" s="97"/>
      <c r="Y126" s="97"/>
      <c r="Z126" s="374"/>
      <c r="AA126" s="97"/>
      <c r="AB126" s="97"/>
      <c r="AC126" s="112"/>
      <c r="AD126" s="112"/>
      <c r="AE126" s="112"/>
      <c r="AF126" s="112"/>
      <c r="AG126" s="112"/>
      <c r="AH126" s="112"/>
      <c r="AI126" s="112"/>
      <c r="AJ126" s="112"/>
      <c r="AK126" s="112"/>
      <c r="AL126" s="112"/>
      <c r="AM126" s="112"/>
      <c r="AN126" s="112"/>
      <c r="AO126" s="112"/>
      <c r="AP126" s="112"/>
      <c r="AQ126" s="112"/>
    </row>
    <row r="127" customFormat="false" ht="15.75" hidden="false" customHeight="true" outlineLevel="0" collapsed="false">
      <c r="A127" s="97"/>
      <c r="B127" s="114"/>
      <c r="C127" s="97" t="n">
        <f aca="false">SUM(G127:AB127)</f>
        <v>0</v>
      </c>
      <c r="D127" s="114" t="n">
        <f aca="false">SUM(B127,C127)</f>
        <v>0</v>
      </c>
      <c r="E127" s="97" t="n">
        <f aca="false">0</f>
        <v>0</v>
      </c>
      <c r="F127" s="266" t="n">
        <f aca="false">SUM(D127-E127)</f>
        <v>0</v>
      </c>
      <c r="G127" s="97"/>
      <c r="H127" s="97"/>
      <c r="I127" s="97"/>
      <c r="J127" s="97"/>
      <c r="K127" s="97"/>
      <c r="L127" s="97"/>
      <c r="M127" s="97"/>
      <c r="N127" s="97"/>
      <c r="O127" s="97"/>
      <c r="P127" s="97"/>
      <c r="Q127" s="97"/>
      <c r="R127" s="97"/>
      <c r="S127" s="97"/>
      <c r="T127" s="97"/>
      <c r="U127" s="97"/>
      <c r="V127" s="97"/>
      <c r="W127" s="97"/>
      <c r="X127" s="97"/>
      <c r="Y127" s="97"/>
      <c r="Z127" s="374"/>
      <c r="AA127" s="97"/>
      <c r="AB127" s="97"/>
      <c r="AC127" s="112"/>
      <c r="AD127" s="112"/>
      <c r="AE127" s="112"/>
      <c r="AF127" s="112"/>
      <c r="AG127" s="112"/>
      <c r="AH127" s="112"/>
      <c r="AI127" s="112"/>
      <c r="AJ127" s="112"/>
      <c r="AK127" s="112"/>
      <c r="AL127" s="112"/>
      <c r="AM127" s="112"/>
      <c r="AN127" s="112"/>
      <c r="AO127" s="112"/>
      <c r="AP127" s="112"/>
      <c r="AQ127" s="112"/>
    </row>
    <row r="128" customFormat="false" ht="15.75" hidden="false" customHeight="true" outlineLevel="0" collapsed="false">
      <c r="A128" s="97"/>
      <c r="B128" s="114"/>
      <c r="C128" s="97" t="n">
        <f aca="false">SUM(G128:AB128)</f>
        <v>0</v>
      </c>
      <c r="D128" s="114" t="n">
        <f aca="false">SUM(B128,C128)</f>
        <v>0</v>
      </c>
      <c r="E128" s="97" t="n">
        <f aca="false">0</f>
        <v>0</v>
      </c>
      <c r="F128" s="266" t="n">
        <f aca="false">SUM(D128-E128)</f>
        <v>0</v>
      </c>
      <c r="G128" s="97"/>
      <c r="H128" s="97"/>
      <c r="I128" s="97"/>
      <c r="J128" s="97"/>
      <c r="K128" s="97"/>
      <c r="L128" s="97"/>
      <c r="M128" s="97"/>
      <c r="N128" s="97"/>
      <c r="O128" s="97"/>
      <c r="P128" s="97"/>
      <c r="Q128" s="97"/>
      <c r="R128" s="97"/>
      <c r="S128" s="97"/>
      <c r="T128" s="97"/>
      <c r="U128" s="97"/>
      <c r="V128" s="97"/>
      <c r="W128" s="97"/>
      <c r="X128" s="97"/>
      <c r="Y128" s="97"/>
      <c r="Z128" s="374"/>
      <c r="AA128" s="97"/>
      <c r="AB128" s="97"/>
      <c r="AC128" s="112"/>
      <c r="AD128" s="112"/>
      <c r="AE128" s="112"/>
      <c r="AF128" s="112"/>
      <c r="AG128" s="112"/>
      <c r="AH128" s="112"/>
      <c r="AI128" s="112"/>
      <c r="AJ128" s="112"/>
      <c r="AK128" s="112"/>
      <c r="AL128" s="112"/>
      <c r="AM128" s="112"/>
      <c r="AN128" s="112"/>
      <c r="AO128" s="112"/>
      <c r="AP128" s="112"/>
      <c r="AQ128" s="112"/>
    </row>
    <row r="129" customFormat="false" ht="15.75" hidden="false" customHeight="true" outlineLevel="0" collapsed="false">
      <c r="A129" s="97"/>
      <c r="B129" s="114"/>
      <c r="C129" s="97" t="n">
        <f aca="false">SUM(G129:AB129)</f>
        <v>0</v>
      </c>
      <c r="D129" s="114" t="n">
        <f aca="false">SUM(B129,C129)</f>
        <v>0</v>
      </c>
      <c r="E129" s="97" t="n">
        <f aca="false">0</f>
        <v>0</v>
      </c>
      <c r="F129" s="266" t="n">
        <f aca="false">SUM(D129-E129)</f>
        <v>0</v>
      </c>
      <c r="G129" s="97"/>
      <c r="H129" s="97"/>
      <c r="I129" s="97"/>
      <c r="J129" s="97"/>
      <c r="K129" s="97"/>
      <c r="L129" s="97"/>
      <c r="M129" s="97"/>
      <c r="N129" s="97"/>
      <c r="O129" s="97"/>
      <c r="P129" s="97"/>
      <c r="Q129" s="97"/>
      <c r="R129" s="97"/>
      <c r="S129" s="97"/>
      <c r="T129" s="97"/>
      <c r="U129" s="97"/>
      <c r="V129" s="97"/>
      <c r="W129" s="97"/>
      <c r="X129" s="97"/>
      <c r="Y129" s="97"/>
      <c r="Z129" s="374"/>
      <c r="AA129" s="97"/>
      <c r="AB129" s="97"/>
      <c r="AC129" s="112"/>
      <c r="AD129" s="112"/>
      <c r="AE129" s="112"/>
      <c r="AF129" s="112"/>
      <c r="AG129" s="112"/>
      <c r="AH129" s="112"/>
      <c r="AI129" s="112"/>
      <c r="AJ129" s="112"/>
      <c r="AK129" s="112"/>
      <c r="AL129" s="112"/>
      <c r="AM129" s="112"/>
      <c r="AN129" s="112"/>
      <c r="AO129" s="112"/>
      <c r="AP129" s="112"/>
      <c r="AQ129" s="112"/>
    </row>
    <row r="130" customFormat="false" ht="15.75" hidden="false" customHeight="true" outlineLevel="0" collapsed="false">
      <c r="A130" s="97"/>
      <c r="B130" s="114"/>
      <c r="C130" s="97" t="n">
        <f aca="false">SUM(G130:AB130)</f>
        <v>0</v>
      </c>
      <c r="D130" s="114" t="n">
        <f aca="false">SUM(B130,C130)</f>
        <v>0</v>
      </c>
      <c r="E130" s="97" t="n">
        <f aca="false">0</f>
        <v>0</v>
      </c>
      <c r="F130" s="266" t="n">
        <f aca="false">SUM(D130-E130)</f>
        <v>0</v>
      </c>
      <c r="G130" s="97"/>
      <c r="H130" s="97"/>
      <c r="I130" s="97"/>
      <c r="J130" s="97"/>
      <c r="K130" s="97"/>
      <c r="L130" s="97"/>
      <c r="M130" s="97"/>
      <c r="N130" s="97"/>
      <c r="O130" s="97"/>
      <c r="P130" s="97"/>
      <c r="Q130" s="97"/>
      <c r="R130" s="97"/>
      <c r="S130" s="97"/>
      <c r="T130" s="97"/>
      <c r="U130" s="97"/>
      <c r="V130" s="97"/>
      <c r="W130" s="97"/>
      <c r="X130" s="97"/>
      <c r="Y130" s="97"/>
      <c r="Z130" s="374"/>
      <c r="AA130" s="97"/>
      <c r="AB130" s="97"/>
      <c r="AC130" s="112"/>
      <c r="AD130" s="112"/>
      <c r="AE130" s="112"/>
      <c r="AF130" s="112"/>
      <c r="AG130" s="112"/>
      <c r="AH130" s="112"/>
      <c r="AI130" s="112"/>
      <c r="AJ130" s="112"/>
      <c r="AK130" s="112"/>
      <c r="AL130" s="112"/>
      <c r="AM130" s="112"/>
      <c r="AN130" s="112"/>
      <c r="AO130" s="112"/>
      <c r="AP130" s="112"/>
      <c r="AQ130" s="112"/>
    </row>
    <row r="131" customFormat="false" ht="15.75" hidden="false" customHeight="true" outlineLevel="0" collapsed="false">
      <c r="A131" s="97"/>
      <c r="B131" s="114"/>
      <c r="C131" s="97" t="n">
        <f aca="false">SUM(G131:AB131)</f>
        <v>0</v>
      </c>
      <c r="D131" s="114" t="n">
        <f aca="false">SUM(B131,C131)</f>
        <v>0</v>
      </c>
      <c r="E131" s="97" t="n">
        <f aca="false">0</f>
        <v>0</v>
      </c>
      <c r="F131" s="266" t="n">
        <f aca="false">SUM(D131-E131)</f>
        <v>0</v>
      </c>
      <c r="G131" s="97"/>
      <c r="H131" s="97"/>
      <c r="I131" s="97"/>
      <c r="J131" s="97"/>
      <c r="K131" s="97"/>
      <c r="L131" s="97"/>
      <c r="M131" s="97"/>
      <c r="N131" s="97"/>
      <c r="O131" s="97"/>
      <c r="P131" s="97"/>
      <c r="Q131" s="97"/>
      <c r="R131" s="97"/>
      <c r="S131" s="97"/>
      <c r="T131" s="97"/>
      <c r="U131" s="97"/>
      <c r="V131" s="97"/>
      <c r="W131" s="97"/>
      <c r="X131" s="97"/>
      <c r="Y131" s="97"/>
      <c r="Z131" s="374"/>
      <c r="AA131" s="97"/>
      <c r="AB131" s="97"/>
      <c r="AC131" s="112"/>
      <c r="AD131" s="112"/>
      <c r="AE131" s="112"/>
      <c r="AF131" s="112"/>
      <c r="AG131" s="112"/>
      <c r="AH131" s="112"/>
      <c r="AI131" s="112"/>
      <c r="AJ131" s="112"/>
      <c r="AK131" s="112"/>
      <c r="AL131" s="112"/>
      <c r="AM131" s="112"/>
      <c r="AN131" s="112"/>
      <c r="AO131" s="112"/>
      <c r="AP131" s="112"/>
      <c r="AQ131" s="112"/>
    </row>
    <row r="132" customFormat="false" ht="15.75" hidden="false" customHeight="true" outlineLevel="0" collapsed="false">
      <c r="A132" s="97"/>
      <c r="B132" s="114"/>
      <c r="C132" s="97" t="n">
        <f aca="false">SUM(G132:AB132)</f>
        <v>0</v>
      </c>
      <c r="D132" s="114" t="n">
        <f aca="false">SUM(B132,C132)</f>
        <v>0</v>
      </c>
      <c r="E132" s="97" t="n">
        <f aca="false">0</f>
        <v>0</v>
      </c>
      <c r="F132" s="266" t="n">
        <f aca="false">SUM(D132-E132)</f>
        <v>0</v>
      </c>
      <c r="G132" s="97"/>
      <c r="H132" s="97"/>
      <c r="I132" s="97"/>
      <c r="J132" s="97"/>
      <c r="K132" s="97"/>
      <c r="L132" s="97"/>
      <c r="M132" s="97"/>
      <c r="N132" s="97"/>
      <c r="O132" s="97"/>
      <c r="P132" s="97"/>
      <c r="Q132" s="97"/>
      <c r="R132" s="97"/>
      <c r="S132" s="97"/>
      <c r="T132" s="97"/>
      <c r="U132" s="97"/>
      <c r="V132" s="97"/>
      <c r="W132" s="97"/>
      <c r="X132" s="97"/>
      <c r="Y132" s="97"/>
      <c r="Z132" s="374"/>
      <c r="AA132" s="97"/>
      <c r="AB132" s="97"/>
      <c r="AC132" s="112"/>
      <c r="AD132" s="112"/>
      <c r="AE132" s="112"/>
      <c r="AF132" s="112"/>
      <c r="AG132" s="112"/>
      <c r="AH132" s="112"/>
      <c r="AI132" s="112"/>
      <c r="AJ132" s="112"/>
      <c r="AK132" s="112"/>
      <c r="AL132" s="112"/>
      <c r="AM132" s="112"/>
      <c r="AN132" s="112"/>
      <c r="AO132" s="112"/>
      <c r="AP132" s="112"/>
      <c r="AQ132" s="112"/>
    </row>
    <row r="133" customFormat="false" ht="15.75" hidden="false" customHeight="true" outlineLevel="0" collapsed="false">
      <c r="A133" s="97"/>
      <c r="B133" s="114"/>
      <c r="C133" s="97" t="n">
        <f aca="false">SUM(G133:AB133)</f>
        <v>0</v>
      </c>
      <c r="D133" s="114" t="n">
        <f aca="false">SUM(B133,C133)</f>
        <v>0</v>
      </c>
      <c r="E133" s="97" t="n">
        <f aca="false">0</f>
        <v>0</v>
      </c>
      <c r="F133" s="266" t="n">
        <f aca="false">SUM(D133-E133)</f>
        <v>0</v>
      </c>
      <c r="G133" s="97"/>
      <c r="H133" s="97"/>
      <c r="I133" s="97"/>
      <c r="J133" s="97"/>
      <c r="K133" s="97"/>
      <c r="L133" s="97"/>
      <c r="M133" s="97"/>
      <c r="N133" s="97"/>
      <c r="O133" s="97"/>
      <c r="P133" s="97"/>
      <c r="Q133" s="97"/>
      <c r="R133" s="97"/>
      <c r="S133" s="97"/>
      <c r="T133" s="97"/>
      <c r="U133" s="97"/>
      <c r="V133" s="97"/>
      <c r="W133" s="97"/>
      <c r="X133" s="97"/>
      <c r="Y133" s="97"/>
      <c r="Z133" s="374"/>
      <c r="AA133" s="97"/>
      <c r="AB133" s="97"/>
      <c r="AC133" s="112"/>
      <c r="AD133" s="112"/>
      <c r="AE133" s="112"/>
      <c r="AF133" s="112"/>
      <c r="AG133" s="112"/>
      <c r="AH133" s="112"/>
      <c r="AI133" s="112"/>
      <c r="AJ133" s="112"/>
      <c r="AK133" s="112"/>
      <c r="AL133" s="112"/>
      <c r="AM133" s="112"/>
      <c r="AN133" s="112"/>
      <c r="AO133" s="112"/>
      <c r="AP133" s="112"/>
      <c r="AQ133" s="112"/>
    </row>
    <row r="134" customFormat="false" ht="15.75" hidden="false" customHeight="true" outlineLevel="0" collapsed="false">
      <c r="A134" s="97"/>
      <c r="B134" s="114"/>
      <c r="C134" s="97" t="n">
        <f aca="false">SUM(G134:AB134)</f>
        <v>0</v>
      </c>
      <c r="D134" s="114" t="n">
        <f aca="false">SUM(B134,C134)</f>
        <v>0</v>
      </c>
      <c r="E134" s="97" t="n">
        <f aca="false">0</f>
        <v>0</v>
      </c>
      <c r="F134" s="266" t="n">
        <f aca="false">SUM(D134-E134)</f>
        <v>0</v>
      </c>
      <c r="G134" s="97"/>
      <c r="H134" s="97"/>
      <c r="I134" s="97"/>
      <c r="J134" s="97"/>
      <c r="K134" s="97"/>
      <c r="L134" s="97"/>
      <c r="M134" s="97"/>
      <c r="N134" s="97"/>
      <c r="O134" s="97"/>
      <c r="P134" s="97"/>
      <c r="Q134" s="97"/>
      <c r="R134" s="97"/>
      <c r="S134" s="97"/>
      <c r="T134" s="97"/>
      <c r="U134" s="97"/>
      <c r="V134" s="97"/>
      <c r="W134" s="97"/>
      <c r="X134" s="97"/>
      <c r="Y134" s="97"/>
      <c r="Z134" s="374"/>
      <c r="AA134" s="97"/>
      <c r="AB134" s="97"/>
      <c r="AC134" s="112"/>
      <c r="AD134" s="112"/>
      <c r="AE134" s="112"/>
      <c r="AF134" s="112"/>
      <c r="AG134" s="112"/>
      <c r="AH134" s="112"/>
      <c r="AI134" s="112"/>
      <c r="AJ134" s="112"/>
      <c r="AK134" s="112"/>
      <c r="AL134" s="112"/>
      <c r="AM134" s="112"/>
      <c r="AN134" s="112"/>
      <c r="AO134" s="112"/>
      <c r="AP134" s="112"/>
      <c r="AQ134" s="112"/>
    </row>
    <row r="135" customFormat="false" ht="15.75" hidden="false" customHeight="true" outlineLevel="0" collapsed="false">
      <c r="A135" s="97"/>
      <c r="B135" s="114"/>
      <c r="C135" s="97" t="n">
        <f aca="false">SUM(G135:AB135)</f>
        <v>0</v>
      </c>
      <c r="D135" s="114" t="n">
        <f aca="false">SUM(B135,C135)</f>
        <v>0</v>
      </c>
      <c r="E135" s="97" t="n">
        <f aca="false">0</f>
        <v>0</v>
      </c>
      <c r="F135" s="266" t="n">
        <f aca="false">SUM(D135-E135)</f>
        <v>0</v>
      </c>
      <c r="G135" s="97"/>
      <c r="H135" s="97"/>
      <c r="I135" s="97"/>
      <c r="J135" s="97"/>
      <c r="K135" s="97"/>
      <c r="L135" s="97"/>
      <c r="M135" s="97"/>
      <c r="N135" s="97"/>
      <c r="O135" s="97"/>
      <c r="P135" s="97"/>
      <c r="Q135" s="97"/>
      <c r="R135" s="97"/>
      <c r="S135" s="97"/>
      <c r="T135" s="97"/>
      <c r="U135" s="97"/>
      <c r="V135" s="97"/>
      <c r="W135" s="97"/>
      <c r="X135" s="97"/>
      <c r="Y135" s="97"/>
      <c r="Z135" s="374"/>
      <c r="AA135" s="97"/>
      <c r="AB135" s="97"/>
      <c r="AC135" s="112"/>
      <c r="AD135" s="112"/>
      <c r="AE135" s="112"/>
      <c r="AF135" s="112"/>
      <c r="AG135" s="112"/>
      <c r="AH135" s="112"/>
      <c r="AI135" s="112"/>
      <c r="AJ135" s="112"/>
      <c r="AK135" s="112"/>
      <c r="AL135" s="112"/>
      <c r="AM135" s="112"/>
      <c r="AN135" s="112"/>
      <c r="AO135" s="112"/>
      <c r="AP135" s="112"/>
      <c r="AQ135" s="112"/>
    </row>
    <row r="136" customFormat="false" ht="15.75" hidden="false" customHeight="true" outlineLevel="0" collapsed="false">
      <c r="A136" s="97"/>
      <c r="B136" s="114"/>
      <c r="C136" s="97" t="n">
        <f aca="false">SUM(G136:AB136)</f>
        <v>0</v>
      </c>
      <c r="D136" s="114" t="n">
        <f aca="false">SUM(B136,C136)</f>
        <v>0</v>
      </c>
      <c r="E136" s="97" t="n">
        <f aca="false">0</f>
        <v>0</v>
      </c>
      <c r="F136" s="266" t="n">
        <f aca="false">SUM(D136-E136)</f>
        <v>0</v>
      </c>
      <c r="G136" s="97"/>
      <c r="H136" s="97"/>
      <c r="I136" s="97"/>
      <c r="J136" s="97"/>
      <c r="K136" s="97"/>
      <c r="L136" s="97"/>
      <c r="M136" s="97"/>
      <c r="N136" s="97"/>
      <c r="O136" s="97"/>
      <c r="P136" s="97"/>
      <c r="Q136" s="97"/>
      <c r="R136" s="97"/>
      <c r="S136" s="97"/>
      <c r="T136" s="97"/>
      <c r="U136" s="97"/>
      <c r="V136" s="97"/>
      <c r="W136" s="97"/>
      <c r="X136" s="97"/>
      <c r="Y136" s="97"/>
      <c r="Z136" s="374"/>
      <c r="AA136" s="97"/>
      <c r="AB136" s="97"/>
      <c r="AC136" s="112"/>
      <c r="AD136" s="112"/>
      <c r="AE136" s="112"/>
      <c r="AF136" s="112"/>
      <c r="AG136" s="112"/>
      <c r="AH136" s="112"/>
      <c r="AI136" s="112"/>
      <c r="AJ136" s="112"/>
      <c r="AK136" s="112"/>
      <c r="AL136" s="112"/>
      <c r="AM136" s="112"/>
      <c r="AN136" s="112"/>
      <c r="AO136" s="112"/>
      <c r="AP136" s="112"/>
      <c r="AQ136" s="112"/>
    </row>
    <row r="137" customFormat="false" ht="15.75" hidden="false" customHeight="true" outlineLevel="0" collapsed="false">
      <c r="A137" s="97"/>
      <c r="B137" s="114"/>
      <c r="C137" s="97" t="n">
        <f aca="false">SUM(G137:AB137)</f>
        <v>0</v>
      </c>
      <c r="D137" s="114" t="n">
        <f aca="false">SUM(B137,C137)</f>
        <v>0</v>
      </c>
      <c r="E137" s="97" t="n">
        <f aca="false">0</f>
        <v>0</v>
      </c>
      <c r="F137" s="266" t="n">
        <f aca="false">SUM(D137-E137)</f>
        <v>0</v>
      </c>
      <c r="G137" s="97"/>
      <c r="H137" s="97"/>
      <c r="I137" s="97"/>
      <c r="J137" s="97"/>
      <c r="K137" s="97"/>
      <c r="L137" s="97"/>
      <c r="M137" s="97"/>
      <c r="N137" s="97"/>
      <c r="O137" s="97"/>
      <c r="P137" s="97"/>
      <c r="Q137" s="97"/>
      <c r="R137" s="97"/>
      <c r="S137" s="97"/>
      <c r="T137" s="97"/>
      <c r="U137" s="97"/>
      <c r="V137" s="97"/>
      <c r="W137" s="97"/>
      <c r="X137" s="97"/>
      <c r="Y137" s="97"/>
      <c r="Z137" s="374"/>
      <c r="AA137" s="97"/>
      <c r="AB137" s="97"/>
      <c r="AC137" s="112"/>
      <c r="AD137" s="112"/>
      <c r="AE137" s="112"/>
      <c r="AF137" s="112"/>
      <c r="AG137" s="112"/>
      <c r="AH137" s="112"/>
      <c r="AI137" s="112"/>
      <c r="AJ137" s="112"/>
      <c r="AK137" s="112"/>
      <c r="AL137" s="112"/>
      <c r="AM137" s="112"/>
      <c r="AN137" s="112"/>
      <c r="AO137" s="112"/>
      <c r="AP137" s="112"/>
      <c r="AQ137" s="112"/>
    </row>
    <row r="138" customFormat="false" ht="15.75" hidden="false" customHeight="true" outlineLevel="0" collapsed="false">
      <c r="A138" s="97"/>
      <c r="B138" s="114"/>
      <c r="C138" s="97" t="n">
        <f aca="false">SUM(G138:AB138)</f>
        <v>0</v>
      </c>
      <c r="D138" s="114" t="n">
        <f aca="false">SUM(B138,C138)</f>
        <v>0</v>
      </c>
      <c r="E138" s="97" t="n">
        <f aca="false">0</f>
        <v>0</v>
      </c>
      <c r="F138" s="266" t="n">
        <f aca="false">SUM(D138-E138)</f>
        <v>0</v>
      </c>
      <c r="G138" s="97"/>
      <c r="H138" s="97"/>
      <c r="I138" s="97"/>
      <c r="J138" s="97"/>
      <c r="K138" s="97"/>
      <c r="L138" s="97"/>
      <c r="M138" s="97"/>
      <c r="N138" s="97"/>
      <c r="O138" s="97"/>
      <c r="P138" s="97"/>
      <c r="Q138" s="97"/>
      <c r="R138" s="97"/>
      <c r="S138" s="97"/>
      <c r="T138" s="97"/>
      <c r="U138" s="97"/>
      <c r="V138" s="97"/>
      <c r="W138" s="97"/>
      <c r="X138" s="97"/>
      <c r="Y138" s="97"/>
      <c r="Z138" s="374"/>
      <c r="AA138" s="97"/>
      <c r="AB138" s="97"/>
      <c r="AC138" s="112"/>
      <c r="AD138" s="112"/>
      <c r="AE138" s="112"/>
      <c r="AF138" s="112"/>
      <c r="AG138" s="112"/>
      <c r="AH138" s="112"/>
      <c r="AI138" s="112"/>
      <c r="AJ138" s="112"/>
      <c r="AK138" s="112"/>
      <c r="AL138" s="112"/>
      <c r="AM138" s="112"/>
      <c r="AN138" s="112"/>
      <c r="AO138" s="112"/>
      <c r="AP138" s="112"/>
      <c r="AQ138" s="112"/>
    </row>
    <row r="139" customFormat="false" ht="15.75" hidden="false" customHeight="true" outlineLevel="0" collapsed="false">
      <c r="A139" s="97"/>
      <c r="B139" s="114"/>
      <c r="C139" s="97" t="n">
        <f aca="false">SUM(G139:AB139)</f>
        <v>0</v>
      </c>
      <c r="D139" s="114" t="n">
        <f aca="false">SUM(B139,C139)</f>
        <v>0</v>
      </c>
      <c r="E139" s="97" t="n">
        <f aca="false">0</f>
        <v>0</v>
      </c>
      <c r="F139" s="266" t="n">
        <f aca="false">SUM(D139-E139)</f>
        <v>0</v>
      </c>
      <c r="G139" s="97"/>
      <c r="H139" s="97"/>
      <c r="I139" s="97"/>
      <c r="J139" s="97"/>
      <c r="K139" s="97"/>
      <c r="L139" s="97"/>
      <c r="M139" s="97"/>
      <c r="N139" s="97"/>
      <c r="O139" s="97"/>
      <c r="P139" s="97"/>
      <c r="Q139" s="97"/>
      <c r="R139" s="97"/>
      <c r="S139" s="97"/>
      <c r="T139" s="97"/>
      <c r="U139" s="97"/>
      <c r="V139" s="97"/>
      <c r="W139" s="97"/>
      <c r="X139" s="97"/>
      <c r="Y139" s="97"/>
      <c r="Z139" s="374"/>
      <c r="AA139" s="97"/>
      <c r="AB139" s="97"/>
      <c r="AC139" s="112"/>
      <c r="AD139" s="112"/>
      <c r="AE139" s="112"/>
      <c r="AF139" s="112"/>
      <c r="AG139" s="112"/>
      <c r="AH139" s="112"/>
      <c r="AI139" s="112"/>
      <c r="AJ139" s="112"/>
      <c r="AK139" s="112"/>
      <c r="AL139" s="112"/>
      <c r="AM139" s="112"/>
      <c r="AN139" s="112"/>
      <c r="AO139" s="112"/>
      <c r="AP139" s="112"/>
      <c r="AQ139" s="112"/>
    </row>
    <row r="140" customFormat="false" ht="15.75" hidden="false" customHeight="true" outlineLevel="0" collapsed="false">
      <c r="A140" s="97"/>
      <c r="B140" s="114"/>
      <c r="C140" s="97" t="n">
        <f aca="false">SUM(G140:AB140)</f>
        <v>0</v>
      </c>
      <c r="D140" s="114" t="n">
        <f aca="false">SUM(B140,C140)</f>
        <v>0</v>
      </c>
      <c r="E140" s="97" t="n">
        <f aca="false">0</f>
        <v>0</v>
      </c>
      <c r="F140" s="266" t="n">
        <f aca="false">SUM(D140-E140)</f>
        <v>0</v>
      </c>
      <c r="G140" s="97"/>
      <c r="H140" s="97"/>
      <c r="I140" s="97"/>
      <c r="J140" s="97"/>
      <c r="K140" s="97"/>
      <c r="L140" s="97"/>
      <c r="M140" s="97"/>
      <c r="N140" s="97"/>
      <c r="O140" s="97"/>
      <c r="P140" s="97"/>
      <c r="Q140" s="97"/>
      <c r="R140" s="97"/>
      <c r="S140" s="97"/>
      <c r="T140" s="97"/>
      <c r="U140" s="97"/>
      <c r="V140" s="97"/>
      <c r="W140" s="97"/>
      <c r="X140" s="97"/>
      <c r="Y140" s="97"/>
      <c r="Z140" s="374"/>
      <c r="AA140" s="97"/>
      <c r="AB140" s="97"/>
      <c r="AC140" s="112"/>
      <c r="AD140" s="112"/>
      <c r="AE140" s="112"/>
      <c r="AF140" s="112"/>
      <c r="AG140" s="112"/>
      <c r="AH140" s="112"/>
      <c r="AI140" s="112"/>
      <c r="AJ140" s="112"/>
      <c r="AK140" s="112"/>
      <c r="AL140" s="112"/>
      <c r="AM140" s="112"/>
      <c r="AN140" s="112"/>
      <c r="AO140" s="112"/>
      <c r="AP140" s="112"/>
      <c r="AQ140" s="112"/>
    </row>
    <row r="141" customFormat="false" ht="15.75" hidden="false" customHeight="true" outlineLevel="0" collapsed="false">
      <c r="A141" s="97"/>
      <c r="B141" s="114"/>
      <c r="C141" s="97" t="n">
        <f aca="false">SUM(G141:AB141)</f>
        <v>0</v>
      </c>
      <c r="D141" s="114" t="n">
        <f aca="false">SUM(B141,C141)</f>
        <v>0</v>
      </c>
      <c r="E141" s="97" t="n">
        <f aca="false">0</f>
        <v>0</v>
      </c>
      <c r="F141" s="266" t="n">
        <f aca="false">SUM(D141-E141)</f>
        <v>0</v>
      </c>
      <c r="G141" s="97"/>
      <c r="H141" s="97"/>
      <c r="I141" s="97"/>
      <c r="J141" s="97"/>
      <c r="K141" s="97"/>
      <c r="L141" s="97"/>
      <c r="M141" s="97"/>
      <c r="N141" s="97"/>
      <c r="O141" s="97"/>
      <c r="P141" s="97"/>
      <c r="Q141" s="97"/>
      <c r="R141" s="97"/>
      <c r="S141" s="97"/>
      <c r="T141" s="97"/>
      <c r="U141" s="97"/>
      <c r="V141" s="97"/>
      <c r="W141" s="97"/>
      <c r="X141" s="97"/>
      <c r="Y141" s="97"/>
      <c r="Z141" s="374"/>
      <c r="AA141" s="97"/>
      <c r="AB141" s="97"/>
      <c r="AC141" s="112"/>
      <c r="AD141" s="112"/>
      <c r="AE141" s="112"/>
      <c r="AF141" s="112"/>
      <c r="AG141" s="112"/>
      <c r="AH141" s="112"/>
      <c r="AI141" s="112"/>
      <c r="AJ141" s="112"/>
      <c r="AK141" s="112"/>
      <c r="AL141" s="112"/>
      <c r="AM141" s="112"/>
      <c r="AN141" s="112"/>
      <c r="AO141" s="112"/>
      <c r="AP141" s="112"/>
      <c r="AQ141" s="112"/>
    </row>
    <row r="142" customFormat="false" ht="15.75" hidden="false" customHeight="true" outlineLevel="0" collapsed="false">
      <c r="A142" s="97"/>
      <c r="B142" s="114"/>
      <c r="C142" s="97" t="n">
        <f aca="false">SUM(G142:AB142)</f>
        <v>0</v>
      </c>
      <c r="D142" s="114" t="n">
        <f aca="false">SUM(B142,C142)</f>
        <v>0</v>
      </c>
      <c r="E142" s="97" t="n">
        <f aca="false">0</f>
        <v>0</v>
      </c>
      <c r="F142" s="266" t="n">
        <f aca="false">SUM(D142-E142)</f>
        <v>0</v>
      </c>
      <c r="G142" s="97"/>
      <c r="H142" s="97"/>
      <c r="I142" s="97"/>
      <c r="J142" s="97"/>
      <c r="K142" s="97"/>
      <c r="L142" s="97"/>
      <c r="M142" s="97"/>
      <c r="N142" s="97"/>
      <c r="O142" s="97"/>
      <c r="P142" s="97"/>
      <c r="Q142" s="97"/>
      <c r="R142" s="97"/>
      <c r="S142" s="97"/>
      <c r="T142" s="97"/>
      <c r="U142" s="97"/>
      <c r="V142" s="97"/>
      <c r="W142" s="97"/>
      <c r="X142" s="97"/>
      <c r="Y142" s="97"/>
      <c r="Z142" s="374"/>
      <c r="AA142" s="97"/>
      <c r="AB142" s="97"/>
      <c r="AC142" s="112"/>
      <c r="AD142" s="112"/>
      <c r="AE142" s="112"/>
      <c r="AF142" s="112"/>
      <c r="AG142" s="112"/>
      <c r="AH142" s="112"/>
      <c r="AI142" s="112"/>
      <c r="AJ142" s="112"/>
      <c r="AK142" s="112"/>
      <c r="AL142" s="112"/>
      <c r="AM142" s="112"/>
      <c r="AN142" s="112"/>
      <c r="AO142" s="112"/>
      <c r="AP142" s="112"/>
      <c r="AQ142" s="112"/>
    </row>
    <row r="143" customFormat="false" ht="15.75" hidden="false" customHeight="true" outlineLevel="0" collapsed="false">
      <c r="A143" s="97"/>
      <c r="B143" s="114"/>
      <c r="C143" s="97" t="n">
        <f aca="false">SUM(G143:AB143)</f>
        <v>0</v>
      </c>
      <c r="D143" s="114" t="n">
        <f aca="false">SUM(B143,C143)</f>
        <v>0</v>
      </c>
      <c r="E143" s="97" t="n">
        <f aca="false">0</f>
        <v>0</v>
      </c>
      <c r="F143" s="266" t="n">
        <f aca="false">SUM(D143-E143)</f>
        <v>0</v>
      </c>
      <c r="G143" s="97"/>
      <c r="H143" s="97"/>
      <c r="I143" s="97"/>
      <c r="J143" s="97"/>
      <c r="K143" s="97"/>
      <c r="L143" s="97"/>
      <c r="M143" s="97"/>
      <c r="N143" s="97"/>
      <c r="O143" s="97"/>
      <c r="P143" s="97"/>
      <c r="Q143" s="97"/>
      <c r="R143" s="97"/>
      <c r="S143" s="97"/>
      <c r="T143" s="97"/>
      <c r="U143" s="97"/>
      <c r="V143" s="97"/>
      <c r="W143" s="97"/>
      <c r="X143" s="97"/>
      <c r="Y143" s="97"/>
      <c r="Z143" s="374"/>
      <c r="AA143" s="97"/>
      <c r="AB143" s="97"/>
      <c r="AC143" s="112"/>
      <c r="AD143" s="112"/>
      <c r="AE143" s="112"/>
      <c r="AF143" s="112"/>
      <c r="AG143" s="112"/>
      <c r="AH143" s="112"/>
      <c r="AI143" s="112"/>
      <c r="AJ143" s="112"/>
      <c r="AK143" s="112"/>
      <c r="AL143" s="112"/>
      <c r="AM143" s="112"/>
      <c r="AN143" s="112"/>
      <c r="AO143" s="112"/>
      <c r="AP143" s="112"/>
      <c r="AQ143" s="112"/>
    </row>
    <row r="144" customFormat="false" ht="15.75" hidden="false" customHeight="true" outlineLevel="0" collapsed="false">
      <c r="A144" s="97"/>
      <c r="B144" s="114"/>
      <c r="C144" s="97" t="n">
        <f aca="false">SUM(G144:AB144)</f>
        <v>0</v>
      </c>
      <c r="D144" s="114" t="n">
        <f aca="false">SUM(B144,C144)</f>
        <v>0</v>
      </c>
      <c r="E144" s="97" t="n">
        <f aca="false">0</f>
        <v>0</v>
      </c>
      <c r="F144" s="266" t="n">
        <f aca="false">SUM(D144-E144)</f>
        <v>0</v>
      </c>
      <c r="G144" s="97"/>
      <c r="H144" s="97"/>
      <c r="I144" s="97"/>
      <c r="J144" s="97"/>
      <c r="K144" s="97"/>
      <c r="L144" s="97"/>
      <c r="M144" s="97"/>
      <c r="N144" s="97"/>
      <c r="O144" s="97"/>
      <c r="P144" s="97"/>
      <c r="Q144" s="97"/>
      <c r="R144" s="97"/>
      <c r="S144" s="97"/>
      <c r="T144" s="97"/>
      <c r="U144" s="97"/>
      <c r="V144" s="97"/>
      <c r="W144" s="97"/>
      <c r="X144" s="97"/>
      <c r="Y144" s="97"/>
      <c r="Z144" s="374"/>
      <c r="AA144" s="97"/>
      <c r="AB144" s="97"/>
      <c r="AC144" s="112"/>
      <c r="AD144" s="112"/>
      <c r="AE144" s="112"/>
      <c r="AF144" s="112"/>
      <c r="AG144" s="112"/>
      <c r="AH144" s="112"/>
      <c r="AI144" s="112"/>
      <c r="AJ144" s="112"/>
      <c r="AK144" s="112"/>
      <c r="AL144" s="112"/>
      <c r="AM144" s="112"/>
      <c r="AN144" s="112"/>
      <c r="AO144" s="112"/>
      <c r="AP144" s="112"/>
      <c r="AQ144" s="112"/>
    </row>
    <row r="145" customFormat="false" ht="15.75" hidden="false" customHeight="true" outlineLevel="0" collapsed="false">
      <c r="A145" s="97"/>
      <c r="B145" s="114"/>
      <c r="C145" s="97" t="n">
        <f aca="false">SUM(G145:AB145)</f>
        <v>0</v>
      </c>
      <c r="D145" s="114" t="n">
        <f aca="false">SUM(B145,C145)</f>
        <v>0</v>
      </c>
      <c r="E145" s="97" t="n">
        <f aca="false">0</f>
        <v>0</v>
      </c>
      <c r="F145" s="266" t="n">
        <f aca="false">SUM(D145-E145)</f>
        <v>0</v>
      </c>
      <c r="G145" s="97"/>
      <c r="H145" s="97"/>
      <c r="I145" s="97"/>
      <c r="J145" s="97"/>
      <c r="K145" s="97"/>
      <c r="L145" s="97"/>
      <c r="M145" s="97"/>
      <c r="N145" s="97"/>
      <c r="O145" s="97"/>
      <c r="P145" s="97"/>
      <c r="Q145" s="97"/>
      <c r="R145" s="97"/>
      <c r="S145" s="97"/>
      <c r="T145" s="97"/>
      <c r="U145" s="97"/>
      <c r="V145" s="97"/>
      <c r="W145" s="97"/>
      <c r="X145" s="97"/>
      <c r="Y145" s="97"/>
      <c r="Z145" s="374"/>
      <c r="AA145" s="97"/>
      <c r="AB145" s="97"/>
      <c r="AC145" s="112"/>
      <c r="AD145" s="112"/>
      <c r="AE145" s="112"/>
      <c r="AF145" s="112"/>
      <c r="AG145" s="112"/>
      <c r="AH145" s="112"/>
      <c r="AI145" s="112"/>
      <c r="AJ145" s="112"/>
      <c r="AK145" s="112"/>
      <c r="AL145" s="112"/>
      <c r="AM145" s="112"/>
      <c r="AN145" s="112"/>
      <c r="AO145" s="112"/>
      <c r="AP145" s="112"/>
      <c r="AQ145" s="112"/>
    </row>
    <row r="146" customFormat="false" ht="15.75" hidden="false" customHeight="true" outlineLevel="0" collapsed="false">
      <c r="A146" s="97"/>
      <c r="B146" s="114"/>
      <c r="C146" s="97" t="n">
        <f aca="false">SUM(G146:AB146)</f>
        <v>0</v>
      </c>
      <c r="D146" s="114" t="n">
        <f aca="false">SUM(B146,C146)</f>
        <v>0</v>
      </c>
      <c r="E146" s="97" t="n">
        <f aca="false">0</f>
        <v>0</v>
      </c>
      <c r="F146" s="266" t="n">
        <f aca="false">SUM(D146-E146)</f>
        <v>0</v>
      </c>
      <c r="G146" s="97"/>
      <c r="H146" s="97"/>
      <c r="I146" s="97"/>
      <c r="J146" s="97"/>
      <c r="K146" s="97"/>
      <c r="L146" s="97"/>
      <c r="M146" s="97"/>
      <c r="N146" s="97"/>
      <c r="O146" s="97"/>
      <c r="P146" s="97"/>
      <c r="Q146" s="97"/>
      <c r="R146" s="97"/>
      <c r="S146" s="97"/>
      <c r="T146" s="97"/>
      <c r="U146" s="97"/>
      <c r="V146" s="97"/>
      <c r="W146" s="97"/>
      <c r="X146" s="97"/>
      <c r="Y146" s="97"/>
      <c r="Z146" s="374"/>
      <c r="AA146" s="97"/>
      <c r="AB146" s="97"/>
      <c r="AC146" s="112"/>
      <c r="AD146" s="112"/>
      <c r="AE146" s="112"/>
      <c r="AF146" s="112"/>
      <c r="AG146" s="112"/>
      <c r="AH146" s="112"/>
      <c r="AI146" s="112"/>
      <c r="AJ146" s="112"/>
      <c r="AK146" s="112"/>
      <c r="AL146" s="112"/>
      <c r="AM146" s="112"/>
      <c r="AN146" s="112"/>
      <c r="AO146" s="112"/>
      <c r="AP146" s="112"/>
      <c r="AQ146" s="112"/>
    </row>
    <row r="147" customFormat="false" ht="15.75" hidden="false" customHeight="true" outlineLevel="0" collapsed="false">
      <c r="A147" s="97"/>
      <c r="B147" s="114"/>
      <c r="C147" s="97" t="n">
        <f aca="false">SUM(G147:AB147)</f>
        <v>0</v>
      </c>
      <c r="D147" s="114" t="n">
        <f aca="false">SUM(B147,C147)</f>
        <v>0</v>
      </c>
      <c r="E147" s="97" t="n">
        <f aca="false">0</f>
        <v>0</v>
      </c>
      <c r="F147" s="266" t="n">
        <f aca="false">SUM(D147-E147)</f>
        <v>0</v>
      </c>
      <c r="G147" s="97"/>
      <c r="H147" s="97"/>
      <c r="I147" s="97"/>
      <c r="J147" s="97"/>
      <c r="K147" s="97"/>
      <c r="L147" s="97"/>
      <c r="M147" s="97"/>
      <c r="N147" s="97"/>
      <c r="O147" s="97"/>
      <c r="P147" s="97"/>
      <c r="Q147" s="97"/>
      <c r="R147" s="97"/>
      <c r="S147" s="97"/>
      <c r="T147" s="97"/>
      <c r="U147" s="97"/>
      <c r="V147" s="97"/>
      <c r="W147" s="97"/>
      <c r="X147" s="97"/>
      <c r="Y147" s="97"/>
      <c r="Z147" s="374"/>
      <c r="AA147" s="97"/>
      <c r="AB147" s="97"/>
      <c r="AC147" s="112"/>
      <c r="AD147" s="112"/>
      <c r="AE147" s="112"/>
      <c r="AF147" s="112"/>
      <c r="AG147" s="112"/>
      <c r="AH147" s="112"/>
      <c r="AI147" s="112"/>
      <c r="AJ147" s="112"/>
      <c r="AK147" s="112"/>
      <c r="AL147" s="112"/>
      <c r="AM147" s="112"/>
      <c r="AN147" s="112"/>
      <c r="AO147" s="112"/>
      <c r="AP147" s="112"/>
      <c r="AQ147" s="112"/>
    </row>
    <row r="148" customFormat="false" ht="15.75" hidden="false" customHeight="true" outlineLevel="0" collapsed="false">
      <c r="A148" s="97"/>
      <c r="B148" s="114"/>
      <c r="C148" s="97" t="n">
        <f aca="false">SUM(G148:AB148)</f>
        <v>0</v>
      </c>
      <c r="D148" s="114" t="n">
        <f aca="false">SUM(B148,C148)</f>
        <v>0</v>
      </c>
      <c r="E148" s="97" t="n">
        <f aca="false">0</f>
        <v>0</v>
      </c>
      <c r="F148" s="266" t="n">
        <f aca="false">SUM(D148-E148)</f>
        <v>0</v>
      </c>
      <c r="G148" s="97"/>
      <c r="H148" s="97"/>
      <c r="I148" s="97"/>
      <c r="J148" s="97"/>
      <c r="K148" s="97"/>
      <c r="L148" s="97"/>
      <c r="M148" s="97"/>
      <c r="N148" s="97"/>
      <c r="O148" s="97"/>
      <c r="P148" s="97"/>
      <c r="Q148" s="97"/>
      <c r="R148" s="97"/>
      <c r="S148" s="97"/>
      <c r="T148" s="97"/>
      <c r="U148" s="97"/>
      <c r="V148" s="97"/>
      <c r="W148" s="97"/>
      <c r="X148" s="97"/>
      <c r="Y148" s="97"/>
      <c r="Z148" s="374"/>
      <c r="AA148" s="97"/>
      <c r="AB148" s="97"/>
      <c r="AC148" s="112"/>
      <c r="AD148" s="112"/>
      <c r="AE148" s="112"/>
      <c r="AF148" s="112"/>
      <c r="AG148" s="112"/>
      <c r="AH148" s="112"/>
      <c r="AI148" s="112"/>
      <c r="AJ148" s="112"/>
      <c r="AK148" s="112"/>
      <c r="AL148" s="112"/>
      <c r="AM148" s="112"/>
      <c r="AN148" s="112"/>
      <c r="AO148" s="112"/>
      <c r="AP148" s="112"/>
      <c r="AQ148" s="112"/>
    </row>
    <row r="149" customFormat="false" ht="15.75" hidden="false" customHeight="true" outlineLevel="0" collapsed="false">
      <c r="A149" s="97"/>
      <c r="B149" s="114"/>
      <c r="C149" s="97" t="n">
        <f aca="false">SUM(G149:AB149)</f>
        <v>0</v>
      </c>
      <c r="D149" s="114" t="n">
        <f aca="false">SUM(B149,C149)</f>
        <v>0</v>
      </c>
      <c r="E149" s="97" t="n">
        <f aca="false">0</f>
        <v>0</v>
      </c>
      <c r="F149" s="266" t="n">
        <f aca="false">SUM(D149-E149)</f>
        <v>0</v>
      </c>
      <c r="G149" s="97"/>
      <c r="H149" s="97"/>
      <c r="I149" s="97"/>
      <c r="J149" s="97"/>
      <c r="K149" s="97"/>
      <c r="L149" s="97"/>
      <c r="M149" s="97"/>
      <c r="N149" s="97"/>
      <c r="O149" s="97"/>
      <c r="P149" s="97"/>
      <c r="Q149" s="97"/>
      <c r="R149" s="97"/>
      <c r="S149" s="97"/>
      <c r="T149" s="97"/>
      <c r="U149" s="97"/>
      <c r="V149" s="97"/>
      <c r="W149" s="97"/>
      <c r="X149" s="97"/>
      <c r="Y149" s="97"/>
      <c r="Z149" s="374"/>
      <c r="AA149" s="97"/>
      <c r="AB149" s="97"/>
      <c r="AC149" s="112"/>
      <c r="AD149" s="112"/>
      <c r="AE149" s="112"/>
      <c r="AF149" s="112"/>
      <c r="AG149" s="112"/>
      <c r="AH149" s="112"/>
      <c r="AI149" s="112"/>
      <c r="AJ149" s="112"/>
      <c r="AK149" s="112"/>
      <c r="AL149" s="112"/>
      <c r="AM149" s="112"/>
      <c r="AN149" s="112"/>
      <c r="AO149" s="112"/>
      <c r="AP149" s="112"/>
      <c r="AQ149" s="112"/>
    </row>
    <row r="150" customFormat="false" ht="15.75" hidden="false" customHeight="true" outlineLevel="0" collapsed="false">
      <c r="A150" s="97"/>
      <c r="B150" s="114"/>
      <c r="C150" s="97" t="n">
        <f aca="false">SUM(G150:AB150)</f>
        <v>0</v>
      </c>
      <c r="D150" s="114" t="n">
        <f aca="false">SUM(B150,C150)</f>
        <v>0</v>
      </c>
      <c r="E150" s="97" t="n">
        <f aca="false">0</f>
        <v>0</v>
      </c>
      <c r="F150" s="266" t="n">
        <f aca="false">SUM(D150-E150)</f>
        <v>0</v>
      </c>
      <c r="G150" s="97"/>
      <c r="H150" s="97"/>
      <c r="I150" s="97"/>
      <c r="J150" s="97"/>
      <c r="K150" s="97"/>
      <c r="L150" s="97"/>
      <c r="M150" s="97"/>
      <c r="N150" s="97"/>
      <c r="O150" s="97"/>
      <c r="P150" s="97"/>
      <c r="Q150" s="97"/>
      <c r="R150" s="97"/>
      <c r="S150" s="97"/>
      <c r="T150" s="97"/>
      <c r="U150" s="97"/>
      <c r="V150" s="97"/>
      <c r="W150" s="97"/>
      <c r="X150" s="97"/>
      <c r="Y150" s="97"/>
      <c r="Z150" s="374"/>
      <c r="AA150" s="97"/>
      <c r="AB150" s="97"/>
      <c r="AC150" s="112"/>
      <c r="AD150" s="112"/>
      <c r="AE150" s="112"/>
      <c r="AF150" s="112"/>
      <c r="AG150" s="112"/>
      <c r="AH150" s="112"/>
      <c r="AI150" s="112"/>
      <c r="AJ150" s="112"/>
      <c r="AK150" s="112"/>
      <c r="AL150" s="112"/>
      <c r="AM150" s="112"/>
      <c r="AN150" s="112"/>
      <c r="AO150" s="112"/>
      <c r="AP150" s="112"/>
      <c r="AQ150" s="112"/>
    </row>
    <row r="151" customFormat="false" ht="15.75" hidden="false" customHeight="true" outlineLevel="0" collapsed="false">
      <c r="A151" s="97"/>
      <c r="B151" s="114"/>
      <c r="C151" s="97" t="n">
        <f aca="false">SUM(G151:AB151)</f>
        <v>0</v>
      </c>
      <c r="D151" s="114" t="n">
        <f aca="false">SUM(B151,C151)</f>
        <v>0</v>
      </c>
      <c r="E151" s="97" t="n">
        <f aca="false">0</f>
        <v>0</v>
      </c>
      <c r="F151" s="266" t="n">
        <f aca="false">SUM(D151-E151)</f>
        <v>0</v>
      </c>
      <c r="G151" s="97"/>
      <c r="H151" s="97"/>
      <c r="I151" s="97"/>
      <c r="J151" s="97"/>
      <c r="K151" s="97"/>
      <c r="L151" s="97"/>
      <c r="M151" s="97"/>
      <c r="N151" s="97"/>
      <c r="O151" s="97"/>
      <c r="P151" s="97"/>
      <c r="Q151" s="97"/>
      <c r="R151" s="97"/>
      <c r="S151" s="97"/>
      <c r="T151" s="97"/>
      <c r="U151" s="97"/>
      <c r="V151" s="97"/>
      <c r="W151" s="97"/>
      <c r="X151" s="97"/>
      <c r="Y151" s="97"/>
      <c r="Z151" s="374"/>
      <c r="AA151" s="97"/>
      <c r="AB151" s="97"/>
      <c r="AC151" s="112"/>
      <c r="AD151" s="112"/>
      <c r="AE151" s="112"/>
      <c r="AF151" s="112"/>
      <c r="AG151" s="112"/>
      <c r="AH151" s="112"/>
      <c r="AI151" s="112"/>
      <c r="AJ151" s="112"/>
      <c r="AK151" s="112"/>
      <c r="AL151" s="112"/>
      <c r="AM151" s="112"/>
      <c r="AN151" s="112"/>
      <c r="AO151" s="112"/>
      <c r="AP151" s="112"/>
      <c r="AQ151" s="112"/>
    </row>
    <row r="152" customFormat="false" ht="15.75" hidden="false" customHeight="true" outlineLevel="0" collapsed="false">
      <c r="A152" s="97"/>
      <c r="B152" s="114"/>
      <c r="C152" s="97" t="n">
        <f aca="false">SUM(G152:AB152)</f>
        <v>0</v>
      </c>
      <c r="D152" s="114" t="n">
        <f aca="false">SUM(B152,C152)</f>
        <v>0</v>
      </c>
      <c r="E152" s="97" t="n">
        <f aca="false">0</f>
        <v>0</v>
      </c>
      <c r="F152" s="266" t="n">
        <f aca="false">SUM(D152-E152)</f>
        <v>0</v>
      </c>
      <c r="G152" s="97"/>
      <c r="H152" s="97"/>
      <c r="I152" s="97"/>
      <c r="J152" s="97"/>
      <c r="K152" s="97"/>
      <c r="L152" s="97"/>
      <c r="M152" s="97"/>
      <c r="N152" s="97"/>
      <c r="O152" s="97"/>
      <c r="P152" s="97"/>
      <c r="Q152" s="97"/>
      <c r="R152" s="97"/>
      <c r="S152" s="97"/>
      <c r="T152" s="97"/>
      <c r="U152" s="97"/>
      <c r="V152" s="97"/>
      <c r="W152" s="97"/>
      <c r="X152" s="97"/>
      <c r="Y152" s="97"/>
      <c r="Z152" s="374"/>
      <c r="AA152" s="97"/>
      <c r="AB152" s="97"/>
      <c r="AC152" s="112"/>
      <c r="AD152" s="112"/>
      <c r="AE152" s="112"/>
      <c r="AF152" s="112"/>
      <c r="AG152" s="112"/>
      <c r="AH152" s="112"/>
      <c r="AI152" s="112"/>
      <c r="AJ152" s="112"/>
      <c r="AK152" s="112"/>
      <c r="AL152" s="112"/>
      <c r="AM152" s="112"/>
      <c r="AN152" s="112"/>
      <c r="AO152" s="112"/>
      <c r="AP152" s="112"/>
      <c r="AQ152" s="112"/>
    </row>
    <row r="153" customFormat="false" ht="15.75" hidden="false" customHeight="true" outlineLevel="0" collapsed="false">
      <c r="A153" s="97"/>
      <c r="B153" s="114"/>
      <c r="C153" s="97" t="n">
        <f aca="false">SUM(G153:AB153)</f>
        <v>0</v>
      </c>
      <c r="D153" s="114" t="n">
        <f aca="false">SUM(B153,C153)</f>
        <v>0</v>
      </c>
      <c r="E153" s="97" t="n">
        <f aca="false">0</f>
        <v>0</v>
      </c>
      <c r="F153" s="266" t="n">
        <f aca="false">SUM(D153-E153)</f>
        <v>0</v>
      </c>
      <c r="G153" s="97"/>
      <c r="H153" s="97"/>
      <c r="I153" s="97"/>
      <c r="J153" s="97"/>
      <c r="K153" s="97"/>
      <c r="L153" s="97"/>
      <c r="M153" s="97"/>
      <c r="N153" s="97"/>
      <c r="O153" s="97"/>
      <c r="P153" s="97"/>
      <c r="Q153" s="97"/>
      <c r="R153" s="97"/>
      <c r="S153" s="97"/>
      <c r="T153" s="97"/>
      <c r="U153" s="97"/>
      <c r="V153" s="97"/>
      <c r="W153" s="97"/>
      <c r="X153" s="97"/>
      <c r="Y153" s="97"/>
      <c r="Z153" s="374"/>
      <c r="AA153" s="97"/>
      <c r="AB153" s="97"/>
      <c r="AC153" s="112"/>
      <c r="AD153" s="112"/>
      <c r="AE153" s="112"/>
      <c r="AF153" s="112"/>
      <c r="AG153" s="112"/>
      <c r="AH153" s="112"/>
      <c r="AI153" s="112"/>
      <c r="AJ153" s="112"/>
      <c r="AK153" s="112"/>
      <c r="AL153" s="112"/>
      <c r="AM153" s="112"/>
      <c r="AN153" s="112"/>
      <c r="AO153" s="112"/>
      <c r="AP153" s="112"/>
      <c r="AQ153" s="112"/>
    </row>
    <row r="154" customFormat="false" ht="15.75" hidden="false" customHeight="true" outlineLevel="0" collapsed="false">
      <c r="A154" s="97"/>
      <c r="B154" s="114"/>
      <c r="C154" s="97" t="n">
        <f aca="false">SUM(G154:AB154)</f>
        <v>0</v>
      </c>
      <c r="D154" s="114" t="n">
        <f aca="false">SUM(B154,C154)</f>
        <v>0</v>
      </c>
      <c r="E154" s="97" t="n">
        <f aca="false">0</f>
        <v>0</v>
      </c>
      <c r="F154" s="266" t="n">
        <f aca="false">SUM(D154-E154)</f>
        <v>0</v>
      </c>
      <c r="G154" s="97"/>
      <c r="H154" s="97"/>
      <c r="I154" s="97"/>
      <c r="J154" s="97"/>
      <c r="K154" s="97"/>
      <c r="L154" s="97"/>
      <c r="M154" s="97"/>
      <c r="N154" s="97"/>
      <c r="O154" s="97"/>
      <c r="P154" s="97"/>
      <c r="Q154" s="97"/>
      <c r="R154" s="97"/>
      <c r="S154" s="97"/>
      <c r="T154" s="97"/>
      <c r="U154" s="97"/>
      <c r="V154" s="97"/>
      <c r="W154" s="97"/>
      <c r="X154" s="97"/>
      <c r="Y154" s="97"/>
      <c r="Z154" s="374"/>
      <c r="AA154" s="97"/>
      <c r="AB154" s="97"/>
      <c r="AC154" s="112"/>
      <c r="AD154" s="112"/>
      <c r="AE154" s="112"/>
      <c r="AF154" s="112"/>
      <c r="AG154" s="112"/>
      <c r="AH154" s="112"/>
      <c r="AI154" s="112"/>
      <c r="AJ154" s="112"/>
      <c r="AK154" s="112"/>
      <c r="AL154" s="112"/>
      <c r="AM154" s="112"/>
      <c r="AN154" s="112"/>
      <c r="AO154" s="112"/>
      <c r="AP154" s="112"/>
      <c r="AQ154" s="112"/>
    </row>
    <row r="155" customFormat="false" ht="15.75" hidden="false" customHeight="true" outlineLevel="0" collapsed="false">
      <c r="A155" s="97"/>
      <c r="B155" s="114"/>
      <c r="C155" s="97" t="n">
        <f aca="false">SUM(G155:AB155)</f>
        <v>0</v>
      </c>
      <c r="D155" s="114" t="n">
        <f aca="false">SUM(B155,C155)</f>
        <v>0</v>
      </c>
      <c r="E155" s="97" t="n">
        <f aca="false">0</f>
        <v>0</v>
      </c>
      <c r="F155" s="266" t="n">
        <f aca="false">SUM(D155-E155)</f>
        <v>0</v>
      </c>
      <c r="G155" s="97"/>
      <c r="H155" s="97"/>
      <c r="I155" s="97"/>
      <c r="J155" s="97"/>
      <c r="K155" s="97"/>
      <c r="L155" s="97"/>
      <c r="M155" s="97"/>
      <c r="N155" s="97"/>
      <c r="O155" s="97"/>
      <c r="P155" s="97"/>
      <c r="Q155" s="97"/>
      <c r="R155" s="97"/>
      <c r="S155" s="97"/>
      <c r="T155" s="97"/>
      <c r="U155" s="97"/>
      <c r="V155" s="97"/>
      <c r="W155" s="97"/>
      <c r="X155" s="97"/>
      <c r="Y155" s="97"/>
      <c r="Z155" s="374"/>
      <c r="AA155" s="97"/>
      <c r="AB155" s="97"/>
      <c r="AC155" s="112"/>
      <c r="AD155" s="112"/>
      <c r="AE155" s="112"/>
      <c r="AF155" s="112"/>
      <c r="AG155" s="112"/>
      <c r="AH155" s="112"/>
      <c r="AI155" s="112"/>
      <c r="AJ155" s="112"/>
      <c r="AK155" s="112"/>
      <c r="AL155" s="112"/>
      <c r="AM155" s="112"/>
      <c r="AN155" s="112"/>
      <c r="AO155" s="112"/>
      <c r="AP155" s="112"/>
      <c r="AQ155" s="112"/>
    </row>
    <row r="156" customFormat="false" ht="15.75" hidden="false" customHeight="true" outlineLevel="0" collapsed="false">
      <c r="A156" s="97"/>
      <c r="B156" s="114"/>
      <c r="C156" s="97" t="n">
        <f aca="false">SUM(G156:AB156)</f>
        <v>0</v>
      </c>
      <c r="D156" s="114" t="n">
        <f aca="false">SUM(B156,C156)</f>
        <v>0</v>
      </c>
      <c r="E156" s="97" t="n">
        <f aca="false">0</f>
        <v>0</v>
      </c>
      <c r="F156" s="266" t="n">
        <f aca="false">SUM(D156-E156)</f>
        <v>0</v>
      </c>
      <c r="G156" s="97"/>
      <c r="H156" s="97"/>
      <c r="I156" s="97"/>
      <c r="J156" s="97"/>
      <c r="K156" s="97"/>
      <c r="L156" s="97"/>
      <c r="M156" s="97"/>
      <c r="N156" s="97"/>
      <c r="O156" s="97"/>
      <c r="P156" s="97"/>
      <c r="Q156" s="97"/>
      <c r="R156" s="97"/>
      <c r="S156" s="97"/>
      <c r="T156" s="97"/>
      <c r="U156" s="97"/>
      <c r="V156" s="97"/>
      <c r="W156" s="97"/>
      <c r="X156" s="97"/>
      <c r="Y156" s="97"/>
      <c r="Z156" s="374"/>
      <c r="AA156" s="97"/>
      <c r="AB156" s="97"/>
      <c r="AC156" s="112"/>
      <c r="AD156" s="112"/>
      <c r="AE156" s="112"/>
      <c r="AF156" s="112"/>
      <c r="AG156" s="112"/>
      <c r="AH156" s="112"/>
      <c r="AI156" s="112"/>
      <c r="AJ156" s="112"/>
      <c r="AK156" s="112"/>
      <c r="AL156" s="112"/>
      <c r="AM156" s="112"/>
      <c r="AN156" s="112"/>
      <c r="AO156" s="112"/>
      <c r="AP156" s="112"/>
      <c r="AQ156" s="112"/>
    </row>
    <row r="157" customFormat="false" ht="15.75" hidden="false" customHeight="true" outlineLevel="0" collapsed="false">
      <c r="A157" s="97"/>
      <c r="B157" s="114"/>
      <c r="C157" s="97" t="n">
        <f aca="false">SUM(G157:AB157)</f>
        <v>0</v>
      </c>
      <c r="D157" s="114" t="n">
        <f aca="false">SUM(B157,C157)</f>
        <v>0</v>
      </c>
      <c r="E157" s="97" t="n">
        <f aca="false">0</f>
        <v>0</v>
      </c>
      <c r="F157" s="266" t="n">
        <f aca="false">SUM(D157-E157)</f>
        <v>0</v>
      </c>
      <c r="G157" s="97"/>
      <c r="H157" s="97"/>
      <c r="I157" s="97"/>
      <c r="J157" s="97"/>
      <c r="K157" s="97"/>
      <c r="L157" s="97"/>
      <c r="M157" s="97"/>
      <c r="N157" s="97"/>
      <c r="O157" s="97"/>
      <c r="P157" s="97"/>
      <c r="Q157" s="97"/>
      <c r="R157" s="97"/>
      <c r="S157" s="97"/>
      <c r="T157" s="97"/>
      <c r="U157" s="97"/>
      <c r="V157" s="97"/>
      <c r="W157" s="97"/>
      <c r="X157" s="97"/>
      <c r="Y157" s="97"/>
      <c r="Z157" s="374"/>
      <c r="AA157" s="97"/>
      <c r="AB157" s="97"/>
      <c r="AC157" s="112"/>
      <c r="AD157" s="112"/>
      <c r="AE157" s="112"/>
      <c r="AF157" s="112"/>
      <c r="AG157" s="112"/>
      <c r="AH157" s="112"/>
      <c r="AI157" s="112"/>
      <c r="AJ157" s="112"/>
      <c r="AK157" s="112"/>
      <c r="AL157" s="112"/>
      <c r="AM157" s="112"/>
      <c r="AN157" s="112"/>
      <c r="AO157" s="112"/>
      <c r="AP157" s="112"/>
      <c r="AQ157" s="112"/>
    </row>
    <row r="158" customFormat="false" ht="15.75" hidden="false" customHeight="true" outlineLevel="0" collapsed="false">
      <c r="A158" s="97"/>
      <c r="B158" s="114"/>
      <c r="C158" s="97" t="n">
        <f aca="false">SUM(G158:AB158)</f>
        <v>0</v>
      </c>
      <c r="D158" s="114" t="n">
        <f aca="false">SUM(B158,C158)</f>
        <v>0</v>
      </c>
      <c r="E158" s="97" t="n">
        <f aca="false">0</f>
        <v>0</v>
      </c>
      <c r="F158" s="266" t="n">
        <f aca="false">SUM(D158-E158)</f>
        <v>0</v>
      </c>
      <c r="G158" s="97"/>
      <c r="H158" s="97"/>
      <c r="I158" s="97"/>
      <c r="J158" s="97"/>
      <c r="K158" s="97"/>
      <c r="L158" s="97"/>
      <c r="M158" s="97"/>
      <c r="N158" s="97"/>
      <c r="O158" s="97"/>
      <c r="P158" s="97"/>
      <c r="Q158" s="97"/>
      <c r="R158" s="97"/>
      <c r="S158" s="97"/>
      <c r="T158" s="97"/>
      <c r="U158" s="97"/>
      <c r="V158" s="97"/>
      <c r="W158" s="97"/>
      <c r="X158" s="97"/>
      <c r="Y158" s="97"/>
      <c r="Z158" s="374"/>
      <c r="AA158" s="97"/>
      <c r="AB158" s="97"/>
      <c r="AC158" s="112"/>
      <c r="AD158" s="112"/>
      <c r="AE158" s="112"/>
      <c r="AF158" s="112"/>
      <c r="AG158" s="112"/>
      <c r="AH158" s="112"/>
      <c r="AI158" s="112"/>
      <c r="AJ158" s="112"/>
      <c r="AK158" s="112"/>
      <c r="AL158" s="112"/>
      <c r="AM158" s="112"/>
      <c r="AN158" s="112"/>
      <c r="AO158" s="112"/>
      <c r="AP158" s="112"/>
      <c r="AQ158" s="112"/>
    </row>
    <row r="159" customFormat="false" ht="15.75" hidden="false" customHeight="true" outlineLevel="0" collapsed="false">
      <c r="A159" s="97"/>
      <c r="B159" s="114"/>
      <c r="C159" s="97" t="n">
        <f aca="false">SUM(G159:AB159)</f>
        <v>0</v>
      </c>
      <c r="D159" s="114" t="n">
        <f aca="false">SUM(B159,C159)</f>
        <v>0</v>
      </c>
      <c r="E159" s="97" t="n">
        <f aca="false">0</f>
        <v>0</v>
      </c>
      <c r="F159" s="266" t="n">
        <f aca="false">SUM(D159-E159)</f>
        <v>0</v>
      </c>
      <c r="G159" s="97"/>
      <c r="H159" s="97"/>
      <c r="I159" s="97"/>
      <c r="J159" s="97"/>
      <c r="K159" s="97"/>
      <c r="L159" s="97"/>
      <c r="M159" s="97"/>
      <c r="N159" s="97"/>
      <c r="O159" s="97"/>
      <c r="P159" s="97"/>
      <c r="Q159" s="97"/>
      <c r="R159" s="97"/>
      <c r="S159" s="97"/>
      <c r="T159" s="97"/>
      <c r="U159" s="97"/>
      <c r="V159" s="97"/>
      <c r="W159" s="97"/>
      <c r="X159" s="97"/>
      <c r="Y159" s="97"/>
      <c r="Z159" s="374"/>
      <c r="AA159" s="97"/>
      <c r="AB159" s="97"/>
      <c r="AC159" s="112"/>
      <c r="AD159" s="112"/>
      <c r="AE159" s="112"/>
      <c r="AF159" s="112"/>
      <c r="AG159" s="112"/>
      <c r="AH159" s="112"/>
      <c r="AI159" s="112"/>
      <c r="AJ159" s="112"/>
      <c r="AK159" s="112"/>
      <c r="AL159" s="112"/>
      <c r="AM159" s="112"/>
      <c r="AN159" s="112"/>
      <c r="AO159" s="112"/>
      <c r="AP159" s="112"/>
      <c r="AQ159" s="112"/>
    </row>
    <row r="160" customFormat="false" ht="15.75" hidden="false" customHeight="true" outlineLevel="0" collapsed="false">
      <c r="A160" s="97"/>
      <c r="B160" s="114"/>
      <c r="C160" s="97" t="n">
        <f aca="false">SUM(G160:AB160)</f>
        <v>0</v>
      </c>
      <c r="D160" s="114" t="n">
        <f aca="false">SUM(B160,C160)</f>
        <v>0</v>
      </c>
      <c r="E160" s="97" t="n">
        <f aca="false">0</f>
        <v>0</v>
      </c>
      <c r="F160" s="266" t="n">
        <f aca="false">SUM(D160-E160)</f>
        <v>0</v>
      </c>
      <c r="G160" s="97"/>
      <c r="H160" s="97"/>
      <c r="I160" s="97"/>
      <c r="J160" s="97"/>
      <c r="K160" s="97"/>
      <c r="L160" s="97"/>
      <c r="M160" s="97"/>
      <c r="N160" s="97"/>
      <c r="O160" s="97"/>
      <c r="P160" s="97"/>
      <c r="Q160" s="97"/>
      <c r="R160" s="97"/>
      <c r="S160" s="97"/>
      <c r="T160" s="97"/>
      <c r="U160" s="97"/>
      <c r="V160" s="97"/>
      <c r="W160" s="97"/>
      <c r="X160" s="97"/>
      <c r="Y160" s="97"/>
      <c r="Z160" s="374"/>
      <c r="AA160" s="97"/>
      <c r="AB160" s="97"/>
      <c r="AC160" s="112"/>
      <c r="AD160" s="112"/>
      <c r="AE160" s="112"/>
      <c r="AF160" s="112"/>
      <c r="AG160" s="112"/>
      <c r="AH160" s="112"/>
      <c r="AI160" s="112"/>
      <c r="AJ160" s="112"/>
      <c r="AK160" s="112"/>
      <c r="AL160" s="112"/>
      <c r="AM160" s="112"/>
      <c r="AN160" s="112"/>
      <c r="AO160" s="112"/>
      <c r="AP160" s="112"/>
      <c r="AQ160" s="112"/>
    </row>
    <row r="161" customFormat="false" ht="15.75" hidden="false" customHeight="true" outlineLevel="0" collapsed="false">
      <c r="A161" s="97"/>
      <c r="B161" s="114"/>
      <c r="C161" s="97" t="n">
        <f aca="false">SUM(G161:AB161)</f>
        <v>0</v>
      </c>
      <c r="D161" s="114" t="n">
        <f aca="false">SUM(B161,C161)</f>
        <v>0</v>
      </c>
      <c r="E161" s="97" t="n">
        <f aca="false">0</f>
        <v>0</v>
      </c>
      <c r="F161" s="266" t="n">
        <f aca="false">SUM(D161-E161)</f>
        <v>0</v>
      </c>
      <c r="G161" s="97"/>
      <c r="H161" s="97"/>
      <c r="I161" s="97"/>
      <c r="J161" s="97"/>
      <c r="K161" s="97"/>
      <c r="L161" s="97"/>
      <c r="M161" s="97"/>
      <c r="N161" s="97"/>
      <c r="O161" s="97"/>
      <c r="P161" s="97"/>
      <c r="Q161" s="97"/>
      <c r="R161" s="97"/>
      <c r="S161" s="97"/>
      <c r="T161" s="97"/>
      <c r="U161" s="97"/>
      <c r="V161" s="97"/>
      <c r="W161" s="97"/>
      <c r="X161" s="97"/>
      <c r="Y161" s="97"/>
      <c r="Z161" s="374"/>
      <c r="AA161" s="97"/>
      <c r="AB161" s="97"/>
      <c r="AC161" s="112"/>
      <c r="AD161" s="112"/>
      <c r="AE161" s="112"/>
      <c r="AF161" s="112"/>
      <c r="AG161" s="112"/>
      <c r="AH161" s="112"/>
      <c r="AI161" s="112"/>
      <c r="AJ161" s="112"/>
      <c r="AK161" s="112"/>
      <c r="AL161" s="112"/>
      <c r="AM161" s="112"/>
      <c r="AN161" s="112"/>
      <c r="AO161" s="112"/>
      <c r="AP161" s="112"/>
      <c r="AQ161" s="112"/>
    </row>
    <row r="162" customFormat="false" ht="15.75" hidden="false" customHeight="true" outlineLevel="0" collapsed="false">
      <c r="A162" s="97"/>
      <c r="B162" s="114"/>
      <c r="C162" s="97" t="n">
        <f aca="false">SUM(G162:AB162)</f>
        <v>0</v>
      </c>
      <c r="D162" s="114" t="n">
        <f aca="false">SUM(B162,C162)</f>
        <v>0</v>
      </c>
      <c r="E162" s="97" t="n">
        <f aca="false">0</f>
        <v>0</v>
      </c>
      <c r="F162" s="266" t="n">
        <f aca="false">SUM(D162-E162)</f>
        <v>0</v>
      </c>
      <c r="G162" s="97"/>
      <c r="H162" s="97"/>
      <c r="I162" s="97"/>
      <c r="J162" s="97"/>
      <c r="K162" s="97"/>
      <c r="L162" s="97"/>
      <c r="M162" s="97"/>
      <c r="N162" s="97"/>
      <c r="O162" s="97"/>
      <c r="P162" s="97"/>
      <c r="Q162" s="97"/>
      <c r="R162" s="97"/>
      <c r="S162" s="97"/>
      <c r="T162" s="97"/>
      <c r="U162" s="97"/>
      <c r="V162" s="97"/>
      <c r="W162" s="97"/>
      <c r="X162" s="97"/>
      <c r="Y162" s="97"/>
      <c r="Z162" s="374"/>
      <c r="AA162" s="97"/>
      <c r="AB162" s="97"/>
      <c r="AC162" s="112"/>
      <c r="AD162" s="112"/>
      <c r="AE162" s="112"/>
      <c r="AF162" s="112"/>
      <c r="AG162" s="112"/>
      <c r="AH162" s="112"/>
      <c r="AI162" s="112"/>
      <c r="AJ162" s="112"/>
      <c r="AK162" s="112"/>
      <c r="AL162" s="112"/>
      <c r="AM162" s="112"/>
      <c r="AN162" s="112"/>
      <c r="AO162" s="112"/>
      <c r="AP162" s="112"/>
      <c r="AQ162" s="112"/>
    </row>
    <row r="163" customFormat="false" ht="15.75" hidden="false" customHeight="true" outlineLevel="0" collapsed="false">
      <c r="A163" s="97"/>
      <c r="B163" s="114"/>
      <c r="C163" s="97" t="n">
        <f aca="false">SUM(G163:AB163)</f>
        <v>0</v>
      </c>
      <c r="D163" s="114" t="n">
        <f aca="false">SUM(B163,C163)</f>
        <v>0</v>
      </c>
      <c r="E163" s="97" t="n">
        <f aca="false">0</f>
        <v>0</v>
      </c>
      <c r="F163" s="266" t="n">
        <f aca="false">SUM(D163-E163)</f>
        <v>0</v>
      </c>
      <c r="G163" s="97"/>
      <c r="H163" s="97"/>
      <c r="I163" s="97"/>
      <c r="J163" s="97"/>
      <c r="K163" s="97"/>
      <c r="L163" s="97"/>
      <c r="M163" s="97"/>
      <c r="N163" s="97"/>
      <c r="O163" s="97"/>
      <c r="P163" s="97"/>
      <c r="Q163" s="97"/>
      <c r="R163" s="97"/>
      <c r="S163" s="97"/>
      <c r="T163" s="97"/>
      <c r="U163" s="97"/>
      <c r="V163" s="97"/>
      <c r="W163" s="97"/>
      <c r="X163" s="97"/>
      <c r="Y163" s="97"/>
      <c r="Z163" s="374"/>
      <c r="AA163" s="97"/>
      <c r="AB163" s="97"/>
      <c r="AC163" s="112"/>
      <c r="AD163" s="112"/>
      <c r="AE163" s="112"/>
      <c r="AF163" s="112"/>
      <c r="AG163" s="112"/>
      <c r="AH163" s="112"/>
      <c r="AI163" s="112"/>
      <c r="AJ163" s="112"/>
      <c r="AK163" s="112"/>
      <c r="AL163" s="112"/>
      <c r="AM163" s="112"/>
      <c r="AN163" s="112"/>
      <c r="AO163" s="112"/>
      <c r="AP163" s="112"/>
      <c r="AQ163" s="112"/>
    </row>
    <row r="164" customFormat="false" ht="15.75" hidden="false" customHeight="true" outlineLevel="0" collapsed="false">
      <c r="A164" s="97"/>
      <c r="B164" s="114"/>
      <c r="C164" s="97" t="n">
        <f aca="false">SUM(G164:AB164)</f>
        <v>0</v>
      </c>
      <c r="D164" s="114" t="n">
        <f aca="false">SUM(B164,C164)</f>
        <v>0</v>
      </c>
      <c r="E164" s="97" t="n">
        <f aca="false">0</f>
        <v>0</v>
      </c>
      <c r="F164" s="266" t="n">
        <f aca="false">SUM(D164-E164)</f>
        <v>0</v>
      </c>
      <c r="G164" s="97"/>
      <c r="H164" s="97"/>
      <c r="I164" s="97"/>
      <c r="J164" s="97"/>
      <c r="K164" s="97"/>
      <c r="L164" s="97"/>
      <c r="M164" s="97"/>
      <c r="N164" s="97"/>
      <c r="O164" s="97"/>
      <c r="P164" s="97"/>
      <c r="Q164" s="97"/>
      <c r="R164" s="97"/>
      <c r="S164" s="97"/>
      <c r="T164" s="97"/>
      <c r="U164" s="97"/>
      <c r="V164" s="97"/>
      <c r="W164" s="97"/>
      <c r="X164" s="97"/>
      <c r="Y164" s="97"/>
      <c r="Z164" s="374"/>
      <c r="AA164" s="97"/>
      <c r="AB164" s="97"/>
      <c r="AC164" s="112"/>
      <c r="AD164" s="112"/>
      <c r="AE164" s="112"/>
      <c r="AF164" s="112"/>
      <c r="AG164" s="112"/>
      <c r="AH164" s="112"/>
      <c r="AI164" s="112"/>
      <c r="AJ164" s="112"/>
      <c r="AK164" s="112"/>
      <c r="AL164" s="112"/>
      <c r="AM164" s="112"/>
      <c r="AN164" s="112"/>
      <c r="AO164" s="112"/>
      <c r="AP164" s="112"/>
      <c r="AQ164" s="112"/>
    </row>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LibreOffice/25.8.1.1$Windows_X86_64 LibreOffice_project/54047653041915e595ad4e45cccea684809c77b5</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