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lep\Documents\Documents\ECL\1A\UEs\SEM\tc2\"/>
    </mc:Choice>
  </mc:AlternateContent>
  <bookViews>
    <workbookView xWindow="0" yWindow="0" windowWidth="24585" windowHeight="999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0" i="1" l="1"/>
  <c r="H34" i="1"/>
  <c r="H46" i="1"/>
  <c r="H31" i="1"/>
  <c r="H32" i="1"/>
  <c r="H33" i="1"/>
  <c r="H36" i="1"/>
  <c r="H48" i="1" l="1"/>
  <c r="H49" i="1"/>
  <c r="G53" i="1"/>
  <c r="H44" i="1"/>
  <c r="G48" i="1"/>
  <c r="G44" i="1"/>
  <c r="G50" i="1"/>
  <c r="H37" i="1"/>
  <c r="H30" i="1" s="1"/>
  <c r="H41" i="1" s="1"/>
  <c r="G34" i="1"/>
  <c r="G31" i="1"/>
  <c r="G37" i="1"/>
  <c r="H29" i="1"/>
  <c r="H26" i="1" s="1"/>
  <c r="H28" i="1"/>
  <c r="F44" i="1"/>
  <c r="F53" i="1"/>
  <c r="F48" i="1" s="1"/>
  <c r="F34" i="1"/>
  <c r="F30" i="1" s="1"/>
  <c r="F41" i="1" s="1"/>
  <c r="F26" i="1"/>
  <c r="F31" i="1"/>
  <c r="F37" i="1"/>
  <c r="E53" i="1"/>
  <c r="E48" i="1" s="1"/>
  <c r="X9" i="1"/>
  <c r="W7" i="1"/>
  <c r="W6" i="1"/>
  <c r="R9" i="1"/>
  <c r="Q7" i="1"/>
  <c r="Q6" i="1"/>
  <c r="E44" i="1"/>
  <c r="E34" i="1"/>
  <c r="E38" i="1"/>
  <c r="E37" i="1" s="1"/>
  <c r="E31" i="1"/>
  <c r="E29" i="1"/>
  <c r="E26" i="1" s="1"/>
  <c r="F43" i="1" l="1"/>
  <c r="F42" i="1" s="1"/>
  <c r="G30" i="1"/>
  <c r="G41" i="1" s="1"/>
  <c r="H43" i="1"/>
  <c r="H42" i="1" s="1"/>
  <c r="G43" i="1"/>
  <c r="G42" i="1" s="1"/>
  <c r="W8" i="1"/>
  <c r="W9" i="1" s="1"/>
  <c r="Q8" i="1"/>
  <c r="Q9" i="1" s="1"/>
  <c r="E30" i="1"/>
  <c r="E41" i="1" s="1"/>
  <c r="E43" i="1"/>
  <c r="P16" i="1"/>
  <c r="J16" i="1"/>
  <c r="D16" i="1"/>
  <c r="T7" i="1"/>
  <c r="S7" i="1"/>
  <c r="T6" i="1"/>
  <c r="S6" i="1"/>
  <c r="N7" i="1"/>
  <c r="M7" i="1"/>
  <c r="N6" i="1"/>
  <c r="M6" i="1"/>
  <c r="H7" i="1"/>
  <c r="G7" i="1"/>
  <c r="H6" i="1"/>
  <c r="G6" i="1"/>
  <c r="B7" i="1"/>
  <c r="A7" i="1"/>
  <c r="B6" i="1"/>
  <c r="B8" i="1" s="1"/>
  <c r="B10" i="1" s="1"/>
  <c r="B11" i="1" s="1"/>
  <c r="B12" i="1" s="1"/>
  <c r="H2" i="1" s="1"/>
  <c r="H4" i="1" s="1"/>
  <c r="A6" i="1"/>
  <c r="A8" i="1" s="1"/>
  <c r="B4" i="1"/>
  <c r="A4" i="1"/>
  <c r="A10" i="1" l="1"/>
  <c r="A12" i="1" s="1"/>
  <c r="G2" i="1" s="1"/>
  <c r="G4" i="1" s="1"/>
  <c r="E42" i="1"/>
  <c r="T8" i="1"/>
  <c r="S8" i="1"/>
  <c r="M8" i="1"/>
  <c r="N8" i="1"/>
  <c r="G8" i="1"/>
  <c r="H8" i="1"/>
  <c r="H10" i="1" s="1"/>
  <c r="H11" i="1" s="1"/>
  <c r="G10" i="1" l="1"/>
  <c r="G12" i="1" s="1"/>
  <c r="M2" i="1" s="1"/>
  <c r="M4" i="1" s="1"/>
  <c r="M10" i="1"/>
  <c r="M12" i="1" s="1"/>
  <c r="S2" i="1" s="1"/>
  <c r="S4" i="1" s="1"/>
  <c r="S10" i="1" s="1"/>
  <c r="S12" i="1" s="1"/>
  <c r="H12" i="1"/>
  <c r="N4" i="1" s="1"/>
  <c r="N10" i="1" s="1"/>
  <c r="N11" i="1" s="1"/>
  <c r="N12" i="1" s="1"/>
  <c r="T2" i="1" s="1"/>
  <c r="T4" i="1" s="1"/>
  <c r="T10" i="1" s="1"/>
  <c r="T11" i="1" s="1"/>
  <c r="T12" i="1" s="1"/>
</calcChain>
</file>

<file path=xl/sharedStrings.xml><?xml version="1.0" encoding="utf-8"?>
<sst xmlns="http://schemas.openxmlformats.org/spreadsheetml/2006/main" count="91" uniqueCount="51">
  <si>
    <t>alutek</t>
  </si>
  <si>
    <t>stock</t>
  </si>
  <si>
    <t>commande</t>
  </si>
  <si>
    <t>total</t>
  </si>
  <si>
    <t>ultra</t>
  </si>
  <si>
    <t>hydro</t>
  </si>
  <si>
    <t>perissabilité</t>
  </si>
  <si>
    <t>dispo n+1</t>
  </si>
  <si>
    <t>dispo n</t>
  </si>
  <si>
    <t>access</t>
  </si>
  <si>
    <t>septembre</t>
  </si>
  <si>
    <t>octobre</t>
  </si>
  <si>
    <t>novembre</t>
  </si>
  <si>
    <t>decembre</t>
  </si>
  <si>
    <t>nombre</t>
  </si>
  <si>
    <t>recettes</t>
  </si>
  <si>
    <t>ACTIF IMMOBILISE</t>
  </si>
  <si>
    <t>immobilisations corporelles</t>
  </si>
  <si>
    <t>terrain</t>
  </si>
  <si>
    <t>constructions</t>
  </si>
  <si>
    <t>installations techniques</t>
  </si>
  <si>
    <t>ACTIF CIRCULANT</t>
  </si>
  <si>
    <t>stocks matières premières</t>
  </si>
  <si>
    <t>accessoires</t>
  </si>
  <si>
    <t>alutek </t>
  </si>
  <si>
    <t>stocks produits finis</t>
  </si>
  <si>
    <t>ultra char</t>
  </si>
  <si>
    <t>hydro boat</t>
  </si>
  <si>
    <t>créances</t>
  </si>
  <si>
    <t>clients</t>
  </si>
  <si>
    <t>tva</t>
  </si>
  <si>
    <t>DISPONIBILITES</t>
  </si>
  <si>
    <t>TOTAL ACTIF</t>
  </si>
  <si>
    <t>TOTAL PASSIF</t>
  </si>
  <si>
    <t>CAPITAUX PROPRES</t>
  </si>
  <si>
    <t>Capital</t>
  </si>
  <si>
    <t>Résultat de l'exercice</t>
  </si>
  <si>
    <t>DETTES</t>
  </si>
  <si>
    <t>Emprunt à long terme</t>
  </si>
  <si>
    <t>Fournisseurs</t>
  </si>
  <si>
    <t>Etat</t>
  </si>
  <si>
    <t>impot sur les sociétés</t>
  </si>
  <si>
    <t>TVA</t>
  </si>
  <si>
    <t>CONCOURS BANCAIRES</t>
  </si>
  <si>
    <t>mois 9</t>
  </si>
  <si>
    <t xml:space="preserve">DELTA = </t>
  </si>
  <si>
    <t>heures</t>
  </si>
  <si>
    <t>mois 10</t>
  </si>
  <si>
    <t>mois 11</t>
  </si>
  <si>
    <t>mois 12</t>
  </si>
  <si>
    <t>BILAN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</si>
</sst>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tabSelected="1" workbookViewId="0">
      <selection activeCell="H35" sqref="H35"/>
    </sheetView>
  </sheetViews>
  <sheetFormatPr baseColWidth="10" defaultRowHeight="15" x14ac:dyDescent="0.25"/>
  <sheetData>
    <row r="1" spans="1:24" x14ac:dyDescent="0.25">
      <c r="A1" t="s">
        <v>9</v>
      </c>
      <c r="B1" t="s">
        <v>0</v>
      </c>
      <c r="C1" t="s">
        <v>10</v>
      </c>
      <c r="G1" t="s">
        <v>9</v>
      </c>
      <c r="H1" t="s">
        <v>0</v>
      </c>
      <c r="I1" t="s">
        <v>11</v>
      </c>
      <c r="M1" t="s">
        <v>9</v>
      </c>
      <c r="N1" t="s">
        <v>0</v>
      </c>
      <c r="O1" t="s">
        <v>12</v>
      </c>
      <c r="S1" t="s">
        <v>9</v>
      </c>
      <c r="T1" t="s">
        <v>0</v>
      </c>
      <c r="U1" t="s">
        <v>13</v>
      </c>
    </row>
    <row r="2" spans="1:24" x14ac:dyDescent="0.25">
      <c r="A2">
        <v>1270</v>
      </c>
      <c r="B2">
        <v>1623</v>
      </c>
      <c r="C2" t="s">
        <v>8</v>
      </c>
      <c r="G2">
        <f>INT(A12)</f>
        <v>5070</v>
      </c>
      <c r="H2">
        <f>INT(B12)</f>
        <v>4269</v>
      </c>
      <c r="I2" t="s">
        <v>8</v>
      </c>
      <c r="M2">
        <f>G12</f>
        <v>1920</v>
      </c>
      <c r="N2">
        <v>113</v>
      </c>
      <c r="O2" t="s">
        <v>8</v>
      </c>
      <c r="S2">
        <f>M12</f>
        <v>881</v>
      </c>
      <c r="T2">
        <f>INT(N12)</f>
        <v>0</v>
      </c>
      <c r="U2" t="s">
        <v>8</v>
      </c>
    </row>
    <row r="3" spans="1:24" x14ac:dyDescent="0.25">
      <c r="A3">
        <v>9000</v>
      </c>
      <c r="B3">
        <v>15000</v>
      </c>
      <c r="C3" t="s">
        <v>2</v>
      </c>
      <c r="G3">
        <v>3000</v>
      </c>
      <c r="H3">
        <v>10000</v>
      </c>
      <c r="I3" t="s">
        <v>2</v>
      </c>
      <c r="M3">
        <v>6000</v>
      </c>
      <c r="N3">
        <v>16000</v>
      </c>
      <c r="O3" t="s">
        <v>2</v>
      </c>
      <c r="S3">
        <v>7000</v>
      </c>
      <c r="T3">
        <v>18000</v>
      </c>
      <c r="U3" t="s">
        <v>2</v>
      </c>
    </row>
    <row r="4" spans="1:24" x14ac:dyDescent="0.25">
      <c r="A4">
        <f>A2+A3</f>
        <v>10270</v>
      </c>
      <c r="B4">
        <f>B2+B3</f>
        <v>16623</v>
      </c>
      <c r="C4" t="s">
        <v>3</v>
      </c>
      <c r="G4">
        <f>G2+G3</f>
        <v>8070</v>
      </c>
      <c r="H4">
        <f>H2+H3</f>
        <v>14269</v>
      </c>
      <c r="I4" t="s">
        <v>3</v>
      </c>
      <c r="M4">
        <f>M2+M3</f>
        <v>7920</v>
      </c>
      <c r="N4">
        <f>N2+N3</f>
        <v>16113</v>
      </c>
      <c r="O4" t="s">
        <v>3</v>
      </c>
      <c r="S4">
        <f>S2+S3</f>
        <v>7881</v>
      </c>
      <c r="T4">
        <f>T2+T3</f>
        <v>18000</v>
      </c>
      <c r="U4" t="s">
        <v>3</v>
      </c>
    </row>
    <row r="5" spans="1:24" x14ac:dyDescent="0.25">
      <c r="D5" t="s">
        <v>14</v>
      </c>
      <c r="J5" t="s">
        <v>14</v>
      </c>
      <c r="P5" t="s">
        <v>14</v>
      </c>
      <c r="Q5" t="s">
        <v>46</v>
      </c>
      <c r="V5" t="s">
        <v>14</v>
      </c>
      <c r="W5" t="s">
        <v>46</v>
      </c>
    </row>
    <row r="6" spans="1:24" x14ac:dyDescent="0.25">
      <c r="A6">
        <f>D6</f>
        <v>4000</v>
      </c>
      <c r="B6">
        <f>2*D6</f>
        <v>8000</v>
      </c>
      <c r="C6" t="s">
        <v>4</v>
      </c>
      <c r="D6">
        <v>4000</v>
      </c>
      <c r="G6">
        <f>J6</f>
        <v>4500</v>
      </c>
      <c r="H6">
        <f>2*J6</f>
        <v>9000</v>
      </c>
      <c r="I6" t="s">
        <v>4</v>
      </c>
      <c r="J6">
        <v>4500</v>
      </c>
      <c r="M6">
        <f>P6</f>
        <v>5005</v>
      </c>
      <c r="N6">
        <f>2*P6</f>
        <v>10010</v>
      </c>
      <c r="O6" t="s">
        <v>4</v>
      </c>
      <c r="P6">
        <v>5005</v>
      </c>
      <c r="Q6">
        <f>0.5*P6</f>
        <v>2502.5</v>
      </c>
      <c r="S6">
        <f>V6</f>
        <v>5000</v>
      </c>
      <c r="T6">
        <f>2*V6</f>
        <v>10000</v>
      </c>
      <c r="U6" t="s">
        <v>4</v>
      </c>
      <c r="V6">
        <v>5000</v>
      </c>
      <c r="W6">
        <f>0.5*V6</f>
        <v>2500</v>
      </c>
    </row>
    <row r="7" spans="1:24" x14ac:dyDescent="0.25">
      <c r="A7">
        <f>6*D7</f>
        <v>1200</v>
      </c>
      <c r="B7">
        <f>18*D7</f>
        <v>3600</v>
      </c>
      <c r="C7" t="s">
        <v>5</v>
      </c>
      <c r="D7">
        <v>200</v>
      </c>
      <c r="G7">
        <f>6*J7</f>
        <v>1650</v>
      </c>
      <c r="H7">
        <f>18*J7</f>
        <v>4950</v>
      </c>
      <c r="I7" t="s">
        <v>5</v>
      </c>
      <c r="J7">
        <v>275</v>
      </c>
      <c r="M7">
        <f>6*P7</f>
        <v>2034</v>
      </c>
      <c r="N7">
        <f>18*P7</f>
        <v>6102</v>
      </c>
      <c r="O7" t="s">
        <v>5</v>
      </c>
      <c r="P7">
        <v>339</v>
      </c>
      <c r="Q7">
        <f>10*P7</f>
        <v>3390</v>
      </c>
      <c r="S7">
        <f>6*V7</f>
        <v>2250</v>
      </c>
      <c r="T7">
        <f>18*V7</f>
        <v>6750</v>
      </c>
      <c r="U7" t="s">
        <v>5</v>
      </c>
      <c r="V7">
        <v>375</v>
      </c>
      <c r="W7">
        <f>10*V7</f>
        <v>3750</v>
      </c>
    </row>
    <row r="8" spans="1:24" x14ac:dyDescent="0.25">
      <c r="A8">
        <f>A6+A7</f>
        <v>5200</v>
      </c>
      <c r="B8">
        <f>B6+B7</f>
        <v>11600</v>
      </c>
      <c r="C8" t="s">
        <v>3</v>
      </c>
      <c r="G8">
        <f>G6+G7</f>
        <v>6150</v>
      </c>
      <c r="H8">
        <f>H6+H7</f>
        <v>13950</v>
      </c>
      <c r="I8" t="s">
        <v>3</v>
      </c>
      <c r="M8">
        <f>M6+M7</f>
        <v>7039</v>
      </c>
      <c r="N8">
        <f>N6+N7</f>
        <v>16112</v>
      </c>
      <c r="O8" t="s">
        <v>3</v>
      </c>
      <c r="Q8">
        <f>Q6+Q7</f>
        <v>5892.5</v>
      </c>
      <c r="S8">
        <f>S6+S7</f>
        <v>7250</v>
      </c>
      <c r="T8">
        <f>T6+T7</f>
        <v>16750</v>
      </c>
      <c r="U8" t="s">
        <v>3</v>
      </c>
      <c r="W8">
        <f>W6+W7</f>
        <v>6250</v>
      </c>
    </row>
    <row r="9" spans="1:24" x14ac:dyDescent="0.25">
      <c r="Q9">
        <f>(Q8-5000)/5000</f>
        <v>0.17849999999999999</v>
      </c>
      <c r="R9">
        <f>5000*1.25</f>
        <v>6250</v>
      </c>
      <c r="W9">
        <f>(W8-5000)/5000</f>
        <v>0.25</v>
      </c>
      <c r="X9">
        <f>5000*1.25</f>
        <v>6250</v>
      </c>
    </row>
    <row r="10" spans="1:24" x14ac:dyDescent="0.25">
      <c r="A10">
        <f>A4-A8</f>
        <v>5070</v>
      </c>
      <c r="B10">
        <f>B4-B8</f>
        <v>5023</v>
      </c>
      <c r="C10" t="s">
        <v>1</v>
      </c>
      <c r="G10">
        <f>G4-G8</f>
        <v>1920</v>
      </c>
      <c r="H10">
        <f>H4-H8</f>
        <v>319</v>
      </c>
      <c r="I10" t="s">
        <v>1</v>
      </c>
      <c r="M10">
        <f>M4-M8</f>
        <v>881</v>
      </c>
      <c r="N10">
        <f>N4-N8</f>
        <v>1</v>
      </c>
      <c r="O10" t="s">
        <v>1</v>
      </c>
      <c r="S10">
        <f>S4-S8</f>
        <v>631</v>
      </c>
      <c r="T10">
        <f>T4-T8</f>
        <v>1250</v>
      </c>
      <c r="U10" t="s">
        <v>1</v>
      </c>
    </row>
    <row r="11" spans="1:24" x14ac:dyDescent="0.25">
      <c r="B11">
        <f>MIN(-0.15*B10,0)</f>
        <v>-753.44999999999993</v>
      </c>
      <c r="C11" t="s">
        <v>6</v>
      </c>
      <c r="H11">
        <f>MIN(-0.15*H10,0)</f>
        <v>-47.85</v>
      </c>
      <c r="I11" t="s">
        <v>6</v>
      </c>
      <c r="N11">
        <f>MIN(-0.15*N10,0)</f>
        <v>-0.15</v>
      </c>
      <c r="O11" t="s">
        <v>6</v>
      </c>
      <c r="T11">
        <f>MIN(-0.15*T10,0)</f>
        <v>-187.5</v>
      </c>
      <c r="U11" t="s">
        <v>6</v>
      </c>
    </row>
    <row r="12" spans="1:24" x14ac:dyDescent="0.25">
      <c r="A12">
        <f>A10</f>
        <v>5070</v>
      </c>
      <c r="B12">
        <f>B10+B11</f>
        <v>4269.55</v>
      </c>
      <c r="C12" t="s">
        <v>7</v>
      </c>
      <c r="G12">
        <f>G10</f>
        <v>1920</v>
      </c>
      <c r="H12">
        <f>H10+H11</f>
        <v>271.14999999999998</v>
      </c>
      <c r="I12" t="s">
        <v>7</v>
      </c>
      <c r="M12">
        <f>M10</f>
        <v>881</v>
      </c>
      <c r="N12">
        <f>N10+N11</f>
        <v>0.85</v>
      </c>
      <c r="O12" t="s">
        <v>7</v>
      </c>
      <c r="S12">
        <f>S10</f>
        <v>631</v>
      </c>
      <c r="T12">
        <f>T10+T11</f>
        <v>1062.5</v>
      </c>
      <c r="U12" t="s">
        <v>7</v>
      </c>
    </row>
    <row r="16" spans="1:24" x14ac:dyDescent="0.25">
      <c r="C16" t="s">
        <v>15</v>
      </c>
      <c r="D16">
        <f>45*D6+699*D7</f>
        <v>319800</v>
      </c>
      <c r="J16">
        <f>45*J6+699*J7</f>
        <v>394725</v>
      </c>
      <c r="P16">
        <f>45*P6+699*P7</f>
        <v>462186</v>
      </c>
    </row>
    <row r="23" spans="2:8" x14ac:dyDescent="0.25">
      <c r="B23" t="s">
        <v>50</v>
      </c>
    </row>
    <row r="24" spans="2:8" x14ac:dyDescent="0.25">
      <c r="E24" t="s">
        <v>44</v>
      </c>
      <c r="F24" t="s">
        <v>47</v>
      </c>
      <c r="G24" t="s">
        <v>48</v>
      </c>
      <c r="H24" t="s">
        <v>49</v>
      </c>
    </row>
    <row r="25" spans="2:8" x14ac:dyDescent="0.25">
      <c r="B25" t="s">
        <v>16</v>
      </c>
    </row>
    <row r="26" spans="2:8" x14ac:dyDescent="0.25">
      <c r="B26" t="s">
        <v>17</v>
      </c>
      <c r="E26">
        <f>E27+E28+E29</f>
        <v>424250</v>
      </c>
      <c r="F26">
        <f>F27+F28+F29</f>
        <v>492500</v>
      </c>
      <c r="G26">
        <v>485750</v>
      </c>
      <c r="H26">
        <f>H27+H28+H29</f>
        <v>479000</v>
      </c>
    </row>
    <row r="27" spans="2:8" x14ac:dyDescent="0.25">
      <c r="C27" t="s">
        <v>18</v>
      </c>
      <c r="E27">
        <v>40000</v>
      </c>
      <c r="F27">
        <v>40000</v>
      </c>
      <c r="G27">
        <v>40000</v>
      </c>
      <c r="H27">
        <v>40000</v>
      </c>
    </row>
    <row r="28" spans="2:8" x14ac:dyDescent="0.25">
      <c r="C28" t="s">
        <v>19</v>
      </c>
      <c r="E28">
        <v>115500</v>
      </c>
      <c r="F28">
        <v>115000</v>
      </c>
      <c r="G28">
        <v>114500</v>
      </c>
      <c r="H28">
        <f>G28-500</f>
        <v>114000</v>
      </c>
    </row>
    <row r="29" spans="2:8" x14ac:dyDescent="0.25">
      <c r="C29" t="s">
        <v>20</v>
      </c>
      <c r="E29">
        <f>65000+65000+68750+70000</f>
        <v>268750</v>
      </c>
      <c r="F29">
        <v>337500</v>
      </c>
      <c r="G29">
        <v>331250</v>
      </c>
      <c r="H29">
        <f>G29-5*1250</f>
        <v>325000</v>
      </c>
    </row>
    <row r="30" spans="2:8" x14ac:dyDescent="0.25">
      <c r="B30" t="s">
        <v>21</v>
      </c>
      <c r="E30">
        <f>E31+E34+E37</f>
        <v>857895</v>
      </c>
      <c r="F30">
        <f>F31+F34+F37</f>
        <v>1064899</v>
      </c>
      <c r="G30">
        <f>G31+G34+G37</f>
        <v>1134789</v>
      </c>
      <c r="H30">
        <f>H31+H34+H37</f>
        <v>1163604.7</v>
      </c>
    </row>
    <row r="31" spans="2:8" x14ac:dyDescent="0.25">
      <c r="B31" t="s">
        <v>22</v>
      </c>
      <c r="E31">
        <f>E32+E33</f>
        <v>66535</v>
      </c>
      <c r="F31">
        <f>F32+F33</f>
        <v>19578</v>
      </c>
      <c r="G31">
        <f>G32+G33</f>
        <v>9886</v>
      </c>
      <c r="H31">
        <f>H32+H33</f>
        <v>42273.599999999999</v>
      </c>
    </row>
    <row r="32" spans="2:8" x14ac:dyDescent="0.25">
      <c r="C32" t="s">
        <v>23</v>
      </c>
      <c r="E32">
        <v>50720</v>
      </c>
      <c r="F32">
        <v>19205</v>
      </c>
      <c r="G32">
        <v>9878</v>
      </c>
      <c r="H32">
        <f>3171*10.2</f>
        <v>32344.199999999997</v>
      </c>
    </row>
    <row r="33" spans="2:8" x14ac:dyDescent="0.25">
      <c r="C33" t="s">
        <v>24</v>
      </c>
      <c r="E33">
        <v>15815</v>
      </c>
      <c r="F33">
        <v>373</v>
      </c>
      <c r="G33">
        <v>8</v>
      </c>
      <c r="H33">
        <f>2613*3.8</f>
        <v>9929.4</v>
      </c>
    </row>
    <row r="34" spans="2:8" x14ac:dyDescent="0.25">
      <c r="B34" t="s">
        <v>25</v>
      </c>
      <c r="E34">
        <f>E35+E36</f>
        <v>22807</v>
      </c>
      <c r="F34">
        <f>F35+F36</f>
        <v>0</v>
      </c>
      <c r="G34">
        <f>G35+G36</f>
        <v>0</v>
      </c>
      <c r="H34">
        <f>H35+H36</f>
        <v>16116.1</v>
      </c>
    </row>
    <row r="35" spans="2:8" x14ac:dyDescent="0.25">
      <c r="C35" t="s">
        <v>26</v>
      </c>
      <c r="E35">
        <v>0</v>
      </c>
      <c r="F35">
        <v>0</v>
      </c>
      <c r="G35">
        <v>0</v>
      </c>
      <c r="H35">
        <v>0</v>
      </c>
    </row>
    <row r="36" spans="2:8" x14ac:dyDescent="0.25">
      <c r="C36" t="s">
        <v>27</v>
      </c>
      <c r="E36">
        <v>22807</v>
      </c>
      <c r="F36">
        <v>0</v>
      </c>
      <c r="G36">
        <v>0</v>
      </c>
      <c r="H36">
        <f>77*209.3</f>
        <v>16116.1</v>
      </c>
    </row>
    <row r="37" spans="2:8" x14ac:dyDescent="0.25">
      <c r="B37" t="s">
        <v>28</v>
      </c>
      <c r="E37">
        <f>E38+E39</f>
        <v>768553</v>
      </c>
      <c r="F37">
        <f>F38+F39</f>
        <v>1045321</v>
      </c>
      <c r="G37">
        <f>G38+G39</f>
        <v>1124903</v>
      </c>
      <c r="H37">
        <f>H38+H39</f>
        <v>1105215</v>
      </c>
    </row>
    <row r="38" spans="2:8" x14ac:dyDescent="0.25">
      <c r="C38" t="s">
        <v>29</v>
      </c>
      <c r="E38">
        <f>125604+228582+166921+247446</f>
        <v>768553</v>
      </c>
      <c r="F38">
        <v>1045321</v>
      </c>
      <c r="G38">
        <v>1124903</v>
      </c>
      <c r="H38">
        <v>1105215</v>
      </c>
    </row>
    <row r="39" spans="2:8" x14ac:dyDescent="0.25">
      <c r="C39" t="s">
        <v>30</v>
      </c>
      <c r="E39">
        <v>0</v>
      </c>
      <c r="F39">
        <v>0</v>
      </c>
      <c r="G39">
        <v>0</v>
      </c>
      <c r="H39">
        <v>0</v>
      </c>
    </row>
    <row r="40" spans="2:8" x14ac:dyDescent="0.25">
      <c r="B40" t="s">
        <v>31</v>
      </c>
      <c r="E40">
        <v>0</v>
      </c>
      <c r="F40">
        <v>0</v>
      </c>
      <c r="G40">
        <v>126586</v>
      </c>
      <c r="H40">
        <v>166998</v>
      </c>
    </row>
    <row r="41" spans="2:8" x14ac:dyDescent="0.25">
      <c r="B41" t="s">
        <v>32</v>
      </c>
      <c r="E41">
        <f>E40+E30+E26</f>
        <v>1282145</v>
      </c>
      <c r="F41">
        <f>F40+F30+F26</f>
        <v>1557399</v>
      </c>
      <c r="G41">
        <f>G40+G30+G26</f>
        <v>1747125</v>
      </c>
      <c r="H41">
        <f>H40+H30+H26</f>
        <v>1809602.7</v>
      </c>
    </row>
    <row r="42" spans="2:8" x14ac:dyDescent="0.25">
      <c r="C42" t="s">
        <v>45</v>
      </c>
      <c r="E42">
        <f>E41-E43</f>
        <v>0</v>
      </c>
      <c r="F42">
        <f>F41-F43</f>
        <v>0</v>
      </c>
      <c r="G42">
        <f>G41-G43</f>
        <v>0</v>
      </c>
      <c r="H42">
        <f>H41-H43</f>
        <v>-1200.4000000001397</v>
      </c>
    </row>
    <row r="43" spans="2:8" x14ac:dyDescent="0.25">
      <c r="B43" t="s">
        <v>33</v>
      </c>
      <c r="E43">
        <f>E44+E48+E56</f>
        <v>1282145</v>
      </c>
      <c r="F43">
        <f>F44+F48+F56</f>
        <v>1557399</v>
      </c>
      <c r="G43">
        <f>G44+G48+G56</f>
        <v>1747125</v>
      </c>
      <c r="H43">
        <f>H44+H48+H56</f>
        <v>1810803.1</v>
      </c>
    </row>
    <row r="44" spans="2:8" x14ac:dyDescent="0.25">
      <c r="B44" t="s">
        <v>34</v>
      </c>
      <c r="E44">
        <f>E45+E46</f>
        <v>740633</v>
      </c>
      <c r="F44">
        <f>F45+F46</f>
        <v>900316</v>
      </c>
      <c r="G44">
        <f>G45+G46</f>
        <v>1019512</v>
      </c>
      <c r="H44">
        <f>H45+H46</f>
        <v>1165224</v>
      </c>
    </row>
    <row r="45" spans="2:8" x14ac:dyDescent="0.25">
      <c r="B45" t="s">
        <v>35</v>
      </c>
      <c r="E45">
        <v>500000</v>
      </c>
      <c r="F45">
        <v>500000</v>
      </c>
      <c r="G45">
        <v>500000</v>
      </c>
      <c r="H45">
        <v>500000</v>
      </c>
    </row>
    <row r="46" spans="2:8" x14ac:dyDescent="0.25">
      <c r="B46" t="s">
        <v>36</v>
      </c>
      <c r="E46">
        <v>240633</v>
      </c>
      <c r="F46">
        <v>400316</v>
      </c>
      <c r="G46">
        <v>519512</v>
      </c>
      <c r="H46">
        <f>519512+145712</f>
        <v>665224</v>
      </c>
    </row>
    <row r="48" spans="2:8" x14ac:dyDescent="0.25">
      <c r="B48" t="s">
        <v>37</v>
      </c>
      <c r="E48">
        <f>E49+E50+E53</f>
        <v>369786</v>
      </c>
      <c r="F48">
        <f>F49+F50+F53</f>
        <v>579300</v>
      </c>
      <c r="G48">
        <f>G49+G50+G53</f>
        <v>727613</v>
      </c>
      <c r="H48">
        <f>H49+H50+H53</f>
        <v>645579.10000000009</v>
      </c>
    </row>
    <row r="49" spans="2:8" x14ac:dyDescent="0.25">
      <c r="B49" t="s">
        <v>38</v>
      </c>
      <c r="E49">
        <v>337584</v>
      </c>
      <c r="F49">
        <v>533733</v>
      </c>
      <c r="G49">
        <v>529870</v>
      </c>
      <c r="H49">
        <f>188147.3+143506.1+195686.7</f>
        <v>527340.10000000009</v>
      </c>
    </row>
    <row r="50" spans="2:8" x14ac:dyDescent="0.25">
      <c r="B50" t="s">
        <v>39</v>
      </c>
      <c r="E50">
        <v>0</v>
      </c>
      <c r="F50">
        <v>0</v>
      </c>
      <c r="G50">
        <f>G51+G52</f>
        <v>155760</v>
      </c>
      <c r="H50">
        <f>H51+H52</f>
        <v>82080</v>
      </c>
    </row>
    <row r="51" spans="2:8" x14ac:dyDescent="0.25">
      <c r="C51" t="s">
        <v>23</v>
      </c>
      <c r="G51">
        <v>82800</v>
      </c>
      <c r="H51">
        <v>0</v>
      </c>
    </row>
    <row r="52" spans="2:8" x14ac:dyDescent="0.25">
      <c r="C52" t="s">
        <v>24</v>
      </c>
      <c r="G52">
        <v>72960</v>
      </c>
      <c r="H52">
        <v>82080</v>
      </c>
    </row>
    <row r="53" spans="2:8" x14ac:dyDescent="0.25">
      <c r="B53" t="s">
        <v>40</v>
      </c>
      <c r="E53">
        <f>E54+E55</f>
        <v>32202</v>
      </c>
      <c r="F53">
        <f>F54+F55</f>
        <v>45567</v>
      </c>
      <c r="G53">
        <f>G54+G55</f>
        <v>41983</v>
      </c>
      <c r="H53">
        <v>36159</v>
      </c>
    </row>
    <row r="54" spans="2:8" x14ac:dyDescent="0.25">
      <c r="C54" t="s">
        <v>41</v>
      </c>
    </row>
    <row r="55" spans="2:8" x14ac:dyDescent="0.25">
      <c r="C55" t="s">
        <v>42</v>
      </c>
      <c r="E55">
        <v>32202</v>
      </c>
      <c r="F55">
        <v>45567</v>
      </c>
      <c r="G55">
        <v>41983</v>
      </c>
    </row>
    <row r="56" spans="2:8" x14ac:dyDescent="0.25">
      <c r="B56" t="s">
        <v>43</v>
      </c>
      <c r="E56">
        <v>171726</v>
      </c>
      <c r="F56">
        <v>77783</v>
      </c>
      <c r="G56">
        <v>0</v>
      </c>
      <c r="H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TANCHON</dc:creator>
  <cp:lastModifiedBy>Paco TANCHON</cp:lastModifiedBy>
  <dcterms:created xsi:type="dcterms:W3CDTF">2017-12-01T09:46:22Z</dcterms:created>
  <dcterms:modified xsi:type="dcterms:W3CDTF">2017-12-22T09:59:40Z</dcterms:modified>
</cp:coreProperties>
</file>