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/>
  <xr:revisionPtr revIDLastSave="17" documentId="13_ncr:1_{B0C18D6B-3030-4C35-947D-30E2D33A5B01}" xr6:coauthVersionLast="47" xr6:coauthVersionMax="47" xr10:uidLastSave="{657155C9-82C2-48B6-98B5-EDA4B7D8B639}"/>
  <bookViews>
    <workbookView xWindow="7020" yWindow="-16320" windowWidth="29040" windowHeight="15840" tabRatio="669" xr2:uid="{00000000-000D-0000-FFFF-FFFF00000000}"/>
  </bookViews>
  <sheets>
    <sheet name="Y1 Actual" sheetId="37" r:id="rId1"/>
    <sheet name="Y2 Actual" sheetId="36" r:id="rId2"/>
    <sheet name="H Actual" sheetId="35" r:id="rId3"/>
    <sheet name="Y1 Initial" sheetId="21" r:id="rId4"/>
    <sheet name="Y2 Initial" sheetId="17" r:id="rId5"/>
    <sheet name="H Initial" sheetId="30" r:id="rId6"/>
    <sheet name="3+3" sheetId="22" r:id="rId7"/>
    <sheet name="3+4" sheetId="23" r:id="rId8"/>
    <sheet name="4+4" sheetId="29" r:id="rId9"/>
    <sheet name="H Hours" sheetId="3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37" l="1"/>
  <c r="K41" i="37"/>
  <c r="K40" i="37"/>
  <c r="K43" i="37" s="1"/>
  <c r="K28" i="37"/>
  <c r="K27" i="37"/>
  <c r="Q26" i="37"/>
  <c r="K26" i="37"/>
  <c r="K25" i="37"/>
  <c r="K24" i="37"/>
  <c r="K23" i="37"/>
  <c r="Q20" i="37"/>
  <c r="K18" i="37"/>
  <c r="K19" i="37" s="1"/>
  <c r="K34" i="37" s="1"/>
  <c r="K13" i="37"/>
  <c r="K12" i="37"/>
  <c r="K11" i="37"/>
  <c r="K10" i="37"/>
  <c r="A9" i="37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4" i="37"/>
  <c r="A5" i="37" s="1"/>
  <c r="A6" i="37" s="1"/>
  <c r="K29" i="37" l="1"/>
  <c r="K35" i="37" s="1"/>
  <c r="K14" i="37"/>
  <c r="L10" i="37"/>
  <c r="O10" i="37" s="1"/>
  <c r="K43" i="36"/>
  <c r="K42" i="36"/>
  <c r="K41" i="36"/>
  <c r="K29" i="36"/>
  <c r="K28" i="36"/>
  <c r="K27" i="36"/>
  <c r="Q26" i="36"/>
  <c r="K26" i="36"/>
  <c r="K25" i="36"/>
  <c r="K24" i="36"/>
  <c r="K23" i="36"/>
  <c r="Q20" i="36"/>
  <c r="K18" i="36"/>
  <c r="K19" i="36" s="1"/>
  <c r="K35" i="36" s="1"/>
  <c r="K13" i="36"/>
  <c r="K12" i="36"/>
  <c r="K11" i="36"/>
  <c r="K10" i="36"/>
  <c r="A9" i="36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4" i="36"/>
  <c r="A5" i="36" s="1"/>
  <c r="A6" i="36" s="1"/>
  <c r="N43" i="35"/>
  <c r="N42" i="35"/>
  <c r="N41" i="35"/>
  <c r="N29" i="35"/>
  <c r="N28" i="35"/>
  <c r="N27" i="35"/>
  <c r="N26" i="35"/>
  <c r="T25" i="35"/>
  <c r="N25" i="35"/>
  <c r="N24" i="35"/>
  <c r="N23" i="35"/>
  <c r="T19" i="35"/>
  <c r="N18" i="35"/>
  <c r="N19" i="35" s="1"/>
  <c r="N35" i="35" s="1"/>
  <c r="N13" i="35"/>
  <c r="N12" i="35"/>
  <c r="N11" i="35"/>
  <c r="N10" i="35"/>
  <c r="A9" i="35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N6" i="35"/>
  <c r="A4" i="35"/>
  <c r="A5" i="35" s="1"/>
  <c r="A6" i="35" s="1"/>
  <c r="Q17" i="37" l="1"/>
  <c r="K33" i="37"/>
  <c r="K36" i="37" s="1"/>
  <c r="M10" i="37"/>
  <c r="M12" i="37"/>
  <c r="M11" i="37"/>
  <c r="M13" i="37"/>
  <c r="K14" i="36"/>
  <c r="K34" i="36" s="1"/>
  <c r="K44" i="36"/>
  <c r="K30" i="36"/>
  <c r="K36" i="36" s="1"/>
  <c r="L10" i="36"/>
  <c r="O10" i="36" s="1"/>
  <c r="N44" i="35"/>
  <c r="N14" i="35"/>
  <c r="N34" i="35" s="1"/>
  <c r="N30" i="35"/>
  <c r="N36" i="35" s="1"/>
  <c r="R6" i="35"/>
  <c r="O10" i="35"/>
  <c r="P11" i="35" s="1"/>
  <c r="A4" i="30"/>
  <c r="A5" i="30" s="1"/>
  <c r="A6" i="30" s="1"/>
  <c r="N6" i="30"/>
  <c r="A9" i="30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N10" i="30"/>
  <c r="N11" i="30"/>
  <c r="N12" i="30"/>
  <c r="N13" i="30"/>
  <c r="N18" i="30"/>
  <c r="N19" i="30" s="1"/>
  <c r="N35" i="30" s="1"/>
  <c r="T19" i="30"/>
  <c r="N23" i="30"/>
  <c r="N24" i="30"/>
  <c r="N25" i="30"/>
  <c r="T25" i="30"/>
  <c r="N26" i="30"/>
  <c r="N27" i="30"/>
  <c r="N28" i="30"/>
  <c r="N29" i="30"/>
  <c r="N41" i="30"/>
  <c r="N42" i="30"/>
  <c r="N43" i="30"/>
  <c r="N44" i="30" l="1"/>
  <c r="Q27" i="37"/>
  <c r="N17" i="37"/>
  <c r="Q21" i="37"/>
  <c r="T16" i="35"/>
  <c r="Q16" i="35" s="1"/>
  <c r="M11" i="36"/>
  <c r="O10" i="30"/>
  <c r="P12" i="30" s="1"/>
  <c r="Q17" i="36"/>
  <c r="Q27" i="36" s="1"/>
  <c r="K37" i="36"/>
  <c r="M13" i="36"/>
  <c r="M10" i="36"/>
  <c r="M12" i="36"/>
  <c r="N37" i="35"/>
  <c r="T17" i="35"/>
  <c r="T26" i="35" s="1"/>
  <c r="P12" i="35"/>
  <c r="R10" i="35"/>
  <c r="P13" i="35"/>
  <c r="P10" i="35"/>
  <c r="N30" i="30"/>
  <c r="N36" i="30" s="1"/>
  <c r="P13" i="30"/>
  <c r="N14" i="30"/>
  <c r="N34" i="30" s="1"/>
  <c r="R6" i="30"/>
  <c r="P10" i="30" l="1"/>
  <c r="P11" i="30"/>
  <c r="R10" i="30"/>
  <c r="T20" i="35"/>
  <c r="Q17" i="35"/>
  <c r="N21" i="37"/>
  <c r="N22" i="37" s="1"/>
  <c r="N27" i="37"/>
  <c r="T17" i="30"/>
  <c r="Q17" i="30" s="1"/>
  <c r="N17" i="36"/>
  <c r="N21" i="36" s="1"/>
  <c r="N22" i="36" s="1"/>
  <c r="Q21" i="36"/>
  <c r="N37" i="30"/>
  <c r="T26" i="30"/>
  <c r="T16" i="30"/>
  <c r="Q16" i="30" s="1"/>
  <c r="L43" i="17"/>
  <c r="L29" i="17"/>
  <c r="L28" i="17"/>
  <c r="L26" i="17"/>
  <c r="L25" i="17"/>
  <c r="L24" i="17"/>
  <c r="L23" i="17"/>
  <c r="L18" i="17"/>
  <c r="L11" i="17"/>
  <c r="L12" i="17"/>
  <c r="L13" i="17"/>
  <c r="L10" i="17"/>
  <c r="K26" i="21"/>
  <c r="K28" i="21"/>
  <c r="K27" i="21"/>
  <c r="K24" i="21"/>
  <c r="K25" i="21"/>
  <c r="K23" i="21"/>
  <c r="K18" i="21"/>
  <c r="K13" i="21"/>
  <c r="K12" i="21"/>
  <c r="K11" i="21"/>
  <c r="K10" i="21"/>
  <c r="T20" i="30" l="1"/>
  <c r="Q20" i="35"/>
  <c r="Q21" i="35" s="1"/>
  <c r="Q26" i="35"/>
  <c r="N27" i="36"/>
  <c r="Q20" i="30"/>
  <c r="Q21" i="30" s="1"/>
  <c r="Q26" i="30"/>
  <c r="K19" i="21"/>
  <c r="A4" i="21"/>
  <c r="A5" i="21" s="1"/>
  <c r="A6" i="21" s="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Q20" i="21"/>
  <c r="Q26" i="21"/>
  <c r="K40" i="21"/>
  <c r="K41" i="21"/>
  <c r="K42" i="21"/>
  <c r="K34" i="21" l="1"/>
  <c r="L10" i="21"/>
  <c r="O10" i="21" s="1"/>
  <c r="K43" i="21"/>
  <c r="K29" i="21"/>
  <c r="K35" i="21" s="1"/>
  <c r="K14" i="21"/>
  <c r="Q17" i="21" s="1"/>
  <c r="N17" i="21" s="1"/>
  <c r="L42" i="17"/>
  <c r="L41" i="17"/>
  <c r="R26" i="17"/>
  <c r="L27" i="17"/>
  <c r="R20" i="17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4" i="17"/>
  <c r="A5" i="17" s="1"/>
  <c r="A6" i="17" s="1"/>
  <c r="K33" i="21" l="1"/>
  <c r="K36" i="21" s="1"/>
  <c r="N27" i="21"/>
  <c r="Q27" i="21"/>
  <c r="M11" i="21"/>
  <c r="M12" i="21"/>
  <c r="M13" i="21"/>
  <c r="M10" i="21"/>
  <c r="L19" i="17"/>
  <c r="L35" i="17" s="1"/>
  <c r="L30" i="17"/>
  <c r="L36" i="17" s="1"/>
  <c r="L14" i="17"/>
  <c r="L44" i="17"/>
  <c r="M10" i="17"/>
  <c r="P10" i="17" s="1"/>
  <c r="L34" i="17" l="1"/>
  <c r="L37" i="17" s="1"/>
  <c r="R17" i="17"/>
  <c r="O17" i="17" s="1"/>
  <c r="Q21" i="21"/>
  <c r="N21" i="21"/>
  <c r="N22" i="21" s="1"/>
  <c r="N10" i="17"/>
  <c r="N12" i="17"/>
  <c r="N13" i="17"/>
  <c r="N11" i="17"/>
  <c r="O27" i="17" l="1"/>
  <c r="O21" i="17"/>
  <c r="O22" i="17" s="1"/>
  <c r="R27" i="17"/>
  <c r="R21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F47DA720-C623-463A-AA1A-42FA9016F590}">
      <text>
        <r>
          <rPr>
            <sz val="9"/>
            <color indexed="81"/>
            <rFont val="Tahoma"/>
            <family val="2"/>
          </rPr>
          <t>Activities</t>
        </r>
      </text>
    </comment>
    <comment ref="D6" authorId="0" shapeId="0" xr:uid="{8B36B7CF-D741-435E-9B85-F6B52BBA8636}">
      <text>
        <r>
          <rPr>
            <sz val="9"/>
            <color indexed="81"/>
            <rFont val="Tahoma"/>
            <family val="2"/>
          </rPr>
          <t>Activities</t>
        </r>
      </text>
    </comment>
    <comment ref="E6" authorId="0" shapeId="0" xr:uid="{5A6BB1CE-1ABE-4748-90CD-B32DDF166DE7}">
      <text>
        <r>
          <rPr>
            <sz val="9"/>
            <color indexed="81"/>
            <rFont val="Tahoma"/>
            <family val="2"/>
          </rPr>
          <t>Activities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14359631-D6B9-42EA-8EF1-CC4DD00C4DA4}">
      <text>
        <r>
          <rPr>
            <sz val="9"/>
            <color indexed="81"/>
            <rFont val="Tahoma"/>
            <family val="2"/>
          </rPr>
          <t>Prelim revision</t>
        </r>
      </text>
    </comment>
    <comment ref="C27" authorId="0" shapeId="0" xr:uid="{39B4F336-4E8E-402C-BBDD-6627FB76F39C}">
      <text>
        <r>
          <rPr>
            <sz val="9"/>
            <color indexed="81"/>
            <rFont val="Tahoma"/>
            <family val="2"/>
          </rPr>
          <t>Prelim revision</t>
        </r>
      </text>
    </comment>
    <comment ref="D27" authorId="0" shapeId="0" xr:uid="{83E16497-5B0C-4443-9C1D-4F4CB828832E}">
      <text>
        <r>
          <rPr>
            <sz val="9"/>
            <color indexed="81"/>
            <rFont val="Tahoma"/>
            <family val="2"/>
          </rPr>
          <t>Prelim revision</t>
        </r>
      </text>
    </comment>
    <comment ref="E27" authorId="0" shapeId="0" xr:uid="{99DAA734-631E-4103-A2F1-9476AFE00397}">
      <text>
        <r>
          <rPr>
            <sz val="9"/>
            <color indexed="81"/>
            <rFont val="Tahoma"/>
            <family val="2"/>
          </rPr>
          <t>Prelim revision</t>
        </r>
      </text>
    </comment>
    <comment ref="C31" authorId="0" shapeId="0" xr:uid="{62697340-35F0-4651-ABFA-A2C6B0F107B6}">
      <text>
        <r>
          <rPr>
            <sz val="9"/>
            <color indexed="81"/>
            <rFont val="Tahoma"/>
            <family val="2"/>
          </rPr>
          <t>Assignment revision</t>
        </r>
      </text>
    </comment>
    <comment ref="D31" authorId="0" shapeId="0" xr:uid="{C82C121F-98E9-49BE-AD19-E372440C9F53}">
      <text>
        <r>
          <rPr>
            <sz val="9"/>
            <color indexed="81"/>
            <rFont val="Tahoma"/>
            <family val="2"/>
          </rPr>
          <t>Assignment revision</t>
        </r>
      </text>
    </comment>
    <comment ref="E31" authorId="0" shapeId="0" xr:uid="{014CAAC5-C3C1-4FDE-B102-26025D1D8037}">
      <text>
        <r>
          <rPr>
            <sz val="9"/>
            <color indexed="81"/>
            <rFont val="Tahoma"/>
            <family val="2"/>
          </rPr>
          <t>Assignment revision</t>
        </r>
      </text>
    </comment>
    <comment ref="C32" authorId="0" shapeId="0" xr:uid="{D5C923D5-E8F4-40FF-8385-F1B4C915D9AE}">
      <text>
        <r>
          <rPr>
            <sz val="9"/>
            <color indexed="81"/>
            <rFont val="Tahoma"/>
            <family val="2"/>
          </rPr>
          <t>Assignment revision</t>
        </r>
      </text>
    </comment>
    <comment ref="D32" authorId="0" shapeId="0" xr:uid="{774EBAE4-C054-4B52-970C-71F8C5BD9643}">
      <text>
        <r>
          <rPr>
            <sz val="9"/>
            <color indexed="81"/>
            <rFont val="Tahoma"/>
            <family val="2"/>
          </rPr>
          <t>Assignment revision</t>
        </r>
      </text>
    </comment>
    <comment ref="E32" authorId="0" shapeId="0" xr:uid="{6226992B-102C-4819-A5E0-98049FCFD7F3}">
      <text>
        <r>
          <rPr>
            <sz val="9"/>
            <color indexed="81"/>
            <rFont val="Tahoma"/>
            <family val="2"/>
          </rPr>
          <t>Assignment revision</t>
        </r>
      </text>
    </comment>
    <comment ref="C33" authorId="0" shapeId="0" xr:uid="{7056378D-4F8D-42F5-8F64-952BB1DA767C}">
      <text>
        <r>
          <rPr>
            <sz val="9"/>
            <color indexed="81"/>
            <rFont val="Tahoma"/>
            <family val="2"/>
          </rPr>
          <t>Revision done Xmas / weekends / evenings</t>
        </r>
      </text>
    </comment>
    <comment ref="C34" authorId="0" shapeId="0" xr:uid="{BA9CFB97-5AC3-4162-A223-1AD8C04C94F8}">
      <text>
        <r>
          <rPr>
            <sz val="9"/>
            <color indexed="81"/>
            <rFont val="Tahoma"/>
            <family val="2"/>
          </rPr>
          <t>Assignment revision</t>
        </r>
      </text>
    </comment>
    <comment ref="D34" authorId="0" shapeId="0" xr:uid="{55A5022C-A32B-400E-8851-D69540788239}">
      <text>
        <r>
          <rPr>
            <sz val="9"/>
            <color indexed="81"/>
            <rFont val="Tahoma"/>
            <family val="2"/>
          </rPr>
          <t>Assignment revision</t>
        </r>
      </text>
    </comment>
    <comment ref="F47" authorId="0" shapeId="0" xr:uid="{E8B64328-BB7B-4942-8780-7A51464A9EA6}">
      <text>
        <r>
          <rPr>
            <b/>
            <sz val="9"/>
            <color indexed="81"/>
            <rFont val="Tahoma"/>
            <family val="2"/>
          </rPr>
          <t>QP 1300-1430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6" authorId="0" shapeId="0" xr:uid="{3DE6DF1B-2C01-414C-855E-F52969E5943A}">
      <text>
        <r>
          <rPr>
            <sz val="9"/>
            <color indexed="81"/>
            <rFont val="Tahoma"/>
            <family val="2"/>
          </rPr>
          <t>Activities</t>
        </r>
      </text>
    </comment>
    <comment ref="E6" authorId="0" shapeId="0" xr:uid="{D3E1B4E9-C53D-42A1-8010-259BC40B374E}">
      <text>
        <r>
          <rPr>
            <sz val="9"/>
            <color indexed="81"/>
            <rFont val="Tahoma"/>
            <family val="2"/>
          </rPr>
          <t>Activities</t>
        </r>
      </text>
    </comment>
    <comment ref="F6" authorId="0" shapeId="0" xr:uid="{712767D3-D4C0-4846-92C9-08B2D792A8F5}">
      <text>
        <r>
          <rPr>
            <sz val="9"/>
            <color indexed="81"/>
            <rFont val="Tahoma"/>
            <family val="2"/>
          </rPr>
          <t>Activities</t>
        </r>
      </text>
    </comment>
    <comment ref="G6" authorId="0" shapeId="0" xr:uid="{AFB54E52-BCF2-4D76-A778-9A57D8038F4D}">
      <text>
        <r>
          <rPr>
            <sz val="9"/>
            <color indexed="81"/>
            <rFont val="Tahoma"/>
            <family val="2"/>
          </rPr>
          <t>Activities</t>
        </r>
      </text>
    </comment>
    <comment ref="H47" authorId="0" shapeId="0" xr:uid="{3CE446D6-75E1-4C8B-B746-F17F6E7F24D4}">
      <text>
        <r>
          <rPr>
            <b/>
            <sz val="9"/>
            <color indexed="81"/>
            <rFont val="Tahoma"/>
            <family val="2"/>
          </rPr>
          <t>QP 1300-1500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39EBB4D6-FF14-4CFE-A7B6-A8D41FB3FCC9}">
      <text>
        <r>
          <rPr>
            <sz val="9"/>
            <color indexed="81"/>
            <rFont val="Tahoma"/>
            <family val="2"/>
          </rPr>
          <t>Activities</t>
        </r>
      </text>
    </comment>
    <comment ref="D6" authorId="0" shapeId="0" xr:uid="{CE6D8A9F-9923-4FC5-AC18-1289653CAFFB}">
      <text>
        <r>
          <rPr>
            <sz val="9"/>
            <color indexed="81"/>
            <rFont val="Tahoma"/>
            <family val="2"/>
          </rPr>
          <t>Activities</t>
        </r>
      </text>
    </comment>
    <comment ref="E6" authorId="0" shapeId="0" xr:uid="{EE37F247-A075-4ED8-ADF0-57E728DEDDD8}">
      <text>
        <r>
          <rPr>
            <sz val="9"/>
            <color indexed="81"/>
            <rFont val="Tahoma"/>
            <family val="2"/>
          </rPr>
          <t>Activities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6" authorId="0" shapeId="0" xr:uid="{578D0C3C-C2EA-4163-AA08-77583060A50F}">
      <text>
        <r>
          <rPr>
            <sz val="9"/>
            <color indexed="81"/>
            <rFont val="Tahoma"/>
            <family val="2"/>
          </rPr>
          <t>Activities</t>
        </r>
      </text>
    </comment>
    <comment ref="E6" authorId="0" shapeId="0" xr:uid="{D6C59D0C-BA51-43EC-A3A9-A44771F1E299}">
      <text>
        <r>
          <rPr>
            <sz val="9"/>
            <color indexed="81"/>
            <rFont val="Tahoma"/>
            <family val="2"/>
          </rPr>
          <t>Activities</t>
        </r>
      </text>
    </comment>
    <comment ref="F6" authorId="0" shapeId="0" xr:uid="{E4CC8FE0-9683-462A-A3D5-05FA819F4CD1}">
      <text>
        <r>
          <rPr>
            <sz val="9"/>
            <color indexed="81"/>
            <rFont val="Tahoma"/>
            <family val="2"/>
          </rPr>
          <t>Activities</t>
        </r>
      </text>
    </comment>
    <comment ref="G6" authorId="0" shapeId="0" xr:uid="{3FA628F0-8799-45DA-97BF-33182804C53B}">
      <text>
        <r>
          <rPr>
            <sz val="9"/>
            <color indexed="81"/>
            <rFont val="Tahoma"/>
            <family val="2"/>
          </rPr>
          <t>Activities</t>
        </r>
      </text>
    </comment>
  </commentList>
</comments>
</file>

<file path=xl/sharedStrings.xml><?xml version="1.0" encoding="utf-8"?>
<sst xmlns="http://schemas.openxmlformats.org/spreadsheetml/2006/main" count="2085" uniqueCount="66">
  <si>
    <t>Day</t>
  </si>
  <si>
    <t>Mon</t>
  </si>
  <si>
    <t>Tue</t>
  </si>
  <si>
    <t>Wed</t>
  </si>
  <si>
    <t>Thu</t>
  </si>
  <si>
    <t>Fri</t>
  </si>
  <si>
    <t>Period</t>
  </si>
  <si>
    <t>NA</t>
  </si>
  <si>
    <t>SDD</t>
  </si>
  <si>
    <t>R</t>
  </si>
  <si>
    <t>O</t>
  </si>
  <si>
    <t>H</t>
  </si>
  <si>
    <t>I</t>
  </si>
  <si>
    <t>L&amp;T</t>
  </si>
  <si>
    <t>Tgt</t>
  </si>
  <si>
    <t>hours</t>
  </si>
  <si>
    <t>DDD</t>
  </si>
  <si>
    <t>WDD</t>
  </si>
  <si>
    <t>CS</t>
  </si>
  <si>
    <t>Total</t>
  </si>
  <si>
    <t>Other</t>
  </si>
  <si>
    <t>periods</t>
  </si>
  <si>
    <t>Revision</t>
  </si>
  <si>
    <t>SQA</t>
  </si>
  <si>
    <t>Difference</t>
  </si>
  <si>
    <t>Non L&amp;T</t>
  </si>
  <si>
    <t>%</t>
  </si>
  <si>
    <t>Prelim</t>
  </si>
  <si>
    <t>Exam</t>
  </si>
  <si>
    <t>Study</t>
  </si>
  <si>
    <t>Info Only</t>
  </si>
  <si>
    <t>Blank</t>
  </si>
  <si>
    <t>SCQF</t>
  </si>
  <si>
    <t>Inservice</t>
  </si>
  <si>
    <t>Totals</t>
  </si>
  <si>
    <t>P</t>
  </si>
  <si>
    <t>Info</t>
  </si>
  <si>
    <t>x</t>
  </si>
  <si>
    <t>Assign</t>
  </si>
  <si>
    <t>Uplift:</t>
  </si>
  <si>
    <t>S</t>
  </si>
  <si>
    <t>E</t>
  </si>
  <si>
    <t>SQA - Design of National 5 and Higher Courses (24 Credit Points)</t>
  </si>
  <si>
    <r>
      <rPr>
        <b/>
        <sz val="20"/>
        <color theme="1"/>
        <rFont val="Arial"/>
        <family val="2"/>
      </rPr>
      <t>160</t>
    </r>
    <r>
      <rPr>
        <sz val="20"/>
        <color theme="1"/>
        <rFont val="Arial"/>
        <family val="2"/>
      </rPr>
      <t xml:space="preserve"> hours
Directed learning</t>
    </r>
  </si>
  <si>
    <r>
      <rPr>
        <b/>
        <sz val="20"/>
        <color theme="1"/>
        <rFont val="Arial"/>
        <family val="2"/>
      </rPr>
      <t>80</t>
    </r>
    <r>
      <rPr>
        <sz val="20"/>
        <color theme="1"/>
        <rFont val="Arial"/>
        <family val="2"/>
      </rPr>
      <t xml:space="preserve"> hours
Self-directed learning</t>
    </r>
  </si>
  <si>
    <t>1 credit = 10 hours learning (average learner)</t>
  </si>
  <si>
    <t>Castlebay School - National 5 Computing Science (24 Credit Points)</t>
  </si>
  <si>
    <r>
      <rPr>
        <b/>
        <sz val="20"/>
        <color theme="1"/>
        <rFont val="Arial"/>
        <family val="2"/>
      </rPr>
      <t>88</t>
    </r>
    <r>
      <rPr>
        <sz val="20"/>
        <color theme="1"/>
        <rFont val="Arial"/>
        <family val="2"/>
      </rPr>
      <t xml:space="preserve"> hours
</t>
    </r>
    <r>
      <rPr>
        <b/>
        <sz val="20"/>
        <color theme="1"/>
        <rFont val="Arial"/>
        <family val="2"/>
      </rPr>
      <t>S3</t>
    </r>
    <r>
      <rPr>
        <sz val="20"/>
        <color theme="1"/>
        <rFont val="Arial"/>
        <family val="2"/>
      </rPr>
      <t xml:space="preserve"> class time</t>
    </r>
  </si>
  <si>
    <r>
      <rPr>
        <b/>
        <sz val="20"/>
        <color theme="1"/>
        <rFont val="Arial"/>
        <family val="2"/>
      </rPr>
      <t>70</t>
    </r>
    <r>
      <rPr>
        <sz val="20"/>
        <color theme="1"/>
        <rFont val="Arial"/>
        <family val="2"/>
      </rPr>
      <t xml:space="preserve"> hours
</t>
    </r>
    <r>
      <rPr>
        <b/>
        <sz val="20"/>
        <color theme="1"/>
        <rFont val="Arial"/>
        <family val="2"/>
      </rPr>
      <t>S4</t>
    </r>
    <r>
      <rPr>
        <sz val="20"/>
        <color theme="1"/>
        <rFont val="Arial"/>
        <family val="2"/>
      </rPr>
      <t xml:space="preserve"> class time</t>
    </r>
  </si>
  <si>
    <r>
      <rPr>
        <b/>
        <sz val="20"/>
        <color theme="1"/>
        <rFont val="Arial"/>
        <family val="2"/>
      </rPr>
      <t>92</t>
    </r>
    <r>
      <rPr>
        <sz val="20"/>
        <color theme="1"/>
        <rFont val="Arial"/>
        <family val="2"/>
      </rPr>
      <t xml:space="preserve"> hours
</t>
    </r>
    <r>
      <rPr>
        <b/>
        <sz val="20"/>
        <color theme="1"/>
        <rFont val="Arial"/>
        <family val="2"/>
      </rPr>
      <t>S4</t>
    </r>
    <r>
      <rPr>
        <sz val="20"/>
        <color theme="1"/>
        <rFont val="Arial"/>
        <family val="2"/>
      </rPr>
      <t xml:space="preserve"> class time</t>
    </r>
  </si>
  <si>
    <r>
      <rPr>
        <b/>
        <sz val="20"/>
        <rFont val="Arial"/>
        <family val="2"/>
      </rPr>
      <t>60</t>
    </r>
    <r>
      <rPr>
        <sz val="20"/>
        <rFont val="Arial"/>
        <family val="2"/>
      </rPr>
      <t xml:space="preserve"> hours
Non-class time</t>
    </r>
  </si>
  <si>
    <t>xx</t>
  </si>
  <si>
    <r>
      <rPr>
        <b/>
        <sz val="20"/>
        <color theme="1"/>
        <rFont val="Arial"/>
        <family val="2"/>
      </rPr>
      <t>90</t>
    </r>
    <r>
      <rPr>
        <sz val="20"/>
        <color theme="1"/>
        <rFont val="Arial"/>
        <family val="2"/>
      </rPr>
      <t xml:space="preserve"> hours
</t>
    </r>
    <r>
      <rPr>
        <b/>
        <sz val="20"/>
        <color theme="1"/>
        <rFont val="Arial"/>
        <family val="2"/>
      </rPr>
      <t>S3</t>
    </r>
    <r>
      <rPr>
        <sz val="20"/>
        <color theme="1"/>
        <rFont val="Arial"/>
        <family val="2"/>
      </rPr>
      <t xml:space="preserve"> class time</t>
    </r>
  </si>
  <si>
    <r>
      <rPr>
        <b/>
        <sz val="20"/>
        <rFont val="Arial"/>
        <family val="2"/>
      </rPr>
      <t>80</t>
    </r>
    <r>
      <rPr>
        <sz val="20"/>
        <rFont val="Arial"/>
        <family val="2"/>
      </rPr>
      <t xml:space="preserve"> hours
Non-class time</t>
    </r>
  </si>
  <si>
    <r>
      <t xml:space="preserve">
</t>
    </r>
    <r>
      <rPr>
        <b/>
        <sz val="20"/>
        <color theme="1"/>
        <rFont val="Arial"/>
        <family val="2"/>
      </rPr>
      <t>S3</t>
    </r>
    <r>
      <rPr>
        <sz val="20"/>
        <color theme="1"/>
        <rFont val="Arial"/>
        <family val="2"/>
      </rPr>
      <t xml:space="preserve"> class time</t>
    </r>
  </si>
  <si>
    <r>
      <rPr>
        <b/>
        <sz val="20"/>
        <color theme="1"/>
        <rFont val="Arial"/>
        <family val="2"/>
      </rPr>
      <t>120</t>
    </r>
    <r>
      <rPr>
        <sz val="20"/>
        <color theme="1"/>
        <rFont val="Arial"/>
        <family val="2"/>
      </rPr>
      <t xml:space="preserve"> hours
S3 class time</t>
    </r>
  </si>
  <si>
    <r>
      <rPr>
        <b/>
        <sz val="20"/>
        <color theme="1"/>
        <rFont val="Arial"/>
        <family val="2"/>
      </rPr>
      <t>90</t>
    </r>
    <r>
      <rPr>
        <sz val="20"/>
        <color theme="1"/>
        <rFont val="Arial"/>
        <family val="2"/>
      </rPr>
      <t xml:space="preserve"> hours
S4 class time</t>
    </r>
  </si>
  <si>
    <r>
      <rPr>
        <b/>
        <sz val="20"/>
        <rFont val="Arial"/>
        <family val="2"/>
      </rPr>
      <t>30</t>
    </r>
    <r>
      <rPr>
        <sz val="20"/>
        <rFont val="Arial"/>
        <family val="2"/>
      </rPr>
      <t xml:space="preserve"> hours
Non-class time</t>
    </r>
  </si>
  <si>
    <t>All L&amp;T</t>
  </si>
  <si>
    <t>N5</t>
  </si>
  <si>
    <t>Some days have double periods.</t>
  </si>
  <si>
    <t>These are periods not days.</t>
  </si>
  <si>
    <r>
      <rPr>
        <b/>
        <sz val="20"/>
        <rFont val="Arial"/>
        <family val="2"/>
      </rPr>
      <t>85</t>
    </r>
    <r>
      <rPr>
        <sz val="20"/>
        <rFont val="Arial"/>
        <family val="2"/>
      </rPr>
      <t xml:space="preserve"> hours
Non-class time</t>
    </r>
  </si>
  <si>
    <r>
      <rPr>
        <b/>
        <sz val="20"/>
        <color theme="1"/>
        <rFont val="Arial"/>
        <family val="2"/>
      </rPr>
      <t>155</t>
    </r>
    <r>
      <rPr>
        <sz val="20"/>
        <color theme="1"/>
        <rFont val="Arial"/>
        <family val="2"/>
      </rPr>
      <t xml:space="preserve"> hours
Class time</t>
    </r>
  </si>
  <si>
    <t>Castlebay School - Higher Computing Science (24 Credit Points)</t>
  </si>
  <si>
    <t>6 /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</si>
</sst>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"/>
    <numFmt numFmtId="165" formatCode="ddd\ dd\ mmm"/>
    <numFmt numFmtId="166" formatCode="0.0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7030A0"/>
      <name val="Arial"/>
      <family val="2"/>
    </font>
    <font>
      <sz val="12"/>
      <color rgb="FF00B0F0"/>
      <name val="Arial"/>
      <family val="2"/>
    </font>
    <font>
      <sz val="12"/>
      <color rgb="FF00B050"/>
      <name val="Arial"/>
      <family val="2"/>
    </font>
    <font>
      <b/>
      <sz val="12"/>
      <color rgb="FF7030A0"/>
      <name val="Arial"/>
      <family val="2"/>
    </font>
    <font>
      <b/>
      <sz val="12"/>
      <color rgb="FF00B0F0"/>
      <name val="Arial"/>
      <family val="2"/>
    </font>
    <font>
      <b/>
      <sz val="12"/>
      <color rgb="FF00B050"/>
      <name val="Arial"/>
      <family val="2"/>
    </font>
    <font>
      <b/>
      <u/>
      <sz val="18"/>
      <color theme="1"/>
      <name val="Arial"/>
      <family val="2"/>
    </font>
    <font>
      <sz val="18"/>
      <color theme="1"/>
      <name val="Arial"/>
      <family val="2"/>
    </font>
    <font>
      <b/>
      <sz val="14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sz val="18"/>
      <color theme="1"/>
      <name val="Calibri"/>
      <family val="2"/>
      <scheme val="minor"/>
    </font>
    <font>
      <sz val="20"/>
      <name val="Arial"/>
      <family val="2"/>
    </font>
    <font>
      <b/>
      <sz val="20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65"/>
        <bgColor auto="1"/>
      </patternFill>
    </fill>
    <fill>
      <patternFill patternType="gray0625"/>
    </fill>
    <fill>
      <patternFill patternType="lightUp"/>
    </fill>
    <fill>
      <patternFill patternType="solid">
        <fgColor indexed="65"/>
        <bgColor indexed="64"/>
      </patternFill>
    </fill>
    <fill>
      <patternFill patternType="solid">
        <fgColor rgb="FF7FDC7F"/>
        <bgColor indexed="64"/>
      </patternFill>
    </fill>
    <fill>
      <patternFill patternType="solid">
        <fgColor rgb="FFFF7F7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72">
    <xf numFmtId="0" fontId="0" fillId="0" borderId="0" xfId="0"/>
    <xf numFmtId="0" fontId="7" fillId="2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" fontId="7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164" fontId="6" fillId="2" borderId="0" xfId="0" applyNumberFormat="1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right" vertical="center"/>
    </xf>
    <xf numFmtId="0" fontId="7" fillId="2" borderId="1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1" fillId="5" borderId="10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17" fillId="0" borderId="1" xfId="0" applyFont="1" applyBorder="1" applyAlignment="1">
      <alignment horizontal="center"/>
    </xf>
    <xf numFmtId="1" fontId="7" fillId="2" borderId="17" xfId="1" applyNumberFormat="1" applyFont="1" applyFill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1" fontId="7" fillId="2" borderId="17" xfId="0" applyNumberFormat="1" applyFont="1" applyFill="1" applyBorder="1" applyAlignment="1">
      <alignment horizontal="right" vertical="center"/>
    </xf>
    <xf numFmtId="0" fontId="7" fillId="2" borderId="17" xfId="0" applyFont="1" applyFill="1" applyBorder="1" applyAlignment="1">
      <alignment horizontal="right" vertical="center"/>
    </xf>
    <xf numFmtId="0" fontId="9" fillId="5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0" xfId="0" applyFont="1" applyFill="1" applyAlignment="1" applyProtection="1">
      <alignment horizontal="right" vertical="center"/>
      <protection locked="0"/>
    </xf>
    <xf numFmtId="9" fontId="4" fillId="2" borderId="1" xfId="1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9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right" vertical="center"/>
    </xf>
    <xf numFmtId="0" fontId="4" fillId="2" borderId="23" xfId="0" applyFont="1" applyFill="1" applyBorder="1" applyAlignment="1">
      <alignment horizontal="right" vertical="center"/>
    </xf>
    <xf numFmtId="0" fontId="4" fillId="2" borderId="22" xfId="0" applyFont="1" applyFill="1" applyBorder="1" applyAlignment="1">
      <alignment horizontal="right" vertical="center"/>
    </xf>
    <xf numFmtId="0" fontId="4" fillId="2" borderId="22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right" vertical="center"/>
    </xf>
    <xf numFmtId="0" fontId="4" fillId="2" borderId="18" xfId="0" applyFont="1" applyFill="1" applyBorder="1" applyAlignment="1">
      <alignment horizontal="right" vertical="center"/>
    </xf>
    <xf numFmtId="0" fontId="4" fillId="2" borderId="17" xfId="0" applyFont="1" applyFill="1" applyBorder="1" applyAlignment="1">
      <alignment horizontal="left" vertical="center"/>
    </xf>
    <xf numFmtId="166" fontId="4" fillId="2" borderId="0" xfId="0" applyNumberFormat="1" applyFont="1" applyFill="1" applyAlignment="1">
      <alignment horizontal="right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11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4" fillId="0" borderId="0" xfId="0" applyFont="1"/>
    <xf numFmtId="0" fontId="2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2" fillId="6" borderId="9" xfId="0" applyFont="1" applyFill="1" applyBorder="1" applyAlignment="1">
      <alignment vertical="center" wrapText="1"/>
    </xf>
    <xf numFmtId="0" fontId="22" fillId="6" borderId="14" xfId="0" applyFont="1" applyFill="1" applyBorder="1" applyAlignment="1">
      <alignment vertical="center" wrapText="1"/>
    </xf>
    <xf numFmtId="0" fontId="22" fillId="6" borderId="8" xfId="0" applyFont="1" applyFill="1" applyBorder="1" applyAlignment="1">
      <alignment vertical="center" wrapText="1"/>
    </xf>
    <xf numFmtId="0" fontId="22" fillId="6" borderId="9" xfId="0" applyFont="1" applyFill="1" applyBorder="1" applyAlignment="1">
      <alignment vertical="center"/>
    </xf>
    <xf numFmtId="0" fontId="22" fillId="6" borderId="14" xfId="0" applyFont="1" applyFill="1" applyBorder="1" applyAlignment="1">
      <alignment vertical="center"/>
    </xf>
    <xf numFmtId="0" fontId="22" fillId="6" borderId="8" xfId="0" applyFont="1" applyFill="1" applyBorder="1" applyAlignment="1">
      <alignment vertical="center"/>
    </xf>
    <xf numFmtId="0" fontId="22" fillId="6" borderId="12" xfId="0" applyFont="1" applyFill="1" applyBorder="1" applyAlignment="1">
      <alignment vertical="center" wrapText="1"/>
    </xf>
    <xf numFmtId="0" fontId="22" fillId="6" borderId="13" xfId="0" applyFont="1" applyFill="1" applyBorder="1" applyAlignment="1">
      <alignment vertical="center" wrapText="1"/>
    </xf>
    <xf numFmtId="0" fontId="22" fillId="6" borderId="4" xfId="0" applyFont="1" applyFill="1" applyBorder="1" applyAlignment="1">
      <alignment vertical="center" wrapText="1"/>
    </xf>
    <xf numFmtId="0" fontId="22" fillId="6" borderId="0" xfId="0" applyFont="1" applyFill="1" applyAlignment="1">
      <alignment vertical="center" wrapText="1"/>
    </xf>
    <xf numFmtId="0" fontId="22" fillId="6" borderId="15" xfId="0" applyFont="1" applyFill="1" applyBorder="1" applyAlignment="1">
      <alignment vertical="center" wrapText="1"/>
    </xf>
    <xf numFmtId="0" fontId="22" fillId="6" borderId="11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164" fontId="1" fillId="2" borderId="26" xfId="0" applyNumberFormat="1" applyFont="1" applyFill="1" applyBorder="1" applyAlignment="1">
      <alignment horizontal="center" vertical="center"/>
    </xf>
    <xf numFmtId="0" fontId="1" fillId="2" borderId="0" xfId="0" applyFont="1" applyFill="1" applyAlignment="1" applyProtection="1">
      <alignment horizontal="right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1" fillId="2" borderId="29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horizontal="center"/>
    </xf>
    <xf numFmtId="0" fontId="18" fillId="0" borderId="28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right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20" xfId="0" applyFont="1" applyFill="1" applyBorder="1" applyAlignment="1">
      <alignment horizontal="right" vertical="center"/>
    </xf>
    <xf numFmtId="9" fontId="7" fillId="2" borderId="0" xfId="1" applyFont="1" applyFill="1" applyBorder="1" applyAlignment="1">
      <alignment horizontal="right" vertical="center"/>
    </xf>
    <xf numFmtId="0" fontId="1" fillId="2" borderId="0" xfId="0" applyFont="1" applyFill="1" applyAlignment="1">
      <alignment vertical="center"/>
    </xf>
    <xf numFmtId="9" fontId="7" fillId="2" borderId="17" xfId="1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right" vertical="center"/>
    </xf>
    <xf numFmtId="0" fontId="1" fillId="4" borderId="28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 vertical="center"/>
    </xf>
    <xf numFmtId="9" fontId="1" fillId="2" borderId="1" xfId="1" applyFont="1" applyFill="1" applyBorder="1" applyAlignment="1">
      <alignment horizontal="center" vertical="center"/>
    </xf>
    <xf numFmtId="164" fontId="7" fillId="2" borderId="29" xfId="0" applyNumberFormat="1" applyFont="1" applyFill="1" applyBorder="1" applyAlignment="1">
      <alignment horizontal="right" vertic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164" fontId="1" fillId="2" borderId="32" xfId="0" applyNumberFormat="1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164" fontId="7" fillId="2" borderId="26" xfId="0" applyNumberFormat="1" applyFont="1" applyFill="1" applyBorder="1" applyAlignment="1">
      <alignment horizontal="right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164" fontId="7" fillId="2" borderId="35" xfId="0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11" fillId="3" borderId="37" xfId="0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38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37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4" borderId="41" xfId="0" applyFont="1" applyFill="1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0" fontId="11" fillId="5" borderId="43" xfId="0" applyFont="1" applyFill="1" applyBorder="1" applyAlignment="1">
      <alignment horizontal="center" vertical="center"/>
    </xf>
    <xf numFmtId="0" fontId="11" fillId="5" borderId="44" xfId="0" applyFont="1" applyFill="1" applyBorder="1" applyAlignment="1">
      <alignment horizontal="center" vertical="center"/>
    </xf>
    <xf numFmtId="0" fontId="9" fillId="0" borderId="43" xfId="0" applyFont="1" applyBorder="1" applyAlignment="1">
      <alignment horizontal="center"/>
    </xf>
    <xf numFmtId="0" fontId="11" fillId="3" borderId="44" xfId="0" applyFont="1" applyFill="1" applyBorder="1" applyAlignment="1">
      <alignment horizontal="center"/>
    </xf>
    <xf numFmtId="0" fontId="11" fillId="4" borderId="44" xfId="0" applyFont="1" applyFill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4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11" fillId="3" borderId="43" xfId="0" applyFont="1" applyFill="1" applyBorder="1" applyAlignment="1">
      <alignment horizontal="center"/>
    </xf>
    <xf numFmtId="0" fontId="11" fillId="4" borderId="43" xfId="0" applyFont="1" applyFill="1" applyBorder="1" applyAlignment="1">
      <alignment horizontal="center"/>
    </xf>
    <xf numFmtId="1" fontId="1" fillId="2" borderId="0" xfId="0" applyNumberFormat="1" applyFont="1" applyFill="1" applyAlignment="1">
      <alignment horizontal="right" vertical="center"/>
    </xf>
    <xf numFmtId="0" fontId="11" fillId="5" borderId="42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7" fillId="2" borderId="46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/>
    </xf>
    <xf numFmtId="164" fontId="7" fillId="2" borderId="50" xfId="0" applyNumberFormat="1" applyFont="1" applyFill="1" applyBorder="1" applyAlignment="1">
      <alignment horizontal="right" vertical="center"/>
    </xf>
    <xf numFmtId="0" fontId="10" fillId="3" borderId="46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9" fillId="3" borderId="47" xfId="0" applyFont="1" applyFill="1" applyBorder="1" applyAlignment="1">
      <alignment horizontal="center" vertical="center"/>
    </xf>
    <xf numFmtId="0" fontId="11" fillId="5" borderId="51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164" fontId="4" fillId="2" borderId="26" xfId="0" applyNumberFormat="1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" fontId="4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165" fontId="4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5" fontId="1" fillId="2" borderId="0" xfId="0" applyNumberFormat="1" applyFont="1" applyFill="1" applyAlignment="1">
      <alignment horizontal="left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6" borderId="12" xfId="0" applyFont="1" applyFill="1" applyBorder="1" applyAlignment="1">
      <alignment horizontal="center" vertical="center" wrapText="1"/>
    </xf>
    <xf numFmtId="0" fontId="22" fillId="6" borderId="13" xfId="0" applyFont="1" applyFill="1" applyBorder="1" applyAlignment="1">
      <alignment horizontal="center" vertical="center" wrapText="1"/>
    </xf>
    <xf numFmtId="0" fontId="22" fillId="6" borderId="9" xfId="0" applyFont="1" applyFill="1" applyBorder="1" applyAlignment="1">
      <alignment horizontal="center" vertical="center" wrapText="1"/>
    </xf>
    <xf numFmtId="0" fontId="22" fillId="6" borderId="4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 wrapText="1"/>
    </xf>
    <xf numFmtId="0" fontId="22" fillId="6" borderId="14" xfId="0" applyFont="1" applyFill="1" applyBorder="1" applyAlignment="1">
      <alignment horizontal="center" vertical="center" wrapText="1"/>
    </xf>
    <xf numFmtId="0" fontId="22" fillId="6" borderId="15" xfId="0" applyFont="1" applyFill="1" applyBorder="1" applyAlignment="1">
      <alignment horizontal="center" vertical="center" wrapText="1"/>
    </xf>
    <xf numFmtId="0" fontId="22" fillId="6" borderId="11" xfId="0" applyFont="1" applyFill="1" applyBorder="1" applyAlignment="1">
      <alignment horizontal="center" vertical="center" wrapText="1"/>
    </xf>
    <xf numFmtId="0" fontId="22" fillId="6" borderId="8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0" xfId="0" applyFont="1" applyFill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22" fillId="7" borderId="8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0" xfId="0" applyFont="1" applyFill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1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4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F7F"/>
      <color rgb="FF7FDC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FBD3-29B7-43E6-89F2-CC349E590BE3}">
  <sheetPr>
    <pageSetUpPr fitToPage="1"/>
  </sheetPr>
  <dimension ref="A1:R49"/>
  <sheetViews>
    <sheetView tabSelected="1" topLeftCell="A19" zoomScaleNormal="100" workbookViewId="0">
      <selection activeCell="H48" sqref="H48"/>
    </sheetView>
  </sheetViews>
  <sheetFormatPr defaultColWidth="9.19921875" defaultRowHeight="15.75" customHeight="1" x14ac:dyDescent="0.45"/>
  <cols>
    <col min="1" max="1" width="12.265625" style="31" bestFit="1" customWidth="1"/>
    <col min="2" max="6" width="9.19921875" style="30" customWidth="1"/>
    <col min="7" max="7" width="3.53125" style="30" customWidth="1"/>
    <col min="8" max="8" width="3.796875" style="30" bestFit="1" customWidth="1"/>
    <col min="9" max="9" width="3.53125" style="30" customWidth="1"/>
    <col min="10" max="10" width="10.53125" style="30" bestFit="1" customWidth="1"/>
    <col min="11" max="11" width="5.19921875" style="30" bestFit="1" customWidth="1"/>
    <col min="12" max="12" width="6.796875" style="30" customWidth="1"/>
    <col min="13" max="13" width="10.796875" style="30" bestFit="1" customWidth="1"/>
    <col min="14" max="14" width="6.796875" style="30" customWidth="1"/>
    <col min="15" max="15" width="6.19921875" style="30" customWidth="1"/>
    <col min="16" max="16" width="6.19921875" style="30" bestFit="1" customWidth="1"/>
    <col min="17" max="18" width="9.19921875" style="30"/>
    <col min="19" max="19" width="3.53125" style="30" customWidth="1"/>
    <col min="20" max="16384" width="9.19921875" style="30"/>
  </cols>
  <sheetData>
    <row r="1" spans="1:18" ht="15.75" customHeight="1" x14ac:dyDescent="0.45">
      <c r="A1" s="9" t="s">
        <v>0</v>
      </c>
      <c r="B1" s="8" t="s">
        <v>1</v>
      </c>
      <c r="C1" s="2" t="s">
        <v>2</v>
      </c>
      <c r="D1" s="8" t="s">
        <v>3</v>
      </c>
      <c r="E1" s="8" t="s">
        <v>4</v>
      </c>
      <c r="F1" s="8" t="s">
        <v>5</v>
      </c>
      <c r="G1" s="1"/>
      <c r="H1" s="1"/>
      <c r="I1" s="1"/>
      <c r="J1" s="42"/>
      <c r="K1" s="42"/>
      <c r="L1" s="42"/>
      <c r="M1" s="42"/>
      <c r="N1" s="42"/>
      <c r="O1" s="42"/>
      <c r="P1" s="42"/>
      <c r="Q1" s="42"/>
      <c r="R1" s="42"/>
    </row>
    <row r="2" spans="1:18" ht="15.75" customHeight="1" x14ac:dyDescent="0.45">
      <c r="A2" s="9" t="s">
        <v>6</v>
      </c>
      <c r="B2" s="7">
        <v>2</v>
      </c>
      <c r="C2" s="36">
        <v>4</v>
      </c>
      <c r="D2" s="36">
        <v>3</v>
      </c>
      <c r="E2" s="7">
        <v>4</v>
      </c>
      <c r="F2" s="22" t="s">
        <v>7</v>
      </c>
      <c r="G2" s="43"/>
      <c r="H2" s="43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75" customHeight="1" x14ac:dyDescent="0.45">
      <c r="A3" s="44">
        <v>45446</v>
      </c>
      <c r="B3" s="198" t="s">
        <v>8</v>
      </c>
      <c r="C3" s="199" t="s">
        <v>8</v>
      </c>
      <c r="D3" s="199" t="s">
        <v>8</v>
      </c>
      <c r="E3" s="198" t="s">
        <v>8</v>
      </c>
      <c r="F3" s="198" t="s">
        <v>7</v>
      </c>
      <c r="G3" s="43"/>
      <c r="H3" s="43">
        <v>45</v>
      </c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18" ht="15.75" customHeight="1" x14ac:dyDescent="0.45">
      <c r="A4" s="44">
        <f>A3+7</f>
        <v>45453</v>
      </c>
      <c r="B4" s="198" t="s">
        <v>8</v>
      </c>
      <c r="C4" s="199" t="s">
        <v>8</v>
      </c>
      <c r="D4" s="199" t="s">
        <v>8</v>
      </c>
      <c r="E4" s="198" t="s">
        <v>8</v>
      </c>
      <c r="F4" s="198" t="s">
        <v>7</v>
      </c>
      <c r="G4" s="43"/>
      <c r="H4" s="43">
        <v>44</v>
      </c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18" ht="15.75" customHeight="1" x14ac:dyDescent="0.45">
      <c r="A5" s="44">
        <f>A4+7</f>
        <v>45460</v>
      </c>
      <c r="B5" s="198" t="s">
        <v>8</v>
      </c>
      <c r="C5" s="199" t="s">
        <v>8</v>
      </c>
      <c r="D5" s="199" t="s">
        <v>8</v>
      </c>
      <c r="E5" s="198" t="s">
        <v>8</v>
      </c>
      <c r="F5" s="198" t="s">
        <v>7</v>
      </c>
      <c r="G5" s="43"/>
      <c r="H5" s="43">
        <v>43</v>
      </c>
      <c r="I5" s="42"/>
      <c r="J5" s="42"/>
      <c r="K5" s="42"/>
      <c r="L5" s="42"/>
      <c r="M5" s="42"/>
      <c r="N5" s="42"/>
      <c r="O5" s="42"/>
      <c r="P5" s="42"/>
      <c r="Q5" s="42"/>
      <c r="R5" s="42"/>
    </row>
    <row r="6" spans="1:18" ht="15.75" customHeight="1" x14ac:dyDescent="0.4">
      <c r="A6" s="44">
        <f>A5+7</f>
        <v>45467</v>
      </c>
      <c r="B6" s="198" t="s">
        <v>8</v>
      </c>
      <c r="C6" s="200" t="s">
        <v>10</v>
      </c>
      <c r="D6" s="200" t="s">
        <v>10</v>
      </c>
      <c r="E6" s="200" t="s">
        <v>10</v>
      </c>
      <c r="F6" s="201" t="s">
        <v>11</v>
      </c>
      <c r="G6" s="43"/>
      <c r="H6" s="43">
        <v>42</v>
      </c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ht="15.75" customHeight="1" x14ac:dyDescent="0.4">
      <c r="A7" s="9"/>
      <c r="B7" s="201" t="s">
        <v>11</v>
      </c>
      <c r="C7" s="194" t="s">
        <v>11</v>
      </c>
      <c r="D7" s="201" t="s">
        <v>11</v>
      </c>
      <c r="E7" s="201" t="s">
        <v>11</v>
      </c>
      <c r="F7" s="201" t="s">
        <v>11</v>
      </c>
      <c r="G7" s="43"/>
      <c r="H7" s="43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 ht="15.75" customHeight="1" x14ac:dyDescent="0.4">
      <c r="A8" s="44">
        <v>45516</v>
      </c>
      <c r="B8" s="202" t="s">
        <v>12</v>
      </c>
      <c r="C8" s="195" t="s">
        <v>12</v>
      </c>
      <c r="D8" s="202" t="s">
        <v>12</v>
      </c>
      <c r="E8" s="197" t="s">
        <v>8</v>
      </c>
      <c r="F8" s="197" t="s">
        <v>7</v>
      </c>
      <c r="G8" s="43"/>
      <c r="H8" s="45">
        <v>41</v>
      </c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ht="15.75" customHeight="1" x14ac:dyDescent="0.4">
      <c r="A9" s="44">
        <f t="shared" ref="A9:A49" si="0">A8+7</f>
        <v>45523</v>
      </c>
      <c r="B9" s="198" t="s">
        <v>8</v>
      </c>
      <c r="C9" s="199" t="s">
        <v>8</v>
      </c>
      <c r="D9" s="21" t="s">
        <v>8</v>
      </c>
      <c r="E9" s="20" t="s">
        <v>8</v>
      </c>
      <c r="F9" s="20" t="s">
        <v>7</v>
      </c>
      <c r="G9" s="43"/>
      <c r="H9" s="45">
        <v>40</v>
      </c>
      <c r="I9" s="42"/>
      <c r="J9" s="226" t="s">
        <v>13</v>
      </c>
      <c r="K9" s="226"/>
      <c r="L9" s="42"/>
      <c r="M9" s="42"/>
      <c r="N9" s="40" t="s">
        <v>14</v>
      </c>
      <c r="O9" s="42"/>
      <c r="P9" s="42"/>
      <c r="Q9" s="42"/>
      <c r="R9" s="42"/>
    </row>
    <row r="10" spans="1:18" ht="15.75" customHeight="1" x14ac:dyDescent="0.4">
      <c r="A10" s="44">
        <f t="shared" si="0"/>
        <v>45530</v>
      </c>
      <c r="B10" s="197" t="s">
        <v>8</v>
      </c>
      <c r="C10" s="196" t="s">
        <v>8</v>
      </c>
      <c r="D10" s="196" t="s">
        <v>8</v>
      </c>
      <c r="E10" s="197" t="s">
        <v>8</v>
      </c>
      <c r="F10" s="197" t="s">
        <v>7</v>
      </c>
      <c r="G10" s="43"/>
      <c r="H10" s="45">
        <v>39</v>
      </c>
      <c r="I10" s="42"/>
      <c r="J10" s="40" t="s">
        <v>8</v>
      </c>
      <c r="K10" s="40">
        <f>COUNTIF($B$3:$F$49,J10)</f>
        <v>59</v>
      </c>
      <c r="L10" s="227">
        <f>SUM(K10:K13)</f>
        <v>150</v>
      </c>
      <c r="M10" s="46">
        <f>K10/L$10</f>
        <v>0.39333333333333331</v>
      </c>
      <c r="N10" s="47">
        <v>0.4</v>
      </c>
      <c r="O10" s="230">
        <f>L10*(50/60)</f>
        <v>125</v>
      </c>
      <c r="P10" s="231" t="s">
        <v>15</v>
      </c>
      <c r="Q10" s="42"/>
      <c r="R10" s="48"/>
    </row>
    <row r="11" spans="1:18" ht="15.75" customHeight="1" x14ac:dyDescent="0.4">
      <c r="A11" s="44">
        <f t="shared" si="0"/>
        <v>45537</v>
      </c>
      <c r="B11" s="197" t="s">
        <v>8</v>
      </c>
      <c r="C11" s="196" t="s">
        <v>8</v>
      </c>
      <c r="D11" s="196" t="s">
        <v>8</v>
      </c>
      <c r="E11" s="197" t="s">
        <v>8</v>
      </c>
      <c r="F11" s="197" t="s">
        <v>7</v>
      </c>
      <c r="G11" s="43"/>
      <c r="H11" s="45">
        <v>38</v>
      </c>
      <c r="I11" s="42"/>
      <c r="J11" s="40" t="s">
        <v>16</v>
      </c>
      <c r="K11" s="40">
        <f>COUNTIF($B$3:$F$49,J11)</f>
        <v>37</v>
      </c>
      <c r="L11" s="228"/>
      <c r="M11" s="46">
        <f>K11/L$10</f>
        <v>0.24666666666666667</v>
      </c>
      <c r="N11" s="47">
        <v>0.25</v>
      </c>
      <c r="O11" s="230"/>
      <c r="P11" s="231"/>
      <c r="Q11" s="42"/>
      <c r="R11" s="48"/>
    </row>
    <row r="12" spans="1:18" ht="15.75" customHeight="1" x14ac:dyDescent="0.4">
      <c r="A12" s="44">
        <f t="shared" si="0"/>
        <v>45544</v>
      </c>
      <c r="B12" s="197" t="s">
        <v>8</v>
      </c>
      <c r="C12" s="196" t="s">
        <v>8</v>
      </c>
      <c r="D12" s="196" t="s">
        <v>8</v>
      </c>
      <c r="E12" s="197" t="s">
        <v>8</v>
      </c>
      <c r="F12" s="197" t="s">
        <v>7</v>
      </c>
      <c r="G12" s="43"/>
      <c r="H12" s="45">
        <v>37</v>
      </c>
      <c r="I12" s="42"/>
      <c r="J12" s="40" t="s">
        <v>17</v>
      </c>
      <c r="K12" s="40">
        <f>COUNTIF($B$3:$F$49,J12)</f>
        <v>39</v>
      </c>
      <c r="L12" s="228"/>
      <c r="M12" s="46">
        <f>K12/L$10</f>
        <v>0.26</v>
      </c>
      <c r="N12" s="47">
        <v>0.25</v>
      </c>
      <c r="O12" s="230"/>
      <c r="P12" s="231"/>
      <c r="Q12" s="42"/>
      <c r="R12" s="48"/>
    </row>
    <row r="13" spans="1:18" ht="15.75" customHeight="1" x14ac:dyDescent="0.4">
      <c r="A13" s="44">
        <f t="shared" si="0"/>
        <v>45551</v>
      </c>
      <c r="B13" s="197" t="s">
        <v>8</v>
      </c>
      <c r="C13" s="196" t="s">
        <v>8</v>
      </c>
      <c r="D13" s="196" t="s">
        <v>8</v>
      </c>
      <c r="E13" s="197" t="s">
        <v>8</v>
      </c>
      <c r="F13" s="197" t="s">
        <v>7</v>
      </c>
      <c r="G13" s="43"/>
      <c r="H13" s="45">
        <v>36</v>
      </c>
      <c r="I13" s="42"/>
      <c r="J13" s="40" t="s">
        <v>18</v>
      </c>
      <c r="K13" s="40">
        <f>COUNTIF($B$3:$F$49,J13)</f>
        <v>15</v>
      </c>
      <c r="L13" s="229"/>
      <c r="M13" s="46">
        <f>K13/L$10</f>
        <v>0.1</v>
      </c>
      <c r="N13" s="47">
        <v>0.1</v>
      </c>
      <c r="O13" s="230"/>
      <c r="P13" s="231"/>
      <c r="Q13" s="42"/>
      <c r="R13" s="48"/>
    </row>
    <row r="14" spans="1:18" ht="15.75" customHeight="1" x14ac:dyDescent="0.4">
      <c r="A14" s="44">
        <f t="shared" si="0"/>
        <v>45558</v>
      </c>
      <c r="B14" s="197" t="s">
        <v>8</v>
      </c>
      <c r="C14" s="196" t="s">
        <v>8</v>
      </c>
      <c r="D14" s="196" t="s">
        <v>8</v>
      </c>
      <c r="E14" s="197" t="s">
        <v>8</v>
      </c>
      <c r="F14" s="197" t="s">
        <v>7</v>
      </c>
      <c r="G14" s="43"/>
      <c r="H14" s="45">
        <v>35</v>
      </c>
      <c r="I14" s="42"/>
      <c r="J14" s="8" t="s">
        <v>19</v>
      </c>
      <c r="K14" s="8">
        <f>SUM(K10:K13)</f>
        <v>150</v>
      </c>
      <c r="L14" s="42"/>
      <c r="M14" s="42"/>
      <c r="N14" s="42"/>
      <c r="O14" s="42"/>
      <c r="P14" s="42"/>
      <c r="Q14" s="42"/>
      <c r="R14" s="42"/>
    </row>
    <row r="15" spans="1:18" ht="15.75" customHeight="1" x14ac:dyDescent="0.4">
      <c r="A15" s="44">
        <f t="shared" si="0"/>
        <v>45565</v>
      </c>
      <c r="B15" s="20" t="s">
        <v>8</v>
      </c>
      <c r="C15" s="21" t="s">
        <v>8</v>
      </c>
      <c r="D15" s="21" t="s">
        <v>8</v>
      </c>
      <c r="E15" s="20" t="s">
        <v>8</v>
      </c>
      <c r="F15" s="20" t="s">
        <v>7</v>
      </c>
      <c r="G15" s="43"/>
      <c r="H15" s="45">
        <v>34</v>
      </c>
      <c r="I15" s="42"/>
      <c r="J15" s="1"/>
      <c r="K15" s="1"/>
      <c r="L15" s="42"/>
      <c r="M15" s="42"/>
      <c r="N15" s="42"/>
      <c r="O15" s="42"/>
      <c r="P15" s="42"/>
      <c r="Q15" s="42"/>
      <c r="R15" s="42"/>
    </row>
    <row r="16" spans="1:18" ht="15.75" customHeight="1" x14ac:dyDescent="0.4">
      <c r="A16" s="44">
        <f t="shared" si="0"/>
        <v>45572</v>
      </c>
      <c r="B16" s="20" t="s">
        <v>8</v>
      </c>
      <c r="C16" s="21" t="s">
        <v>8</v>
      </c>
      <c r="D16" s="21" t="s">
        <v>8</v>
      </c>
      <c r="E16" s="20" t="s">
        <v>8</v>
      </c>
      <c r="F16" s="16" t="s">
        <v>11</v>
      </c>
      <c r="G16" s="43"/>
      <c r="H16" s="45">
        <v>33</v>
      </c>
      <c r="I16" s="42"/>
      <c r="J16" s="1"/>
      <c r="K16" s="1"/>
      <c r="L16" s="42"/>
      <c r="M16" s="41"/>
      <c r="N16" s="41"/>
      <c r="O16" s="49"/>
      <c r="P16" s="42"/>
      <c r="Q16" s="42"/>
      <c r="R16" s="42"/>
    </row>
    <row r="17" spans="1:18" ht="15.75" customHeight="1" x14ac:dyDescent="0.4">
      <c r="A17" s="44">
        <f t="shared" si="0"/>
        <v>45579</v>
      </c>
      <c r="B17" s="16" t="s">
        <v>11</v>
      </c>
      <c r="C17" s="15" t="s">
        <v>11</v>
      </c>
      <c r="D17" s="16" t="s">
        <v>11</v>
      </c>
      <c r="E17" s="16" t="s">
        <v>11</v>
      </c>
      <c r="F17" s="16" t="s">
        <v>11</v>
      </c>
      <c r="G17" s="43"/>
      <c r="H17" s="45">
        <v>32</v>
      </c>
      <c r="I17" s="42"/>
      <c r="J17" s="226" t="s">
        <v>20</v>
      </c>
      <c r="K17" s="226"/>
      <c r="L17" s="42"/>
      <c r="M17" s="41" t="s">
        <v>19</v>
      </c>
      <c r="N17" s="50">
        <f>Q17*(50/60)</f>
        <v>125</v>
      </c>
      <c r="O17" s="49" t="s">
        <v>15</v>
      </c>
      <c r="P17" s="42"/>
      <c r="Q17" s="41">
        <f>K14+K19</f>
        <v>150</v>
      </c>
      <c r="R17" s="42" t="s">
        <v>21</v>
      </c>
    </row>
    <row r="18" spans="1:18" ht="15.75" customHeight="1" x14ac:dyDescent="0.4">
      <c r="A18" s="44">
        <f t="shared" si="0"/>
        <v>45586</v>
      </c>
      <c r="B18" s="16" t="s">
        <v>11</v>
      </c>
      <c r="C18" s="15" t="s">
        <v>11</v>
      </c>
      <c r="D18" s="19" t="s">
        <v>12</v>
      </c>
      <c r="E18" s="20" t="s">
        <v>8</v>
      </c>
      <c r="F18" s="20" t="s">
        <v>7</v>
      </c>
      <c r="G18" s="43"/>
      <c r="H18" s="45">
        <v>31</v>
      </c>
      <c r="I18" s="42"/>
      <c r="J18" s="27" t="s">
        <v>22</v>
      </c>
      <c r="K18" s="27">
        <f>COUNTIF($B$3:$F$49,LEFT(J18,1))</f>
        <v>0</v>
      </c>
      <c r="L18" s="42"/>
      <c r="M18" s="41"/>
      <c r="N18" s="50"/>
      <c r="O18" s="49"/>
      <c r="P18" s="42"/>
      <c r="Q18" s="41"/>
      <c r="R18" s="42"/>
    </row>
    <row r="19" spans="1:18" ht="15.75" customHeight="1" thickBot="1" x14ac:dyDescent="0.45">
      <c r="A19" s="44">
        <f t="shared" si="0"/>
        <v>45593</v>
      </c>
      <c r="B19" s="20" t="s">
        <v>8</v>
      </c>
      <c r="C19" s="21" t="s">
        <v>8</v>
      </c>
      <c r="D19" s="21" t="s">
        <v>8</v>
      </c>
      <c r="E19" s="20" t="s">
        <v>8</v>
      </c>
      <c r="F19" s="20" t="s">
        <v>7</v>
      </c>
      <c r="G19" s="43"/>
      <c r="H19" s="45">
        <v>30</v>
      </c>
      <c r="I19" s="42"/>
      <c r="J19" s="8" t="s">
        <v>19</v>
      </c>
      <c r="K19" s="8">
        <f>SUM(K18:K18)</f>
        <v>0</v>
      </c>
      <c r="L19" s="42"/>
      <c r="M19" s="41"/>
      <c r="N19" s="41"/>
      <c r="O19" s="49"/>
      <c r="P19" s="42"/>
      <c r="Q19" s="42"/>
      <c r="R19" s="42"/>
    </row>
    <row r="20" spans="1:18" ht="15.75" customHeight="1" x14ac:dyDescent="0.4">
      <c r="A20" s="44">
        <f t="shared" si="0"/>
        <v>45600</v>
      </c>
      <c r="B20" s="20" t="s">
        <v>8</v>
      </c>
      <c r="C20" s="21" t="s">
        <v>8</v>
      </c>
      <c r="D20" s="21" t="s">
        <v>8</v>
      </c>
      <c r="E20" s="20" t="s">
        <v>8</v>
      </c>
      <c r="F20" s="20" t="s">
        <v>7</v>
      </c>
      <c r="G20" s="43"/>
      <c r="H20" s="45">
        <v>29</v>
      </c>
      <c r="I20" s="42"/>
      <c r="J20" s="1"/>
      <c r="K20" s="1"/>
      <c r="L20" s="42"/>
      <c r="M20" s="51" t="s">
        <v>23</v>
      </c>
      <c r="N20" s="52">
        <v>160</v>
      </c>
      <c r="O20" s="53" t="s">
        <v>15</v>
      </c>
      <c r="P20" s="54"/>
      <c r="Q20" s="52">
        <f>N20/(5/6)</f>
        <v>192</v>
      </c>
      <c r="R20" s="55" t="s">
        <v>21</v>
      </c>
    </row>
    <row r="21" spans="1:18" ht="15.75" customHeight="1" x14ac:dyDescent="0.4">
      <c r="A21" s="44">
        <f t="shared" si="0"/>
        <v>45607</v>
      </c>
      <c r="B21" s="20" t="s">
        <v>8</v>
      </c>
      <c r="C21" s="21" t="s">
        <v>8</v>
      </c>
      <c r="D21" s="21" t="s">
        <v>8</v>
      </c>
      <c r="E21" s="20" t="s">
        <v>8</v>
      </c>
      <c r="F21" s="20" t="s">
        <v>7</v>
      </c>
      <c r="G21" s="43"/>
      <c r="H21" s="45">
        <v>28</v>
      </c>
      <c r="I21" s="42"/>
      <c r="J21" s="42"/>
      <c r="K21" s="42"/>
      <c r="L21" s="42"/>
      <c r="M21" s="232" t="s">
        <v>24</v>
      </c>
      <c r="N21" s="4">
        <f>N17-N20</f>
        <v>-35</v>
      </c>
      <c r="O21" s="49" t="s">
        <v>15</v>
      </c>
      <c r="P21" s="42"/>
      <c r="Q21" s="5">
        <f>Q17-Q20</f>
        <v>-42</v>
      </c>
      <c r="R21" s="56" t="s">
        <v>21</v>
      </c>
    </row>
    <row r="22" spans="1:18" ht="15.75" customHeight="1" thickBot="1" x14ac:dyDescent="0.45">
      <c r="A22" s="44">
        <f t="shared" si="0"/>
        <v>45614</v>
      </c>
      <c r="B22" s="20" t="s">
        <v>16</v>
      </c>
      <c r="C22" s="20" t="s">
        <v>16</v>
      </c>
      <c r="D22" s="20" t="s">
        <v>16</v>
      </c>
      <c r="E22" s="20" t="s">
        <v>16</v>
      </c>
      <c r="F22" s="16" t="s">
        <v>11</v>
      </c>
      <c r="G22" s="43"/>
      <c r="H22" s="45">
        <v>27</v>
      </c>
      <c r="I22" s="42"/>
      <c r="J22" s="226" t="s">
        <v>25</v>
      </c>
      <c r="K22" s="226"/>
      <c r="L22" s="42"/>
      <c r="M22" s="233"/>
      <c r="N22" s="33">
        <f>N21/N20*100</f>
        <v>-21.875</v>
      </c>
      <c r="O22" s="57" t="s">
        <v>26</v>
      </c>
      <c r="P22" s="57"/>
      <c r="Q22" s="57"/>
      <c r="R22" s="58"/>
    </row>
    <row r="23" spans="1:18" ht="15.75" customHeight="1" x14ac:dyDescent="0.4">
      <c r="A23" s="44">
        <f t="shared" si="0"/>
        <v>45621</v>
      </c>
      <c r="B23" s="16" t="s">
        <v>11</v>
      </c>
      <c r="C23" s="20" t="s">
        <v>16</v>
      </c>
      <c r="D23" s="20" t="s">
        <v>16</v>
      </c>
      <c r="E23" s="20" t="s">
        <v>16</v>
      </c>
      <c r="F23" s="20" t="s">
        <v>7</v>
      </c>
      <c r="G23" s="43"/>
      <c r="H23" s="45">
        <v>26</v>
      </c>
      <c r="I23" s="42"/>
      <c r="J23" s="26" t="s">
        <v>27</v>
      </c>
      <c r="K23" s="26">
        <f>COUNTIF($B$3:$F$49,LEFT(J23,1))</f>
        <v>0</v>
      </c>
      <c r="L23" s="42"/>
      <c r="M23" s="42"/>
      <c r="N23" s="42"/>
      <c r="O23" s="42"/>
      <c r="P23" s="42"/>
      <c r="Q23" s="42"/>
      <c r="R23" s="42"/>
    </row>
    <row r="24" spans="1:18" ht="15.75" customHeight="1" thickBot="1" x14ac:dyDescent="0.45">
      <c r="A24" s="44">
        <f t="shared" si="0"/>
        <v>45628</v>
      </c>
      <c r="B24" s="20" t="s">
        <v>16</v>
      </c>
      <c r="C24" s="20" t="s">
        <v>16</v>
      </c>
      <c r="D24" s="20" t="s">
        <v>16</v>
      </c>
      <c r="E24" s="20" t="s">
        <v>16</v>
      </c>
      <c r="F24" s="20" t="s">
        <v>7</v>
      </c>
      <c r="G24" s="43"/>
      <c r="H24" s="45">
        <v>25</v>
      </c>
      <c r="I24" s="42"/>
      <c r="J24" s="40" t="s">
        <v>28</v>
      </c>
      <c r="K24" s="40">
        <f t="shared" ref="K24:K28" si="1">COUNTIF($B$3:$F$49,LEFT(J24,1))</f>
        <v>0</v>
      </c>
      <c r="L24" s="42"/>
      <c r="M24" s="42"/>
      <c r="N24" s="42"/>
      <c r="O24" s="42"/>
      <c r="P24" s="42"/>
      <c r="Q24" s="42"/>
      <c r="R24" s="42"/>
    </row>
    <row r="25" spans="1:18" ht="15.75" customHeight="1" x14ac:dyDescent="0.4">
      <c r="A25" s="44">
        <f t="shared" si="0"/>
        <v>45635</v>
      </c>
      <c r="B25" s="20" t="s">
        <v>16</v>
      </c>
      <c r="C25" s="20" t="s">
        <v>16</v>
      </c>
      <c r="D25" s="20" t="s">
        <v>16</v>
      </c>
      <c r="E25" s="20" t="s">
        <v>16</v>
      </c>
      <c r="F25" s="20" t="s">
        <v>7</v>
      </c>
      <c r="G25" s="43"/>
      <c r="H25" s="45">
        <v>24</v>
      </c>
      <c r="I25" s="42"/>
      <c r="J25" s="29" t="s">
        <v>29</v>
      </c>
      <c r="K25" s="29">
        <f t="shared" si="1"/>
        <v>0</v>
      </c>
      <c r="L25" s="42"/>
      <c r="M25" s="223" t="s">
        <v>30</v>
      </c>
      <c r="N25" s="224"/>
      <c r="O25" s="224"/>
      <c r="P25" s="224"/>
      <c r="Q25" s="224"/>
      <c r="R25" s="225"/>
    </row>
    <row r="26" spans="1:18" ht="15.75" customHeight="1" x14ac:dyDescent="0.4">
      <c r="A26" s="44">
        <f t="shared" si="0"/>
        <v>45642</v>
      </c>
      <c r="B26" s="20" t="s">
        <v>16</v>
      </c>
      <c r="C26" s="20" t="s">
        <v>16</v>
      </c>
      <c r="D26" s="20" t="s">
        <v>16</v>
      </c>
      <c r="E26" s="20" t="s">
        <v>16</v>
      </c>
      <c r="F26" s="20" t="s">
        <v>7</v>
      </c>
      <c r="G26" s="43"/>
      <c r="H26" s="45">
        <v>23</v>
      </c>
      <c r="I26" s="42"/>
      <c r="J26" s="40" t="s">
        <v>31</v>
      </c>
      <c r="K26" s="40">
        <f>COUNTBLANK($B$3:$F$49)</f>
        <v>0</v>
      </c>
      <c r="L26" s="42"/>
      <c r="M26" s="59" t="s">
        <v>32</v>
      </c>
      <c r="N26" s="41">
        <v>240</v>
      </c>
      <c r="O26" s="49" t="s">
        <v>15</v>
      </c>
      <c r="P26" s="42"/>
      <c r="Q26" s="41">
        <f>N26/(5/6)</f>
        <v>288</v>
      </c>
      <c r="R26" s="56" t="s">
        <v>21</v>
      </c>
    </row>
    <row r="27" spans="1:18" ht="15.75" customHeight="1" thickBot="1" x14ac:dyDescent="0.45">
      <c r="A27" s="44">
        <f t="shared" si="0"/>
        <v>45649</v>
      </c>
      <c r="B27" s="16" t="s">
        <v>11</v>
      </c>
      <c r="C27" s="15" t="s">
        <v>11</v>
      </c>
      <c r="D27" s="16" t="s">
        <v>11</v>
      </c>
      <c r="E27" s="16" t="s">
        <v>11</v>
      </c>
      <c r="F27" s="16" t="s">
        <v>11</v>
      </c>
      <c r="G27" s="43"/>
      <c r="H27" s="45">
        <v>22</v>
      </c>
      <c r="I27" s="42"/>
      <c r="J27" s="40" t="s">
        <v>33</v>
      </c>
      <c r="K27" s="40">
        <f t="shared" si="1"/>
        <v>5</v>
      </c>
      <c r="L27" s="42"/>
      <c r="M27" s="60" t="s">
        <v>24</v>
      </c>
      <c r="N27" s="37">
        <f>N17-N26</f>
        <v>-115</v>
      </c>
      <c r="O27" s="61" t="s">
        <v>15</v>
      </c>
      <c r="P27" s="57"/>
      <c r="Q27" s="38">
        <f>Q17-Q26</f>
        <v>-138</v>
      </c>
      <c r="R27" s="58" t="s">
        <v>21</v>
      </c>
    </row>
    <row r="28" spans="1:18" ht="15.75" customHeight="1" x14ac:dyDescent="0.4">
      <c r="A28" s="44">
        <f t="shared" si="0"/>
        <v>45656</v>
      </c>
      <c r="B28" s="16" t="s">
        <v>11</v>
      </c>
      <c r="C28" s="15" t="s">
        <v>11</v>
      </c>
      <c r="D28" s="16" t="s">
        <v>11</v>
      </c>
      <c r="E28" s="16" t="s">
        <v>11</v>
      </c>
      <c r="F28" s="16" t="s">
        <v>11</v>
      </c>
      <c r="G28" s="43"/>
      <c r="H28" s="45">
        <v>21</v>
      </c>
      <c r="I28" s="42"/>
      <c r="J28" s="28" t="s">
        <v>20</v>
      </c>
      <c r="K28" s="28">
        <f t="shared" si="1"/>
        <v>3</v>
      </c>
      <c r="L28" s="42"/>
      <c r="M28" s="42"/>
      <c r="N28" s="42"/>
      <c r="O28" s="42"/>
      <c r="P28" s="42"/>
      <c r="Q28" s="42"/>
      <c r="R28" s="42"/>
    </row>
    <row r="29" spans="1:18" ht="15.75" customHeight="1" x14ac:dyDescent="0.4">
      <c r="A29" s="44">
        <f t="shared" si="0"/>
        <v>45663</v>
      </c>
      <c r="B29" s="20" t="s">
        <v>16</v>
      </c>
      <c r="C29" s="20" t="s">
        <v>16</v>
      </c>
      <c r="D29" s="20" t="s">
        <v>16</v>
      </c>
      <c r="E29" s="20" t="s">
        <v>16</v>
      </c>
      <c r="F29" s="20" t="s">
        <v>7</v>
      </c>
      <c r="G29" s="43"/>
      <c r="H29" s="45">
        <v>20</v>
      </c>
      <c r="I29" s="42"/>
      <c r="J29" s="8" t="s">
        <v>19</v>
      </c>
      <c r="K29" s="8">
        <f>SUM(K24:K28)</f>
        <v>8</v>
      </c>
      <c r="L29" s="42"/>
      <c r="M29" s="42"/>
      <c r="N29" s="42"/>
      <c r="O29" s="42"/>
      <c r="P29" s="42"/>
      <c r="Q29" s="42"/>
      <c r="R29" s="42"/>
    </row>
    <row r="30" spans="1:18" ht="15.75" customHeight="1" x14ac:dyDescent="0.4">
      <c r="A30" s="44">
        <f t="shared" si="0"/>
        <v>45670</v>
      </c>
      <c r="B30" s="20" t="s">
        <v>16</v>
      </c>
      <c r="C30" s="20" t="s">
        <v>16</v>
      </c>
      <c r="D30" s="20" t="s">
        <v>16</v>
      </c>
      <c r="E30" s="20" t="s">
        <v>16</v>
      </c>
      <c r="F30" s="20" t="s">
        <v>7</v>
      </c>
      <c r="G30" s="43"/>
      <c r="H30" s="45">
        <v>19</v>
      </c>
      <c r="I30" s="42"/>
      <c r="J30" s="42"/>
      <c r="K30" s="42"/>
      <c r="L30" s="42"/>
      <c r="M30" s="42"/>
      <c r="N30" s="42"/>
      <c r="O30" s="42"/>
      <c r="P30" s="42"/>
      <c r="Q30" s="42"/>
      <c r="R30" s="42"/>
    </row>
    <row r="31" spans="1:18" ht="15.75" customHeight="1" x14ac:dyDescent="0.4">
      <c r="A31" s="44">
        <f t="shared" si="0"/>
        <v>45677</v>
      </c>
      <c r="B31" s="20" t="s">
        <v>16</v>
      </c>
      <c r="C31" s="20" t="s">
        <v>16</v>
      </c>
      <c r="D31" s="20" t="s">
        <v>16</v>
      </c>
      <c r="E31" s="20" t="s">
        <v>16</v>
      </c>
      <c r="F31" s="20" t="s">
        <v>7</v>
      </c>
      <c r="G31" s="43"/>
      <c r="H31" s="45">
        <v>18</v>
      </c>
      <c r="I31" s="42"/>
      <c r="J31" s="42"/>
      <c r="K31" s="42"/>
      <c r="L31" s="42"/>
      <c r="M31" s="42"/>
      <c r="N31" s="42"/>
      <c r="O31" s="42"/>
      <c r="P31" s="42"/>
      <c r="Q31" s="42"/>
      <c r="R31" s="42"/>
    </row>
    <row r="32" spans="1:18" ht="15.75" customHeight="1" x14ac:dyDescent="0.4">
      <c r="A32" s="44">
        <f t="shared" si="0"/>
        <v>45684</v>
      </c>
      <c r="B32" s="20" t="s">
        <v>16</v>
      </c>
      <c r="C32" s="20" t="s">
        <v>16</v>
      </c>
      <c r="D32" s="20" t="s">
        <v>16</v>
      </c>
      <c r="E32" s="20" t="s">
        <v>16</v>
      </c>
      <c r="F32" s="20" t="s">
        <v>7</v>
      </c>
      <c r="G32" s="43"/>
      <c r="H32" s="45">
        <v>17</v>
      </c>
      <c r="I32" s="42"/>
      <c r="J32" s="226" t="s">
        <v>34</v>
      </c>
      <c r="K32" s="226"/>
      <c r="L32" s="42"/>
      <c r="M32" s="42"/>
      <c r="N32" s="42"/>
      <c r="O32" s="42"/>
      <c r="P32" s="42"/>
      <c r="Q32" s="42"/>
      <c r="R32" s="42"/>
    </row>
    <row r="33" spans="1:11" ht="15.75" customHeight="1" x14ac:dyDescent="0.4">
      <c r="A33" s="44">
        <f t="shared" si="0"/>
        <v>45691</v>
      </c>
      <c r="B33" s="20" t="s">
        <v>17</v>
      </c>
      <c r="C33" s="20" t="s">
        <v>17</v>
      </c>
      <c r="D33" s="20" t="s">
        <v>17</v>
      </c>
      <c r="E33" s="20" t="s">
        <v>17</v>
      </c>
      <c r="F33" s="20" t="s">
        <v>7</v>
      </c>
      <c r="G33" s="43"/>
      <c r="H33" s="45">
        <v>16</v>
      </c>
      <c r="I33" s="42"/>
      <c r="J33" s="40" t="s">
        <v>13</v>
      </c>
      <c r="K33" s="40">
        <f>K14</f>
        <v>150</v>
      </c>
    </row>
    <row r="34" spans="1:11" ht="15.75" customHeight="1" x14ac:dyDescent="0.4">
      <c r="A34" s="44">
        <f t="shared" si="0"/>
        <v>45698</v>
      </c>
      <c r="B34" s="20" t="s">
        <v>17</v>
      </c>
      <c r="C34" s="20" t="s">
        <v>17</v>
      </c>
      <c r="D34" s="20" t="s">
        <v>17</v>
      </c>
      <c r="E34" s="20" t="s">
        <v>17</v>
      </c>
      <c r="F34" s="16" t="s">
        <v>11</v>
      </c>
      <c r="G34" s="43"/>
      <c r="H34" s="45">
        <v>15</v>
      </c>
      <c r="I34" s="42"/>
      <c r="J34" s="40" t="s">
        <v>20</v>
      </c>
      <c r="K34" s="40">
        <f>K19</f>
        <v>0</v>
      </c>
    </row>
    <row r="35" spans="1:11" ht="15.75" customHeight="1" x14ac:dyDescent="0.4">
      <c r="A35" s="44">
        <f t="shared" si="0"/>
        <v>45705</v>
      </c>
      <c r="B35" s="16" t="s">
        <v>11</v>
      </c>
      <c r="C35" s="19" t="s">
        <v>12</v>
      </c>
      <c r="D35" s="20" t="s">
        <v>16</v>
      </c>
      <c r="E35" s="20" t="s">
        <v>16</v>
      </c>
      <c r="F35" s="20" t="s">
        <v>7</v>
      </c>
      <c r="G35" s="43"/>
      <c r="H35" s="45">
        <v>14</v>
      </c>
      <c r="I35" s="42"/>
      <c r="J35" s="40" t="s">
        <v>25</v>
      </c>
      <c r="K35" s="40">
        <f>K29</f>
        <v>8</v>
      </c>
    </row>
    <row r="36" spans="1:11" ht="15.75" customHeight="1" x14ac:dyDescent="0.4">
      <c r="A36" s="44">
        <f t="shared" si="0"/>
        <v>45712</v>
      </c>
      <c r="B36" s="20" t="s">
        <v>17</v>
      </c>
      <c r="C36" s="20" t="s">
        <v>17</v>
      </c>
      <c r="D36" s="20" t="s">
        <v>17</v>
      </c>
      <c r="E36" s="20" t="s">
        <v>17</v>
      </c>
      <c r="F36" s="20" t="s">
        <v>7</v>
      </c>
      <c r="G36" s="43"/>
      <c r="H36" s="45">
        <v>13</v>
      </c>
      <c r="I36" s="42"/>
      <c r="J36" s="8" t="s">
        <v>19</v>
      </c>
      <c r="K36" s="8">
        <f>SUM(K33:K35)</f>
        <v>158</v>
      </c>
    </row>
    <row r="37" spans="1:11" ht="15.75" customHeight="1" x14ac:dyDescent="0.4">
      <c r="A37" s="44">
        <f t="shared" si="0"/>
        <v>45719</v>
      </c>
      <c r="B37" s="20" t="s">
        <v>17</v>
      </c>
      <c r="C37" s="20" t="s">
        <v>17</v>
      </c>
      <c r="D37" s="20" t="s">
        <v>17</v>
      </c>
      <c r="E37" s="20" t="s">
        <v>17</v>
      </c>
      <c r="F37" s="20" t="s">
        <v>7</v>
      </c>
      <c r="G37" s="43"/>
      <c r="H37" s="45">
        <v>12</v>
      </c>
      <c r="I37" s="42"/>
      <c r="J37" s="42"/>
      <c r="K37" s="42"/>
    </row>
    <row r="38" spans="1:11" ht="15.75" customHeight="1" x14ac:dyDescent="0.4">
      <c r="A38" s="44">
        <f t="shared" si="0"/>
        <v>45726</v>
      </c>
      <c r="B38" s="20" t="s">
        <v>17</v>
      </c>
      <c r="C38" s="20" t="s">
        <v>17</v>
      </c>
      <c r="D38" s="20" t="s">
        <v>17</v>
      </c>
      <c r="E38" s="20" t="s">
        <v>17</v>
      </c>
      <c r="F38" s="20" t="s">
        <v>7</v>
      </c>
      <c r="G38" s="43"/>
      <c r="H38" s="45">
        <v>11</v>
      </c>
      <c r="I38" s="42"/>
      <c r="J38" s="42"/>
      <c r="K38" s="42"/>
    </row>
    <row r="39" spans="1:11" ht="15.75" customHeight="1" x14ac:dyDescent="0.4">
      <c r="A39" s="44">
        <f t="shared" si="0"/>
        <v>45733</v>
      </c>
      <c r="B39" s="20" t="s">
        <v>17</v>
      </c>
      <c r="C39" s="20" t="s">
        <v>17</v>
      </c>
      <c r="D39" s="20" t="s">
        <v>17</v>
      </c>
      <c r="E39" s="20" t="s">
        <v>17</v>
      </c>
      <c r="F39" s="20" t="s">
        <v>7</v>
      </c>
      <c r="G39" s="43"/>
      <c r="H39" s="45">
        <v>10</v>
      </c>
      <c r="I39" s="42"/>
      <c r="J39" s="226" t="s">
        <v>36</v>
      </c>
      <c r="K39" s="226"/>
    </row>
    <row r="40" spans="1:11" ht="15.75" customHeight="1" x14ac:dyDescent="0.4">
      <c r="A40" s="44">
        <f t="shared" si="0"/>
        <v>45740</v>
      </c>
      <c r="B40" s="20" t="s">
        <v>17</v>
      </c>
      <c r="C40" s="20" t="s">
        <v>17</v>
      </c>
      <c r="D40" s="20" t="s">
        <v>17</v>
      </c>
      <c r="E40" s="20" t="s">
        <v>17</v>
      </c>
      <c r="F40" s="20" t="s">
        <v>7</v>
      </c>
      <c r="G40" s="43"/>
      <c r="H40" s="45">
        <v>9</v>
      </c>
      <c r="I40" s="42"/>
      <c r="J40" s="40" t="s">
        <v>37</v>
      </c>
      <c r="K40" s="40">
        <f>COUNTIF($B$3:$F$48,J40)</f>
        <v>0</v>
      </c>
    </row>
    <row r="41" spans="1:11" ht="15.75" customHeight="1" x14ac:dyDescent="0.4">
      <c r="A41" s="44">
        <f t="shared" si="0"/>
        <v>45747</v>
      </c>
      <c r="B41" s="16" t="s">
        <v>11</v>
      </c>
      <c r="C41" s="15" t="s">
        <v>11</v>
      </c>
      <c r="D41" s="16" t="s">
        <v>11</v>
      </c>
      <c r="E41" s="16" t="s">
        <v>11</v>
      </c>
      <c r="F41" s="16" t="s">
        <v>11</v>
      </c>
      <c r="G41" s="43"/>
      <c r="H41" s="45">
        <v>8</v>
      </c>
      <c r="I41" s="42"/>
      <c r="J41" s="40" t="s">
        <v>7</v>
      </c>
      <c r="K41" s="40">
        <f>COUNTIF($B$3:$F$48,J41)</f>
        <v>35</v>
      </c>
    </row>
    <row r="42" spans="1:11" ht="15.75" customHeight="1" x14ac:dyDescent="0.4">
      <c r="A42" s="44">
        <f t="shared" si="0"/>
        <v>45754</v>
      </c>
      <c r="B42" s="16" t="s">
        <v>11</v>
      </c>
      <c r="C42" s="15" t="s">
        <v>11</v>
      </c>
      <c r="D42" s="16" t="s">
        <v>11</v>
      </c>
      <c r="E42" s="16" t="s">
        <v>11</v>
      </c>
      <c r="F42" s="16" t="s">
        <v>11</v>
      </c>
      <c r="G42" s="43"/>
      <c r="H42" s="45">
        <v>7</v>
      </c>
      <c r="I42" s="42"/>
      <c r="J42" s="40" t="s">
        <v>11</v>
      </c>
      <c r="K42" s="40">
        <f>COUNTIF($B$8:$F$48,J42)</f>
        <v>35</v>
      </c>
    </row>
    <row r="43" spans="1:11" ht="15.75" customHeight="1" x14ac:dyDescent="0.4">
      <c r="A43" s="44">
        <f t="shared" si="0"/>
        <v>45761</v>
      </c>
      <c r="B43" s="20" t="s">
        <v>17</v>
      </c>
      <c r="C43" s="20" t="s">
        <v>17</v>
      </c>
      <c r="D43" s="20" t="s">
        <v>17</v>
      </c>
      <c r="E43" s="20" t="s">
        <v>17</v>
      </c>
      <c r="F43" s="16" t="s">
        <v>11</v>
      </c>
      <c r="G43" s="43"/>
      <c r="H43" s="45">
        <v>6</v>
      </c>
      <c r="I43" s="42"/>
      <c r="J43" s="8" t="s">
        <v>19</v>
      </c>
      <c r="K43" s="8">
        <f>SUM(K40:K42)</f>
        <v>70</v>
      </c>
    </row>
    <row r="44" spans="1:11" ht="15.75" customHeight="1" x14ac:dyDescent="0.4">
      <c r="A44" s="44">
        <f t="shared" si="0"/>
        <v>45768</v>
      </c>
      <c r="B44" s="16" t="s">
        <v>11</v>
      </c>
      <c r="C44" s="20" t="s">
        <v>17</v>
      </c>
      <c r="D44" s="20" t="s">
        <v>17</v>
      </c>
      <c r="E44" s="20" t="s">
        <v>17</v>
      </c>
      <c r="F44" s="20" t="s">
        <v>7</v>
      </c>
      <c r="G44" s="43"/>
      <c r="H44" s="45">
        <v>5</v>
      </c>
      <c r="I44" s="42"/>
      <c r="J44" s="42"/>
      <c r="K44" s="42"/>
    </row>
    <row r="45" spans="1:11" ht="15.75" customHeight="1" x14ac:dyDescent="0.4">
      <c r="A45" s="44">
        <f t="shared" si="0"/>
        <v>45775</v>
      </c>
      <c r="B45" s="20" t="s">
        <v>17</v>
      </c>
      <c r="C45" s="20" t="s">
        <v>17</v>
      </c>
      <c r="D45" s="20" t="s">
        <v>17</v>
      </c>
      <c r="E45" s="20" t="s">
        <v>17</v>
      </c>
      <c r="F45" s="20" t="s">
        <v>7</v>
      </c>
      <c r="G45" s="43"/>
      <c r="H45" s="45">
        <v>4</v>
      </c>
      <c r="I45" s="42"/>
      <c r="J45" s="42"/>
      <c r="K45" s="42"/>
    </row>
    <row r="46" spans="1:11" ht="15.75" customHeight="1" x14ac:dyDescent="0.4">
      <c r="A46" s="44">
        <f t="shared" si="0"/>
        <v>45782</v>
      </c>
      <c r="B46" s="16" t="s">
        <v>11</v>
      </c>
      <c r="C46" s="21" t="s">
        <v>18</v>
      </c>
      <c r="D46" s="20" t="s">
        <v>18</v>
      </c>
      <c r="E46" s="20" t="s">
        <v>18</v>
      </c>
      <c r="F46" s="20" t="s">
        <v>7</v>
      </c>
      <c r="G46" s="43"/>
      <c r="H46" s="45">
        <v>3</v>
      </c>
      <c r="I46" s="42"/>
      <c r="J46" s="42"/>
      <c r="K46" s="42"/>
    </row>
    <row r="47" spans="1:11" ht="15.75" customHeight="1" x14ac:dyDescent="0.4">
      <c r="A47" s="44">
        <f t="shared" si="0"/>
        <v>45789</v>
      </c>
      <c r="B47" s="20" t="s">
        <v>18</v>
      </c>
      <c r="C47" s="21" t="s">
        <v>18</v>
      </c>
      <c r="D47" s="20" t="s">
        <v>18</v>
      </c>
      <c r="E47" s="20" t="s">
        <v>18</v>
      </c>
      <c r="F47" s="20" t="s">
        <v>7</v>
      </c>
      <c r="G47" s="43"/>
      <c r="H47" s="45">
        <v>2</v>
      </c>
      <c r="I47" s="42"/>
      <c r="J47" s="42"/>
      <c r="K47" s="42"/>
    </row>
    <row r="48" spans="1:11" ht="15.75" customHeight="1" x14ac:dyDescent="0.4">
      <c r="A48" s="44">
        <f t="shared" si="0"/>
        <v>45796</v>
      </c>
      <c r="B48" s="20" t="s">
        <v>18</v>
      </c>
      <c r="C48" s="21" t="s">
        <v>18</v>
      </c>
      <c r="D48" s="20" t="s">
        <v>18</v>
      </c>
      <c r="E48" s="20" t="s">
        <v>18</v>
      </c>
      <c r="F48" s="20" t="s">
        <v>7</v>
      </c>
      <c r="G48" s="43"/>
      <c r="H48" s="45">
        <v>1</v>
      </c>
      <c r="I48" s="42"/>
      <c r="J48" s="42"/>
      <c r="K48" s="42"/>
    </row>
    <row r="49" spans="1:8" ht="15.75" customHeight="1" x14ac:dyDescent="0.4">
      <c r="A49" s="44">
        <f t="shared" si="0"/>
        <v>45803</v>
      </c>
      <c r="B49" s="20" t="s">
        <v>18</v>
      </c>
      <c r="C49" s="21" t="s">
        <v>18</v>
      </c>
      <c r="D49" s="20" t="s">
        <v>18</v>
      </c>
      <c r="E49" s="20" t="s">
        <v>18</v>
      </c>
      <c r="F49" s="20" t="s">
        <v>7</v>
      </c>
      <c r="G49" s="43"/>
      <c r="H49" s="45"/>
    </row>
  </sheetData>
  <sheetProtection selectLockedCells="1"/>
  <mergeCells count="10">
    <mergeCell ref="M25:R25"/>
    <mergeCell ref="J32:K32"/>
    <mergeCell ref="J39:K39"/>
    <mergeCell ref="J9:K9"/>
    <mergeCell ref="L10:L13"/>
    <mergeCell ref="O10:O13"/>
    <mergeCell ref="P10:P13"/>
    <mergeCell ref="J17:K17"/>
    <mergeCell ref="M21:M22"/>
    <mergeCell ref="J22:K22"/>
  </mergeCells>
  <conditionalFormatting sqref="N21:N22">
    <cfRule type="cellIs" dxfId="47" priority="1" operator="lessThan">
      <formula>0</formula>
    </cfRule>
    <cfRule type="cellIs" dxfId="46" priority="2" operator="lessThan">
      <formula>0</formula>
    </cfRule>
  </conditionalFormatting>
  <conditionalFormatting sqref="N27">
    <cfRule type="cellIs" dxfId="45" priority="7" operator="lessThan">
      <formula>0</formula>
    </cfRule>
    <cfRule type="cellIs" dxfId="44" priority="8" operator="lessThan">
      <formula>0</formula>
    </cfRule>
  </conditionalFormatting>
  <conditionalFormatting sqref="Q21">
    <cfRule type="cellIs" dxfId="43" priority="3" operator="lessThan">
      <formula>0</formula>
    </cfRule>
    <cfRule type="cellIs" dxfId="42" priority="4" operator="lessThan">
      <formula>0</formula>
    </cfRule>
  </conditionalFormatting>
  <conditionalFormatting sqref="Q27">
    <cfRule type="cellIs" dxfId="41" priority="5" operator="lessThan">
      <formula>0</formula>
    </cfRule>
    <cfRule type="cellIs" dxfId="40" priority="6" operator="lessThan">
      <formula>0</formula>
    </cfRule>
  </conditionalFormatting>
  <pageMargins left="0.39370078740157483" right="0.39370078740157483" top="0.39370078740157483" bottom="0.39370078740157483" header="0.19685039370078741" footer="0.19685039370078741"/>
  <pageSetup paperSize="8" scale="71" fitToWidth="0" orientation="landscape" r:id="rId1"/>
  <headerFooter>
    <oddHeader>&amp;L&amp;"Arial,Bold"&amp;12N5 CS Year 1 Plan 2023-24</oddHeader>
    <oddFooter>&amp;LN5 CS - Year 1&amp;C&amp;P of &amp;N&amp;RPrinted at &amp;T on &amp;D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813F-839C-486F-A551-B2260DC417D5}">
  <dimension ref="A1:AX24"/>
  <sheetViews>
    <sheetView zoomScaleNormal="100" workbookViewId="0">
      <selection activeCell="V29" sqref="V29"/>
    </sheetView>
  </sheetViews>
  <sheetFormatPr defaultColWidth="2.796875" defaultRowHeight="15" x14ac:dyDescent="0.45"/>
  <cols>
    <col min="1" max="16384" width="2.796875" style="146"/>
  </cols>
  <sheetData>
    <row r="1" spans="1:50" s="66" customFormat="1" ht="22.5" x14ac:dyDescent="0.45">
      <c r="A1" s="244" t="s">
        <v>42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</row>
    <row r="2" spans="1:50" ht="17.649999999999999" x14ac:dyDescent="0.4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</row>
    <row r="3" spans="1:50" ht="22.5" customHeight="1" x14ac:dyDescent="0.45">
      <c r="A3" s="245" t="s">
        <v>43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7"/>
      <c r="AG3" s="254" t="s">
        <v>44</v>
      </c>
      <c r="AH3" s="255"/>
      <c r="AI3" s="255"/>
      <c r="AJ3" s="255"/>
      <c r="AK3" s="255"/>
      <c r="AL3" s="255"/>
      <c r="AM3" s="255"/>
      <c r="AN3" s="255"/>
      <c r="AO3" s="255"/>
      <c r="AP3" s="255"/>
      <c r="AQ3" s="255"/>
      <c r="AR3" s="255"/>
      <c r="AS3" s="255"/>
      <c r="AT3" s="255"/>
      <c r="AU3" s="255"/>
      <c r="AV3" s="256"/>
    </row>
    <row r="4" spans="1:50" ht="22.5" customHeight="1" x14ac:dyDescent="0.45">
      <c r="A4" s="248"/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50"/>
      <c r="AG4" s="257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9"/>
    </row>
    <row r="5" spans="1:50" ht="22.5" customHeight="1" x14ac:dyDescent="0.45">
      <c r="A5" s="248"/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50"/>
      <c r="AG5" s="257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9"/>
    </row>
    <row r="6" spans="1:50" ht="22.5" customHeight="1" x14ac:dyDescent="0.45">
      <c r="A6" s="248"/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50"/>
      <c r="AG6" s="257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9"/>
    </row>
    <row r="7" spans="1:50" ht="22.5" customHeight="1" x14ac:dyDescent="0.45">
      <c r="A7" s="251"/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3"/>
      <c r="AG7" s="260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2"/>
    </row>
    <row r="9" spans="1:50" ht="15" customHeight="1" x14ac:dyDescent="0.45">
      <c r="AM9"/>
      <c r="AN9"/>
      <c r="AO9"/>
      <c r="AP9"/>
      <c r="AQ9"/>
      <c r="AR9"/>
      <c r="AS9"/>
      <c r="AT9"/>
      <c r="AU9"/>
      <c r="AV9"/>
      <c r="AW9"/>
      <c r="AX9"/>
    </row>
    <row r="10" spans="1:50" x14ac:dyDescent="0.45">
      <c r="AM10"/>
      <c r="AN10"/>
      <c r="AO10"/>
      <c r="AP10"/>
      <c r="AQ10"/>
      <c r="AR10"/>
      <c r="AS10"/>
      <c r="AT10"/>
      <c r="AU10"/>
      <c r="AV10"/>
      <c r="AW10"/>
      <c r="AX10"/>
    </row>
    <row r="11" spans="1:50" x14ac:dyDescent="0.45"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s="66" customFormat="1" ht="23.25" x14ac:dyDescent="0.7">
      <c r="A12" s="244" t="s">
        <v>64</v>
      </c>
      <c r="B12" s="244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69"/>
      <c r="AX12" s="69"/>
    </row>
    <row r="13" spans="1:50" ht="17.649999999999999" x14ac:dyDescent="0.45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/>
      <c r="AX13"/>
    </row>
    <row r="14" spans="1:50" ht="22.5" customHeight="1" x14ac:dyDescent="0.45">
      <c r="A14" s="245" t="s">
        <v>63</v>
      </c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7"/>
      <c r="AF14" s="269" t="s">
        <v>62</v>
      </c>
      <c r="AG14" s="263"/>
      <c r="AH14" s="263"/>
      <c r="AI14" s="263"/>
      <c r="AJ14" s="263"/>
      <c r="AK14" s="263"/>
      <c r="AL14" s="263"/>
      <c r="AM14" s="263"/>
      <c r="AN14" s="263"/>
      <c r="AO14" s="263"/>
      <c r="AP14" s="263"/>
      <c r="AQ14" s="263"/>
      <c r="AR14" s="263"/>
      <c r="AS14" s="263"/>
      <c r="AT14" s="263"/>
      <c r="AU14" s="263"/>
      <c r="AV14" s="264"/>
    </row>
    <row r="15" spans="1:50" ht="22.5" customHeight="1" x14ac:dyDescent="0.45">
      <c r="A15" s="248"/>
      <c r="B15" s="249"/>
      <c r="C15" s="249"/>
      <c r="D15" s="249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50"/>
      <c r="AF15" s="270"/>
      <c r="AG15" s="265"/>
      <c r="AH15" s="265"/>
      <c r="AI15" s="265"/>
      <c r="AJ15" s="265"/>
      <c r="AK15" s="265"/>
      <c r="AL15" s="265"/>
      <c r="AM15" s="265"/>
      <c r="AN15" s="265"/>
      <c r="AO15" s="265"/>
      <c r="AP15" s="265"/>
      <c r="AQ15" s="265"/>
      <c r="AR15" s="265"/>
      <c r="AS15" s="265"/>
      <c r="AT15" s="265"/>
      <c r="AU15" s="265"/>
      <c r="AV15" s="266"/>
    </row>
    <row r="16" spans="1:50" ht="22.5" customHeight="1" x14ac:dyDescent="0.45">
      <c r="A16" s="248"/>
      <c r="B16" s="249"/>
      <c r="C16" s="249"/>
      <c r="D16" s="249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50"/>
      <c r="AF16" s="270"/>
      <c r="AG16" s="265"/>
      <c r="AH16" s="265"/>
      <c r="AI16" s="265"/>
      <c r="AJ16" s="265"/>
      <c r="AK16" s="265"/>
      <c r="AL16" s="265"/>
      <c r="AM16" s="265"/>
      <c r="AN16" s="265"/>
      <c r="AO16" s="265"/>
      <c r="AP16" s="265"/>
      <c r="AQ16" s="265"/>
      <c r="AR16" s="265"/>
      <c r="AS16" s="265"/>
      <c r="AT16" s="265"/>
      <c r="AU16" s="265"/>
      <c r="AV16" s="266"/>
    </row>
    <row r="17" spans="1:48" ht="22.5" customHeight="1" x14ac:dyDescent="0.45">
      <c r="A17" s="248"/>
      <c r="B17" s="249"/>
      <c r="C17" s="249"/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50"/>
      <c r="AF17" s="270"/>
      <c r="AG17" s="265"/>
      <c r="AH17" s="265"/>
      <c r="AI17" s="265"/>
      <c r="AJ17" s="265"/>
      <c r="AK17" s="265"/>
      <c r="AL17" s="265"/>
      <c r="AM17" s="265"/>
      <c r="AN17" s="265"/>
      <c r="AO17" s="265"/>
      <c r="AP17" s="265"/>
      <c r="AQ17" s="265"/>
      <c r="AR17" s="265"/>
      <c r="AS17" s="265"/>
      <c r="AT17" s="265"/>
      <c r="AU17" s="265"/>
      <c r="AV17" s="266"/>
    </row>
    <row r="18" spans="1:48" ht="22.5" customHeight="1" x14ac:dyDescent="0.45">
      <c r="A18" s="251"/>
      <c r="B18" s="252"/>
      <c r="C18" s="252"/>
      <c r="D18" s="252"/>
      <c r="E18" s="252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52"/>
      <c r="X18" s="252"/>
      <c r="Y18" s="252"/>
      <c r="Z18" s="252"/>
      <c r="AA18" s="252"/>
      <c r="AB18" s="252"/>
      <c r="AC18" s="252"/>
      <c r="AD18" s="252"/>
      <c r="AE18" s="253"/>
      <c r="AF18" s="271"/>
      <c r="AG18" s="267"/>
      <c r="AH18" s="267"/>
      <c r="AI18" s="267"/>
      <c r="AJ18" s="267"/>
      <c r="AK18" s="267"/>
      <c r="AL18" s="267"/>
      <c r="AM18" s="267"/>
      <c r="AN18" s="267"/>
      <c r="AO18" s="267"/>
      <c r="AP18" s="267"/>
      <c r="AQ18" s="267"/>
      <c r="AR18" s="267"/>
      <c r="AS18" s="267"/>
      <c r="AT18" s="267"/>
      <c r="AU18" s="267"/>
      <c r="AV18" s="268"/>
    </row>
    <row r="21" spans="1:48" s="70" customFormat="1" ht="17.25" x14ac:dyDescent="0.45">
      <c r="AV21" s="71"/>
    </row>
    <row r="22" spans="1:48" x14ac:dyDescent="0.45">
      <c r="AV22" s="147"/>
    </row>
    <row r="24" spans="1:48" ht="17.25" x14ac:dyDescent="0.45">
      <c r="AV24" s="71" t="s">
        <v>45</v>
      </c>
    </row>
  </sheetData>
  <mergeCells count="6">
    <mergeCell ref="A1:AV1"/>
    <mergeCell ref="A3:AF7"/>
    <mergeCell ref="AG3:AV7"/>
    <mergeCell ref="A12:AV12"/>
    <mergeCell ref="A14:AE18"/>
    <mergeCell ref="AF14:AV18"/>
  </mergeCells>
  <printOptions horizontalCentered="1"/>
  <pageMargins left="0.39370078740157483" right="0.39370078740157483" top="0.78740157480314965" bottom="0.78740157480314965" header="0.39370078740157483" footer="0.3937007874015748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B4432-89B9-4180-B20A-A9FE2B18D66D}">
  <sheetPr>
    <pageSetUpPr fitToPage="1"/>
  </sheetPr>
  <dimension ref="A1:R49"/>
  <sheetViews>
    <sheetView zoomScaleNormal="100" workbookViewId="0">
      <selection activeCell="H8" sqref="H8"/>
    </sheetView>
  </sheetViews>
  <sheetFormatPr defaultColWidth="9.19921875" defaultRowHeight="15.75" customHeight="1" x14ac:dyDescent="0.45"/>
  <cols>
    <col min="1" max="1" width="12.265625" style="6" bestFit="1" customWidth="1"/>
    <col min="2" max="6" width="9.19921875" style="3" customWidth="1"/>
    <col min="7" max="7" width="3.53125" style="3" customWidth="1"/>
    <col min="8" max="8" width="3.796875" style="3" bestFit="1" customWidth="1"/>
    <col min="9" max="9" width="3.53125" style="3" customWidth="1"/>
    <col min="10" max="10" width="10.53125" style="3" bestFit="1" customWidth="1"/>
    <col min="11" max="11" width="5.19921875" style="3" bestFit="1" customWidth="1"/>
    <col min="12" max="12" width="6.796875" style="3" customWidth="1"/>
    <col min="13" max="13" width="10.796875" style="3" bestFit="1" customWidth="1"/>
    <col min="14" max="14" width="6.796875" style="3" customWidth="1"/>
    <col min="15" max="15" width="6.19921875" style="3" customWidth="1"/>
    <col min="16" max="16" width="6.19921875" style="3" bestFit="1" customWidth="1"/>
    <col min="17" max="18" width="9.19921875" style="3"/>
    <col min="19" max="19" width="3.53125" style="3" customWidth="1"/>
    <col min="20" max="16384" width="9.19921875" style="3"/>
  </cols>
  <sheetData>
    <row r="1" spans="1:16" ht="15.75" customHeight="1" thickBot="1" x14ac:dyDescent="0.5">
      <c r="A1" s="213" t="s">
        <v>0</v>
      </c>
      <c r="B1" s="209" t="s">
        <v>1</v>
      </c>
      <c r="C1" s="209" t="s">
        <v>2</v>
      </c>
      <c r="D1" s="209" t="s">
        <v>3</v>
      </c>
      <c r="E1" s="209" t="s">
        <v>4</v>
      </c>
      <c r="F1" s="210" t="s">
        <v>5</v>
      </c>
      <c r="G1" s="1"/>
      <c r="H1" s="1"/>
      <c r="I1" s="1"/>
      <c r="J1" s="49"/>
      <c r="K1" s="42"/>
      <c r="L1" s="42"/>
      <c r="M1" s="42"/>
      <c r="N1" s="42"/>
      <c r="O1" s="42"/>
      <c r="P1" s="42"/>
    </row>
    <row r="2" spans="1:16" ht="15.75" customHeight="1" thickBot="1" x14ac:dyDescent="0.5">
      <c r="A2" s="213" t="s">
        <v>6</v>
      </c>
      <c r="B2" s="215" t="s">
        <v>7</v>
      </c>
      <c r="C2" s="214">
        <v>6</v>
      </c>
      <c r="D2" s="214">
        <v>4</v>
      </c>
      <c r="E2" s="214">
        <v>5</v>
      </c>
      <c r="F2" s="216" t="s">
        <v>7</v>
      </c>
      <c r="G2" s="43"/>
      <c r="H2" s="43"/>
      <c r="I2" s="42"/>
      <c r="J2" s="49"/>
      <c r="K2" s="42"/>
      <c r="L2" s="42"/>
      <c r="M2" s="42"/>
      <c r="N2" s="42"/>
      <c r="O2" s="42"/>
      <c r="P2" s="42"/>
    </row>
    <row r="3" spans="1:16" ht="15.75" customHeight="1" x14ac:dyDescent="0.45">
      <c r="A3" s="219">
        <v>45446</v>
      </c>
      <c r="B3" s="217" t="s">
        <v>7</v>
      </c>
      <c r="C3" s="211" t="s">
        <v>8</v>
      </c>
      <c r="D3" s="211" t="s">
        <v>8</v>
      </c>
      <c r="E3" s="211" t="s">
        <v>8</v>
      </c>
      <c r="F3" s="212" t="s">
        <v>7</v>
      </c>
      <c r="G3" s="43"/>
      <c r="H3" s="43"/>
      <c r="I3" s="42"/>
      <c r="J3" s="49"/>
      <c r="K3" s="42"/>
      <c r="L3" s="42"/>
      <c r="M3" s="42"/>
      <c r="N3" s="42"/>
      <c r="O3" s="42"/>
      <c r="P3" s="42"/>
    </row>
    <row r="4" spans="1:16" ht="15.75" customHeight="1" x14ac:dyDescent="0.45">
      <c r="A4" s="220">
        <f>A3+7</f>
        <v>45453</v>
      </c>
      <c r="B4" s="192" t="s">
        <v>7</v>
      </c>
      <c r="C4" s="191" t="s">
        <v>8</v>
      </c>
      <c r="D4" s="191" t="s">
        <v>8</v>
      </c>
      <c r="E4" s="191" t="s">
        <v>8</v>
      </c>
      <c r="F4" s="204" t="s">
        <v>7</v>
      </c>
      <c r="G4" s="43"/>
      <c r="H4" s="43"/>
      <c r="I4" s="42"/>
      <c r="J4" s="49"/>
      <c r="K4" s="42"/>
      <c r="L4" s="42"/>
      <c r="M4" s="42"/>
      <c r="N4" s="42"/>
      <c r="O4" s="42"/>
      <c r="P4" s="42"/>
    </row>
    <row r="5" spans="1:16" ht="15.75" customHeight="1" x14ac:dyDescent="0.45">
      <c r="A5" s="220">
        <f t="shared" ref="A5:A6" si="0">A4+7</f>
        <v>45460</v>
      </c>
      <c r="B5" s="192" t="s">
        <v>7</v>
      </c>
      <c r="C5" s="191" t="s">
        <v>8</v>
      </c>
      <c r="D5" s="191" t="s">
        <v>8</v>
      </c>
      <c r="E5" s="191" t="s">
        <v>8</v>
      </c>
      <c r="F5" s="204" t="s">
        <v>7</v>
      </c>
      <c r="G5" s="43"/>
      <c r="H5" s="43"/>
      <c r="I5" s="42"/>
      <c r="J5" s="49"/>
      <c r="K5" s="42"/>
      <c r="L5" s="42"/>
      <c r="M5" s="42"/>
      <c r="N5" s="42"/>
      <c r="O5" s="42"/>
      <c r="P5" s="42"/>
    </row>
    <row r="6" spans="1:16" ht="15.75" customHeight="1" x14ac:dyDescent="0.4">
      <c r="A6" s="220">
        <f t="shared" si="0"/>
        <v>45467</v>
      </c>
      <c r="B6" s="192" t="s">
        <v>7</v>
      </c>
      <c r="C6" s="193" t="s">
        <v>10</v>
      </c>
      <c r="D6" s="193" t="s">
        <v>10</v>
      </c>
      <c r="E6" s="193" t="s">
        <v>10</v>
      </c>
      <c r="F6" s="205" t="s">
        <v>11</v>
      </c>
      <c r="G6" s="43"/>
      <c r="H6" s="43"/>
      <c r="I6" s="42"/>
      <c r="J6" s="49"/>
      <c r="K6" s="42"/>
      <c r="L6" s="42"/>
      <c r="M6" s="42"/>
      <c r="N6" s="42"/>
      <c r="O6" s="42"/>
      <c r="P6" s="42"/>
    </row>
    <row r="7" spans="1:16" ht="15.75" customHeight="1" x14ac:dyDescent="0.4">
      <c r="A7" s="134"/>
      <c r="B7" s="194" t="s">
        <v>11</v>
      </c>
      <c r="C7" s="201" t="s">
        <v>11</v>
      </c>
      <c r="D7" s="201" t="s">
        <v>11</v>
      </c>
      <c r="E7" s="201" t="s">
        <v>11</v>
      </c>
      <c r="F7" s="205" t="s">
        <v>11</v>
      </c>
      <c r="G7" s="43"/>
      <c r="H7" s="43"/>
      <c r="I7" s="42"/>
      <c r="J7" s="49"/>
      <c r="K7" s="42"/>
      <c r="L7" s="42"/>
      <c r="M7" s="42"/>
      <c r="N7" s="42"/>
      <c r="O7" s="42"/>
      <c r="P7" s="42"/>
    </row>
    <row r="8" spans="1:16" ht="15.75" customHeight="1" x14ac:dyDescent="0.4">
      <c r="A8" s="220">
        <v>45516</v>
      </c>
      <c r="B8" s="195" t="s">
        <v>12</v>
      </c>
      <c r="C8" s="202" t="s">
        <v>12</v>
      </c>
      <c r="D8" s="202" t="s">
        <v>12</v>
      </c>
      <c r="E8" s="197" t="s">
        <v>8</v>
      </c>
      <c r="F8" s="206" t="s">
        <v>7</v>
      </c>
      <c r="G8" s="43"/>
      <c r="H8" s="45">
        <v>39</v>
      </c>
      <c r="I8" s="42"/>
      <c r="J8" s="49"/>
      <c r="K8" s="42"/>
      <c r="L8" s="42"/>
      <c r="M8" s="42"/>
      <c r="N8" s="42"/>
      <c r="O8" s="42"/>
      <c r="P8" s="42"/>
    </row>
    <row r="9" spans="1:16" ht="15.75" customHeight="1" x14ac:dyDescent="0.4">
      <c r="A9" s="220">
        <f>A8+7</f>
        <v>45523</v>
      </c>
      <c r="B9" s="192" t="s">
        <v>7</v>
      </c>
      <c r="C9" s="197" t="s">
        <v>8</v>
      </c>
      <c r="D9" s="197" t="s">
        <v>8</v>
      </c>
      <c r="E9" s="197" t="s">
        <v>8</v>
      </c>
      <c r="F9" s="206" t="s">
        <v>7</v>
      </c>
      <c r="G9" s="43"/>
      <c r="H9" s="45">
        <v>38</v>
      </c>
      <c r="I9" s="42"/>
      <c r="J9" s="226" t="s">
        <v>13</v>
      </c>
      <c r="K9" s="226"/>
      <c r="L9" s="42"/>
      <c r="M9" s="42"/>
      <c r="N9" s="40" t="s">
        <v>14</v>
      </c>
      <c r="O9" s="42"/>
      <c r="P9" s="42"/>
    </row>
    <row r="10" spans="1:16" ht="15.75" customHeight="1" x14ac:dyDescent="0.4">
      <c r="A10" s="220">
        <f t="shared" ref="A10:A49" si="1">A9+7</f>
        <v>45530</v>
      </c>
      <c r="B10" s="192" t="s">
        <v>7</v>
      </c>
      <c r="C10" s="197" t="s">
        <v>8</v>
      </c>
      <c r="D10" s="197" t="s">
        <v>8</v>
      </c>
      <c r="E10" s="197" t="s">
        <v>8</v>
      </c>
      <c r="F10" s="206" t="s">
        <v>7</v>
      </c>
      <c r="G10" s="43"/>
      <c r="H10" s="45">
        <v>37</v>
      </c>
      <c r="I10" s="42"/>
      <c r="J10" s="40" t="s">
        <v>8</v>
      </c>
      <c r="K10" s="40">
        <f>COUNTIF($B$3:$F$49,J10)</f>
        <v>38</v>
      </c>
      <c r="L10" s="227">
        <f>SUM(K10:K13)</f>
        <v>70</v>
      </c>
      <c r="M10" s="46">
        <f>K10/L$10</f>
        <v>0.54285714285714282</v>
      </c>
      <c r="N10" s="47">
        <v>0.54</v>
      </c>
      <c r="O10" s="230">
        <f>L10*(50/60)</f>
        <v>58.333333333333336</v>
      </c>
      <c r="P10" s="231" t="s">
        <v>15</v>
      </c>
    </row>
    <row r="11" spans="1:16" ht="15.75" customHeight="1" x14ac:dyDescent="0.4">
      <c r="A11" s="220">
        <f t="shared" si="1"/>
        <v>45537</v>
      </c>
      <c r="B11" s="192" t="s">
        <v>7</v>
      </c>
      <c r="C11" s="197" t="s">
        <v>8</v>
      </c>
      <c r="D11" s="197" t="s">
        <v>8</v>
      </c>
      <c r="E11" s="197" t="s">
        <v>8</v>
      </c>
      <c r="F11" s="206" t="s">
        <v>7</v>
      </c>
      <c r="G11" s="43"/>
      <c r="H11" s="45">
        <v>36</v>
      </c>
      <c r="I11" s="42"/>
      <c r="J11" s="40" t="s">
        <v>16</v>
      </c>
      <c r="K11" s="40">
        <f>COUNTIF($B$3:$F$49,J11)</f>
        <v>24</v>
      </c>
      <c r="L11" s="228"/>
      <c r="M11" s="46">
        <f t="shared" ref="M11:M13" si="2">K11/L$10</f>
        <v>0.34285714285714286</v>
      </c>
      <c r="N11" s="47">
        <v>0.33</v>
      </c>
      <c r="O11" s="230"/>
      <c r="P11" s="231"/>
    </row>
    <row r="12" spans="1:16" ht="15.75" customHeight="1" x14ac:dyDescent="0.4">
      <c r="A12" s="220">
        <f t="shared" si="1"/>
        <v>45544</v>
      </c>
      <c r="B12" s="192" t="s">
        <v>7</v>
      </c>
      <c r="C12" s="197" t="s">
        <v>8</v>
      </c>
      <c r="D12" s="197" t="s">
        <v>8</v>
      </c>
      <c r="E12" s="197" t="s">
        <v>8</v>
      </c>
      <c r="F12" s="206" t="s">
        <v>7</v>
      </c>
      <c r="G12" s="43"/>
      <c r="H12" s="45">
        <v>35</v>
      </c>
      <c r="I12" s="42"/>
      <c r="J12" s="40" t="s">
        <v>17</v>
      </c>
      <c r="K12" s="40">
        <f>COUNTIF($B$3:$F$49,J12)</f>
        <v>0</v>
      </c>
      <c r="L12" s="228"/>
      <c r="M12" s="46">
        <f t="shared" si="2"/>
        <v>0</v>
      </c>
      <c r="N12" s="47">
        <v>0</v>
      </c>
      <c r="O12" s="230"/>
      <c r="P12" s="231"/>
    </row>
    <row r="13" spans="1:16" ht="15.75" customHeight="1" x14ac:dyDescent="0.4">
      <c r="A13" s="220">
        <f t="shared" si="1"/>
        <v>45551</v>
      </c>
      <c r="B13" s="192" t="s">
        <v>7</v>
      </c>
      <c r="C13" s="197" t="s">
        <v>8</v>
      </c>
      <c r="D13" s="197" t="s">
        <v>8</v>
      </c>
      <c r="E13" s="197" t="s">
        <v>8</v>
      </c>
      <c r="F13" s="206" t="s">
        <v>7</v>
      </c>
      <c r="G13" s="43"/>
      <c r="H13" s="45">
        <v>34</v>
      </c>
      <c r="I13" s="42"/>
      <c r="J13" s="40" t="s">
        <v>18</v>
      </c>
      <c r="K13" s="40">
        <f>COUNTIF($B$3:$F$49,J13)</f>
        <v>8</v>
      </c>
      <c r="L13" s="229"/>
      <c r="M13" s="46">
        <f t="shared" si="2"/>
        <v>0.11428571428571428</v>
      </c>
      <c r="N13" s="47">
        <v>0.13</v>
      </c>
      <c r="O13" s="230"/>
      <c r="P13" s="231"/>
    </row>
    <row r="14" spans="1:16" ht="15.75" customHeight="1" x14ac:dyDescent="0.4">
      <c r="A14" s="220">
        <f t="shared" si="1"/>
        <v>45558</v>
      </c>
      <c r="B14" s="222" t="s">
        <v>7</v>
      </c>
      <c r="C14" s="197" t="s">
        <v>8</v>
      </c>
      <c r="D14" s="197" t="s">
        <v>8</v>
      </c>
      <c r="E14" s="197" t="s">
        <v>8</v>
      </c>
      <c r="F14" s="206" t="s">
        <v>7</v>
      </c>
      <c r="G14" s="43"/>
      <c r="H14" s="45">
        <v>33</v>
      </c>
      <c r="I14" s="42"/>
      <c r="J14" s="8" t="s">
        <v>19</v>
      </c>
      <c r="K14" s="8">
        <f>SUM(K10:K13)</f>
        <v>70</v>
      </c>
      <c r="L14" s="42"/>
      <c r="M14" s="42"/>
      <c r="N14" s="42"/>
      <c r="O14" s="42"/>
      <c r="P14" s="42"/>
    </row>
    <row r="15" spans="1:16" ht="15.75" customHeight="1" x14ac:dyDescent="0.4">
      <c r="A15" s="220">
        <f t="shared" si="1"/>
        <v>45565</v>
      </c>
      <c r="B15" s="161" t="s">
        <v>7</v>
      </c>
      <c r="C15" s="20" t="s">
        <v>8</v>
      </c>
      <c r="D15" s="20" t="s">
        <v>8</v>
      </c>
      <c r="E15" s="20" t="s">
        <v>8</v>
      </c>
      <c r="F15" s="99" t="s">
        <v>7</v>
      </c>
      <c r="G15" s="43"/>
      <c r="H15" s="45">
        <v>32</v>
      </c>
      <c r="I15" s="42"/>
      <c r="J15" s="42"/>
      <c r="K15" s="42"/>
      <c r="L15" s="42"/>
      <c r="M15" s="42"/>
      <c r="N15" s="42"/>
      <c r="O15" s="42"/>
      <c r="P15" s="42"/>
    </row>
    <row r="16" spans="1:16" ht="15.75" customHeight="1" x14ac:dyDescent="0.4">
      <c r="A16" s="220">
        <f t="shared" si="1"/>
        <v>45572</v>
      </c>
      <c r="B16" s="161" t="s">
        <v>7</v>
      </c>
      <c r="C16" s="20" t="s">
        <v>8</v>
      </c>
      <c r="D16" s="20" t="s">
        <v>8</v>
      </c>
      <c r="E16" s="20" t="s">
        <v>8</v>
      </c>
      <c r="F16" s="207" t="s">
        <v>11</v>
      </c>
      <c r="G16" s="43"/>
      <c r="H16" s="45">
        <v>31</v>
      </c>
      <c r="I16" s="42"/>
      <c r="J16" s="42"/>
      <c r="K16" s="42"/>
      <c r="L16" s="42"/>
      <c r="M16" s="42"/>
      <c r="N16" s="42"/>
      <c r="O16" s="42"/>
      <c r="P16" s="42"/>
    </row>
    <row r="17" spans="1:18" ht="15.75" customHeight="1" x14ac:dyDescent="0.4">
      <c r="A17" s="220">
        <f t="shared" si="1"/>
        <v>45579</v>
      </c>
      <c r="B17" s="15" t="s">
        <v>11</v>
      </c>
      <c r="C17" s="16" t="s">
        <v>11</v>
      </c>
      <c r="D17" s="16" t="s">
        <v>11</v>
      </c>
      <c r="E17" s="16" t="s">
        <v>11</v>
      </c>
      <c r="F17" s="207" t="s">
        <v>11</v>
      </c>
      <c r="G17" s="43"/>
      <c r="H17" s="45">
        <v>30</v>
      </c>
      <c r="I17" s="42"/>
      <c r="J17" s="226" t="s">
        <v>20</v>
      </c>
      <c r="K17" s="226"/>
      <c r="L17" s="42"/>
      <c r="M17" s="41" t="s">
        <v>19</v>
      </c>
      <c r="N17" s="62">
        <f>Q17*(50/60)</f>
        <v>75.833333333333343</v>
      </c>
      <c r="O17" s="49" t="s">
        <v>15</v>
      </c>
      <c r="P17" s="42"/>
      <c r="Q17" s="41">
        <f>K14+K19</f>
        <v>91</v>
      </c>
      <c r="R17" s="42" t="s">
        <v>21</v>
      </c>
    </row>
    <row r="18" spans="1:18" ht="15.75" customHeight="1" x14ac:dyDescent="0.4">
      <c r="A18" s="220">
        <f t="shared" si="1"/>
        <v>45586</v>
      </c>
      <c r="B18" s="15" t="s">
        <v>11</v>
      </c>
      <c r="C18" s="16" t="s">
        <v>11</v>
      </c>
      <c r="D18" s="19" t="s">
        <v>12</v>
      </c>
      <c r="E18" s="20" t="s">
        <v>8</v>
      </c>
      <c r="F18" s="99" t="s">
        <v>7</v>
      </c>
      <c r="G18" s="43"/>
      <c r="H18" s="45">
        <v>29</v>
      </c>
      <c r="I18" s="42"/>
      <c r="J18" s="27" t="s">
        <v>22</v>
      </c>
      <c r="K18" s="27">
        <f>COUNTIF($B$3:$F$49, LEFT(J18,1))</f>
        <v>21</v>
      </c>
      <c r="L18" s="42"/>
      <c r="M18" s="41"/>
      <c r="N18" s="41"/>
      <c r="O18" s="49"/>
      <c r="P18" s="42"/>
      <c r="Q18" s="41"/>
      <c r="R18" s="42"/>
    </row>
    <row r="19" spans="1:18" ht="15.75" customHeight="1" thickBot="1" x14ac:dyDescent="0.45">
      <c r="A19" s="220">
        <f t="shared" si="1"/>
        <v>45593</v>
      </c>
      <c r="B19" s="161" t="s">
        <v>7</v>
      </c>
      <c r="C19" s="20" t="s">
        <v>8</v>
      </c>
      <c r="D19" s="20" t="s">
        <v>8</v>
      </c>
      <c r="E19" s="20" t="s">
        <v>8</v>
      </c>
      <c r="F19" s="99" t="s">
        <v>7</v>
      </c>
      <c r="G19" s="43"/>
      <c r="H19" s="45">
        <v>28</v>
      </c>
      <c r="I19" s="42"/>
      <c r="J19" s="8" t="s">
        <v>19</v>
      </c>
      <c r="K19" s="8">
        <f>SUM(K18:K18)</f>
        <v>21</v>
      </c>
      <c r="L19" s="42"/>
      <c r="M19" s="41"/>
      <c r="N19" s="41"/>
      <c r="O19" s="49"/>
      <c r="P19" s="42"/>
      <c r="Q19" s="42"/>
      <c r="R19" s="42"/>
    </row>
    <row r="20" spans="1:18" ht="15.75" customHeight="1" x14ac:dyDescent="0.4">
      <c r="A20" s="220">
        <f t="shared" si="1"/>
        <v>45600</v>
      </c>
      <c r="B20" s="161" t="s">
        <v>7</v>
      </c>
      <c r="C20" s="20" t="s">
        <v>16</v>
      </c>
      <c r="D20" s="20" t="s">
        <v>16</v>
      </c>
      <c r="E20" s="20" t="s">
        <v>16</v>
      </c>
      <c r="F20" s="99" t="s">
        <v>7</v>
      </c>
      <c r="G20" s="43"/>
      <c r="H20" s="45">
        <v>27</v>
      </c>
      <c r="I20" s="42"/>
      <c r="J20" s="42"/>
      <c r="K20" s="63"/>
      <c r="L20" s="64"/>
      <c r="M20" s="51" t="s">
        <v>23</v>
      </c>
      <c r="N20" s="52">
        <v>160</v>
      </c>
      <c r="O20" s="53" t="s">
        <v>15</v>
      </c>
      <c r="P20" s="54"/>
      <c r="Q20" s="52">
        <f>N20/(5/6)</f>
        <v>192</v>
      </c>
      <c r="R20" s="55" t="s">
        <v>21</v>
      </c>
    </row>
    <row r="21" spans="1:18" ht="15.75" customHeight="1" x14ac:dyDescent="0.4">
      <c r="A21" s="220">
        <f t="shared" si="1"/>
        <v>45607</v>
      </c>
      <c r="B21" s="161" t="s">
        <v>7</v>
      </c>
      <c r="C21" s="20" t="s">
        <v>16</v>
      </c>
      <c r="D21" s="20" t="s">
        <v>16</v>
      </c>
      <c r="E21" s="20" t="s">
        <v>16</v>
      </c>
      <c r="F21" s="99" t="s">
        <v>7</v>
      </c>
      <c r="G21" s="43"/>
      <c r="H21" s="45">
        <v>26</v>
      </c>
      <c r="I21" s="42"/>
      <c r="J21" s="42"/>
      <c r="K21" s="65"/>
      <c r="L21" s="64"/>
      <c r="M21" s="232" t="s">
        <v>24</v>
      </c>
      <c r="N21" s="4">
        <f>N17-N20</f>
        <v>-84.166666666666657</v>
      </c>
      <c r="O21" s="49" t="s">
        <v>15</v>
      </c>
      <c r="P21" s="42"/>
      <c r="Q21" s="5">
        <f>Q17-Q20</f>
        <v>-101</v>
      </c>
      <c r="R21" s="56" t="s">
        <v>21</v>
      </c>
    </row>
    <row r="22" spans="1:18" ht="15.75" customHeight="1" thickBot="1" x14ac:dyDescent="0.45">
      <c r="A22" s="220">
        <f>A21+7</f>
        <v>45614</v>
      </c>
      <c r="B22" s="161" t="s">
        <v>7</v>
      </c>
      <c r="C22" s="20" t="s">
        <v>16</v>
      </c>
      <c r="D22" s="20" t="s">
        <v>16</v>
      </c>
      <c r="E22" s="20" t="s">
        <v>16</v>
      </c>
      <c r="F22" s="207" t="s">
        <v>11</v>
      </c>
      <c r="G22" s="43"/>
      <c r="H22" s="45">
        <v>25</v>
      </c>
      <c r="I22" s="42"/>
      <c r="J22" s="226" t="s">
        <v>25</v>
      </c>
      <c r="K22" s="226"/>
      <c r="L22" s="42"/>
      <c r="M22" s="233"/>
      <c r="N22" s="37">
        <f>N21/N20*100</f>
        <v>-52.604166666666664</v>
      </c>
      <c r="O22" s="57" t="s">
        <v>26</v>
      </c>
      <c r="P22" s="57"/>
      <c r="Q22" s="57"/>
      <c r="R22" s="58"/>
    </row>
    <row r="23" spans="1:18" ht="15.75" customHeight="1" x14ac:dyDescent="0.4">
      <c r="A23" s="220">
        <f t="shared" si="1"/>
        <v>45621</v>
      </c>
      <c r="B23" s="15" t="s">
        <v>11</v>
      </c>
      <c r="C23" s="20" t="s">
        <v>16</v>
      </c>
      <c r="D23" s="20" t="s">
        <v>16</v>
      </c>
      <c r="E23" s="20" t="s">
        <v>16</v>
      </c>
      <c r="F23" s="99" t="s">
        <v>7</v>
      </c>
      <c r="G23" s="43"/>
      <c r="H23" s="45">
        <v>24</v>
      </c>
      <c r="I23" s="42"/>
      <c r="J23" s="26" t="s">
        <v>27</v>
      </c>
      <c r="K23" s="26">
        <f>COUNTIF($B$3:$F$49, LEFT(J23,1))</f>
        <v>6</v>
      </c>
      <c r="L23" s="42"/>
      <c r="M23" s="42"/>
      <c r="N23" s="4"/>
      <c r="O23" s="42"/>
      <c r="P23" s="42"/>
      <c r="Q23" s="42"/>
      <c r="R23" s="42"/>
    </row>
    <row r="24" spans="1:18" ht="15.75" customHeight="1" thickBot="1" x14ac:dyDescent="0.45">
      <c r="A24" s="220">
        <f t="shared" si="1"/>
        <v>45628</v>
      </c>
      <c r="B24" s="161" t="s">
        <v>7</v>
      </c>
      <c r="C24" s="32" t="s">
        <v>35</v>
      </c>
      <c r="D24" s="32" t="s">
        <v>35</v>
      </c>
      <c r="E24" s="32" t="s">
        <v>35</v>
      </c>
      <c r="F24" s="99" t="s">
        <v>7</v>
      </c>
      <c r="G24" s="43"/>
      <c r="H24" s="45">
        <v>23</v>
      </c>
      <c r="I24" s="42"/>
      <c r="J24" s="40" t="s">
        <v>38</v>
      </c>
      <c r="K24" s="40">
        <f>COUNTIF($B$3:$F$49, J24)</f>
        <v>9</v>
      </c>
      <c r="L24" s="42"/>
      <c r="M24" s="42"/>
      <c r="N24" s="42"/>
      <c r="O24" s="42"/>
      <c r="P24" s="42"/>
      <c r="Q24" s="42"/>
      <c r="R24" s="42"/>
    </row>
    <row r="25" spans="1:18" ht="15.75" customHeight="1" x14ac:dyDescent="0.4">
      <c r="A25" s="220">
        <f t="shared" si="1"/>
        <v>45635</v>
      </c>
      <c r="B25" s="161" t="s">
        <v>7</v>
      </c>
      <c r="C25" s="20" t="s">
        <v>16</v>
      </c>
      <c r="D25" s="20" t="s">
        <v>16</v>
      </c>
      <c r="E25" s="20" t="s">
        <v>16</v>
      </c>
      <c r="F25" s="99" t="s">
        <v>7</v>
      </c>
      <c r="G25" s="43"/>
      <c r="H25" s="45">
        <v>22</v>
      </c>
      <c r="I25" s="42"/>
      <c r="J25" s="40" t="s">
        <v>28</v>
      </c>
      <c r="K25" s="40">
        <f>COUNTIF($B$3:$F$49, LEFT(J25,1))</f>
        <v>2</v>
      </c>
      <c r="L25" s="42"/>
      <c r="M25" s="223" t="s">
        <v>30</v>
      </c>
      <c r="N25" s="224"/>
      <c r="O25" s="224"/>
      <c r="P25" s="224"/>
      <c r="Q25" s="224"/>
      <c r="R25" s="225"/>
    </row>
    <row r="26" spans="1:18" ht="15.75" customHeight="1" x14ac:dyDescent="0.4">
      <c r="A26" s="220">
        <f t="shared" si="1"/>
        <v>45642</v>
      </c>
      <c r="B26" s="161" t="s">
        <v>7</v>
      </c>
      <c r="C26" s="20" t="s">
        <v>16</v>
      </c>
      <c r="D26" s="20" t="s">
        <v>16</v>
      </c>
      <c r="E26" s="20" t="s">
        <v>16</v>
      </c>
      <c r="F26" s="99" t="s">
        <v>7</v>
      </c>
      <c r="G26" s="43"/>
      <c r="H26" s="45">
        <v>21</v>
      </c>
      <c r="I26" s="42"/>
      <c r="J26" s="29" t="s">
        <v>29</v>
      </c>
      <c r="K26" s="29">
        <f>COUNTIF($B$3:$F$49, LEFT(J26,1))</f>
        <v>3</v>
      </c>
      <c r="L26" s="42"/>
      <c r="M26" s="59" t="s">
        <v>32</v>
      </c>
      <c r="N26" s="41">
        <v>240</v>
      </c>
      <c r="O26" s="49" t="s">
        <v>15</v>
      </c>
      <c r="P26" s="42"/>
      <c r="Q26" s="41">
        <f>N26/(5/6)</f>
        <v>288</v>
      </c>
      <c r="R26" s="56" t="s">
        <v>21</v>
      </c>
    </row>
    <row r="27" spans="1:18" ht="15.75" customHeight="1" thickBot="1" x14ac:dyDescent="0.45">
      <c r="A27" s="220">
        <f t="shared" si="1"/>
        <v>45649</v>
      </c>
      <c r="B27" s="15" t="s">
        <v>11</v>
      </c>
      <c r="C27" s="16" t="s">
        <v>11</v>
      </c>
      <c r="D27" s="16" t="s">
        <v>11</v>
      </c>
      <c r="E27" s="16" t="s">
        <v>11</v>
      </c>
      <c r="F27" s="207" t="s">
        <v>11</v>
      </c>
      <c r="G27" s="43"/>
      <c r="H27" s="45">
        <v>20</v>
      </c>
      <c r="I27" s="42"/>
      <c r="J27" s="40" t="s">
        <v>31</v>
      </c>
      <c r="K27" s="40">
        <f>COUNTBLANK($B$3:$F$48)</f>
        <v>0</v>
      </c>
      <c r="L27" s="42"/>
      <c r="M27" s="60" t="s">
        <v>24</v>
      </c>
      <c r="N27" s="37">
        <f>N17-N26</f>
        <v>-164.16666666666666</v>
      </c>
      <c r="O27" s="61" t="s">
        <v>15</v>
      </c>
      <c r="P27" s="57"/>
      <c r="Q27" s="38">
        <f>Q17-Q26</f>
        <v>-197</v>
      </c>
      <c r="R27" s="58" t="s">
        <v>21</v>
      </c>
    </row>
    <row r="28" spans="1:18" ht="15.75" customHeight="1" x14ac:dyDescent="0.4">
      <c r="A28" s="220">
        <f t="shared" si="1"/>
        <v>45656</v>
      </c>
      <c r="B28" s="15" t="s">
        <v>11</v>
      </c>
      <c r="C28" s="16" t="s">
        <v>11</v>
      </c>
      <c r="D28" s="16" t="s">
        <v>11</v>
      </c>
      <c r="E28" s="16" t="s">
        <v>11</v>
      </c>
      <c r="F28" s="207" t="s">
        <v>11</v>
      </c>
      <c r="G28" s="43"/>
      <c r="H28" s="45">
        <v>19</v>
      </c>
      <c r="I28" s="42"/>
      <c r="J28" s="40" t="s">
        <v>33</v>
      </c>
      <c r="K28" s="40">
        <f>COUNTIF($B$3:$F$49, LEFT(J28,1))</f>
        <v>5</v>
      </c>
      <c r="L28" s="42"/>
      <c r="M28" s="42"/>
      <c r="N28" s="42"/>
      <c r="O28" s="42"/>
      <c r="P28" s="42"/>
      <c r="Q28" s="42"/>
      <c r="R28" s="42"/>
    </row>
    <row r="29" spans="1:18" ht="15.75" customHeight="1" x14ac:dyDescent="0.4">
      <c r="A29" s="220">
        <f t="shared" si="1"/>
        <v>45663</v>
      </c>
      <c r="B29" s="161" t="s">
        <v>7</v>
      </c>
      <c r="C29" s="20" t="s">
        <v>16</v>
      </c>
      <c r="D29" s="20" t="s">
        <v>16</v>
      </c>
      <c r="E29" s="20" t="s">
        <v>16</v>
      </c>
      <c r="F29" s="99" t="s">
        <v>7</v>
      </c>
      <c r="G29" s="43"/>
      <c r="H29" s="45">
        <v>18</v>
      </c>
      <c r="I29" s="42"/>
      <c r="J29" s="28" t="s">
        <v>20</v>
      </c>
      <c r="K29" s="28">
        <f>COUNTIF($B$3:$F$49, LEFT(J29,1))</f>
        <v>3</v>
      </c>
      <c r="L29" s="42"/>
      <c r="M29" s="42"/>
      <c r="N29" s="42"/>
      <c r="O29" s="42"/>
      <c r="P29" s="42"/>
      <c r="Q29" s="42"/>
      <c r="R29" s="42"/>
    </row>
    <row r="30" spans="1:18" ht="15.75" customHeight="1" x14ac:dyDescent="0.4">
      <c r="A30" s="220">
        <f t="shared" si="1"/>
        <v>45670</v>
      </c>
      <c r="B30" s="161" t="s">
        <v>7</v>
      </c>
      <c r="C30" s="20" t="s">
        <v>16</v>
      </c>
      <c r="D30" s="20" t="s">
        <v>16</v>
      </c>
      <c r="E30" s="20" t="s">
        <v>16</v>
      </c>
      <c r="F30" s="99" t="s">
        <v>7</v>
      </c>
      <c r="G30" s="43"/>
      <c r="H30" s="45">
        <v>17</v>
      </c>
      <c r="I30" s="42"/>
      <c r="J30" s="8" t="s">
        <v>19</v>
      </c>
      <c r="K30" s="8">
        <f>SUM(K24:K29)</f>
        <v>22</v>
      </c>
      <c r="L30" s="42"/>
      <c r="M30" s="42"/>
      <c r="N30" s="42"/>
      <c r="O30" s="42"/>
      <c r="P30" s="42"/>
      <c r="Q30" s="42"/>
      <c r="R30" s="42"/>
    </row>
    <row r="31" spans="1:18" ht="15.75" customHeight="1" x14ac:dyDescent="0.4">
      <c r="A31" s="220">
        <f t="shared" si="1"/>
        <v>45677</v>
      </c>
      <c r="B31" s="161" t="s">
        <v>7</v>
      </c>
      <c r="C31" s="23" t="s">
        <v>9</v>
      </c>
      <c r="D31" s="23" t="s">
        <v>9</v>
      </c>
      <c r="E31" s="23" t="s">
        <v>9</v>
      </c>
      <c r="F31" s="99" t="s">
        <v>7</v>
      </c>
      <c r="G31" s="43"/>
      <c r="H31" s="45">
        <v>16</v>
      </c>
      <c r="I31" s="42"/>
      <c r="J31" s="42"/>
      <c r="K31" s="42"/>
      <c r="L31" s="42"/>
      <c r="M31" s="42"/>
      <c r="N31" s="42"/>
      <c r="O31" s="42"/>
      <c r="P31" s="42"/>
      <c r="Q31" s="42"/>
      <c r="R31" s="42"/>
    </row>
    <row r="32" spans="1:18" ht="15.75" customHeight="1" x14ac:dyDescent="0.4">
      <c r="A32" s="220">
        <f>A31+7</f>
        <v>45684</v>
      </c>
      <c r="B32" s="161" t="s">
        <v>7</v>
      </c>
      <c r="C32" s="23" t="s">
        <v>9</v>
      </c>
      <c r="D32" s="23" t="s">
        <v>9</v>
      </c>
      <c r="E32" s="23" t="s">
        <v>9</v>
      </c>
      <c r="F32" s="99" t="s">
        <v>7</v>
      </c>
      <c r="G32" s="43"/>
      <c r="H32" s="45">
        <v>15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</row>
    <row r="33" spans="1:12" ht="15.75" customHeight="1" x14ac:dyDescent="0.4">
      <c r="A33" s="220">
        <f t="shared" si="1"/>
        <v>45691</v>
      </c>
      <c r="B33" s="161" t="s">
        <v>7</v>
      </c>
      <c r="C33" s="32" t="s">
        <v>35</v>
      </c>
      <c r="D33" s="32" t="s">
        <v>35</v>
      </c>
      <c r="E33" s="32" t="s">
        <v>35</v>
      </c>
      <c r="F33" s="99" t="s">
        <v>7</v>
      </c>
      <c r="G33" s="43"/>
      <c r="H33" s="45">
        <v>14</v>
      </c>
      <c r="I33" s="42"/>
      <c r="J33" s="226" t="s">
        <v>34</v>
      </c>
      <c r="K33" s="226"/>
      <c r="L33" s="42"/>
    </row>
    <row r="34" spans="1:12" ht="15.75" customHeight="1" x14ac:dyDescent="0.4">
      <c r="A34" s="220">
        <f t="shared" si="1"/>
        <v>45698</v>
      </c>
      <c r="B34" s="161" t="s">
        <v>7</v>
      </c>
      <c r="C34" s="23" t="s">
        <v>9</v>
      </c>
      <c r="D34" s="23" t="s">
        <v>9</v>
      </c>
      <c r="E34" s="20" t="s">
        <v>38</v>
      </c>
      <c r="F34" s="207" t="s">
        <v>11</v>
      </c>
      <c r="G34" s="43"/>
      <c r="H34" s="45">
        <v>13</v>
      </c>
      <c r="I34" s="42"/>
      <c r="J34" s="40" t="s">
        <v>13</v>
      </c>
      <c r="K34" s="40">
        <f>K14</f>
        <v>70</v>
      </c>
      <c r="L34" s="42"/>
    </row>
    <row r="35" spans="1:12" ht="15.75" customHeight="1" x14ac:dyDescent="0.4">
      <c r="A35" s="220">
        <f t="shared" si="1"/>
        <v>45705</v>
      </c>
      <c r="B35" s="15" t="s">
        <v>11</v>
      </c>
      <c r="C35" s="19" t="s">
        <v>12</v>
      </c>
      <c r="D35" s="20" t="s">
        <v>38</v>
      </c>
      <c r="E35" s="20" t="s">
        <v>38</v>
      </c>
      <c r="F35" s="99" t="s">
        <v>7</v>
      </c>
      <c r="G35" s="43"/>
      <c r="H35" s="45">
        <v>12</v>
      </c>
      <c r="I35" s="42"/>
      <c r="J35" s="40" t="s">
        <v>20</v>
      </c>
      <c r="K35" s="40">
        <f>K19</f>
        <v>21</v>
      </c>
      <c r="L35" s="42"/>
    </row>
    <row r="36" spans="1:12" ht="15.75" customHeight="1" x14ac:dyDescent="0.4">
      <c r="A36" s="220">
        <f t="shared" si="1"/>
        <v>45712</v>
      </c>
      <c r="B36" s="161" t="s">
        <v>7</v>
      </c>
      <c r="C36" s="20" t="s">
        <v>38</v>
      </c>
      <c r="D36" s="20" t="s">
        <v>38</v>
      </c>
      <c r="E36" s="20" t="s">
        <v>38</v>
      </c>
      <c r="F36" s="99" t="s">
        <v>7</v>
      </c>
      <c r="G36" s="43"/>
      <c r="H36" s="45">
        <v>11</v>
      </c>
      <c r="I36" s="42"/>
      <c r="J36" s="40" t="s">
        <v>25</v>
      </c>
      <c r="K36" s="40">
        <f>K30</f>
        <v>22</v>
      </c>
      <c r="L36" s="42"/>
    </row>
    <row r="37" spans="1:12" ht="15.75" customHeight="1" x14ac:dyDescent="0.4">
      <c r="A37" s="220">
        <f t="shared" si="1"/>
        <v>45719</v>
      </c>
      <c r="B37" s="161" t="s">
        <v>7</v>
      </c>
      <c r="C37" s="20" t="s">
        <v>38</v>
      </c>
      <c r="D37" s="20" t="s">
        <v>38</v>
      </c>
      <c r="E37" s="20" t="s">
        <v>38</v>
      </c>
      <c r="F37" s="99" t="s">
        <v>7</v>
      </c>
      <c r="G37" s="43"/>
      <c r="H37" s="45">
        <v>10</v>
      </c>
      <c r="I37" s="42"/>
      <c r="J37" s="8" t="s">
        <v>19</v>
      </c>
      <c r="K37" s="8">
        <f>SUM(K34:K36)</f>
        <v>113</v>
      </c>
      <c r="L37" s="42"/>
    </row>
    <row r="38" spans="1:12" ht="15.75" customHeight="1" x14ac:dyDescent="0.4">
      <c r="A38" s="220">
        <f t="shared" si="1"/>
        <v>45726</v>
      </c>
      <c r="B38" s="161" t="s">
        <v>7</v>
      </c>
      <c r="C38" s="20" t="s">
        <v>18</v>
      </c>
      <c r="D38" s="20" t="s">
        <v>18</v>
      </c>
      <c r="E38" s="11" t="s">
        <v>18</v>
      </c>
      <c r="F38" s="99" t="s">
        <v>7</v>
      </c>
      <c r="G38" s="43"/>
      <c r="H38" s="45">
        <v>9</v>
      </c>
      <c r="I38" s="42"/>
      <c r="J38" s="42"/>
      <c r="K38" s="42"/>
      <c r="L38" s="42"/>
    </row>
    <row r="39" spans="1:12" ht="15.75" customHeight="1" x14ac:dyDescent="0.4">
      <c r="A39" s="220">
        <f t="shared" si="1"/>
        <v>45733</v>
      </c>
      <c r="B39" s="161" t="s">
        <v>7</v>
      </c>
      <c r="C39" s="20" t="s">
        <v>18</v>
      </c>
      <c r="D39" s="20" t="s">
        <v>18</v>
      </c>
      <c r="E39" s="20" t="s">
        <v>18</v>
      </c>
      <c r="F39" s="99" t="s">
        <v>7</v>
      </c>
      <c r="G39" s="43"/>
      <c r="H39" s="45">
        <v>8</v>
      </c>
      <c r="I39" s="42"/>
      <c r="J39" s="42"/>
      <c r="K39" s="42"/>
      <c r="L39" s="42"/>
    </row>
    <row r="40" spans="1:12" ht="15.75" customHeight="1" x14ac:dyDescent="0.4">
      <c r="A40" s="220">
        <f t="shared" si="1"/>
        <v>45740</v>
      </c>
      <c r="B40" s="161" t="s">
        <v>7</v>
      </c>
      <c r="C40" s="20" t="s">
        <v>18</v>
      </c>
      <c r="D40" s="20" t="s">
        <v>18</v>
      </c>
      <c r="E40" s="23" t="s">
        <v>9</v>
      </c>
      <c r="F40" s="207" t="s">
        <v>11</v>
      </c>
      <c r="G40" s="43"/>
      <c r="H40" s="45">
        <v>7</v>
      </c>
      <c r="I40" s="42"/>
      <c r="J40" s="226" t="s">
        <v>36</v>
      </c>
      <c r="K40" s="226"/>
      <c r="L40" s="42"/>
    </row>
    <row r="41" spans="1:12" ht="15.75" customHeight="1" x14ac:dyDescent="0.4">
      <c r="A41" s="220">
        <f t="shared" si="1"/>
        <v>45747</v>
      </c>
      <c r="B41" s="15" t="s">
        <v>11</v>
      </c>
      <c r="C41" s="16" t="s">
        <v>11</v>
      </c>
      <c r="D41" s="16" t="s">
        <v>11</v>
      </c>
      <c r="E41" s="16" t="s">
        <v>11</v>
      </c>
      <c r="F41" s="207" t="s">
        <v>11</v>
      </c>
      <c r="G41" s="43"/>
      <c r="H41" s="45">
        <v>6</v>
      </c>
      <c r="I41" s="42"/>
      <c r="J41" s="40" t="s">
        <v>37</v>
      </c>
      <c r="K41" s="40">
        <f>COUNTIF($B$8:$F$48,J41)</f>
        <v>0</v>
      </c>
      <c r="L41" s="42"/>
    </row>
    <row r="42" spans="1:12" ht="15.75" customHeight="1" x14ac:dyDescent="0.4">
      <c r="A42" s="220">
        <f>A41+7</f>
        <v>45754</v>
      </c>
      <c r="B42" s="15" t="s">
        <v>11</v>
      </c>
      <c r="C42" s="16" t="s">
        <v>11</v>
      </c>
      <c r="D42" s="16" t="s">
        <v>11</v>
      </c>
      <c r="E42" s="16" t="s">
        <v>11</v>
      </c>
      <c r="F42" s="207" t="s">
        <v>11</v>
      </c>
      <c r="G42" s="43"/>
      <c r="H42" s="45">
        <v>5</v>
      </c>
      <c r="I42" s="42"/>
      <c r="J42" s="40" t="s">
        <v>7</v>
      </c>
      <c r="K42" s="40">
        <f>COUNTIF($B$8:$F$48,J42)</f>
        <v>58</v>
      </c>
      <c r="L42" s="42"/>
    </row>
    <row r="43" spans="1:12" ht="15.75" customHeight="1" x14ac:dyDescent="0.4">
      <c r="A43" s="220">
        <f t="shared" si="1"/>
        <v>45761</v>
      </c>
      <c r="B43" s="161" t="s">
        <v>7</v>
      </c>
      <c r="C43" s="23" t="s">
        <v>9</v>
      </c>
      <c r="D43" s="23" t="s">
        <v>9</v>
      </c>
      <c r="E43" s="23" t="s">
        <v>9</v>
      </c>
      <c r="F43" s="207" t="s">
        <v>11</v>
      </c>
      <c r="G43" s="43"/>
      <c r="H43" s="45">
        <v>4</v>
      </c>
      <c r="I43" s="42"/>
      <c r="J43" s="40" t="s">
        <v>11</v>
      </c>
      <c r="K43" s="40">
        <f>COUNTIF($B$3:$F$49, LEFT(J43,1))</f>
        <v>42</v>
      </c>
      <c r="L43" s="42"/>
    </row>
    <row r="44" spans="1:12" ht="15.75" customHeight="1" x14ac:dyDescent="0.4">
      <c r="A44" s="220">
        <f t="shared" si="1"/>
        <v>45768</v>
      </c>
      <c r="B44" s="15" t="s">
        <v>11</v>
      </c>
      <c r="C44" s="23" t="s">
        <v>9</v>
      </c>
      <c r="D44" s="23" t="s">
        <v>9</v>
      </c>
      <c r="E44" s="23" t="s">
        <v>9</v>
      </c>
      <c r="F44" s="99" t="s">
        <v>7</v>
      </c>
      <c r="G44" s="43"/>
      <c r="H44" s="45">
        <v>3</v>
      </c>
      <c r="I44" s="42"/>
      <c r="J44" s="8" t="s">
        <v>19</v>
      </c>
      <c r="K44" s="8">
        <f>SUM(K41:K43)</f>
        <v>100</v>
      </c>
      <c r="L44" s="42"/>
    </row>
    <row r="45" spans="1:12" ht="15.75" customHeight="1" x14ac:dyDescent="0.4">
      <c r="A45" s="220">
        <f t="shared" si="1"/>
        <v>45775</v>
      </c>
      <c r="B45" s="161" t="s">
        <v>7</v>
      </c>
      <c r="C45" s="23" t="s">
        <v>9</v>
      </c>
      <c r="D45" s="23" t="s">
        <v>9</v>
      </c>
      <c r="E45" s="23" t="s">
        <v>9</v>
      </c>
      <c r="F45" s="99" t="s">
        <v>7</v>
      </c>
      <c r="G45" s="43"/>
      <c r="H45" s="45">
        <v>2</v>
      </c>
      <c r="I45" s="42"/>
      <c r="J45" s="42"/>
      <c r="K45" s="42"/>
      <c r="L45" s="42"/>
    </row>
    <row r="46" spans="1:12" ht="15.75" customHeight="1" x14ac:dyDescent="0.4">
      <c r="A46" s="220">
        <f t="shared" si="1"/>
        <v>45782</v>
      </c>
      <c r="B46" s="15" t="s">
        <v>11</v>
      </c>
      <c r="C46" s="23" t="s">
        <v>9</v>
      </c>
      <c r="D46" s="23" t="s">
        <v>9</v>
      </c>
      <c r="E46" s="23" t="s">
        <v>9</v>
      </c>
      <c r="F46" s="99" t="s">
        <v>7</v>
      </c>
      <c r="G46" s="43"/>
      <c r="H46" s="45">
        <v>1</v>
      </c>
      <c r="I46" s="42"/>
    </row>
    <row r="47" spans="1:12" ht="15.75" customHeight="1" x14ac:dyDescent="0.4">
      <c r="A47" s="220">
        <f t="shared" si="1"/>
        <v>45789</v>
      </c>
      <c r="B47" s="161" t="s">
        <v>7</v>
      </c>
      <c r="C47" s="25" t="s">
        <v>40</v>
      </c>
      <c r="D47" s="25" t="s">
        <v>40</v>
      </c>
      <c r="E47" s="25" t="s">
        <v>40</v>
      </c>
      <c r="F47" s="110" t="s">
        <v>41</v>
      </c>
      <c r="G47" s="43"/>
      <c r="H47" s="45"/>
      <c r="I47" s="42"/>
      <c r="J47" s="41" t="s">
        <v>39</v>
      </c>
      <c r="K47" s="234">
        <v>45729</v>
      </c>
      <c r="L47" s="234"/>
    </row>
    <row r="48" spans="1:12" ht="15.75" customHeight="1" x14ac:dyDescent="0.4">
      <c r="A48" s="220">
        <f t="shared" si="1"/>
        <v>45796</v>
      </c>
      <c r="B48" s="161" t="s">
        <v>41</v>
      </c>
      <c r="C48" s="20" t="s">
        <v>51</v>
      </c>
      <c r="D48" s="20" t="s">
        <v>51</v>
      </c>
      <c r="E48" s="20" t="s">
        <v>51</v>
      </c>
      <c r="F48" s="99" t="s">
        <v>51</v>
      </c>
      <c r="G48" s="43"/>
      <c r="H48" s="45"/>
      <c r="I48" s="42"/>
      <c r="J48" s="42"/>
      <c r="K48" s="42"/>
      <c r="L48" s="42"/>
    </row>
    <row r="49" spans="1:8" ht="15.75" customHeight="1" thickBot="1" x14ac:dyDescent="0.45">
      <c r="A49" s="221">
        <f t="shared" si="1"/>
        <v>45803</v>
      </c>
      <c r="B49" s="218" t="s">
        <v>51</v>
      </c>
      <c r="C49" s="208" t="s">
        <v>51</v>
      </c>
      <c r="D49" s="208" t="s">
        <v>51</v>
      </c>
      <c r="E49" s="208" t="s">
        <v>51</v>
      </c>
      <c r="F49" s="92" t="s">
        <v>51</v>
      </c>
      <c r="G49" s="43"/>
      <c r="H49" s="43"/>
    </row>
  </sheetData>
  <sheetProtection selectLockedCells="1"/>
  <mergeCells count="11">
    <mergeCell ref="M25:R25"/>
    <mergeCell ref="J33:K33"/>
    <mergeCell ref="J40:K40"/>
    <mergeCell ref="K47:L47"/>
    <mergeCell ref="J9:K9"/>
    <mergeCell ref="L10:L13"/>
    <mergeCell ref="O10:O13"/>
    <mergeCell ref="P10:P13"/>
    <mergeCell ref="J17:K17"/>
    <mergeCell ref="M21:M22"/>
    <mergeCell ref="J22:K22"/>
  </mergeCells>
  <conditionalFormatting sqref="N21:N23">
    <cfRule type="cellIs" dxfId="39" priority="1" operator="lessThan">
      <formula>0</formula>
    </cfRule>
    <cfRule type="cellIs" dxfId="38" priority="2" operator="lessThan">
      <formula>0</formula>
    </cfRule>
  </conditionalFormatting>
  <conditionalFormatting sqref="N27">
    <cfRule type="cellIs" dxfId="37" priority="5" operator="lessThan">
      <formula>0</formula>
    </cfRule>
    <cfRule type="cellIs" dxfId="36" priority="6" operator="lessThan">
      <formula>0</formula>
    </cfRule>
  </conditionalFormatting>
  <conditionalFormatting sqref="Q21">
    <cfRule type="cellIs" dxfId="35" priority="7" operator="lessThan">
      <formula>0</formula>
    </cfRule>
    <cfRule type="cellIs" dxfId="34" priority="8" operator="lessThan">
      <formula>0</formula>
    </cfRule>
  </conditionalFormatting>
  <conditionalFormatting sqref="Q27">
    <cfRule type="cellIs" dxfId="33" priority="3" operator="lessThan">
      <formula>0</formula>
    </cfRule>
    <cfRule type="cellIs" dxfId="32" priority="4" operator="lessThan">
      <formula>0</formula>
    </cfRule>
  </conditionalFormatting>
  <pageMargins left="0.39370078740157483" right="0.39370078740157483" top="0.39370078740157483" bottom="0.39370078740157483" header="0.19685039370078741" footer="0.19685039370078741"/>
  <pageSetup paperSize="8" fitToWidth="0" orientation="landscape" r:id="rId1"/>
  <headerFooter>
    <oddHeader>&amp;L&amp;"Arial,Bold"&amp;12N5 CS Year 2 Plan 2023-24</oddHeader>
    <oddFooter>&amp;LN5 CS - Year 2&amp;C&amp;P of &amp;N&amp;RPrinted at &amp;T on &amp;D</oddFooter>
  </headerFooter>
  <ignoredErrors>
    <ignoredError sqref="K24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05B7-80DB-4E9C-9513-1751D4F01D5F}">
  <sheetPr>
    <pageSetUpPr fitToPage="1"/>
  </sheetPr>
  <dimension ref="A1:W49"/>
  <sheetViews>
    <sheetView zoomScaleNormal="100" workbookViewId="0">
      <selection activeCell="K15" sqref="K15"/>
    </sheetView>
  </sheetViews>
  <sheetFormatPr defaultColWidth="9.06640625" defaultRowHeight="15.75" customHeight="1" x14ac:dyDescent="0.45"/>
  <cols>
    <col min="1" max="1" width="11.73046875" style="89" bestFit="1" customWidth="1"/>
    <col min="2" max="9" width="9.265625" style="87" customWidth="1"/>
    <col min="10" max="10" width="3.53125" style="87" customWidth="1"/>
    <col min="11" max="11" width="3.796875" style="88" bestFit="1" customWidth="1"/>
    <col min="12" max="12" width="3.53125" style="87" customWidth="1"/>
    <col min="13" max="13" width="10" style="87" bestFit="1" customWidth="1"/>
    <col min="14" max="14" width="5.796875" style="87" customWidth="1"/>
    <col min="15" max="15" width="6.796875" style="87" customWidth="1"/>
    <col min="16" max="16" width="10.9296875" style="87" bestFit="1" customWidth="1"/>
    <col min="17" max="17" width="6.796875" style="87" customWidth="1"/>
    <col min="18" max="19" width="6.06640625" style="87" bestFit="1" customWidth="1"/>
    <col min="20" max="21" width="9.06640625" style="87"/>
    <col min="22" max="22" width="3.53125" style="87" customWidth="1"/>
    <col min="23" max="16384" width="9.06640625" style="87"/>
  </cols>
  <sheetData>
    <row r="1" spans="1:21" ht="15.75" customHeight="1" x14ac:dyDescent="0.45">
      <c r="A1" s="145" t="s">
        <v>0</v>
      </c>
      <c r="B1" s="144" t="s">
        <v>1</v>
      </c>
      <c r="C1" s="143" t="s">
        <v>2</v>
      </c>
      <c r="D1" s="144" t="s">
        <v>3</v>
      </c>
      <c r="E1" s="143" t="s">
        <v>3</v>
      </c>
      <c r="F1" s="144" t="s">
        <v>4</v>
      </c>
      <c r="G1" s="143" t="s">
        <v>4</v>
      </c>
      <c r="H1" s="144" t="s">
        <v>5</v>
      </c>
      <c r="I1" s="143" t="s">
        <v>5</v>
      </c>
      <c r="J1" s="1"/>
      <c r="K1" s="1"/>
      <c r="L1" s="1"/>
      <c r="M1" s="119" t="s">
        <v>61</v>
      </c>
    </row>
    <row r="2" spans="1:21" ht="15.75" customHeight="1" thickBot="1" x14ac:dyDescent="0.5">
      <c r="A2" s="142" t="s">
        <v>6</v>
      </c>
      <c r="B2" s="141" t="s">
        <v>7</v>
      </c>
      <c r="C2" s="140" t="s">
        <v>7</v>
      </c>
      <c r="D2" s="139">
        <v>1</v>
      </c>
      <c r="E2" s="138">
        <v>2</v>
      </c>
      <c r="F2" s="139">
        <v>6</v>
      </c>
      <c r="G2" s="138">
        <v>7</v>
      </c>
      <c r="H2" s="139">
        <v>4</v>
      </c>
      <c r="I2" s="138">
        <v>5</v>
      </c>
      <c r="J2" s="96"/>
      <c r="K2" s="96"/>
      <c r="M2" s="119" t="s">
        <v>60</v>
      </c>
    </row>
    <row r="3" spans="1:21" ht="15.75" customHeight="1" x14ac:dyDescent="0.4">
      <c r="A3" s="137">
        <v>45446</v>
      </c>
      <c r="B3" s="181" t="s">
        <v>7</v>
      </c>
      <c r="C3" s="182" t="s">
        <v>7</v>
      </c>
      <c r="D3" s="181" t="s">
        <v>8</v>
      </c>
      <c r="E3" s="182" t="s">
        <v>8</v>
      </c>
      <c r="F3" s="181" t="s">
        <v>8</v>
      </c>
      <c r="G3" s="182" t="s">
        <v>8</v>
      </c>
      <c r="H3" s="181" t="s">
        <v>8</v>
      </c>
      <c r="I3" s="182" t="s">
        <v>8</v>
      </c>
      <c r="J3" s="96"/>
      <c r="K3" s="96"/>
    </row>
    <row r="4" spans="1:21" ht="15.75" customHeight="1" x14ac:dyDescent="0.4">
      <c r="A4" s="102">
        <f>A3+7</f>
        <v>45453</v>
      </c>
      <c r="B4" s="183" t="s">
        <v>7</v>
      </c>
      <c r="C4" s="184" t="s">
        <v>7</v>
      </c>
      <c r="D4" s="183" t="s">
        <v>8</v>
      </c>
      <c r="E4" s="184" t="s">
        <v>8</v>
      </c>
      <c r="F4" s="183" t="s">
        <v>8</v>
      </c>
      <c r="G4" s="184" t="s">
        <v>8</v>
      </c>
      <c r="H4" s="183" t="s">
        <v>8</v>
      </c>
      <c r="I4" s="184" t="s">
        <v>8</v>
      </c>
      <c r="J4" s="96"/>
      <c r="K4" s="96"/>
    </row>
    <row r="5" spans="1:21" ht="15.75" customHeight="1" x14ac:dyDescent="0.4">
      <c r="A5" s="102">
        <f>A4+7</f>
        <v>45460</v>
      </c>
      <c r="B5" s="183" t="s">
        <v>7</v>
      </c>
      <c r="C5" s="184" t="s">
        <v>7</v>
      </c>
      <c r="D5" s="183" t="s">
        <v>8</v>
      </c>
      <c r="E5" s="184" t="s">
        <v>8</v>
      </c>
      <c r="F5" s="183" t="s">
        <v>8</v>
      </c>
      <c r="G5" s="184" t="s">
        <v>8</v>
      </c>
      <c r="H5" s="183" t="s">
        <v>8</v>
      </c>
      <c r="I5" s="184" t="s">
        <v>8</v>
      </c>
      <c r="J5" s="96"/>
      <c r="K5" s="96"/>
      <c r="M5" s="226" t="s">
        <v>13</v>
      </c>
      <c r="N5" s="226"/>
    </row>
    <row r="6" spans="1:21" ht="15.75" customHeight="1" x14ac:dyDescent="0.4">
      <c r="A6" s="102">
        <f>A5+7</f>
        <v>45467</v>
      </c>
      <c r="B6" s="183" t="s">
        <v>7</v>
      </c>
      <c r="C6" s="184" t="s">
        <v>7</v>
      </c>
      <c r="D6" s="185" t="s">
        <v>10</v>
      </c>
      <c r="E6" s="186" t="s">
        <v>10</v>
      </c>
      <c r="F6" s="185" t="s">
        <v>10</v>
      </c>
      <c r="G6" s="186" t="s">
        <v>10</v>
      </c>
      <c r="H6" s="187" t="s">
        <v>11</v>
      </c>
      <c r="I6" s="188" t="s">
        <v>11</v>
      </c>
      <c r="J6" s="96"/>
      <c r="K6" s="96"/>
      <c r="M6" s="108" t="s">
        <v>59</v>
      </c>
      <c r="N6" s="108">
        <f>COUNTIF($B$3:$I$48,M6)</f>
        <v>0</v>
      </c>
      <c r="R6" s="87">
        <f>N6*(50/60)</f>
        <v>0</v>
      </c>
      <c r="S6" s="122" t="s">
        <v>15</v>
      </c>
    </row>
    <row r="7" spans="1:21" ht="15.75" customHeight="1" x14ac:dyDescent="0.4">
      <c r="A7" s="134"/>
      <c r="B7" s="187" t="s">
        <v>11</v>
      </c>
      <c r="C7" s="188" t="s">
        <v>11</v>
      </c>
      <c r="D7" s="187" t="s">
        <v>11</v>
      </c>
      <c r="E7" s="188" t="s">
        <v>11</v>
      </c>
      <c r="F7" s="187" t="s">
        <v>11</v>
      </c>
      <c r="G7" s="188" t="s">
        <v>11</v>
      </c>
      <c r="H7" s="187" t="s">
        <v>11</v>
      </c>
      <c r="I7" s="188" t="s">
        <v>11</v>
      </c>
      <c r="J7" s="96"/>
      <c r="K7" s="96"/>
      <c r="S7" s="122"/>
    </row>
    <row r="8" spans="1:21" ht="15.75" customHeight="1" x14ac:dyDescent="0.4">
      <c r="A8" s="102">
        <v>45516</v>
      </c>
      <c r="B8" s="189" t="s">
        <v>12</v>
      </c>
      <c r="C8" s="190" t="s">
        <v>12</v>
      </c>
      <c r="D8" s="189" t="s">
        <v>12</v>
      </c>
      <c r="E8" s="190" t="s">
        <v>12</v>
      </c>
      <c r="F8" s="183" t="s">
        <v>8</v>
      </c>
      <c r="G8" s="184" t="s">
        <v>8</v>
      </c>
      <c r="H8" s="183" t="s">
        <v>8</v>
      </c>
      <c r="I8" s="184" t="s">
        <v>8</v>
      </c>
      <c r="J8" s="96"/>
      <c r="K8" s="95">
        <v>39</v>
      </c>
      <c r="S8" s="122"/>
    </row>
    <row r="9" spans="1:21" ht="15.75" customHeight="1" x14ac:dyDescent="0.4">
      <c r="A9" s="102">
        <f t="shared" ref="A9:A49" si="0">A8+7</f>
        <v>45523</v>
      </c>
      <c r="B9" s="183" t="s">
        <v>7</v>
      </c>
      <c r="C9" s="184" t="s">
        <v>7</v>
      </c>
      <c r="D9" s="183" t="s">
        <v>8</v>
      </c>
      <c r="E9" s="184" t="s">
        <v>8</v>
      </c>
      <c r="F9" s="183" t="s">
        <v>8</v>
      </c>
      <c r="G9" s="184" t="s">
        <v>8</v>
      </c>
      <c r="H9" s="183" t="s">
        <v>8</v>
      </c>
      <c r="I9" s="184" t="s">
        <v>8</v>
      </c>
      <c r="J9" s="96"/>
      <c r="K9" s="95">
        <v>38</v>
      </c>
      <c r="M9" s="226" t="s">
        <v>13</v>
      </c>
      <c r="N9" s="226"/>
      <c r="Q9" s="108" t="s">
        <v>14</v>
      </c>
      <c r="S9" s="122"/>
    </row>
    <row r="10" spans="1:21" ht="15.75" customHeight="1" x14ac:dyDescent="0.4">
      <c r="A10" s="102">
        <f t="shared" si="0"/>
        <v>45530</v>
      </c>
      <c r="B10" s="183" t="s">
        <v>7</v>
      </c>
      <c r="C10" s="184" t="s">
        <v>7</v>
      </c>
      <c r="D10" s="183" t="s">
        <v>8</v>
      </c>
      <c r="E10" s="184" t="s">
        <v>8</v>
      </c>
      <c r="F10" s="183" t="s">
        <v>8</v>
      </c>
      <c r="G10" s="184" t="s">
        <v>8</v>
      </c>
      <c r="H10" s="183" t="s">
        <v>8</v>
      </c>
      <c r="I10" s="184" t="s">
        <v>8</v>
      </c>
      <c r="J10" s="96"/>
      <c r="K10" s="95">
        <v>37</v>
      </c>
      <c r="M10" s="108" t="s">
        <v>8</v>
      </c>
      <c r="N10" s="108">
        <f>COUNTIF($B$8:$I$48,M10)</f>
        <v>66</v>
      </c>
      <c r="O10" s="239">
        <f>SUM(N10:N13)</f>
        <v>118</v>
      </c>
      <c r="P10" s="133">
        <f>N10/O$10</f>
        <v>0.55932203389830504</v>
      </c>
      <c r="Q10" s="132">
        <v>0.54</v>
      </c>
      <c r="R10" s="242">
        <f>O10*(50/60)</f>
        <v>98.333333333333343</v>
      </c>
      <c r="S10" s="235" t="s">
        <v>15</v>
      </c>
    </row>
    <row r="11" spans="1:21" ht="15.75" customHeight="1" x14ac:dyDescent="0.4">
      <c r="A11" s="102">
        <f t="shared" si="0"/>
        <v>45537</v>
      </c>
      <c r="B11" s="183" t="s">
        <v>7</v>
      </c>
      <c r="C11" s="184" t="s">
        <v>7</v>
      </c>
      <c r="D11" s="183" t="s">
        <v>8</v>
      </c>
      <c r="E11" s="184" t="s">
        <v>8</v>
      </c>
      <c r="F11" s="183" t="s">
        <v>8</v>
      </c>
      <c r="G11" s="184" t="s">
        <v>8</v>
      </c>
      <c r="H11" s="183" t="s">
        <v>8</v>
      </c>
      <c r="I11" s="184" t="s">
        <v>8</v>
      </c>
      <c r="J11" s="96"/>
      <c r="K11" s="95">
        <v>36</v>
      </c>
      <c r="M11" s="108" t="s">
        <v>16</v>
      </c>
      <c r="N11" s="108">
        <f>COUNTIF($B$8:$I$48,M11)</f>
        <v>40</v>
      </c>
      <c r="O11" s="240"/>
      <c r="P11" s="133">
        <f>N11/O$10</f>
        <v>0.33898305084745761</v>
      </c>
      <c r="Q11" s="132">
        <v>0.33</v>
      </c>
      <c r="R11" s="242"/>
      <c r="S11" s="235"/>
    </row>
    <row r="12" spans="1:21" ht="15.75" customHeight="1" x14ac:dyDescent="0.4">
      <c r="A12" s="102">
        <f t="shared" si="0"/>
        <v>45544</v>
      </c>
      <c r="B12" s="183" t="s">
        <v>7</v>
      </c>
      <c r="C12" s="184" t="s">
        <v>7</v>
      </c>
      <c r="D12" s="183" t="s">
        <v>8</v>
      </c>
      <c r="E12" s="184" t="s">
        <v>8</v>
      </c>
      <c r="F12" s="183" t="s">
        <v>8</v>
      </c>
      <c r="G12" s="184" t="s">
        <v>8</v>
      </c>
      <c r="H12" s="183" t="s">
        <v>8</v>
      </c>
      <c r="I12" s="184" t="s">
        <v>8</v>
      </c>
      <c r="J12" s="96"/>
      <c r="K12" s="95">
        <v>35</v>
      </c>
      <c r="M12" s="108" t="s">
        <v>17</v>
      </c>
      <c r="N12" s="108">
        <f>COUNTIF($B$8:$I$48,M12)</f>
        <v>0</v>
      </c>
      <c r="O12" s="240"/>
      <c r="P12" s="133">
        <f>N12/O$10</f>
        <v>0</v>
      </c>
      <c r="Q12" s="132">
        <v>0</v>
      </c>
      <c r="R12" s="242"/>
      <c r="S12" s="235"/>
    </row>
    <row r="13" spans="1:21" ht="15.75" customHeight="1" x14ac:dyDescent="0.4">
      <c r="A13" s="102">
        <f t="shared" si="0"/>
        <v>45551</v>
      </c>
      <c r="B13" s="183" t="s">
        <v>7</v>
      </c>
      <c r="C13" s="184" t="s">
        <v>7</v>
      </c>
      <c r="D13" s="183" t="s">
        <v>8</v>
      </c>
      <c r="E13" s="184" t="s">
        <v>8</v>
      </c>
      <c r="F13" s="183" t="s">
        <v>8</v>
      </c>
      <c r="G13" s="184" t="s">
        <v>8</v>
      </c>
      <c r="H13" s="183" t="s">
        <v>8</v>
      </c>
      <c r="I13" s="184" t="s">
        <v>8</v>
      </c>
      <c r="J13" s="96"/>
      <c r="K13" s="95">
        <v>34</v>
      </c>
      <c r="M13" s="108" t="s">
        <v>18</v>
      </c>
      <c r="N13" s="108">
        <f>COUNTIF($B$8:$I$48,M13)</f>
        <v>12</v>
      </c>
      <c r="O13" s="241"/>
      <c r="P13" s="133">
        <f>N13/O$10</f>
        <v>0.10169491525423729</v>
      </c>
      <c r="Q13" s="132">
        <v>0.13</v>
      </c>
      <c r="R13" s="242"/>
      <c r="S13" s="235"/>
    </row>
    <row r="14" spans="1:21" ht="15.75" customHeight="1" x14ac:dyDescent="0.4">
      <c r="A14" s="102">
        <f t="shared" si="0"/>
        <v>45558</v>
      </c>
      <c r="B14" s="183" t="s">
        <v>7</v>
      </c>
      <c r="C14" s="184" t="s">
        <v>7</v>
      </c>
      <c r="D14" s="183" t="s">
        <v>8</v>
      </c>
      <c r="E14" s="184" t="s">
        <v>8</v>
      </c>
      <c r="F14" s="183" t="s">
        <v>8</v>
      </c>
      <c r="G14" s="184" t="s">
        <v>8</v>
      </c>
      <c r="H14" s="183" t="s">
        <v>8</v>
      </c>
      <c r="I14" s="184" t="s">
        <v>8</v>
      </c>
      <c r="J14" s="96"/>
      <c r="K14" s="95">
        <v>33</v>
      </c>
      <c r="M14" s="8" t="s">
        <v>19</v>
      </c>
      <c r="N14" s="8">
        <f>SUM(N10:N13)</f>
        <v>118</v>
      </c>
    </row>
    <row r="15" spans="1:21" ht="15.75" customHeight="1" x14ac:dyDescent="0.4">
      <c r="A15" s="102">
        <f t="shared" si="0"/>
        <v>45565</v>
      </c>
      <c r="B15" s="98" t="s">
        <v>7</v>
      </c>
      <c r="C15" s="97" t="s">
        <v>7</v>
      </c>
      <c r="D15" s="98" t="s">
        <v>8</v>
      </c>
      <c r="E15" s="97" t="s">
        <v>8</v>
      </c>
      <c r="F15" s="98" t="s">
        <v>8</v>
      </c>
      <c r="G15" s="97" t="s">
        <v>8</v>
      </c>
      <c r="H15" s="98" t="s">
        <v>8</v>
      </c>
      <c r="I15" s="97" t="s">
        <v>8</v>
      </c>
      <c r="J15" s="96"/>
      <c r="K15" s="95">
        <v>32</v>
      </c>
      <c r="M15" s="125"/>
      <c r="N15" s="125"/>
    </row>
    <row r="16" spans="1:21" ht="15.75" customHeight="1" x14ac:dyDescent="0.4">
      <c r="A16" s="102">
        <f t="shared" si="0"/>
        <v>45572</v>
      </c>
      <c r="B16" s="98" t="s">
        <v>7</v>
      </c>
      <c r="C16" s="97" t="s">
        <v>7</v>
      </c>
      <c r="D16" s="98" t="s">
        <v>8</v>
      </c>
      <c r="E16" s="97" t="s">
        <v>8</v>
      </c>
      <c r="F16" s="98" t="s">
        <v>8</v>
      </c>
      <c r="G16" s="97" t="s">
        <v>8</v>
      </c>
      <c r="H16" s="107" t="s">
        <v>11</v>
      </c>
      <c r="I16" s="109" t="s">
        <v>11</v>
      </c>
      <c r="J16" s="96"/>
      <c r="K16" s="95">
        <v>31</v>
      </c>
      <c r="M16" s="124"/>
      <c r="N16" s="124"/>
      <c r="P16" s="88" t="s">
        <v>58</v>
      </c>
      <c r="Q16" s="203">
        <f>T16*(50/60)</f>
        <v>98.333333333333343</v>
      </c>
      <c r="R16" s="119" t="s">
        <v>15</v>
      </c>
      <c r="S16" s="88"/>
      <c r="T16" s="88">
        <f>N6+N14</f>
        <v>118</v>
      </c>
      <c r="U16" s="87" t="s">
        <v>21</v>
      </c>
    </row>
    <row r="17" spans="1:23" ht="15.75" customHeight="1" x14ac:dyDescent="0.4">
      <c r="A17" s="102">
        <f t="shared" si="0"/>
        <v>45579</v>
      </c>
      <c r="B17" s="107" t="s">
        <v>11</v>
      </c>
      <c r="C17" s="109" t="s">
        <v>11</v>
      </c>
      <c r="D17" s="107" t="s">
        <v>11</v>
      </c>
      <c r="E17" s="109" t="s">
        <v>11</v>
      </c>
      <c r="F17" s="107" t="s">
        <v>11</v>
      </c>
      <c r="G17" s="109" t="s">
        <v>11</v>
      </c>
      <c r="H17" s="107" t="s">
        <v>11</v>
      </c>
      <c r="I17" s="109" t="s">
        <v>11</v>
      </c>
      <c r="J17" s="96"/>
      <c r="K17" s="95">
        <v>30</v>
      </c>
      <c r="M17" s="226" t="s">
        <v>20</v>
      </c>
      <c r="N17" s="226"/>
      <c r="P17" s="88" t="s">
        <v>19</v>
      </c>
      <c r="Q17" s="88">
        <f>T17*(50/60)</f>
        <v>140</v>
      </c>
      <c r="R17" s="119" t="s">
        <v>15</v>
      </c>
      <c r="T17" s="88">
        <f>N6+N14+N19</f>
        <v>168</v>
      </c>
      <c r="U17" s="87" t="s">
        <v>21</v>
      </c>
    </row>
    <row r="18" spans="1:23" ht="15.75" customHeight="1" thickBot="1" x14ac:dyDescent="0.45">
      <c r="A18" s="102">
        <f t="shared" si="0"/>
        <v>45586</v>
      </c>
      <c r="B18" s="107" t="s">
        <v>11</v>
      </c>
      <c r="C18" s="109" t="s">
        <v>11</v>
      </c>
      <c r="D18" s="131" t="s">
        <v>12</v>
      </c>
      <c r="E18" s="113" t="s">
        <v>12</v>
      </c>
      <c r="F18" s="98" t="s">
        <v>8</v>
      </c>
      <c r="G18" s="97" t="s">
        <v>8</v>
      </c>
      <c r="H18" s="98" t="s">
        <v>8</v>
      </c>
      <c r="I18" s="97" t="s">
        <v>8</v>
      </c>
      <c r="J18" s="96"/>
      <c r="K18" s="95">
        <v>29</v>
      </c>
      <c r="M18" s="27" t="s">
        <v>22</v>
      </c>
      <c r="N18" s="27">
        <f>COUNTIF($B$8:$I$49, LEFT(M18,1))</f>
        <v>50</v>
      </c>
      <c r="P18" s="88"/>
      <c r="Q18" s="88"/>
      <c r="R18" s="119"/>
    </row>
    <row r="19" spans="1:23" ht="15.75" customHeight="1" x14ac:dyDescent="0.4">
      <c r="A19" s="102">
        <f t="shared" si="0"/>
        <v>45593</v>
      </c>
      <c r="B19" s="98" t="s">
        <v>7</v>
      </c>
      <c r="C19" s="97" t="s">
        <v>7</v>
      </c>
      <c r="D19" s="98" t="s">
        <v>8</v>
      </c>
      <c r="E19" s="97" t="s">
        <v>8</v>
      </c>
      <c r="F19" s="98" t="s">
        <v>8</v>
      </c>
      <c r="G19" s="97" t="s">
        <v>8</v>
      </c>
      <c r="H19" s="98" t="s">
        <v>8</v>
      </c>
      <c r="I19" s="97" t="s">
        <v>8</v>
      </c>
      <c r="J19" s="96"/>
      <c r="K19" s="95">
        <v>28</v>
      </c>
      <c r="M19" s="8" t="s">
        <v>19</v>
      </c>
      <c r="N19" s="8">
        <f>SUM(N18:N18)</f>
        <v>50</v>
      </c>
      <c r="P19" s="130" t="s">
        <v>23</v>
      </c>
      <c r="Q19" s="127">
        <v>160</v>
      </c>
      <c r="R19" s="129" t="s">
        <v>15</v>
      </c>
      <c r="S19" s="128"/>
      <c r="T19" s="127">
        <f>Q19/(5/6)</f>
        <v>192</v>
      </c>
      <c r="U19" s="126" t="s">
        <v>21</v>
      </c>
    </row>
    <row r="20" spans="1:23" ht="15.75" customHeight="1" x14ac:dyDescent="0.4">
      <c r="A20" s="102">
        <f t="shared" si="0"/>
        <v>45600</v>
      </c>
      <c r="B20" s="98" t="s">
        <v>7</v>
      </c>
      <c r="C20" s="97" t="s">
        <v>7</v>
      </c>
      <c r="D20" s="98" t="s">
        <v>8</v>
      </c>
      <c r="E20" s="97" t="s">
        <v>8</v>
      </c>
      <c r="F20" s="98" t="s">
        <v>8</v>
      </c>
      <c r="G20" s="97" t="s">
        <v>8</v>
      </c>
      <c r="H20" s="98" t="s">
        <v>8</v>
      </c>
      <c r="I20" s="97" t="s">
        <v>8</v>
      </c>
      <c r="J20" s="96"/>
      <c r="K20" s="95">
        <v>27</v>
      </c>
      <c r="N20" s="125"/>
      <c r="P20" s="237" t="s">
        <v>24</v>
      </c>
      <c r="Q20" s="4">
        <f>Q17-Q19</f>
        <v>-20</v>
      </c>
      <c r="R20" s="119" t="s">
        <v>15</v>
      </c>
      <c r="T20" s="5">
        <f>T17-T19</f>
        <v>-24</v>
      </c>
      <c r="U20" s="118" t="s">
        <v>21</v>
      </c>
    </row>
    <row r="21" spans="1:23" ht="15.75" customHeight="1" thickBot="1" x14ac:dyDescent="0.45">
      <c r="A21" s="102">
        <f t="shared" si="0"/>
        <v>45607</v>
      </c>
      <c r="B21" s="98" t="s">
        <v>7</v>
      </c>
      <c r="C21" s="97" t="s">
        <v>7</v>
      </c>
      <c r="D21" s="98" t="s">
        <v>16</v>
      </c>
      <c r="E21" s="97" t="s">
        <v>16</v>
      </c>
      <c r="F21" s="98" t="s">
        <v>16</v>
      </c>
      <c r="G21" s="97" t="s">
        <v>16</v>
      </c>
      <c r="H21" s="98" t="s">
        <v>16</v>
      </c>
      <c r="I21" s="97" t="s">
        <v>16</v>
      </c>
      <c r="J21" s="96"/>
      <c r="K21" s="95">
        <v>26</v>
      </c>
      <c r="N21" s="124"/>
      <c r="P21" s="238"/>
      <c r="Q21" s="123">
        <f>Q20/Q19</f>
        <v>-0.125</v>
      </c>
      <c r="R21" s="115"/>
      <c r="S21" s="115"/>
      <c r="T21" s="115"/>
      <c r="U21" s="114"/>
    </row>
    <row r="22" spans="1:23" ht="15.75" customHeight="1" x14ac:dyDescent="0.4">
      <c r="A22" s="102">
        <f t="shared" si="0"/>
        <v>45614</v>
      </c>
      <c r="B22" s="98" t="s">
        <v>7</v>
      </c>
      <c r="C22" s="97" t="s">
        <v>7</v>
      </c>
      <c r="D22" s="98" t="s">
        <v>16</v>
      </c>
      <c r="E22" s="97" t="s">
        <v>16</v>
      </c>
      <c r="F22" s="98" t="s">
        <v>16</v>
      </c>
      <c r="G22" s="97" t="s">
        <v>16</v>
      </c>
      <c r="H22" s="107" t="s">
        <v>11</v>
      </c>
      <c r="I22" s="109" t="s">
        <v>11</v>
      </c>
      <c r="J22" s="96"/>
      <c r="K22" s="95">
        <v>25</v>
      </c>
      <c r="M22" s="226" t="s">
        <v>25</v>
      </c>
      <c r="N22" s="226"/>
      <c r="O22" s="122"/>
      <c r="Q22" s="121"/>
    </row>
    <row r="23" spans="1:23" ht="15.75" customHeight="1" thickBot="1" x14ac:dyDescent="0.45">
      <c r="A23" s="102">
        <f t="shared" si="0"/>
        <v>45621</v>
      </c>
      <c r="B23" s="107" t="s">
        <v>11</v>
      </c>
      <c r="C23" s="97" t="s">
        <v>7</v>
      </c>
      <c r="D23" s="106" t="s">
        <v>9</v>
      </c>
      <c r="E23" s="105" t="s">
        <v>9</v>
      </c>
      <c r="F23" s="106" t="s">
        <v>9</v>
      </c>
      <c r="G23" s="105" t="s">
        <v>9</v>
      </c>
      <c r="H23" s="106" t="s">
        <v>9</v>
      </c>
      <c r="I23" s="105" t="s">
        <v>9</v>
      </c>
      <c r="J23" s="96"/>
      <c r="K23" s="95">
        <v>24</v>
      </c>
      <c r="M23" s="26" t="s">
        <v>27</v>
      </c>
      <c r="N23" s="26">
        <f>COUNTIF($B$8:$I$48,"P")</f>
        <v>12</v>
      </c>
    </row>
    <row r="24" spans="1:23" ht="15.75" customHeight="1" x14ac:dyDescent="0.4">
      <c r="A24" s="102">
        <f t="shared" si="0"/>
        <v>45628</v>
      </c>
      <c r="B24" s="98" t="s">
        <v>7</v>
      </c>
      <c r="C24" s="97" t="s">
        <v>7</v>
      </c>
      <c r="D24" s="112" t="s">
        <v>35</v>
      </c>
      <c r="E24" s="111" t="s">
        <v>35</v>
      </c>
      <c r="F24" s="112" t="s">
        <v>35</v>
      </c>
      <c r="G24" s="111" t="s">
        <v>35</v>
      </c>
      <c r="H24" s="101" t="s">
        <v>35</v>
      </c>
      <c r="I24" s="110" t="s">
        <v>35</v>
      </c>
      <c r="J24" s="96"/>
      <c r="K24" s="95">
        <v>23</v>
      </c>
      <c r="M24" s="108" t="s">
        <v>38</v>
      </c>
      <c r="N24" s="108">
        <f>COUNTIF($B$8:$I$48,"Assign")</f>
        <v>12</v>
      </c>
      <c r="P24" s="223" t="s">
        <v>30</v>
      </c>
      <c r="Q24" s="224"/>
      <c r="R24" s="224"/>
      <c r="S24" s="224"/>
      <c r="T24" s="224"/>
      <c r="U24" s="225"/>
    </row>
    <row r="25" spans="1:23" ht="15.75" customHeight="1" x14ac:dyDescent="0.4">
      <c r="A25" s="102">
        <f t="shared" si="0"/>
        <v>45635</v>
      </c>
      <c r="B25" s="98" t="s">
        <v>7</v>
      </c>
      <c r="C25" s="97" t="s">
        <v>7</v>
      </c>
      <c r="D25" s="98" t="s">
        <v>16</v>
      </c>
      <c r="E25" s="97" t="s">
        <v>16</v>
      </c>
      <c r="F25" s="98" t="s">
        <v>16</v>
      </c>
      <c r="G25" s="97" t="s">
        <v>16</v>
      </c>
      <c r="H25" s="98" t="s">
        <v>16</v>
      </c>
      <c r="I25" s="97" t="s">
        <v>16</v>
      </c>
      <c r="J25" s="96"/>
      <c r="K25" s="95">
        <v>22</v>
      </c>
      <c r="M25" s="108" t="s">
        <v>28</v>
      </c>
      <c r="N25" s="108">
        <f>COUNTIF($B$3:$I$48,"E")</f>
        <v>2</v>
      </c>
      <c r="P25" s="120" t="s">
        <v>32</v>
      </c>
      <c r="Q25" s="88">
        <v>240</v>
      </c>
      <c r="R25" s="119" t="s">
        <v>15</v>
      </c>
      <c r="T25" s="88">
        <f>Q25/(5/6)</f>
        <v>288</v>
      </c>
      <c r="U25" s="118" t="s">
        <v>21</v>
      </c>
      <c r="W25" s="243"/>
    </row>
    <row r="26" spans="1:23" ht="15.75" customHeight="1" thickBot="1" x14ac:dyDescent="0.45">
      <c r="A26" s="102">
        <f t="shared" si="0"/>
        <v>45642</v>
      </c>
      <c r="B26" s="98" t="s">
        <v>7</v>
      </c>
      <c r="C26" s="97" t="s">
        <v>7</v>
      </c>
      <c r="D26" s="98" t="s">
        <v>16</v>
      </c>
      <c r="E26" s="97" t="s">
        <v>16</v>
      </c>
      <c r="F26" s="98" t="s">
        <v>16</v>
      </c>
      <c r="G26" s="97" t="s">
        <v>16</v>
      </c>
      <c r="H26" s="98" t="s">
        <v>16</v>
      </c>
      <c r="I26" s="97" t="s">
        <v>16</v>
      </c>
      <c r="J26" s="96"/>
      <c r="K26" s="95">
        <v>21</v>
      </c>
      <c r="M26" s="108" t="s">
        <v>31</v>
      </c>
      <c r="N26" s="108">
        <f>COUNTBLANK($B$3:$I$48)</f>
        <v>0</v>
      </c>
      <c r="P26" s="117" t="s">
        <v>24</v>
      </c>
      <c r="Q26" s="37">
        <f>Q17-Q25</f>
        <v>-100</v>
      </c>
      <c r="R26" s="116" t="s">
        <v>15</v>
      </c>
      <c r="S26" s="115"/>
      <c r="T26" s="38">
        <f>T17-T25</f>
        <v>-120</v>
      </c>
      <c r="U26" s="114" t="s">
        <v>21</v>
      </c>
      <c r="W26" s="243"/>
    </row>
    <row r="27" spans="1:23" ht="15.75" customHeight="1" x14ac:dyDescent="0.4">
      <c r="A27" s="102">
        <f t="shared" si="0"/>
        <v>45649</v>
      </c>
      <c r="B27" s="107" t="s">
        <v>11</v>
      </c>
      <c r="C27" s="109" t="s">
        <v>11</v>
      </c>
      <c r="D27" s="107" t="s">
        <v>11</v>
      </c>
      <c r="E27" s="109" t="s">
        <v>11</v>
      </c>
      <c r="F27" s="107" t="s">
        <v>11</v>
      </c>
      <c r="G27" s="109" t="s">
        <v>11</v>
      </c>
      <c r="H27" s="107" t="s">
        <v>11</v>
      </c>
      <c r="I27" s="109" t="s">
        <v>11</v>
      </c>
      <c r="J27" s="96"/>
      <c r="K27" s="95">
        <v>20</v>
      </c>
      <c r="M27" s="108" t="s">
        <v>33</v>
      </c>
      <c r="N27" s="108">
        <f>COUNTIF($B$3:$I$48,"I")</f>
        <v>7</v>
      </c>
    </row>
    <row r="28" spans="1:23" ht="15.75" customHeight="1" x14ac:dyDescent="0.4">
      <c r="A28" s="102">
        <f t="shared" si="0"/>
        <v>45656</v>
      </c>
      <c r="B28" s="107" t="s">
        <v>11</v>
      </c>
      <c r="C28" s="109" t="s">
        <v>11</v>
      </c>
      <c r="D28" s="107" t="s">
        <v>11</v>
      </c>
      <c r="E28" s="109" t="s">
        <v>11</v>
      </c>
      <c r="F28" s="107" t="s">
        <v>11</v>
      </c>
      <c r="G28" s="109" t="s">
        <v>11</v>
      </c>
      <c r="H28" s="107" t="s">
        <v>11</v>
      </c>
      <c r="I28" s="109" t="s">
        <v>11</v>
      </c>
      <c r="J28" s="96"/>
      <c r="K28" s="95">
        <v>19</v>
      </c>
      <c r="M28" s="28" t="s">
        <v>20</v>
      </c>
      <c r="N28" s="28">
        <f>COUNTIF($B$3:$I$48,"O")</f>
        <v>4</v>
      </c>
    </row>
    <row r="29" spans="1:23" ht="15.75" customHeight="1" x14ac:dyDescent="0.4">
      <c r="A29" s="102">
        <f t="shared" si="0"/>
        <v>45663</v>
      </c>
      <c r="B29" s="98" t="s">
        <v>7</v>
      </c>
      <c r="C29" s="97" t="s">
        <v>7</v>
      </c>
      <c r="D29" s="98" t="s">
        <v>16</v>
      </c>
      <c r="E29" s="97" t="s">
        <v>16</v>
      </c>
      <c r="F29" s="98" t="s">
        <v>16</v>
      </c>
      <c r="G29" s="97" t="s">
        <v>16</v>
      </c>
      <c r="H29" s="98" t="s">
        <v>16</v>
      </c>
      <c r="I29" s="97" t="s">
        <v>16</v>
      </c>
      <c r="J29" s="96"/>
      <c r="K29" s="95">
        <v>18</v>
      </c>
      <c r="M29" s="29" t="s">
        <v>29</v>
      </c>
      <c r="N29" s="29">
        <f>COUNTIF($B$3:$I$48,"S")</f>
        <v>4</v>
      </c>
    </row>
    <row r="30" spans="1:23" ht="15.75" customHeight="1" x14ac:dyDescent="0.4">
      <c r="A30" s="102">
        <f t="shared" si="0"/>
        <v>45670</v>
      </c>
      <c r="B30" s="98" t="s">
        <v>7</v>
      </c>
      <c r="C30" s="97" t="s">
        <v>7</v>
      </c>
      <c r="D30" s="98" t="s">
        <v>16</v>
      </c>
      <c r="E30" s="97" t="s">
        <v>16</v>
      </c>
      <c r="F30" s="98" t="s">
        <v>16</v>
      </c>
      <c r="G30" s="97" t="s">
        <v>16</v>
      </c>
      <c r="H30" s="98" t="s">
        <v>16</v>
      </c>
      <c r="I30" s="97" t="s">
        <v>16</v>
      </c>
      <c r="J30" s="96"/>
      <c r="K30" s="95">
        <v>17</v>
      </c>
      <c r="M30" s="8" t="s">
        <v>19</v>
      </c>
      <c r="N30" s="8">
        <f>SUM(N23:N29)</f>
        <v>41</v>
      </c>
    </row>
    <row r="31" spans="1:23" ht="15.75" customHeight="1" x14ac:dyDescent="0.4">
      <c r="A31" s="102">
        <f t="shared" si="0"/>
        <v>45677</v>
      </c>
      <c r="B31" s="98" t="s">
        <v>7</v>
      </c>
      <c r="C31" s="97" t="s">
        <v>7</v>
      </c>
      <c r="D31" s="98" t="s">
        <v>16</v>
      </c>
      <c r="E31" s="97" t="s">
        <v>16</v>
      </c>
      <c r="F31" s="98" t="s">
        <v>16</v>
      </c>
      <c r="G31" s="97" t="s">
        <v>16</v>
      </c>
      <c r="H31" s="98" t="s">
        <v>16</v>
      </c>
      <c r="I31" s="97" t="s">
        <v>16</v>
      </c>
      <c r="J31" s="96"/>
      <c r="K31" s="95">
        <v>16</v>
      </c>
      <c r="M31" s="1"/>
      <c r="N31" s="1"/>
    </row>
    <row r="32" spans="1:23" ht="15.75" customHeight="1" x14ac:dyDescent="0.4">
      <c r="A32" s="102">
        <f t="shared" si="0"/>
        <v>45684</v>
      </c>
      <c r="B32" s="98" t="s">
        <v>7</v>
      </c>
      <c r="C32" s="97" t="s">
        <v>7</v>
      </c>
      <c r="D32" s="106" t="s">
        <v>9</v>
      </c>
      <c r="E32" s="105" t="s">
        <v>9</v>
      </c>
      <c r="F32" s="106" t="s">
        <v>9</v>
      </c>
      <c r="G32" s="105" t="s">
        <v>9</v>
      </c>
      <c r="H32" s="106" t="s">
        <v>9</v>
      </c>
      <c r="I32" s="105" t="s">
        <v>9</v>
      </c>
      <c r="J32" s="96"/>
      <c r="K32" s="95">
        <v>15</v>
      </c>
    </row>
    <row r="33" spans="1:15" ht="15.75" customHeight="1" x14ac:dyDescent="0.4">
      <c r="A33" s="102">
        <f t="shared" si="0"/>
        <v>45691</v>
      </c>
      <c r="B33" s="98" t="s">
        <v>7</v>
      </c>
      <c r="C33" s="97" t="s">
        <v>7</v>
      </c>
      <c r="D33" s="112" t="s">
        <v>35</v>
      </c>
      <c r="E33" s="111" t="s">
        <v>35</v>
      </c>
      <c r="F33" s="112" t="s">
        <v>35</v>
      </c>
      <c r="G33" s="111" t="s">
        <v>35</v>
      </c>
      <c r="H33" s="101" t="s">
        <v>35</v>
      </c>
      <c r="I33" s="110" t="s">
        <v>35</v>
      </c>
      <c r="J33" s="96"/>
      <c r="K33" s="95">
        <v>14</v>
      </c>
      <c r="M33" s="226" t="s">
        <v>34</v>
      </c>
      <c r="N33" s="226"/>
    </row>
    <row r="34" spans="1:15" ht="15.75" customHeight="1" x14ac:dyDescent="0.4">
      <c r="A34" s="102">
        <f t="shared" si="0"/>
        <v>45698</v>
      </c>
      <c r="B34" s="98" t="s">
        <v>7</v>
      </c>
      <c r="C34" s="97" t="s">
        <v>7</v>
      </c>
      <c r="D34" s="106" t="s">
        <v>9</v>
      </c>
      <c r="E34" s="105" t="s">
        <v>9</v>
      </c>
      <c r="F34" s="106" t="s">
        <v>9</v>
      </c>
      <c r="G34" s="105" t="s">
        <v>9</v>
      </c>
      <c r="H34" s="107" t="s">
        <v>11</v>
      </c>
      <c r="I34" s="109" t="s">
        <v>11</v>
      </c>
      <c r="J34" s="96"/>
      <c r="K34" s="95">
        <v>13</v>
      </c>
      <c r="M34" s="108" t="s">
        <v>13</v>
      </c>
      <c r="N34" s="108">
        <f>N14</f>
        <v>118</v>
      </c>
    </row>
    <row r="35" spans="1:15" ht="15.75" customHeight="1" x14ac:dyDescent="0.4">
      <c r="A35" s="102">
        <f t="shared" si="0"/>
        <v>45705</v>
      </c>
      <c r="B35" s="107" t="s">
        <v>11</v>
      </c>
      <c r="C35" s="113" t="s">
        <v>12</v>
      </c>
      <c r="D35" s="106" t="s">
        <v>9</v>
      </c>
      <c r="E35" s="105" t="s">
        <v>9</v>
      </c>
      <c r="F35" s="106" t="s">
        <v>9</v>
      </c>
      <c r="G35" s="105" t="s">
        <v>9</v>
      </c>
      <c r="H35" s="106" t="s">
        <v>9</v>
      </c>
      <c r="I35" s="105" t="s">
        <v>9</v>
      </c>
      <c r="J35" s="96"/>
      <c r="K35" s="95">
        <v>12</v>
      </c>
      <c r="M35" s="108" t="s">
        <v>20</v>
      </c>
      <c r="N35" s="108">
        <f>N19</f>
        <v>50</v>
      </c>
    </row>
    <row r="36" spans="1:15" ht="15.75" customHeight="1" x14ac:dyDescent="0.4">
      <c r="A36" s="102">
        <f t="shared" si="0"/>
        <v>45712</v>
      </c>
      <c r="B36" s="98" t="s">
        <v>7</v>
      </c>
      <c r="C36" s="97" t="s">
        <v>7</v>
      </c>
      <c r="D36" s="106" t="s">
        <v>9</v>
      </c>
      <c r="E36" s="105" t="s">
        <v>9</v>
      </c>
      <c r="F36" s="106" t="s">
        <v>9</v>
      </c>
      <c r="G36" s="105" t="s">
        <v>9</v>
      </c>
      <c r="H36" s="106" t="s">
        <v>9</v>
      </c>
      <c r="I36" s="105" t="s">
        <v>9</v>
      </c>
      <c r="J36" s="96"/>
      <c r="K36" s="95">
        <v>11</v>
      </c>
      <c r="M36" s="108" t="s">
        <v>25</v>
      </c>
      <c r="N36" s="108">
        <f>N30</f>
        <v>41</v>
      </c>
    </row>
    <row r="37" spans="1:15" ht="15.75" customHeight="1" x14ac:dyDescent="0.4">
      <c r="A37" s="102">
        <f t="shared" si="0"/>
        <v>45719</v>
      </c>
      <c r="B37" s="98" t="s">
        <v>7</v>
      </c>
      <c r="C37" s="97" t="s">
        <v>7</v>
      </c>
      <c r="D37" s="98" t="s">
        <v>38</v>
      </c>
      <c r="E37" s="97" t="s">
        <v>38</v>
      </c>
      <c r="F37" s="98" t="s">
        <v>38</v>
      </c>
      <c r="G37" s="97" t="s">
        <v>38</v>
      </c>
      <c r="H37" s="98" t="s">
        <v>38</v>
      </c>
      <c r="I37" s="97" t="s">
        <v>38</v>
      </c>
      <c r="J37" s="96"/>
      <c r="K37" s="95">
        <v>10</v>
      </c>
      <c r="M37" s="8" t="s">
        <v>19</v>
      </c>
      <c r="N37" s="8">
        <f>SUM(N34:N36)</f>
        <v>209</v>
      </c>
    </row>
    <row r="38" spans="1:15" ht="15.75" customHeight="1" x14ac:dyDescent="0.4">
      <c r="A38" s="102">
        <f t="shared" si="0"/>
        <v>45726</v>
      </c>
      <c r="B38" s="98" t="s">
        <v>7</v>
      </c>
      <c r="C38" s="97" t="s">
        <v>7</v>
      </c>
      <c r="D38" s="98" t="s">
        <v>38</v>
      </c>
      <c r="E38" s="97" t="s">
        <v>38</v>
      </c>
      <c r="F38" s="98" t="s">
        <v>38</v>
      </c>
      <c r="G38" s="97" t="s">
        <v>38</v>
      </c>
      <c r="H38" s="98" t="s">
        <v>38</v>
      </c>
      <c r="I38" s="97" t="s">
        <v>38</v>
      </c>
      <c r="J38" s="96"/>
      <c r="K38" s="95">
        <v>9</v>
      </c>
    </row>
    <row r="39" spans="1:15" ht="15.75" customHeight="1" x14ac:dyDescent="0.4">
      <c r="A39" s="102">
        <f t="shared" si="0"/>
        <v>45733</v>
      </c>
      <c r="B39" s="98" t="s">
        <v>7</v>
      </c>
      <c r="C39" s="97" t="s">
        <v>7</v>
      </c>
      <c r="D39" s="98" t="s">
        <v>18</v>
      </c>
      <c r="E39" s="97" t="s">
        <v>18</v>
      </c>
      <c r="F39" s="98" t="s">
        <v>18</v>
      </c>
      <c r="G39" s="97" t="s">
        <v>18</v>
      </c>
      <c r="H39" s="98" t="s">
        <v>18</v>
      </c>
      <c r="I39" s="97" t="s">
        <v>18</v>
      </c>
      <c r="J39" s="96"/>
      <c r="K39" s="95">
        <v>8</v>
      </c>
    </row>
    <row r="40" spans="1:15" ht="15.75" customHeight="1" x14ac:dyDescent="0.4">
      <c r="A40" s="102">
        <f t="shared" si="0"/>
        <v>45740</v>
      </c>
      <c r="B40" s="98" t="s">
        <v>7</v>
      </c>
      <c r="C40" s="97" t="s">
        <v>7</v>
      </c>
      <c r="D40" s="98" t="s">
        <v>18</v>
      </c>
      <c r="E40" s="97" t="s">
        <v>18</v>
      </c>
      <c r="F40" s="98" t="s">
        <v>18</v>
      </c>
      <c r="G40" s="97" t="s">
        <v>18</v>
      </c>
      <c r="H40" s="98" t="s">
        <v>18</v>
      </c>
      <c r="I40" s="97" t="s">
        <v>18</v>
      </c>
      <c r="J40" s="96"/>
      <c r="K40" s="95">
        <v>7</v>
      </c>
      <c r="M40" s="226" t="s">
        <v>36</v>
      </c>
      <c r="N40" s="226"/>
    </row>
    <row r="41" spans="1:15" ht="15.75" customHeight="1" x14ac:dyDescent="0.4">
      <c r="A41" s="102">
        <f t="shared" si="0"/>
        <v>45747</v>
      </c>
      <c r="B41" s="107" t="s">
        <v>11</v>
      </c>
      <c r="C41" s="109" t="s">
        <v>11</v>
      </c>
      <c r="D41" s="107" t="s">
        <v>11</v>
      </c>
      <c r="E41" s="109" t="s">
        <v>11</v>
      </c>
      <c r="F41" s="107" t="s">
        <v>11</v>
      </c>
      <c r="G41" s="109" t="s">
        <v>11</v>
      </c>
      <c r="H41" s="107" t="s">
        <v>11</v>
      </c>
      <c r="I41" s="109" t="s">
        <v>11</v>
      </c>
      <c r="J41" s="96"/>
      <c r="K41" s="95">
        <v>6</v>
      </c>
      <c r="M41" s="108" t="s">
        <v>11</v>
      </c>
      <c r="N41" s="108">
        <f>COUNTIF($B$8:$I$48,M41)</f>
        <v>54</v>
      </c>
    </row>
    <row r="42" spans="1:15" ht="15.75" customHeight="1" x14ac:dyDescent="0.4">
      <c r="A42" s="102">
        <f t="shared" si="0"/>
        <v>45754</v>
      </c>
      <c r="B42" s="107" t="s">
        <v>11</v>
      </c>
      <c r="C42" s="109" t="s">
        <v>11</v>
      </c>
      <c r="D42" s="107" t="s">
        <v>11</v>
      </c>
      <c r="E42" s="109" t="s">
        <v>11</v>
      </c>
      <c r="F42" s="107" t="s">
        <v>11</v>
      </c>
      <c r="G42" s="109" t="s">
        <v>11</v>
      </c>
      <c r="H42" s="107" t="s">
        <v>11</v>
      </c>
      <c r="I42" s="109" t="s">
        <v>11</v>
      </c>
      <c r="J42" s="96"/>
      <c r="K42" s="95">
        <v>5</v>
      </c>
      <c r="M42" s="108" t="s">
        <v>37</v>
      </c>
      <c r="N42" s="108">
        <f>COUNTIF($B$8:$I$48,M42)</f>
        <v>0</v>
      </c>
    </row>
    <row r="43" spans="1:15" ht="15.75" customHeight="1" x14ac:dyDescent="0.4">
      <c r="A43" s="102">
        <f t="shared" si="0"/>
        <v>45761</v>
      </c>
      <c r="B43" s="98" t="s">
        <v>7</v>
      </c>
      <c r="C43" s="97" t="s">
        <v>7</v>
      </c>
      <c r="D43" s="106" t="s">
        <v>9</v>
      </c>
      <c r="E43" s="105" t="s">
        <v>9</v>
      </c>
      <c r="F43" s="106" t="s">
        <v>9</v>
      </c>
      <c r="G43" s="105" t="s">
        <v>9</v>
      </c>
      <c r="H43" s="107" t="s">
        <v>11</v>
      </c>
      <c r="I43" s="109" t="s">
        <v>11</v>
      </c>
      <c r="J43" s="96"/>
      <c r="K43" s="95">
        <v>4</v>
      </c>
      <c r="M43" s="108" t="s">
        <v>7</v>
      </c>
      <c r="N43" s="108">
        <f>COUNTIF($B$8:$I$48,M43)</f>
        <v>61</v>
      </c>
    </row>
    <row r="44" spans="1:15" ht="15.75" customHeight="1" x14ac:dyDescent="0.4">
      <c r="A44" s="102">
        <f t="shared" si="0"/>
        <v>45768</v>
      </c>
      <c r="B44" s="107" t="s">
        <v>11</v>
      </c>
      <c r="C44" s="97" t="s">
        <v>7</v>
      </c>
      <c r="D44" s="106" t="s">
        <v>9</v>
      </c>
      <c r="E44" s="105" t="s">
        <v>9</v>
      </c>
      <c r="F44" s="106" t="s">
        <v>9</v>
      </c>
      <c r="G44" s="105" t="s">
        <v>9</v>
      </c>
      <c r="H44" s="106" t="s">
        <v>9</v>
      </c>
      <c r="I44" s="105" t="s">
        <v>9</v>
      </c>
      <c r="J44" s="96"/>
      <c r="K44" s="95">
        <v>3</v>
      </c>
      <c r="M44" s="8" t="s">
        <v>19</v>
      </c>
      <c r="N44" s="8">
        <f>SUM(N41:N43)</f>
        <v>115</v>
      </c>
    </row>
    <row r="45" spans="1:15" ht="15.75" customHeight="1" x14ac:dyDescent="0.4">
      <c r="A45" s="102">
        <f t="shared" si="0"/>
        <v>45775</v>
      </c>
      <c r="B45" s="98" t="s">
        <v>7</v>
      </c>
      <c r="C45" s="97" t="s">
        <v>7</v>
      </c>
      <c r="D45" s="106" t="s">
        <v>9</v>
      </c>
      <c r="E45" s="105" t="s">
        <v>9</v>
      </c>
      <c r="F45" s="106" t="s">
        <v>9</v>
      </c>
      <c r="G45" s="105" t="s">
        <v>9</v>
      </c>
      <c r="H45" s="106" t="s">
        <v>9</v>
      </c>
      <c r="I45" s="105" t="s">
        <v>9</v>
      </c>
      <c r="J45" s="96"/>
      <c r="K45" s="95">
        <v>2</v>
      </c>
    </row>
    <row r="46" spans="1:15" ht="15.75" customHeight="1" x14ac:dyDescent="0.4">
      <c r="A46" s="102">
        <f t="shared" si="0"/>
        <v>45782</v>
      </c>
      <c r="B46" s="107" t="s">
        <v>11</v>
      </c>
      <c r="C46" s="97" t="s">
        <v>7</v>
      </c>
      <c r="D46" s="106" t="s">
        <v>9</v>
      </c>
      <c r="E46" s="105" t="s">
        <v>9</v>
      </c>
      <c r="F46" s="106" t="s">
        <v>9</v>
      </c>
      <c r="G46" s="105" t="s">
        <v>9</v>
      </c>
      <c r="H46" s="106" t="s">
        <v>9</v>
      </c>
      <c r="I46" s="105" t="s">
        <v>9</v>
      </c>
      <c r="J46" s="96"/>
      <c r="K46" s="95">
        <v>1</v>
      </c>
      <c r="M46" s="88" t="s">
        <v>39</v>
      </c>
      <c r="N46" s="236">
        <v>45764</v>
      </c>
      <c r="O46" s="236"/>
    </row>
    <row r="47" spans="1:15" ht="15.75" customHeight="1" x14ac:dyDescent="0.4">
      <c r="A47" s="102">
        <f t="shared" si="0"/>
        <v>45789</v>
      </c>
      <c r="B47" s="98" t="s">
        <v>7</v>
      </c>
      <c r="C47" s="97" t="s">
        <v>7</v>
      </c>
      <c r="D47" s="104" t="s">
        <v>40</v>
      </c>
      <c r="E47" s="103" t="s">
        <v>40</v>
      </c>
      <c r="F47" s="104" t="s">
        <v>40</v>
      </c>
      <c r="G47" s="103" t="s">
        <v>40</v>
      </c>
      <c r="H47" s="101" t="s">
        <v>41</v>
      </c>
      <c r="I47" s="110" t="s">
        <v>41</v>
      </c>
      <c r="J47" s="96"/>
      <c r="K47" s="95"/>
    </row>
    <row r="48" spans="1:15" ht="15.75" customHeight="1" x14ac:dyDescent="0.4">
      <c r="A48" s="102">
        <f t="shared" si="0"/>
        <v>45796</v>
      </c>
      <c r="B48" s="100" t="s">
        <v>51</v>
      </c>
      <c r="C48" s="99" t="s">
        <v>51</v>
      </c>
      <c r="D48" s="100" t="s">
        <v>51</v>
      </c>
      <c r="E48" s="99" t="s">
        <v>51</v>
      </c>
      <c r="F48" s="100" t="s">
        <v>51</v>
      </c>
      <c r="G48" s="99" t="s">
        <v>51</v>
      </c>
      <c r="H48" s="98" t="s">
        <v>51</v>
      </c>
      <c r="I48" s="97" t="s">
        <v>51</v>
      </c>
      <c r="J48" s="96"/>
      <c r="K48" s="95"/>
    </row>
    <row r="49" spans="1:9" ht="15.75" customHeight="1" thickBot="1" x14ac:dyDescent="0.45">
      <c r="A49" s="94">
        <f t="shared" si="0"/>
        <v>45803</v>
      </c>
      <c r="B49" s="93" t="s">
        <v>51</v>
      </c>
      <c r="C49" s="92" t="s">
        <v>51</v>
      </c>
      <c r="D49" s="93" t="s">
        <v>51</v>
      </c>
      <c r="E49" s="92" t="s">
        <v>51</v>
      </c>
      <c r="F49" s="93" t="s">
        <v>51</v>
      </c>
      <c r="G49" s="92" t="s">
        <v>51</v>
      </c>
      <c r="H49" s="91" t="s">
        <v>51</v>
      </c>
      <c r="I49" s="90" t="s">
        <v>51</v>
      </c>
    </row>
  </sheetData>
  <sheetProtection selectLockedCells="1"/>
  <mergeCells count="13">
    <mergeCell ref="M5:N5"/>
    <mergeCell ref="M9:N9"/>
    <mergeCell ref="O10:O13"/>
    <mergeCell ref="R10:R13"/>
    <mergeCell ref="W25:W26"/>
    <mergeCell ref="M33:N33"/>
    <mergeCell ref="M40:N40"/>
    <mergeCell ref="S10:S13"/>
    <mergeCell ref="N46:O46"/>
    <mergeCell ref="P20:P21"/>
    <mergeCell ref="M22:N22"/>
    <mergeCell ref="P24:U24"/>
    <mergeCell ref="M17:N17"/>
  </mergeCells>
  <conditionalFormatting sqref="Q20:Q22">
    <cfRule type="cellIs" dxfId="31" priority="1" operator="lessThan">
      <formula>0</formula>
    </cfRule>
    <cfRule type="cellIs" dxfId="30" priority="2" operator="lessThan">
      <formula>0</formula>
    </cfRule>
  </conditionalFormatting>
  <conditionalFormatting sqref="Q26">
    <cfRule type="cellIs" dxfId="29" priority="5" operator="lessThan">
      <formula>0</formula>
    </cfRule>
    <cfRule type="cellIs" dxfId="28" priority="6" operator="lessThan">
      <formula>0</formula>
    </cfRule>
  </conditionalFormatting>
  <conditionalFormatting sqref="T20">
    <cfRule type="cellIs" dxfId="27" priority="7" operator="lessThan">
      <formula>0</formula>
    </cfRule>
    <cfRule type="cellIs" dxfId="26" priority="8" operator="lessThan">
      <formula>0</formula>
    </cfRule>
  </conditionalFormatting>
  <conditionalFormatting sqref="T26">
    <cfRule type="cellIs" dxfId="25" priority="3" operator="lessThan">
      <formula>0</formula>
    </cfRule>
    <cfRule type="cellIs" dxfId="24" priority="4" operator="lessThan">
      <formula>0</formula>
    </cfRule>
  </conditionalFormatting>
  <pageMargins left="0.39370078740157483" right="0.39370078740157483" top="0.59055118110236227" bottom="0.39370078740157483" header="0.19685039370078741" footer="0.19685039370078741"/>
  <pageSetup paperSize="8" scale="99" fitToWidth="0" orientation="landscape" r:id="rId1"/>
  <headerFooter>
    <oddHeader>&amp;L&amp;"Arial,Bold"&amp;12H CS Plan 2023-24</oddHeader>
    <oddFooter>&amp;LH CS&amp;C&amp;P of &amp;N&amp;RPrinted at &amp;T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594A-D6CB-49A6-9609-3B8F858C9667}">
  <sheetPr>
    <pageSetUpPr fitToPage="1"/>
  </sheetPr>
  <dimension ref="A1:R49"/>
  <sheetViews>
    <sheetView topLeftCell="A2" zoomScaleNormal="100" workbookViewId="0">
      <selection activeCell="B6" sqref="B6"/>
    </sheetView>
  </sheetViews>
  <sheetFormatPr defaultColWidth="9.19921875" defaultRowHeight="15.75" customHeight="1" x14ac:dyDescent="0.45"/>
  <cols>
    <col min="1" max="1" width="12.265625" style="31" bestFit="1" customWidth="1"/>
    <col min="2" max="6" width="9.19921875" style="30" customWidth="1"/>
    <col min="7" max="7" width="3.53125" style="30" customWidth="1"/>
    <col min="8" max="8" width="3.796875" style="30" bestFit="1" customWidth="1"/>
    <col min="9" max="9" width="3.53125" style="30" customWidth="1"/>
    <col min="10" max="10" width="10.53125" style="30" bestFit="1" customWidth="1"/>
    <col min="11" max="11" width="5.19921875" style="30" bestFit="1" customWidth="1"/>
    <col min="12" max="12" width="6.796875" style="30" customWidth="1"/>
    <col min="13" max="13" width="10.796875" style="30" bestFit="1" customWidth="1"/>
    <col min="14" max="14" width="6.796875" style="30" customWidth="1"/>
    <col min="15" max="15" width="6.19921875" style="30" customWidth="1"/>
    <col min="16" max="16" width="6.19921875" style="30" bestFit="1" customWidth="1"/>
    <col min="17" max="18" width="9.19921875" style="30"/>
    <col min="19" max="19" width="3.53125" style="30" customWidth="1"/>
    <col min="20" max="16384" width="9.19921875" style="30"/>
  </cols>
  <sheetData>
    <row r="1" spans="1:18" ht="15.75" customHeight="1" x14ac:dyDescent="0.45">
      <c r="A1" s="9" t="s">
        <v>0</v>
      </c>
      <c r="B1" s="8" t="s">
        <v>1</v>
      </c>
      <c r="C1" s="2" t="s">
        <v>2</v>
      </c>
      <c r="D1" s="8" t="s">
        <v>3</v>
      </c>
      <c r="E1" s="8" t="s">
        <v>4</v>
      </c>
      <c r="F1" s="8" t="s">
        <v>5</v>
      </c>
      <c r="G1" s="1"/>
      <c r="H1" s="1"/>
      <c r="I1" s="1"/>
      <c r="J1" s="42"/>
      <c r="K1" s="42"/>
      <c r="L1" s="42"/>
      <c r="M1" s="42"/>
      <c r="N1" s="42"/>
      <c r="O1" s="42"/>
      <c r="P1" s="42"/>
      <c r="Q1" s="42"/>
      <c r="R1" s="42"/>
    </row>
    <row r="2" spans="1:18" ht="15.75" customHeight="1" x14ac:dyDescent="0.45">
      <c r="A2" s="9" t="s">
        <v>6</v>
      </c>
      <c r="B2" s="7">
        <v>2</v>
      </c>
      <c r="C2" s="36">
        <v>4</v>
      </c>
      <c r="D2" s="36">
        <v>3</v>
      </c>
      <c r="E2" s="7">
        <v>4</v>
      </c>
      <c r="F2" s="22" t="s">
        <v>7</v>
      </c>
      <c r="G2" s="43"/>
      <c r="H2" s="43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75" customHeight="1" x14ac:dyDescent="0.45">
      <c r="A3" s="44">
        <v>45446</v>
      </c>
      <c r="B3" s="34" t="s">
        <v>8</v>
      </c>
      <c r="C3" s="35" t="s">
        <v>8</v>
      </c>
      <c r="D3" s="35" t="s">
        <v>8</v>
      </c>
      <c r="E3" s="34" t="s">
        <v>8</v>
      </c>
      <c r="F3" s="34" t="s">
        <v>7</v>
      </c>
      <c r="G3" s="43"/>
      <c r="H3" s="43">
        <v>45</v>
      </c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18" ht="15.75" customHeight="1" x14ac:dyDescent="0.45">
      <c r="A4" s="44">
        <f>A3+7</f>
        <v>45453</v>
      </c>
      <c r="B4" s="34" t="s">
        <v>8</v>
      </c>
      <c r="C4" s="35" t="s">
        <v>8</v>
      </c>
      <c r="D4" s="35" t="s">
        <v>8</v>
      </c>
      <c r="E4" s="34" t="s">
        <v>8</v>
      </c>
      <c r="F4" s="34" t="s">
        <v>7</v>
      </c>
      <c r="G4" s="43"/>
      <c r="H4" s="43">
        <v>44</v>
      </c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18" ht="15.75" customHeight="1" x14ac:dyDescent="0.45">
      <c r="A5" s="44">
        <f>A4+7</f>
        <v>45460</v>
      </c>
      <c r="B5" s="34" t="s">
        <v>8</v>
      </c>
      <c r="C5" s="35" t="s">
        <v>8</v>
      </c>
      <c r="D5" s="35" t="s">
        <v>8</v>
      </c>
      <c r="E5" s="34" t="s">
        <v>8</v>
      </c>
      <c r="F5" s="34" t="s">
        <v>7</v>
      </c>
      <c r="G5" s="43"/>
      <c r="H5" s="43">
        <v>43</v>
      </c>
      <c r="I5" s="42"/>
      <c r="J5" s="42"/>
      <c r="K5" s="42"/>
      <c r="L5" s="42"/>
      <c r="M5" s="42"/>
      <c r="N5" s="42"/>
      <c r="O5" s="42"/>
      <c r="P5" s="42"/>
      <c r="Q5" s="42"/>
      <c r="R5" s="42"/>
    </row>
    <row r="6" spans="1:18" ht="15.75" customHeight="1" x14ac:dyDescent="0.4">
      <c r="A6" s="44">
        <f>A5+7</f>
        <v>45467</v>
      </c>
      <c r="B6" s="34" t="s">
        <v>8</v>
      </c>
      <c r="C6" s="74" t="s">
        <v>10</v>
      </c>
      <c r="D6" s="74" t="s">
        <v>10</v>
      </c>
      <c r="E6" s="74" t="s">
        <v>10</v>
      </c>
      <c r="F6" s="16" t="s">
        <v>11</v>
      </c>
      <c r="G6" s="43"/>
      <c r="H6" s="43">
        <v>42</v>
      </c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ht="15.75" customHeight="1" x14ac:dyDescent="0.4">
      <c r="A7" s="9"/>
      <c r="B7" s="16" t="s">
        <v>11</v>
      </c>
      <c r="C7" s="15" t="s">
        <v>11</v>
      </c>
      <c r="D7" s="16" t="s">
        <v>11</v>
      </c>
      <c r="E7" s="16" t="s">
        <v>11</v>
      </c>
      <c r="F7" s="16" t="s">
        <v>11</v>
      </c>
      <c r="G7" s="43"/>
      <c r="H7" s="43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 ht="15.75" customHeight="1" x14ac:dyDescent="0.4">
      <c r="A8" s="44">
        <v>45516</v>
      </c>
      <c r="B8" s="19" t="s">
        <v>12</v>
      </c>
      <c r="C8" s="18" t="s">
        <v>12</v>
      </c>
      <c r="D8" s="19" t="s">
        <v>12</v>
      </c>
      <c r="E8" s="20" t="s">
        <v>8</v>
      </c>
      <c r="F8" s="20" t="s">
        <v>7</v>
      </c>
      <c r="G8" s="43"/>
      <c r="H8" s="45">
        <v>41</v>
      </c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ht="15.75" customHeight="1" x14ac:dyDescent="0.4">
      <c r="A9" s="44">
        <f t="shared" ref="A9:A49" si="0">A8+7</f>
        <v>45523</v>
      </c>
      <c r="B9" s="20" t="s">
        <v>8</v>
      </c>
      <c r="C9" s="21" t="s">
        <v>8</v>
      </c>
      <c r="D9" s="21" t="s">
        <v>8</v>
      </c>
      <c r="E9" s="20" t="s">
        <v>8</v>
      </c>
      <c r="F9" s="20" t="s">
        <v>7</v>
      </c>
      <c r="G9" s="43"/>
      <c r="H9" s="45">
        <v>40</v>
      </c>
      <c r="I9" s="42"/>
      <c r="J9" s="226" t="s">
        <v>13</v>
      </c>
      <c r="K9" s="226"/>
      <c r="L9" s="42"/>
      <c r="M9" s="42"/>
      <c r="N9" s="40" t="s">
        <v>14</v>
      </c>
      <c r="O9" s="42"/>
      <c r="P9" s="42"/>
      <c r="Q9" s="42"/>
      <c r="R9" s="42"/>
    </row>
    <row r="10" spans="1:18" ht="15.75" customHeight="1" x14ac:dyDescent="0.4">
      <c r="A10" s="44">
        <f t="shared" si="0"/>
        <v>45530</v>
      </c>
      <c r="B10" s="20" t="s">
        <v>8</v>
      </c>
      <c r="C10" s="21" t="s">
        <v>8</v>
      </c>
      <c r="D10" s="21" t="s">
        <v>8</v>
      </c>
      <c r="E10" s="20" t="s">
        <v>8</v>
      </c>
      <c r="F10" s="20" t="s">
        <v>7</v>
      </c>
      <c r="G10" s="43"/>
      <c r="H10" s="45">
        <v>39</v>
      </c>
      <c r="I10" s="42"/>
      <c r="J10" s="40" t="s">
        <v>8</v>
      </c>
      <c r="K10" s="40">
        <f>COUNTIF($B$3:$F$49,J10)</f>
        <v>59</v>
      </c>
      <c r="L10" s="227">
        <f>SUM(K10:K13)</f>
        <v>150</v>
      </c>
      <c r="M10" s="46">
        <f>K10/L$10</f>
        <v>0.39333333333333331</v>
      </c>
      <c r="N10" s="47">
        <v>0.4</v>
      </c>
      <c r="O10" s="230">
        <f>L10*(50/60)</f>
        <v>125</v>
      </c>
      <c r="P10" s="231" t="s">
        <v>15</v>
      </c>
      <c r="Q10" s="42"/>
      <c r="R10" s="48"/>
    </row>
    <row r="11" spans="1:18" ht="15.75" customHeight="1" x14ac:dyDescent="0.4">
      <c r="A11" s="44">
        <f t="shared" si="0"/>
        <v>45537</v>
      </c>
      <c r="B11" s="20" t="s">
        <v>8</v>
      </c>
      <c r="C11" s="21" t="s">
        <v>8</v>
      </c>
      <c r="D11" s="21" t="s">
        <v>8</v>
      </c>
      <c r="E11" s="20" t="s">
        <v>8</v>
      </c>
      <c r="F11" s="20" t="s">
        <v>7</v>
      </c>
      <c r="G11" s="43"/>
      <c r="H11" s="45">
        <v>38</v>
      </c>
      <c r="I11" s="42"/>
      <c r="J11" s="40" t="s">
        <v>16</v>
      </c>
      <c r="K11" s="40">
        <f>COUNTIF($B$3:$F$49,J11)</f>
        <v>37</v>
      </c>
      <c r="L11" s="228"/>
      <c r="M11" s="46">
        <f>K11/L$10</f>
        <v>0.24666666666666667</v>
      </c>
      <c r="N11" s="47">
        <v>0.25</v>
      </c>
      <c r="O11" s="230"/>
      <c r="P11" s="231"/>
      <c r="Q11" s="42"/>
      <c r="R11" s="48"/>
    </row>
    <row r="12" spans="1:18" ht="15.75" customHeight="1" x14ac:dyDescent="0.4">
      <c r="A12" s="44">
        <f t="shared" si="0"/>
        <v>45544</v>
      </c>
      <c r="B12" s="20" t="s">
        <v>8</v>
      </c>
      <c r="C12" s="21" t="s">
        <v>8</v>
      </c>
      <c r="D12" s="21" t="s">
        <v>8</v>
      </c>
      <c r="E12" s="20" t="s">
        <v>8</v>
      </c>
      <c r="F12" s="20" t="s">
        <v>7</v>
      </c>
      <c r="G12" s="43"/>
      <c r="H12" s="45">
        <v>37</v>
      </c>
      <c r="I12" s="42"/>
      <c r="J12" s="40" t="s">
        <v>17</v>
      </c>
      <c r="K12" s="40">
        <f>COUNTIF($B$3:$F$49,J12)</f>
        <v>39</v>
      </c>
      <c r="L12" s="228"/>
      <c r="M12" s="46">
        <f>K12/L$10</f>
        <v>0.26</v>
      </c>
      <c r="N12" s="47">
        <v>0.25</v>
      </c>
      <c r="O12" s="230"/>
      <c r="P12" s="231"/>
      <c r="Q12" s="42"/>
      <c r="R12" s="48"/>
    </row>
    <row r="13" spans="1:18" ht="15.75" customHeight="1" x14ac:dyDescent="0.4">
      <c r="A13" s="44">
        <f t="shared" si="0"/>
        <v>45551</v>
      </c>
      <c r="B13" s="20" t="s">
        <v>8</v>
      </c>
      <c r="C13" s="21" t="s">
        <v>8</v>
      </c>
      <c r="D13" s="21" t="s">
        <v>8</v>
      </c>
      <c r="E13" s="20" t="s">
        <v>8</v>
      </c>
      <c r="F13" s="20" t="s">
        <v>7</v>
      </c>
      <c r="G13" s="43"/>
      <c r="H13" s="45">
        <v>36</v>
      </c>
      <c r="I13" s="42"/>
      <c r="J13" s="40" t="s">
        <v>18</v>
      </c>
      <c r="K13" s="40">
        <f>COUNTIF($B$3:$F$49,J13)</f>
        <v>15</v>
      </c>
      <c r="L13" s="229"/>
      <c r="M13" s="46">
        <f>K13/L$10</f>
        <v>0.1</v>
      </c>
      <c r="N13" s="47">
        <v>0.1</v>
      </c>
      <c r="O13" s="230"/>
      <c r="P13" s="231"/>
      <c r="Q13" s="42"/>
      <c r="R13" s="48"/>
    </row>
    <row r="14" spans="1:18" ht="15.75" customHeight="1" x14ac:dyDescent="0.4">
      <c r="A14" s="44">
        <f t="shared" si="0"/>
        <v>45558</v>
      </c>
      <c r="B14" s="20" t="s">
        <v>8</v>
      </c>
      <c r="C14" s="21" t="s">
        <v>8</v>
      </c>
      <c r="D14" s="21" t="s">
        <v>8</v>
      </c>
      <c r="E14" s="20" t="s">
        <v>8</v>
      </c>
      <c r="F14" s="20" t="s">
        <v>7</v>
      </c>
      <c r="G14" s="43"/>
      <c r="H14" s="45">
        <v>35</v>
      </c>
      <c r="I14" s="42"/>
      <c r="J14" s="8" t="s">
        <v>19</v>
      </c>
      <c r="K14" s="8">
        <f>SUM(K10:K13)</f>
        <v>150</v>
      </c>
      <c r="L14" s="42"/>
      <c r="M14" s="42"/>
      <c r="N14" s="42"/>
      <c r="O14" s="42"/>
      <c r="P14" s="42"/>
      <c r="Q14" s="42"/>
      <c r="R14" s="42"/>
    </row>
    <row r="15" spans="1:18" ht="15.75" customHeight="1" x14ac:dyDescent="0.4">
      <c r="A15" s="44">
        <f t="shared" si="0"/>
        <v>45565</v>
      </c>
      <c r="B15" s="20" t="s">
        <v>8</v>
      </c>
      <c r="C15" s="21" t="s">
        <v>8</v>
      </c>
      <c r="D15" s="21" t="s">
        <v>8</v>
      </c>
      <c r="E15" s="20" t="s">
        <v>8</v>
      </c>
      <c r="F15" s="20" t="s">
        <v>7</v>
      </c>
      <c r="G15" s="43"/>
      <c r="H15" s="45">
        <v>34</v>
      </c>
      <c r="I15" s="42"/>
      <c r="J15" s="1"/>
      <c r="K15" s="1"/>
      <c r="L15" s="42"/>
      <c r="M15" s="42"/>
      <c r="N15" s="42"/>
      <c r="O15" s="42"/>
      <c r="P15" s="42"/>
      <c r="Q15" s="42"/>
      <c r="R15" s="42"/>
    </row>
    <row r="16" spans="1:18" ht="15.75" customHeight="1" x14ac:dyDescent="0.4">
      <c r="A16" s="44">
        <f t="shared" si="0"/>
        <v>45572</v>
      </c>
      <c r="B16" s="20" t="s">
        <v>8</v>
      </c>
      <c r="C16" s="21" t="s">
        <v>8</v>
      </c>
      <c r="D16" s="21" t="s">
        <v>8</v>
      </c>
      <c r="E16" s="20" t="s">
        <v>8</v>
      </c>
      <c r="F16" s="16" t="s">
        <v>11</v>
      </c>
      <c r="G16" s="43"/>
      <c r="H16" s="45">
        <v>33</v>
      </c>
      <c r="I16" s="42"/>
      <c r="J16" s="1"/>
      <c r="K16" s="1"/>
      <c r="L16" s="42"/>
      <c r="M16" s="41"/>
      <c r="N16" s="41"/>
      <c r="O16" s="49"/>
      <c r="P16" s="42"/>
      <c r="Q16" s="42"/>
      <c r="R16" s="42"/>
    </row>
    <row r="17" spans="1:18" ht="15.75" customHeight="1" x14ac:dyDescent="0.4">
      <c r="A17" s="44">
        <f t="shared" si="0"/>
        <v>45579</v>
      </c>
      <c r="B17" s="16" t="s">
        <v>11</v>
      </c>
      <c r="C17" s="15" t="s">
        <v>11</v>
      </c>
      <c r="D17" s="16" t="s">
        <v>11</v>
      </c>
      <c r="E17" s="16" t="s">
        <v>11</v>
      </c>
      <c r="F17" s="16" t="s">
        <v>11</v>
      </c>
      <c r="G17" s="43"/>
      <c r="H17" s="45">
        <v>32</v>
      </c>
      <c r="I17" s="42"/>
      <c r="J17" s="226" t="s">
        <v>20</v>
      </c>
      <c r="K17" s="226"/>
      <c r="L17" s="42"/>
      <c r="M17" s="41" t="s">
        <v>19</v>
      </c>
      <c r="N17" s="50">
        <f>Q17*(50/60)</f>
        <v>125</v>
      </c>
      <c r="O17" s="49" t="s">
        <v>15</v>
      </c>
      <c r="P17" s="42"/>
      <c r="Q17" s="41">
        <f>K14+K19</f>
        <v>150</v>
      </c>
      <c r="R17" s="42" t="s">
        <v>21</v>
      </c>
    </row>
    <row r="18" spans="1:18" ht="15.75" customHeight="1" x14ac:dyDescent="0.4">
      <c r="A18" s="44">
        <f t="shared" si="0"/>
        <v>45586</v>
      </c>
      <c r="B18" s="16" t="s">
        <v>11</v>
      </c>
      <c r="C18" s="15" t="s">
        <v>11</v>
      </c>
      <c r="D18" s="19" t="s">
        <v>12</v>
      </c>
      <c r="E18" s="20" t="s">
        <v>8</v>
      </c>
      <c r="F18" s="20" t="s">
        <v>7</v>
      </c>
      <c r="G18" s="43"/>
      <c r="H18" s="45">
        <v>31</v>
      </c>
      <c r="I18" s="42"/>
      <c r="J18" s="27" t="s">
        <v>22</v>
      </c>
      <c r="K18" s="27">
        <f>COUNTIF($B$3:$F$49,LEFT(J18,1))</f>
        <v>0</v>
      </c>
      <c r="L18" s="42"/>
      <c r="M18" s="41"/>
      <c r="N18" s="50"/>
      <c r="O18" s="49"/>
      <c r="P18" s="42"/>
      <c r="Q18" s="41"/>
      <c r="R18" s="42"/>
    </row>
    <row r="19" spans="1:18" ht="15.75" customHeight="1" thickBot="1" x14ac:dyDescent="0.45">
      <c r="A19" s="44">
        <f t="shared" si="0"/>
        <v>45593</v>
      </c>
      <c r="B19" s="20" t="s">
        <v>8</v>
      </c>
      <c r="C19" s="21" t="s">
        <v>8</v>
      </c>
      <c r="D19" s="21" t="s">
        <v>8</v>
      </c>
      <c r="E19" s="20" t="s">
        <v>8</v>
      </c>
      <c r="F19" s="20" t="s">
        <v>7</v>
      </c>
      <c r="G19" s="43"/>
      <c r="H19" s="45">
        <v>30</v>
      </c>
      <c r="I19" s="42"/>
      <c r="J19" s="8" t="s">
        <v>19</v>
      </c>
      <c r="K19" s="8">
        <f>SUM(K18:K18)</f>
        <v>0</v>
      </c>
      <c r="L19" s="42"/>
      <c r="M19" s="41"/>
      <c r="N19" s="41"/>
      <c r="O19" s="49"/>
      <c r="P19" s="42"/>
      <c r="Q19" s="42"/>
      <c r="R19" s="42"/>
    </row>
    <row r="20" spans="1:18" ht="15.75" customHeight="1" x14ac:dyDescent="0.4">
      <c r="A20" s="44">
        <f t="shared" si="0"/>
        <v>45600</v>
      </c>
      <c r="B20" s="20" t="s">
        <v>8</v>
      </c>
      <c r="C20" s="21" t="s">
        <v>8</v>
      </c>
      <c r="D20" s="21" t="s">
        <v>8</v>
      </c>
      <c r="E20" s="20" t="s">
        <v>8</v>
      </c>
      <c r="F20" s="20" t="s">
        <v>7</v>
      </c>
      <c r="G20" s="43"/>
      <c r="H20" s="45">
        <v>29</v>
      </c>
      <c r="I20" s="42"/>
      <c r="J20" s="1"/>
      <c r="K20" s="1"/>
      <c r="L20" s="42"/>
      <c r="M20" s="51" t="s">
        <v>23</v>
      </c>
      <c r="N20" s="52">
        <v>160</v>
      </c>
      <c r="O20" s="53" t="s">
        <v>15</v>
      </c>
      <c r="P20" s="54"/>
      <c r="Q20" s="52">
        <f>N20/(5/6)</f>
        <v>192</v>
      </c>
      <c r="R20" s="55" t="s">
        <v>21</v>
      </c>
    </row>
    <row r="21" spans="1:18" ht="15.75" customHeight="1" x14ac:dyDescent="0.4">
      <c r="A21" s="44">
        <f t="shared" si="0"/>
        <v>45607</v>
      </c>
      <c r="B21" s="20" t="s">
        <v>8</v>
      </c>
      <c r="C21" s="21" t="s">
        <v>8</v>
      </c>
      <c r="D21" s="21" t="s">
        <v>8</v>
      </c>
      <c r="E21" s="20" t="s">
        <v>8</v>
      </c>
      <c r="F21" s="20" t="s">
        <v>7</v>
      </c>
      <c r="G21" s="43"/>
      <c r="H21" s="45">
        <v>28</v>
      </c>
      <c r="I21" s="42"/>
      <c r="J21" s="42"/>
      <c r="K21" s="42"/>
      <c r="L21" s="42"/>
      <c r="M21" s="232" t="s">
        <v>24</v>
      </c>
      <c r="N21" s="4">
        <f>N17-N20</f>
        <v>-35</v>
      </c>
      <c r="O21" s="49" t="s">
        <v>15</v>
      </c>
      <c r="P21" s="42"/>
      <c r="Q21" s="5">
        <f>Q17-Q20</f>
        <v>-42</v>
      </c>
      <c r="R21" s="56" t="s">
        <v>21</v>
      </c>
    </row>
    <row r="22" spans="1:18" ht="15.75" customHeight="1" thickBot="1" x14ac:dyDescent="0.45">
      <c r="A22" s="44">
        <f t="shared" si="0"/>
        <v>45614</v>
      </c>
      <c r="B22" s="20" t="s">
        <v>16</v>
      </c>
      <c r="C22" s="20" t="s">
        <v>16</v>
      </c>
      <c r="D22" s="20" t="s">
        <v>16</v>
      </c>
      <c r="E22" s="20" t="s">
        <v>16</v>
      </c>
      <c r="F22" s="16" t="s">
        <v>11</v>
      </c>
      <c r="G22" s="43"/>
      <c r="H22" s="45">
        <v>27</v>
      </c>
      <c r="I22" s="42"/>
      <c r="J22" s="226" t="s">
        <v>25</v>
      </c>
      <c r="K22" s="226"/>
      <c r="L22" s="42"/>
      <c r="M22" s="233"/>
      <c r="N22" s="33">
        <f>N21/N20*100</f>
        <v>-21.875</v>
      </c>
      <c r="O22" s="57" t="s">
        <v>26</v>
      </c>
      <c r="P22" s="57"/>
      <c r="Q22" s="57"/>
      <c r="R22" s="58"/>
    </row>
    <row r="23" spans="1:18" ht="15.75" customHeight="1" x14ac:dyDescent="0.4">
      <c r="A23" s="44">
        <f t="shared" si="0"/>
        <v>45621</v>
      </c>
      <c r="B23" s="16" t="s">
        <v>11</v>
      </c>
      <c r="C23" s="20" t="s">
        <v>16</v>
      </c>
      <c r="D23" s="20" t="s">
        <v>16</v>
      </c>
      <c r="E23" s="20" t="s">
        <v>16</v>
      </c>
      <c r="F23" s="20" t="s">
        <v>7</v>
      </c>
      <c r="G23" s="43"/>
      <c r="H23" s="45">
        <v>26</v>
      </c>
      <c r="I23" s="42"/>
      <c r="J23" s="26" t="s">
        <v>27</v>
      </c>
      <c r="K23" s="26">
        <f>COUNTIF($B$3:$F$49,LEFT(J23,1))</f>
        <v>0</v>
      </c>
      <c r="L23" s="42"/>
      <c r="M23" s="42"/>
      <c r="N23" s="42"/>
      <c r="O23" s="42"/>
      <c r="P23" s="42"/>
      <c r="Q23" s="42"/>
      <c r="R23" s="42"/>
    </row>
    <row r="24" spans="1:18" ht="15.75" customHeight="1" thickBot="1" x14ac:dyDescent="0.45">
      <c r="A24" s="44">
        <f t="shared" si="0"/>
        <v>45628</v>
      </c>
      <c r="B24" s="20" t="s">
        <v>16</v>
      </c>
      <c r="C24" s="20" t="s">
        <v>16</v>
      </c>
      <c r="D24" s="20" t="s">
        <v>16</v>
      </c>
      <c r="E24" s="20" t="s">
        <v>16</v>
      </c>
      <c r="F24" s="20" t="s">
        <v>7</v>
      </c>
      <c r="G24" s="43"/>
      <c r="H24" s="45">
        <v>25</v>
      </c>
      <c r="I24" s="42"/>
      <c r="J24" s="40" t="s">
        <v>28</v>
      </c>
      <c r="K24" s="40">
        <f t="shared" ref="K24:K28" si="1">COUNTIF($B$3:$F$49,LEFT(J24,1))</f>
        <v>0</v>
      </c>
      <c r="L24" s="42"/>
      <c r="M24" s="42"/>
      <c r="N24" s="42"/>
      <c r="O24" s="42"/>
      <c r="P24" s="42"/>
      <c r="Q24" s="42"/>
      <c r="R24" s="42"/>
    </row>
    <row r="25" spans="1:18" ht="15.75" customHeight="1" x14ac:dyDescent="0.4">
      <c r="A25" s="44">
        <f t="shared" si="0"/>
        <v>45635</v>
      </c>
      <c r="B25" s="20" t="s">
        <v>16</v>
      </c>
      <c r="C25" s="20" t="s">
        <v>16</v>
      </c>
      <c r="D25" s="20" t="s">
        <v>16</v>
      </c>
      <c r="E25" s="20" t="s">
        <v>16</v>
      </c>
      <c r="F25" s="20" t="s">
        <v>7</v>
      </c>
      <c r="G25" s="43"/>
      <c r="H25" s="45">
        <v>24</v>
      </c>
      <c r="I25" s="42"/>
      <c r="J25" s="29" t="s">
        <v>29</v>
      </c>
      <c r="K25" s="29">
        <f t="shared" si="1"/>
        <v>0</v>
      </c>
      <c r="L25" s="42"/>
      <c r="M25" s="223" t="s">
        <v>30</v>
      </c>
      <c r="N25" s="224"/>
      <c r="O25" s="224"/>
      <c r="P25" s="224"/>
      <c r="Q25" s="224"/>
      <c r="R25" s="225"/>
    </row>
    <row r="26" spans="1:18" ht="15.75" customHeight="1" x14ac:dyDescent="0.4">
      <c r="A26" s="44">
        <f t="shared" si="0"/>
        <v>45642</v>
      </c>
      <c r="B26" s="20" t="s">
        <v>16</v>
      </c>
      <c r="C26" s="20" t="s">
        <v>16</v>
      </c>
      <c r="D26" s="20" t="s">
        <v>16</v>
      </c>
      <c r="E26" s="20" t="s">
        <v>16</v>
      </c>
      <c r="F26" s="20" t="s">
        <v>7</v>
      </c>
      <c r="G26" s="43"/>
      <c r="H26" s="45">
        <v>23</v>
      </c>
      <c r="I26" s="42"/>
      <c r="J26" s="40" t="s">
        <v>31</v>
      </c>
      <c r="K26" s="40">
        <f>COUNTBLANK($B$3:$F$49)</f>
        <v>0</v>
      </c>
      <c r="L26" s="42"/>
      <c r="M26" s="59" t="s">
        <v>32</v>
      </c>
      <c r="N26" s="41">
        <v>240</v>
      </c>
      <c r="O26" s="49" t="s">
        <v>15</v>
      </c>
      <c r="P26" s="42"/>
      <c r="Q26" s="41">
        <f>N26/(5/6)</f>
        <v>288</v>
      </c>
      <c r="R26" s="56" t="s">
        <v>21</v>
      </c>
    </row>
    <row r="27" spans="1:18" ht="15.75" customHeight="1" thickBot="1" x14ac:dyDescent="0.45">
      <c r="A27" s="44">
        <f t="shared" si="0"/>
        <v>45649</v>
      </c>
      <c r="B27" s="16" t="s">
        <v>11</v>
      </c>
      <c r="C27" s="15" t="s">
        <v>11</v>
      </c>
      <c r="D27" s="16" t="s">
        <v>11</v>
      </c>
      <c r="E27" s="16" t="s">
        <v>11</v>
      </c>
      <c r="F27" s="16" t="s">
        <v>11</v>
      </c>
      <c r="G27" s="43"/>
      <c r="H27" s="45">
        <v>22</v>
      </c>
      <c r="I27" s="42"/>
      <c r="J27" s="40" t="s">
        <v>33</v>
      </c>
      <c r="K27" s="40">
        <f t="shared" si="1"/>
        <v>5</v>
      </c>
      <c r="L27" s="42"/>
      <c r="M27" s="60" t="s">
        <v>24</v>
      </c>
      <c r="N27" s="37">
        <f>N17-N26</f>
        <v>-115</v>
      </c>
      <c r="O27" s="61" t="s">
        <v>15</v>
      </c>
      <c r="P27" s="57"/>
      <c r="Q27" s="38">
        <f>Q17-Q26</f>
        <v>-138</v>
      </c>
      <c r="R27" s="58" t="s">
        <v>21</v>
      </c>
    </row>
    <row r="28" spans="1:18" ht="15.75" customHeight="1" x14ac:dyDescent="0.4">
      <c r="A28" s="44">
        <f t="shared" si="0"/>
        <v>45656</v>
      </c>
      <c r="B28" s="16" t="s">
        <v>11</v>
      </c>
      <c r="C28" s="15" t="s">
        <v>11</v>
      </c>
      <c r="D28" s="16" t="s">
        <v>11</v>
      </c>
      <c r="E28" s="16" t="s">
        <v>11</v>
      </c>
      <c r="F28" s="16" t="s">
        <v>11</v>
      </c>
      <c r="G28" s="43"/>
      <c r="H28" s="45">
        <v>21</v>
      </c>
      <c r="I28" s="42"/>
      <c r="J28" s="28" t="s">
        <v>20</v>
      </c>
      <c r="K28" s="28">
        <f t="shared" si="1"/>
        <v>3</v>
      </c>
      <c r="L28" s="42"/>
      <c r="M28" s="42"/>
      <c r="N28" s="42"/>
      <c r="O28" s="42"/>
      <c r="P28" s="42"/>
      <c r="Q28" s="42"/>
      <c r="R28" s="42"/>
    </row>
    <row r="29" spans="1:18" ht="15.75" customHeight="1" x14ac:dyDescent="0.4">
      <c r="A29" s="44">
        <f t="shared" si="0"/>
        <v>45663</v>
      </c>
      <c r="B29" s="20" t="s">
        <v>16</v>
      </c>
      <c r="C29" s="20" t="s">
        <v>16</v>
      </c>
      <c r="D29" s="20" t="s">
        <v>16</v>
      </c>
      <c r="E29" s="20" t="s">
        <v>16</v>
      </c>
      <c r="F29" s="20" t="s">
        <v>7</v>
      </c>
      <c r="G29" s="43"/>
      <c r="H29" s="45">
        <v>20</v>
      </c>
      <c r="I29" s="42"/>
      <c r="J29" s="8" t="s">
        <v>19</v>
      </c>
      <c r="K29" s="8">
        <f>SUM(K24:K28)</f>
        <v>8</v>
      </c>
      <c r="L29" s="42"/>
      <c r="M29" s="42"/>
      <c r="N29" s="42"/>
      <c r="O29" s="42"/>
      <c r="P29" s="42"/>
      <c r="Q29" s="42"/>
      <c r="R29" s="42"/>
    </row>
    <row r="30" spans="1:18" ht="15.75" customHeight="1" x14ac:dyDescent="0.4">
      <c r="A30" s="44">
        <f t="shared" si="0"/>
        <v>45670</v>
      </c>
      <c r="B30" s="20" t="s">
        <v>16</v>
      </c>
      <c r="C30" s="20" t="s">
        <v>16</v>
      </c>
      <c r="D30" s="20" t="s">
        <v>16</v>
      </c>
      <c r="E30" s="20" t="s">
        <v>16</v>
      </c>
      <c r="F30" s="20" t="s">
        <v>7</v>
      </c>
      <c r="G30" s="43"/>
      <c r="H30" s="45">
        <v>19</v>
      </c>
      <c r="I30" s="42"/>
      <c r="J30" s="42"/>
      <c r="K30" s="42"/>
      <c r="L30" s="42"/>
      <c r="M30" s="42"/>
      <c r="N30" s="42"/>
      <c r="O30" s="42"/>
      <c r="P30" s="42"/>
      <c r="Q30" s="42"/>
      <c r="R30" s="42"/>
    </row>
    <row r="31" spans="1:18" ht="15.75" customHeight="1" x14ac:dyDescent="0.4">
      <c r="A31" s="44">
        <f t="shared" si="0"/>
        <v>45677</v>
      </c>
      <c r="B31" s="20" t="s">
        <v>16</v>
      </c>
      <c r="C31" s="20" t="s">
        <v>16</v>
      </c>
      <c r="D31" s="20" t="s">
        <v>16</v>
      </c>
      <c r="E31" s="20" t="s">
        <v>16</v>
      </c>
      <c r="F31" s="20" t="s">
        <v>7</v>
      </c>
      <c r="G31" s="43"/>
      <c r="H31" s="45">
        <v>18</v>
      </c>
      <c r="I31" s="42"/>
      <c r="J31" s="42"/>
      <c r="K31" s="42"/>
      <c r="L31" s="42"/>
      <c r="M31" s="42"/>
      <c r="N31" s="42"/>
      <c r="O31" s="42"/>
      <c r="P31" s="42"/>
      <c r="Q31" s="42"/>
      <c r="R31" s="42"/>
    </row>
    <row r="32" spans="1:18" ht="15.75" customHeight="1" x14ac:dyDescent="0.4">
      <c r="A32" s="44">
        <f t="shared" si="0"/>
        <v>45684</v>
      </c>
      <c r="B32" s="20" t="s">
        <v>16</v>
      </c>
      <c r="C32" s="20" t="s">
        <v>16</v>
      </c>
      <c r="D32" s="20" t="s">
        <v>16</v>
      </c>
      <c r="E32" s="20" t="s">
        <v>16</v>
      </c>
      <c r="F32" s="20" t="s">
        <v>7</v>
      </c>
      <c r="G32" s="43"/>
      <c r="H32" s="45">
        <v>17</v>
      </c>
      <c r="I32" s="42"/>
      <c r="J32" s="226" t="s">
        <v>34</v>
      </c>
      <c r="K32" s="226"/>
      <c r="L32" s="42"/>
      <c r="M32" s="42"/>
      <c r="N32" s="42"/>
      <c r="O32" s="42"/>
      <c r="P32" s="42"/>
      <c r="Q32" s="42"/>
      <c r="R32" s="42"/>
    </row>
    <row r="33" spans="1:11" ht="15.75" customHeight="1" x14ac:dyDescent="0.4">
      <c r="A33" s="44">
        <f t="shared" si="0"/>
        <v>45691</v>
      </c>
      <c r="B33" s="20" t="s">
        <v>17</v>
      </c>
      <c r="C33" s="20" t="s">
        <v>17</v>
      </c>
      <c r="D33" s="20" t="s">
        <v>17</v>
      </c>
      <c r="E33" s="20" t="s">
        <v>17</v>
      </c>
      <c r="F33" s="20" t="s">
        <v>7</v>
      </c>
      <c r="G33" s="43"/>
      <c r="H33" s="45">
        <v>16</v>
      </c>
      <c r="I33" s="42"/>
      <c r="J33" s="40" t="s">
        <v>13</v>
      </c>
      <c r="K33" s="40">
        <f>K14</f>
        <v>150</v>
      </c>
    </row>
    <row r="34" spans="1:11" ht="15.75" customHeight="1" x14ac:dyDescent="0.4">
      <c r="A34" s="44">
        <f t="shared" si="0"/>
        <v>45698</v>
      </c>
      <c r="B34" s="20" t="s">
        <v>17</v>
      </c>
      <c r="C34" s="20" t="s">
        <v>17</v>
      </c>
      <c r="D34" s="20" t="s">
        <v>17</v>
      </c>
      <c r="E34" s="20" t="s">
        <v>17</v>
      </c>
      <c r="F34" s="16" t="s">
        <v>11</v>
      </c>
      <c r="G34" s="43"/>
      <c r="H34" s="45">
        <v>15</v>
      </c>
      <c r="I34" s="42"/>
      <c r="J34" s="40" t="s">
        <v>20</v>
      </c>
      <c r="K34" s="40">
        <f>K19</f>
        <v>0</v>
      </c>
    </row>
    <row r="35" spans="1:11" ht="15.75" customHeight="1" x14ac:dyDescent="0.4">
      <c r="A35" s="44">
        <f t="shared" si="0"/>
        <v>45705</v>
      </c>
      <c r="B35" s="16" t="s">
        <v>11</v>
      </c>
      <c r="C35" s="19" t="s">
        <v>12</v>
      </c>
      <c r="D35" s="20" t="s">
        <v>16</v>
      </c>
      <c r="E35" s="20" t="s">
        <v>16</v>
      </c>
      <c r="F35" s="20" t="s">
        <v>7</v>
      </c>
      <c r="G35" s="43"/>
      <c r="H35" s="45">
        <v>14</v>
      </c>
      <c r="I35" s="42"/>
      <c r="J35" s="40" t="s">
        <v>25</v>
      </c>
      <c r="K35" s="40">
        <f>K29</f>
        <v>8</v>
      </c>
    </row>
    <row r="36" spans="1:11" ht="15.75" customHeight="1" x14ac:dyDescent="0.4">
      <c r="A36" s="44">
        <f t="shared" si="0"/>
        <v>45712</v>
      </c>
      <c r="B36" s="20" t="s">
        <v>17</v>
      </c>
      <c r="C36" s="20" t="s">
        <v>17</v>
      </c>
      <c r="D36" s="20" t="s">
        <v>17</v>
      </c>
      <c r="E36" s="20" t="s">
        <v>17</v>
      </c>
      <c r="F36" s="20" t="s">
        <v>7</v>
      </c>
      <c r="G36" s="43"/>
      <c r="H36" s="45">
        <v>13</v>
      </c>
      <c r="I36" s="42"/>
      <c r="J36" s="8" t="s">
        <v>19</v>
      </c>
      <c r="K36" s="8">
        <f>SUM(K33:K35)</f>
        <v>158</v>
      </c>
    </row>
    <row r="37" spans="1:11" ht="15.75" customHeight="1" x14ac:dyDescent="0.4">
      <c r="A37" s="44">
        <f t="shared" si="0"/>
        <v>45719</v>
      </c>
      <c r="B37" s="20" t="s">
        <v>17</v>
      </c>
      <c r="C37" s="20" t="s">
        <v>17</v>
      </c>
      <c r="D37" s="20" t="s">
        <v>17</v>
      </c>
      <c r="E37" s="20" t="s">
        <v>17</v>
      </c>
      <c r="F37" s="20" t="s">
        <v>7</v>
      </c>
      <c r="G37" s="43"/>
      <c r="H37" s="45">
        <v>12</v>
      </c>
      <c r="I37" s="42"/>
      <c r="J37" s="42"/>
      <c r="K37" s="42"/>
    </row>
    <row r="38" spans="1:11" ht="15.75" customHeight="1" x14ac:dyDescent="0.4">
      <c r="A38" s="44">
        <f t="shared" si="0"/>
        <v>45726</v>
      </c>
      <c r="B38" s="20" t="s">
        <v>17</v>
      </c>
      <c r="C38" s="20" t="s">
        <v>17</v>
      </c>
      <c r="D38" s="20" t="s">
        <v>17</v>
      </c>
      <c r="E38" s="20" t="s">
        <v>17</v>
      </c>
      <c r="F38" s="20" t="s">
        <v>7</v>
      </c>
      <c r="G38" s="43"/>
      <c r="H38" s="45">
        <v>11</v>
      </c>
      <c r="I38" s="42"/>
      <c r="J38" s="42"/>
      <c r="K38" s="42"/>
    </row>
    <row r="39" spans="1:11" ht="15.75" customHeight="1" x14ac:dyDescent="0.4">
      <c r="A39" s="44">
        <f t="shared" si="0"/>
        <v>45733</v>
      </c>
      <c r="B39" s="20" t="s">
        <v>17</v>
      </c>
      <c r="C39" s="20" t="s">
        <v>17</v>
      </c>
      <c r="D39" s="20" t="s">
        <v>17</v>
      </c>
      <c r="E39" s="20" t="s">
        <v>17</v>
      </c>
      <c r="F39" s="20" t="s">
        <v>7</v>
      </c>
      <c r="G39" s="43"/>
      <c r="H39" s="45">
        <v>10</v>
      </c>
      <c r="I39" s="42"/>
      <c r="J39" s="226" t="s">
        <v>36</v>
      </c>
      <c r="K39" s="226"/>
    </row>
    <row r="40" spans="1:11" ht="15.75" customHeight="1" x14ac:dyDescent="0.4">
      <c r="A40" s="44">
        <f t="shared" si="0"/>
        <v>45740</v>
      </c>
      <c r="B40" s="20" t="s">
        <v>17</v>
      </c>
      <c r="C40" s="20" t="s">
        <v>17</v>
      </c>
      <c r="D40" s="20" t="s">
        <v>17</v>
      </c>
      <c r="E40" s="20" t="s">
        <v>17</v>
      </c>
      <c r="F40" s="20" t="s">
        <v>7</v>
      </c>
      <c r="G40" s="43"/>
      <c r="H40" s="45">
        <v>9</v>
      </c>
      <c r="I40" s="42"/>
      <c r="J40" s="40" t="s">
        <v>37</v>
      </c>
      <c r="K40" s="40">
        <f>COUNTIF($B$3:$F$48,J40)</f>
        <v>0</v>
      </c>
    </row>
    <row r="41" spans="1:11" ht="15.75" customHeight="1" x14ac:dyDescent="0.4">
      <c r="A41" s="44">
        <f t="shared" si="0"/>
        <v>45747</v>
      </c>
      <c r="B41" s="16" t="s">
        <v>11</v>
      </c>
      <c r="C41" s="15" t="s">
        <v>11</v>
      </c>
      <c r="D41" s="16" t="s">
        <v>11</v>
      </c>
      <c r="E41" s="16" t="s">
        <v>11</v>
      </c>
      <c r="F41" s="16" t="s">
        <v>11</v>
      </c>
      <c r="G41" s="43"/>
      <c r="H41" s="45">
        <v>8</v>
      </c>
      <c r="I41" s="42"/>
      <c r="J41" s="40" t="s">
        <v>7</v>
      </c>
      <c r="K41" s="40">
        <f>COUNTIF($B$3:$F$48,J41)</f>
        <v>35</v>
      </c>
    </row>
    <row r="42" spans="1:11" ht="15.75" customHeight="1" x14ac:dyDescent="0.4">
      <c r="A42" s="44">
        <f t="shared" si="0"/>
        <v>45754</v>
      </c>
      <c r="B42" s="16" t="s">
        <v>11</v>
      </c>
      <c r="C42" s="15" t="s">
        <v>11</v>
      </c>
      <c r="D42" s="16" t="s">
        <v>11</v>
      </c>
      <c r="E42" s="16" t="s">
        <v>11</v>
      </c>
      <c r="F42" s="16" t="s">
        <v>11</v>
      </c>
      <c r="G42" s="43"/>
      <c r="H42" s="45">
        <v>7</v>
      </c>
      <c r="I42" s="42"/>
      <c r="J42" s="40" t="s">
        <v>11</v>
      </c>
      <c r="K42" s="40">
        <f>COUNTIF($B$8:$F$48,J42)</f>
        <v>35</v>
      </c>
    </row>
    <row r="43" spans="1:11" ht="15.75" customHeight="1" x14ac:dyDescent="0.4">
      <c r="A43" s="44">
        <f t="shared" si="0"/>
        <v>45761</v>
      </c>
      <c r="B43" s="20" t="s">
        <v>17</v>
      </c>
      <c r="C43" s="20" t="s">
        <v>17</v>
      </c>
      <c r="D43" s="20" t="s">
        <v>17</v>
      </c>
      <c r="E43" s="20" t="s">
        <v>17</v>
      </c>
      <c r="F43" s="16" t="s">
        <v>11</v>
      </c>
      <c r="G43" s="43"/>
      <c r="H43" s="45">
        <v>6</v>
      </c>
      <c r="I43" s="42"/>
      <c r="J43" s="8" t="s">
        <v>19</v>
      </c>
      <c r="K43" s="8">
        <f>SUM(K40:K42)</f>
        <v>70</v>
      </c>
    </row>
    <row r="44" spans="1:11" ht="15.75" customHeight="1" x14ac:dyDescent="0.4">
      <c r="A44" s="44">
        <f t="shared" si="0"/>
        <v>45768</v>
      </c>
      <c r="B44" s="16" t="s">
        <v>11</v>
      </c>
      <c r="C44" s="20" t="s">
        <v>17</v>
      </c>
      <c r="D44" s="20" t="s">
        <v>17</v>
      </c>
      <c r="E44" s="20" t="s">
        <v>17</v>
      </c>
      <c r="F44" s="20" t="s">
        <v>7</v>
      </c>
      <c r="G44" s="43"/>
      <c r="H44" s="45">
        <v>5</v>
      </c>
      <c r="I44" s="42"/>
      <c r="J44" s="42"/>
      <c r="K44" s="42"/>
    </row>
    <row r="45" spans="1:11" ht="15.75" customHeight="1" x14ac:dyDescent="0.4">
      <c r="A45" s="44">
        <f t="shared" si="0"/>
        <v>45775</v>
      </c>
      <c r="B45" s="20" t="s">
        <v>17</v>
      </c>
      <c r="C45" s="20" t="s">
        <v>17</v>
      </c>
      <c r="D45" s="20" t="s">
        <v>17</v>
      </c>
      <c r="E45" s="20" t="s">
        <v>17</v>
      </c>
      <c r="F45" s="20" t="s">
        <v>7</v>
      </c>
      <c r="G45" s="43"/>
      <c r="H45" s="45">
        <v>4</v>
      </c>
      <c r="I45" s="42"/>
      <c r="J45" s="42"/>
      <c r="K45" s="42"/>
    </row>
    <row r="46" spans="1:11" ht="15.75" customHeight="1" x14ac:dyDescent="0.4">
      <c r="A46" s="44">
        <f t="shared" si="0"/>
        <v>45782</v>
      </c>
      <c r="B46" s="16" t="s">
        <v>11</v>
      </c>
      <c r="C46" s="21" t="s">
        <v>18</v>
      </c>
      <c r="D46" s="20" t="s">
        <v>18</v>
      </c>
      <c r="E46" s="20" t="s">
        <v>18</v>
      </c>
      <c r="F46" s="20" t="s">
        <v>7</v>
      </c>
      <c r="G46" s="43"/>
      <c r="H46" s="45">
        <v>3</v>
      </c>
      <c r="I46" s="42"/>
      <c r="J46" s="42"/>
      <c r="K46" s="42"/>
    </row>
    <row r="47" spans="1:11" ht="15.75" customHeight="1" x14ac:dyDescent="0.4">
      <c r="A47" s="44">
        <f t="shared" si="0"/>
        <v>45789</v>
      </c>
      <c r="B47" s="20" t="s">
        <v>18</v>
      </c>
      <c r="C47" s="21" t="s">
        <v>18</v>
      </c>
      <c r="D47" s="20" t="s">
        <v>18</v>
      </c>
      <c r="E47" s="20" t="s">
        <v>18</v>
      </c>
      <c r="F47" s="20" t="s">
        <v>7</v>
      </c>
      <c r="G47" s="43"/>
      <c r="H47" s="45">
        <v>2</v>
      </c>
      <c r="I47" s="42"/>
      <c r="J47" s="42"/>
      <c r="K47" s="42"/>
    </row>
    <row r="48" spans="1:11" ht="15.75" customHeight="1" x14ac:dyDescent="0.4">
      <c r="A48" s="44">
        <f t="shared" si="0"/>
        <v>45796</v>
      </c>
      <c r="B48" s="20" t="s">
        <v>18</v>
      </c>
      <c r="C48" s="21" t="s">
        <v>18</v>
      </c>
      <c r="D48" s="20" t="s">
        <v>18</v>
      </c>
      <c r="E48" s="20" t="s">
        <v>18</v>
      </c>
      <c r="F48" s="20" t="s">
        <v>7</v>
      </c>
      <c r="G48" s="43"/>
      <c r="H48" s="45">
        <v>1</v>
      </c>
      <c r="I48" s="42"/>
      <c r="J48" s="42"/>
      <c r="K48" s="42"/>
    </row>
    <row r="49" spans="1:8" ht="15.75" customHeight="1" x14ac:dyDescent="0.4">
      <c r="A49" s="44">
        <f t="shared" si="0"/>
        <v>45803</v>
      </c>
      <c r="B49" s="20" t="s">
        <v>18</v>
      </c>
      <c r="C49" s="21" t="s">
        <v>18</v>
      </c>
      <c r="D49" s="20" t="s">
        <v>18</v>
      </c>
      <c r="E49" s="20" t="s">
        <v>18</v>
      </c>
      <c r="F49" s="20" t="s">
        <v>7</v>
      </c>
      <c r="G49" s="43"/>
      <c r="H49" s="45"/>
    </row>
  </sheetData>
  <sheetProtection selectLockedCells="1"/>
  <mergeCells count="10">
    <mergeCell ref="J39:K39"/>
    <mergeCell ref="M25:R25"/>
    <mergeCell ref="J32:K32"/>
    <mergeCell ref="M21:M22"/>
    <mergeCell ref="J9:K9"/>
    <mergeCell ref="L10:L13"/>
    <mergeCell ref="O10:O13"/>
    <mergeCell ref="P10:P13"/>
    <mergeCell ref="J22:K22"/>
    <mergeCell ref="J17:K17"/>
  </mergeCells>
  <conditionalFormatting sqref="N21:N22">
    <cfRule type="cellIs" dxfId="23" priority="1" operator="lessThan">
      <formula>0</formula>
    </cfRule>
    <cfRule type="cellIs" dxfId="22" priority="2" operator="lessThan">
      <formula>0</formula>
    </cfRule>
  </conditionalFormatting>
  <conditionalFormatting sqref="N27">
    <cfRule type="cellIs" dxfId="21" priority="7" operator="lessThan">
      <formula>0</formula>
    </cfRule>
    <cfRule type="cellIs" dxfId="20" priority="8" operator="lessThan">
      <formula>0</formula>
    </cfRule>
  </conditionalFormatting>
  <conditionalFormatting sqref="Q21">
    <cfRule type="cellIs" dxfId="19" priority="3" operator="lessThan">
      <formula>0</formula>
    </cfRule>
    <cfRule type="cellIs" dxfId="18" priority="4" operator="lessThan">
      <formula>0</formula>
    </cfRule>
  </conditionalFormatting>
  <conditionalFormatting sqref="Q27">
    <cfRule type="cellIs" dxfId="17" priority="5" operator="lessThan">
      <formula>0</formula>
    </cfRule>
    <cfRule type="cellIs" dxfId="16" priority="6" operator="lessThan">
      <formula>0</formula>
    </cfRule>
  </conditionalFormatting>
  <pageMargins left="0.39370078740157483" right="0.39370078740157483" top="0.39370078740157483" bottom="0.39370078740157483" header="0.19685039370078741" footer="0.19685039370078741"/>
  <pageSetup paperSize="8" scale="71" fitToWidth="0" orientation="landscape" r:id="rId1"/>
  <headerFooter>
    <oddHeader>&amp;L&amp;"Arial,Bold"&amp;12N5 CS Year 1 Plan 2023-24</oddHeader>
    <oddFooter>&amp;LN5 CS - Year 1&amp;C&amp;P of &amp;N&amp;RPrinted at &amp;T on &amp;D</oddFooter>
  </headerFooter>
  <ignoredErrors>
    <ignoredError sqref="K26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F79F6-C317-4ABF-BA0D-9BDFA03D4380}">
  <sheetPr>
    <pageSetUpPr fitToPage="1"/>
  </sheetPr>
  <dimension ref="A1:S49"/>
  <sheetViews>
    <sheetView topLeftCell="A28" zoomScaleNormal="100" workbookViewId="0">
      <selection activeCell="L12" sqref="L12"/>
    </sheetView>
  </sheetViews>
  <sheetFormatPr defaultColWidth="9.19921875" defaultRowHeight="15.75" customHeight="1" x14ac:dyDescent="0.45"/>
  <cols>
    <col min="1" max="1" width="12.265625" style="6" bestFit="1" customWidth="1"/>
    <col min="2" max="7" width="9.19921875" style="3" customWidth="1"/>
    <col min="8" max="8" width="3.53125" style="3" customWidth="1"/>
    <col min="9" max="9" width="3.796875" style="3" bestFit="1" customWidth="1"/>
    <col min="10" max="10" width="3.53125" style="3" customWidth="1"/>
    <col min="11" max="11" width="10.53125" style="3" bestFit="1" customWidth="1"/>
    <col min="12" max="12" width="5.19921875" style="3" bestFit="1" customWidth="1"/>
    <col min="13" max="13" width="6.796875" style="3" customWidth="1"/>
    <col min="14" max="14" width="10.796875" style="3" bestFit="1" customWidth="1"/>
    <col min="15" max="15" width="6.796875" style="3" customWidth="1"/>
    <col min="16" max="16" width="6.19921875" style="3" customWidth="1"/>
    <col min="17" max="17" width="6.19921875" style="3" bestFit="1" customWidth="1"/>
    <col min="18" max="19" width="9.19921875" style="3"/>
    <col min="20" max="20" width="3.53125" style="3" customWidth="1"/>
    <col min="21" max="16384" width="9.19921875" style="3"/>
  </cols>
  <sheetData>
    <row r="1" spans="1:17" ht="15.75" customHeight="1" x14ac:dyDescent="0.45">
      <c r="A1" s="9" t="s">
        <v>0</v>
      </c>
      <c r="B1" s="10" t="s">
        <v>1</v>
      </c>
      <c r="C1" s="2" t="s">
        <v>2</v>
      </c>
      <c r="D1" s="148" t="s">
        <v>3</v>
      </c>
      <c r="E1" s="10" t="s">
        <v>4</v>
      </c>
      <c r="F1" s="162" t="s">
        <v>4</v>
      </c>
      <c r="G1" s="2" t="s">
        <v>5</v>
      </c>
      <c r="H1" s="1"/>
      <c r="I1" s="1"/>
      <c r="J1" s="1"/>
      <c r="K1" s="49"/>
      <c r="L1" s="42"/>
      <c r="M1" s="42"/>
      <c r="N1" s="42"/>
      <c r="O1" s="42"/>
      <c r="P1" s="42"/>
      <c r="Q1" s="42"/>
    </row>
    <row r="2" spans="1:17" ht="15.75" customHeight="1" x14ac:dyDescent="0.45">
      <c r="A2" s="9" t="s">
        <v>6</v>
      </c>
      <c r="B2" s="22" t="s">
        <v>7</v>
      </c>
      <c r="C2" s="7">
        <v>6</v>
      </c>
      <c r="D2" s="149">
        <v>4</v>
      </c>
      <c r="E2" s="163">
        <v>5</v>
      </c>
      <c r="F2" s="164" t="s">
        <v>65</v>
      </c>
      <c r="G2" s="160" t="s">
        <v>7</v>
      </c>
      <c r="H2" s="43"/>
      <c r="I2" s="43"/>
      <c r="J2" s="42"/>
      <c r="K2" s="49"/>
      <c r="L2" s="42"/>
      <c r="M2" s="42"/>
      <c r="N2" s="42"/>
      <c r="O2" s="42"/>
      <c r="P2" s="42"/>
      <c r="Q2" s="42"/>
    </row>
    <row r="3" spans="1:17" ht="15.75" customHeight="1" x14ac:dyDescent="0.45">
      <c r="A3" s="73">
        <v>45446</v>
      </c>
      <c r="B3" s="12" t="s">
        <v>7</v>
      </c>
      <c r="C3" s="13" t="s">
        <v>8</v>
      </c>
      <c r="D3" s="150" t="s">
        <v>8</v>
      </c>
      <c r="E3" s="12" t="s">
        <v>8</v>
      </c>
      <c r="F3" s="165"/>
      <c r="G3" s="161" t="s">
        <v>7</v>
      </c>
      <c r="H3" s="43"/>
      <c r="I3" s="43">
        <v>44</v>
      </c>
      <c r="J3" s="42"/>
      <c r="K3" s="49"/>
      <c r="L3" s="42"/>
      <c r="M3" s="42"/>
      <c r="N3" s="42"/>
      <c r="O3" s="42"/>
      <c r="P3" s="42"/>
      <c r="Q3" s="42"/>
    </row>
    <row r="4" spans="1:17" ht="15.75" customHeight="1" x14ac:dyDescent="0.45">
      <c r="A4" s="44">
        <f>A3+7</f>
        <v>45453</v>
      </c>
      <c r="B4" s="12" t="s">
        <v>7</v>
      </c>
      <c r="C4" s="13" t="s">
        <v>8</v>
      </c>
      <c r="D4" s="150" t="s">
        <v>8</v>
      </c>
      <c r="E4" s="12" t="s">
        <v>8</v>
      </c>
      <c r="F4" s="165"/>
      <c r="G4" s="161" t="s">
        <v>7</v>
      </c>
      <c r="H4" s="43"/>
      <c r="I4" s="43">
        <v>43</v>
      </c>
      <c r="J4" s="42"/>
      <c r="K4" s="49"/>
      <c r="L4" s="42"/>
      <c r="M4" s="42"/>
      <c r="N4" s="42"/>
      <c r="O4" s="42"/>
      <c r="P4" s="42"/>
      <c r="Q4" s="42"/>
    </row>
    <row r="5" spans="1:17" ht="15.75" customHeight="1" x14ac:dyDescent="0.45">
      <c r="A5" s="44">
        <f t="shared" ref="A5:A6" si="0">A4+7</f>
        <v>45460</v>
      </c>
      <c r="B5" s="12" t="s">
        <v>7</v>
      </c>
      <c r="C5" s="13" t="s">
        <v>8</v>
      </c>
      <c r="D5" s="150" t="s">
        <v>8</v>
      </c>
      <c r="E5" s="12" t="s">
        <v>8</v>
      </c>
      <c r="F5" s="165"/>
      <c r="G5" s="161" t="s">
        <v>7</v>
      </c>
      <c r="H5" s="43"/>
      <c r="I5" s="43">
        <v>42</v>
      </c>
      <c r="J5" s="42"/>
      <c r="K5" s="49"/>
      <c r="L5" s="42"/>
      <c r="M5" s="42"/>
      <c r="N5" s="42"/>
      <c r="O5" s="42"/>
      <c r="P5" s="42"/>
      <c r="Q5" s="42"/>
    </row>
    <row r="6" spans="1:17" ht="15.75" customHeight="1" x14ac:dyDescent="0.4">
      <c r="A6" s="44">
        <f t="shared" si="0"/>
        <v>45467</v>
      </c>
      <c r="B6" s="12" t="s">
        <v>7</v>
      </c>
      <c r="C6" s="11" t="s">
        <v>10</v>
      </c>
      <c r="D6" s="151" t="s">
        <v>10</v>
      </c>
      <c r="E6" s="166" t="s">
        <v>10</v>
      </c>
      <c r="F6" s="167"/>
      <c r="G6" s="15" t="s">
        <v>11</v>
      </c>
      <c r="H6" s="43"/>
      <c r="I6" s="43">
        <v>41</v>
      </c>
      <c r="J6" s="42"/>
      <c r="K6" s="49"/>
      <c r="L6" s="42"/>
      <c r="M6" s="42"/>
      <c r="N6" s="42"/>
      <c r="O6" s="42"/>
      <c r="P6" s="42"/>
      <c r="Q6" s="42"/>
    </row>
    <row r="7" spans="1:17" ht="15.75" customHeight="1" x14ac:dyDescent="0.4">
      <c r="A7" s="9"/>
      <c r="B7" s="14" t="s">
        <v>11</v>
      </c>
      <c r="C7" s="15" t="s">
        <v>11</v>
      </c>
      <c r="D7" s="152" t="s">
        <v>11</v>
      </c>
      <c r="E7" s="14" t="s">
        <v>37</v>
      </c>
      <c r="F7" s="168"/>
      <c r="G7" s="15" t="s">
        <v>11</v>
      </c>
      <c r="H7" s="43"/>
      <c r="I7" s="43"/>
      <c r="J7" s="42"/>
      <c r="K7" s="49"/>
      <c r="L7" s="42"/>
      <c r="M7" s="42"/>
      <c r="N7" s="42"/>
      <c r="O7" s="42"/>
      <c r="P7" s="42"/>
      <c r="Q7" s="42"/>
    </row>
    <row r="8" spans="1:17" ht="15.75" customHeight="1" x14ac:dyDescent="0.4">
      <c r="A8" s="44">
        <v>45516</v>
      </c>
      <c r="B8" s="17" t="s">
        <v>12</v>
      </c>
      <c r="C8" s="18" t="s">
        <v>12</v>
      </c>
      <c r="D8" s="153" t="s">
        <v>12</v>
      </c>
      <c r="E8" s="169" t="s">
        <v>8</v>
      </c>
      <c r="F8" s="170"/>
      <c r="G8" s="21" t="s">
        <v>7</v>
      </c>
      <c r="H8" s="43"/>
      <c r="I8" s="45">
        <v>40</v>
      </c>
      <c r="J8" s="42"/>
      <c r="K8" s="49"/>
      <c r="L8" s="42"/>
      <c r="M8" s="42"/>
      <c r="N8" s="42"/>
      <c r="O8" s="42"/>
      <c r="P8" s="42"/>
      <c r="Q8" s="42"/>
    </row>
    <row r="9" spans="1:17" ht="15.75" customHeight="1" x14ac:dyDescent="0.4">
      <c r="A9" s="44">
        <f>A8+7</f>
        <v>45523</v>
      </c>
      <c r="B9" s="12" t="s">
        <v>7</v>
      </c>
      <c r="C9" s="20" t="s">
        <v>8</v>
      </c>
      <c r="D9" s="154" t="s">
        <v>8</v>
      </c>
      <c r="E9" s="169" t="s">
        <v>8</v>
      </c>
      <c r="F9" s="170"/>
      <c r="G9" s="21" t="s">
        <v>7</v>
      </c>
      <c r="H9" s="43"/>
      <c r="I9" s="45">
        <v>39</v>
      </c>
      <c r="J9" s="42"/>
      <c r="K9" s="226" t="s">
        <v>13</v>
      </c>
      <c r="L9" s="226"/>
      <c r="M9" s="42"/>
      <c r="N9" s="42"/>
      <c r="O9" s="40" t="s">
        <v>14</v>
      </c>
      <c r="P9" s="42"/>
      <c r="Q9" s="42"/>
    </row>
    <row r="10" spans="1:17" ht="15.75" customHeight="1" x14ac:dyDescent="0.4">
      <c r="A10" s="44">
        <f t="shared" ref="A10:A49" si="1">A9+7</f>
        <v>45530</v>
      </c>
      <c r="B10" s="12" t="s">
        <v>7</v>
      </c>
      <c r="C10" s="20" t="s">
        <v>8</v>
      </c>
      <c r="D10" s="154" t="s">
        <v>8</v>
      </c>
      <c r="E10" s="169" t="s">
        <v>8</v>
      </c>
      <c r="F10" s="170"/>
      <c r="G10" s="21" t="s">
        <v>7</v>
      </c>
      <c r="H10" s="43"/>
      <c r="I10" s="45">
        <v>38</v>
      </c>
      <c r="J10" s="42"/>
      <c r="K10" s="40" t="s">
        <v>8</v>
      </c>
      <c r="L10" s="40">
        <f>COUNTIF($B$3:$G$49,K10)</f>
        <v>38</v>
      </c>
      <c r="M10" s="227">
        <f>SUM(L10:L13)</f>
        <v>71</v>
      </c>
      <c r="N10" s="46">
        <f>L10/M$10</f>
        <v>0.53521126760563376</v>
      </c>
      <c r="O10" s="47">
        <v>0.54</v>
      </c>
      <c r="P10" s="230">
        <f>M10*(50/60)</f>
        <v>59.166666666666671</v>
      </c>
      <c r="Q10" s="231" t="s">
        <v>15</v>
      </c>
    </row>
    <row r="11" spans="1:17" ht="15.75" customHeight="1" x14ac:dyDescent="0.4">
      <c r="A11" s="44">
        <f t="shared" si="1"/>
        <v>45537</v>
      </c>
      <c r="B11" s="12" t="s">
        <v>7</v>
      </c>
      <c r="C11" s="20" t="s">
        <v>8</v>
      </c>
      <c r="D11" s="154" t="s">
        <v>8</v>
      </c>
      <c r="E11" s="169" t="s">
        <v>8</v>
      </c>
      <c r="F11" s="170"/>
      <c r="G11" s="21" t="s">
        <v>7</v>
      </c>
      <c r="H11" s="43"/>
      <c r="I11" s="45">
        <v>37</v>
      </c>
      <c r="J11" s="42"/>
      <c r="K11" s="40" t="s">
        <v>16</v>
      </c>
      <c r="L11" s="40">
        <f t="shared" ref="L11:L13" si="2">COUNTIF($B$3:$G$49,K11)</f>
        <v>24</v>
      </c>
      <c r="M11" s="228"/>
      <c r="N11" s="46">
        <f t="shared" ref="N11:N13" si="3">L11/M$10</f>
        <v>0.3380281690140845</v>
      </c>
      <c r="O11" s="47">
        <v>0.33</v>
      </c>
      <c r="P11" s="230"/>
      <c r="Q11" s="231"/>
    </row>
    <row r="12" spans="1:17" ht="15.75" customHeight="1" x14ac:dyDescent="0.4">
      <c r="A12" s="44">
        <f t="shared" si="1"/>
        <v>45544</v>
      </c>
      <c r="B12" s="12" t="s">
        <v>7</v>
      </c>
      <c r="C12" s="20" t="s">
        <v>8</v>
      </c>
      <c r="D12" s="154" t="s">
        <v>8</v>
      </c>
      <c r="E12" s="169" t="s">
        <v>8</v>
      </c>
      <c r="F12" s="170"/>
      <c r="G12" s="21" t="s">
        <v>7</v>
      </c>
      <c r="H12" s="43"/>
      <c r="I12" s="45">
        <v>36</v>
      </c>
      <c r="J12" s="42"/>
      <c r="K12" s="40" t="s">
        <v>17</v>
      </c>
      <c r="L12" s="40">
        <f t="shared" si="2"/>
        <v>0</v>
      </c>
      <c r="M12" s="228"/>
      <c r="N12" s="46">
        <f t="shared" si="3"/>
        <v>0</v>
      </c>
      <c r="O12" s="47">
        <v>0</v>
      </c>
      <c r="P12" s="230"/>
      <c r="Q12" s="231"/>
    </row>
    <row r="13" spans="1:17" ht="15.75" customHeight="1" x14ac:dyDescent="0.4">
      <c r="A13" s="44">
        <f t="shared" si="1"/>
        <v>45551</v>
      </c>
      <c r="B13" s="12" t="s">
        <v>7</v>
      </c>
      <c r="C13" s="20" t="s">
        <v>8</v>
      </c>
      <c r="D13" s="154" t="s">
        <v>8</v>
      </c>
      <c r="E13" s="169" t="s">
        <v>8</v>
      </c>
      <c r="F13" s="170"/>
      <c r="G13" s="21" t="s">
        <v>7</v>
      </c>
      <c r="H13" s="43"/>
      <c r="I13" s="45">
        <v>35</v>
      </c>
      <c r="J13" s="42"/>
      <c r="K13" s="40" t="s">
        <v>18</v>
      </c>
      <c r="L13" s="40">
        <f t="shared" si="2"/>
        <v>9</v>
      </c>
      <c r="M13" s="229"/>
      <c r="N13" s="46">
        <f t="shared" si="3"/>
        <v>0.12676056338028169</v>
      </c>
      <c r="O13" s="47">
        <v>0.13</v>
      </c>
      <c r="P13" s="230"/>
      <c r="Q13" s="231"/>
    </row>
    <row r="14" spans="1:17" ht="15.75" customHeight="1" x14ac:dyDescent="0.4">
      <c r="A14" s="44">
        <f t="shared" si="1"/>
        <v>45558</v>
      </c>
      <c r="B14" s="12" t="s">
        <v>7</v>
      </c>
      <c r="C14" s="20" t="s">
        <v>8</v>
      </c>
      <c r="D14" s="154" t="s">
        <v>8</v>
      </c>
      <c r="E14" s="169" t="s">
        <v>8</v>
      </c>
      <c r="F14" s="170"/>
      <c r="G14" s="21" t="s">
        <v>7</v>
      </c>
      <c r="H14" s="43"/>
      <c r="I14" s="45">
        <v>34</v>
      </c>
      <c r="J14" s="42"/>
      <c r="K14" s="8" t="s">
        <v>19</v>
      </c>
      <c r="L14" s="8">
        <f>SUM(L10:L13)</f>
        <v>71</v>
      </c>
      <c r="M14" s="42"/>
      <c r="N14" s="42"/>
      <c r="O14" s="42"/>
      <c r="P14" s="42"/>
      <c r="Q14" s="42"/>
    </row>
    <row r="15" spans="1:17" ht="15.75" customHeight="1" x14ac:dyDescent="0.4">
      <c r="A15" s="44">
        <f t="shared" si="1"/>
        <v>45565</v>
      </c>
      <c r="B15" s="12" t="s">
        <v>7</v>
      </c>
      <c r="C15" s="20" t="s">
        <v>8</v>
      </c>
      <c r="D15" s="154" t="s">
        <v>8</v>
      </c>
      <c r="E15" s="169" t="s">
        <v>8</v>
      </c>
      <c r="F15" s="170"/>
      <c r="G15" s="21" t="s">
        <v>7</v>
      </c>
      <c r="H15" s="43"/>
      <c r="I15" s="45">
        <v>33</v>
      </c>
      <c r="J15" s="42"/>
      <c r="K15" s="42"/>
      <c r="L15" s="42"/>
      <c r="M15" s="42"/>
      <c r="N15" s="42"/>
      <c r="O15" s="42"/>
      <c r="P15" s="42"/>
      <c r="Q15" s="42"/>
    </row>
    <row r="16" spans="1:17" ht="15.75" customHeight="1" x14ac:dyDescent="0.4">
      <c r="A16" s="44">
        <f t="shared" si="1"/>
        <v>45572</v>
      </c>
      <c r="B16" s="12" t="s">
        <v>7</v>
      </c>
      <c r="C16" s="20" t="s">
        <v>8</v>
      </c>
      <c r="D16" s="154" t="s">
        <v>8</v>
      </c>
      <c r="E16" s="169" t="s">
        <v>8</v>
      </c>
      <c r="F16" s="170"/>
      <c r="G16" s="15" t="s">
        <v>11</v>
      </c>
      <c r="H16" s="43"/>
      <c r="I16" s="45">
        <v>32</v>
      </c>
      <c r="J16" s="42"/>
      <c r="K16" s="42"/>
      <c r="L16" s="42"/>
      <c r="M16" s="42"/>
      <c r="N16" s="42"/>
      <c r="O16" s="42"/>
      <c r="P16" s="42"/>
      <c r="Q16" s="42"/>
    </row>
    <row r="17" spans="1:19" ht="15.75" customHeight="1" x14ac:dyDescent="0.4">
      <c r="A17" s="44">
        <f t="shared" si="1"/>
        <v>45579</v>
      </c>
      <c r="B17" s="14" t="s">
        <v>11</v>
      </c>
      <c r="C17" s="15" t="s">
        <v>11</v>
      </c>
      <c r="D17" s="152" t="s">
        <v>11</v>
      </c>
      <c r="E17" s="14" t="s">
        <v>11</v>
      </c>
      <c r="F17" s="168"/>
      <c r="G17" s="15" t="s">
        <v>11</v>
      </c>
      <c r="H17" s="43"/>
      <c r="I17" s="45">
        <v>31</v>
      </c>
      <c r="J17" s="42"/>
      <c r="K17" s="226" t="s">
        <v>20</v>
      </c>
      <c r="L17" s="226"/>
      <c r="M17" s="42"/>
      <c r="N17" s="41" t="s">
        <v>19</v>
      </c>
      <c r="O17" s="62">
        <f>R17*(50/60)</f>
        <v>75.833333333333343</v>
      </c>
      <c r="P17" s="49" t="s">
        <v>15</v>
      </c>
      <c r="Q17" s="42"/>
      <c r="R17" s="41">
        <f>L14+L19</f>
        <v>91</v>
      </c>
      <c r="S17" s="42" t="s">
        <v>21</v>
      </c>
    </row>
    <row r="18" spans="1:19" ht="15.75" customHeight="1" x14ac:dyDescent="0.4">
      <c r="A18" s="44">
        <f t="shared" si="1"/>
        <v>45586</v>
      </c>
      <c r="B18" s="14" t="s">
        <v>11</v>
      </c>
      <c r="C18" s="15" t="s">
        <v>11</v>
      </c>
      <c r="D18" s="153" t="s">
        <v>12</v>
      </c>
      <c r="E18" s="169" t="s">
        <v>8</v>
      </c>
      <c r="F18" s="170"/>
      <c r="G18" s="21" t="s">
        <v>7</v>
      </c>
      <c r="H18" s="43"/>
      <c r="I18" s="45">
        <v>30</v>
      </c>
      <c r="J18" s="42"/>
      <c r="K18" s="27" t="s">
        <v>22</v>
      </c>
      <c r="L18" s="27">
        <f>COUNTIF($B$3:$G$49, LEFT(K18,1))</f>
        <v>20</v>
      </c>
      <c r="M18" s="42"/>
      <c r="N18" s="41"/>
      <c r="O18" s="41"/>
      <c r="P18" s="49"/>
      <c r="Q18" s="42"/>
      <c r="R18" s="41"/>
      <c r="S18" s="42"/>
    </row>
    <row r="19" spans="1:19" ht="15.75" customHeight="1" thickBot="1" x14ac:dyDescent="0.45">
      <c r="A19" s="44">
        <f t="shared" si="1"/>
        <v>45593</v>
      </c>
      <c r="B19" s="12" t="s">
        <v>7</v>
      </c>
      <c r="C19" s="20" t="s">
        <v>8</v>
      </c>
      <c r="D19" s="154" t="s">
        <v>8</v>
      </c>
      <c r="E19" s="169" t="s">
        <v>8</v>
      </c>
      <c r="F19" s="170"/>
      <c r="G19" s="21" t="s">
        <v>7</v>
      </c>
      <c r="H19" s="43"/>
      <c r="I19" s="45">
        <v>29</v>
      </c>
      <c r="J19" s="42"/>
      <c r="K19" s="8" t="s">
        <v>19</v>
      </c>
      <c r="L19" s="8">
        <f>SUM(L18:L18)</f>
        <v>20</v>
      </c>
      <c r="M19" s="42"/>
      <c r="N19" s="41"/>
      <c r="O19" s="41"/>
      <c r="P19" s="49"/>
      <c r="Q19" s="42"/>
      <c r="R19" s="42"/>
      <c r="S19" s="42"/>
    </row>
    <row r="20" spans="1:19" ht="15.75" customHeight="1" x14ac:dyDescent="0.4">
      <c r="A20" s="44">
        <f t="shared" si="1"/>
        <v>45600</v>
      </c>
      <c r="B20" s="12" t="s">
        <v>7</v>
      </c>
      <c r="C20" s="20" t="s">
        <v>16</v>
      </c>
      <c r="D20" s="154" t="s">
        <v>16</v>
      </c>
      <c r="E20" s="169" t="s">
        <v>16</v>
      </c>
      <c r="F20" s="170"/>
      <c r="G20" s="21" t="s">
        <v>7</v>
      </c>
      <c r="H20" s="43"/>
      <c r="I20" s="45">
        <v>28</v>
      </c>
      <c r="J20" s="42"/>
      <c r="K20" s="42"/>
      <c r="L20" s="63"/>
      <c r="M20" s="64"/>
      <c r="N20" s="51" t="s">
        <v>23</v>
      </c>
      <c r="O20" s="52">
        <v>160</v>
      </c>
      <c r="P20" s="53" t="s">
        <v>15</v>
      </c>
      <c r="Q20" s="54"/>
      <c r="R20" s="52">
        <f>O20/(5/6)</f>
        <v>192</v>
      </c>
      <c r="S20" s="55" t="s">
        <v>21</v>
      </c>
    </row>
    <row r="21" spans="1:19" ht="15.75" customHeight="1" x14ac:dyDescent="0.4">
      <c r="A21" s="44">
        <f t="shared" si="1"/>
        <v>45607</v>
      </c>
      <c r="B21" s="12" t="s">
        <v>7</v>
      </c>
      <c r="C21" s="20" t="s">
        <v>16</v>
      </c>
      <c r="D21" s="154" t="s">
        <v>16</v>
      </c>
      <c r="E21" s="169" t="s">
        <v>16</v>
      </c>
      <c r="F21" s="170"/>
      <c r="G21" s="21" t="s">
        <v>7</v>
      </c>
      <c r="H21" s="43"/>
      <c r="I21" s="45">
        <v>27</v>
      </c>
      <c r="J21" s="42"/>
      <c r="K21" s="42"/>
      <c r="L21" s="65"/>
      <c r="M21" s="64"/>
      <c r="N21" s="232" t="s">
        <v>24</v>
      </c>
      <c r="O21" s="4">
        <f>O17-O20</f>
        <v>-84.166666666666657</v>
      </c>
      <c r="P21" s="49" t="s">
        <v>15</v>
      </c>
      <c r="Q21" s="42"/>
      <c r="R21" s="5">
        <f>R17-R20</f>
        <v>-101</v>
      </c>
      <c r="S21" s="56" t="s">
        <v>21</v>
      </c>
    </row>
    <row r="22" spans="1:19" ht="15.75" customHeight="1" thickBot="1" x14ac:dyDescent="0.45">
      <c r="A22" s="44">
        <f>A21+7</f>
        <v>45614</v>
      </c>
      <c r="B22" s="12" t="s">
        <v>7</v>
      </c>
      <c r="C22" s="20" t="s">
        <v>16</v>
      </c>
      <c r="D22" s="154" t="s">
        <v>16</v>
      </c>
      <c r="E22" s="169" t="s">
        <v>16</v>
      </c>
      <c r="F22" s="170"/>
      <c r="G22" s="15" t="s">
        <v>11</v>
      </c>
      <c r="H22" s="43"/>
      <c r="I22" s="45">
        <v>26</v>
      </c>
      <c r="J22" s="42"/>
      <c r="K22" s="226" t="s">
        <v>25</v>
      </c>
      <c r="L22" s="226"/>
      <c r="M22" s="42"/>
      <c r="N22" s="233"/>
      <c r="O22" s="37">
        <f>O21/O20*100</f>
        <v>-52.604166666666664</v>
      </c>
      <c r="P22" s="57" t="s">
        <v>26</v>
      </c>
      <c r="Q22" s="57"/>
      <c r="R22" s="57"/>
      <c r="S22" s="58"/>
    </row>
    <row r="23" spans="1:19" ht="15.75" customHeight="1" x14ac:dyDescent="0.4">
      <c r="A23" s="44">
        <f t="shared" si="1"/>
        <v>45621</v>
      </c>
      <c r="B23" s="14" t="s">
        <v>11</v>
      </c>
      <c r="C23" s="20" t="s">
        <v>16</v>
      </c>
      <c r="D23" s="154" t="s">
        <v>16</v>
      </c>
      <c r="E23" s="169" t="s">
        <v>16</v>
      </c>
      <c r="F23" s="170"/>
      <c r="G23" s="21" t="s">
        <v>7</v>
      </c>
      <c r="H23" s="43"/>
      <c r="I23" s="45">
        <v>25</v>
      </c>
      <c r="J23" s="42"/>
      <c r="K23" s="26" t="s">
        <v>27</v>
      </c>
      <c r="L23" s="26">
        <f>COUNTIF($B$3:$G$49, LEFT(K23,1))</f>
        <v>6</v>
      </c>
      <c r="M23" s="42"/>
      <c r="N23" s="42"/>
      <c r="O23" s="4"/>
      <c r="P23" s="42"/>
      <c r="Q23" s="42"/>
      <c r="R23" s="42"/>
      <c r="S23" s="42"/>
    </row>
    <row r="24" spans="1:19" ht="15.75" customHeight="1" thickBot="1" x14ac:dyDescent="0.45">
      <c r="A24" s="44">
        <f t="shared" si="1"/>
        <v>45628</v>
      </c>
      <c r="B24" s="12" t="s">
        <v>7</v>
      </c>
      <c r="C24" s="24" t="s">
        <v>35</v>
      </c>
      <c r="D24" s="155" t="s">
        <v>35</v>
      </c>
      <c r="E24" s="171" t="s">
        <v>35</v>
      </c>
      <c r="F24" s="172"/>
      <c r="G24" s="21" t="s">
        <v>7</v>
      </c>
      <c r="H24" s="43"/>
      <c r="I24" s="45">
        <v>24</v>
      </c>
      <c r="J24" s="42"/>
      <c r="K24" s="40" t="s">
        <v>38</v>
      </c>
      <c r="L24" s="40">
        <f>COUNTIF($B$3:$G$49, K24)</f>
        <v>12</v>
      </c>
      <c r="M24" s="42"/>
      <c r="N24" s="42"/>
      <c r="O24" s="42"/>
      <c r="P24" s="42"/>
      <c r="Q24" s="42"/>
      <c r="R24" s="42"/>
      <c r="S24" s="42"/>
    </row>
    <row r="25" spans="1:19" ht="15.75" customHeight="1" x14ac:dyDescent="0.4">
      <c r="A25" s="44">
        <f t="shared" si="1"/>
        <v>45635</v>
      </c>
      <c r="B25" s="12" t="s">
        <v>7</v>
      </c>
      <c r="C25" s="20" t="s">
        <v>16</v>
      </c>
      <c r="D25" s="154" t="s">
        <v>16</v>
      </c>
      <c r="E25" s="169" t="s">
        <v>16</v>
      </c>
      <c r="F25" s="170"/>
      <c r="G25" s="21" t="s">
        <v>7</v>
      </c>
      <c r="H25" s="43"/>
      <c r="I25" s="45">
        <v>23</v>
      </c>
      <c r="J25" s="42"/>
      <c r="K25" s="40" t="s">
        <v>28</v>
      </c>
      <c r="L25" s="40">
        <f>COUNTIF($B$3:$G$49, LEFT(K25,1))</f>
        <v>1</v>
      </c>
      <c r="M25" s="42"/>
      <c r="N25" s="223" t="s">
        <v>30</v>
      </c>
      <c r="O25" s="224"/>
      <c r="P25" s="224"/>
      <c r="Q25" s="224"/>
      <c r="R25" s="224"/>
      <c r="S25" s="225"/>
    </row>
    <row r="26" spans="1:19" ht="15.75" customHeight="1" x14ac:dyDescent="0.4">
      <c r="A26" s="44">
        <f t="shared" si="1"/>
        <v>45642</v>
      </c>
      <c r="B26" s="12" t="s">
        <v>7</v>
      </c>
      <c r="C26" s="20" t="s">
        <v>16</v>
      </c>
      <c r="D26" s="154" t="s">
        <v>16</v>
      </c>
      <c r="E26" s="169" t="s">
        <v>16</v>
      </c>
      <c r="F26" s="170"/>
      <c r="G26" s="21" t="s">
        <v>7</v>
      </c>
      <c r="H26" s="43"/>
      <c r="I26" s="45">
        <v>22</v>
      </c>
      <c r="J26" s="42"/>
      <c r="K26" s="29" t="s">
        <v>29</v>
      </c>
      <c r="L26" s="29">
        <f>COUNTIF($B$3:$G$49, LEFT(K26,1))</f>
        <v>3</v>
      </c>
      <c r="M26" s="42"/>
      <c r="N26" s="59" t="s">
        <v>32</v>
      </c>
      <c r="O26" s="41">
        <v>240</v>
      </c>
      <c r="P26" s="49" t="s">
        <v>15</v>
      </c>
      <c r="Q26" s="42"/>
      <c r="R26" s="41">
        <f>O26/(5/6)</f>
        <v>288</v>
      </c>
      <c r="S26" s="56" t="s">
        <v>21</v>
      </c>
    </row>
    <row r="27" spans="1:19" ht="15.75" customHeight="1" thickBot="1" x14ac:dyDescent="0.45">
      <c r="A27" s="44">
        <f t="shared" si="1"/>
        <v>45649</v>
      </c>
      <c r="B27" s="14" t="s">
        <v>11</v>
      </c>
      <c r="C27" s="15" t="s">
        <v>11</v>
      </c>
      <c r="D27" s="152" t="s">
        <v>11</v>
      </c>
      <c r="E27" s="14" t="s">
        <v>11</v>
      </c>
      <c r="F27" s="168"/>
      <c r="G27" s="15" t="s">
        <v>11</v>
      </c>
      <c r="H27" s="43"/>
      <c r="I27" s="45">
        <v>21</v>
      </c>
      <c r="J27" s="42"/>
      <c r="K27" s="40" t="s">
        <v>31</v>
      </c>
      <c r="L27" s="40">
        <f>COUNTBLANK($B$3:$G$48)</f>
        <v>43</v>
      </c>
      <c r="M27" s="42"/>
      <c r="N27" s="60" t="s">
        <v>24</v>
      </c>
      <c r="O27" s="37">
        <f>O17-O26</f>
        <v>-164.16666666666666</v>
      </c>
      <c r="P27" s="61" t="s">
        <v>15</v>
      </c>
      <c r="Q27" s="57"/>
      <c r="R27" s="38">
        <f>R17-R26</f>
        <v>-197</v>
      </c>
      <c r="S27" s="58" t="s">
        <v>21</v>
      </c>
    </row>
    <row r="28" spans="1:19" ht="15.75" customHeight="1" x14ac:dyDescent="0.4">
      <c r="A28" s="44">
        <f t="shared" si="1"/>
        <v>45656</v>
      </c>
      <c r="B28" s="14" t="s">
        <v>11</v>
      </c>
      <c r="C28" s="15" t="s">
        <v>11</v>
      </c>
      <c r="D28" s="152" t="s">
        <v>11</v>
      </c>
      <c r="E28" s="14" t="s">
        <v>11</v>
      </c>
      <c r="F28" s="168"/>
      <c r="G28" s="15" t="s">
        <v>11</v>
      </c>
      <c r="H28" s="43"/>
      <c r="I28" s="45">
        <v>20</v>
      </c>
      <c r="J28" s="42"/>
      <c r="K28" s="40" t="s">
        <v>33</v>
      </c>
      <c r="L28" s="40">
        <f>COUNTIF($B$3:$G$49, LEFT(K28,1))</f>
        <v>5</v>
      </c>
      <c r="M28" s="42"/>
      <c r="N28" s="42"/>
      <c r="O28" s="42"/>
      <c r="P28" s="42"/>
      <c r="Q28" s="42"/>
      <c r="R28" s="42"/>
      <c r="S28" s="42"/>
    </row>
    <row r="29" spans="1:19" ht="15.75" customHeight="1" x14ac:dyDescent="0.4">
      <c r="A29" s="44">
        <f t="shared" si="1"/>
        <v>45663</v>
      </c>
      <c r="B29" s="12" t="s">
        <v>7</v>
      </c>
      <c r="C29" s="21" t="s">
        <v>16</v>
      </c>
      <c r="D29" s="156" t="s">
        <v>16</v>
      </c>
      <c r="E29" s="169" t="s">
        <v>16</v>
      </c>
      <c r="F29" s="173"/>
      <c r="G29" s="21" t="s">
        <v>7</v>
      </c>
      <c r="H29" s="43"/>
      <c r="I29" s="45">
        <v>19</v>
      </c>
      <c r="J29" s="42"/>
      <c r="K29" s="28" t="s">
        <v>20</v>
      </c>
      <c r="L29" s="28">
        <f>COUNTIF($B$3:$G$49, LEFT(K29,1))</f>
        <v>3</v>
      </c>
      <c r="M29" s="42"/>
      <c r="N29" s="42"/>
      <c r="O29" s="42"/>
      <c r="P29" s="42"/>
      <c r="Q29" s="42"/>
      <c r="R29" s="42"/>
      <c r="S29" s="42"/>
    </row>
    <row r="30" spans="1:19" ht="15.75" customHeight="1" x14ac:dyDescent="0.4">
      <c r="A30" s="44">
        <f t="shared" si="1"/>
        <v>45670</v>
      </c>
      <c r="B30" s="12" t="s">
        <v>7</v>
      </c>
      <c r="C30" s="21" t="s">
        <v>16</v>
      </c>
      <c r="D30" s="156" t="s">
        <v>16</v>
      </c>
      <c r="E30" s="169" t="s">
        <v>16</v>
      </c>
      <c r="F30" s="173"/>
      <c r="G30" s="21" t="s">
        <v>7</v>
      </c>
      <c r="H30" s="43"/>
      <c r="I30" s="45">
        <v>18</v>
      </c>
      <c r="J30" s="42"/>
      <c r="K30" s="8" t="s">
        <v>19</v>
      </c>
      <c r="L30" s="8">
        <f>SUM(L24:L29)</f>
        <v>67</v>
      </c>
      <c r="M30" s="42"/>
      <c r="N30" s="42"/>
      <c r="O30" s="42"/>
      <c r="P30" s="42"/>
      <c r="Q30" s="42"/>
      <c r="R30" s="42"/>
      <c r="S30" s="42"/>
    </row>
    <row r="31" spans="1:19" ht="15.75" customHeight="1" x14ac:dyDescent="0.4">
      <c r="A31" s="44">
        <f t="shared" si="1"/>
        <v>45677</v>
      </c>
      <c r="B31" s="12" t="s">
        <v>7</v>
      </c>
      <c r="C31" s="23" t="s">
        <v>9</v>
      </c>
      <c r="D31" s="157" t="s">
        <v>9</v>
      </c>
      <c r="E31" s="174" t="s">
        <v>9</v>
      </c>
      <c r="F31" s="175"/>
      <c r="G31" s="21" t="s">
        <v>7</v>
      </c>
      <c r="H31" s="43"/>
      <c r="I31" s="45">
        <v>17</v>
      </c>
      <c r="J31" s="42"/>
      <c r="K31" s="42"/>
      <c r="L31" s="42"/>
      <c r="M31" s="42"/>
      <c r="N31" s="42"/>
      <c r="O31" s="42"/>
      <c r="P31" s="42"/>
      <c r="Q31" s="42"/>
      <c r="R31" s="42"/>
      <c r="S31" s="42"/>
    </row>
    <row r="32" spans="1:19" ht="15.75" customHeight="1" x14ac:dyDescent="0.4">
      <c r="A32" s="44">
        <f>A31+7</f>
        <v>45684</v>
      </c>
      <c r="B32" s="12" t="s">
        <v>7</v>
      </c>
      <c r="C32" s="20" t="s">
        <v>38</v>
      </c>
      <c r="D32" s="154" t="s">
        <v>38</v>
      </c>
      <c r="E32" s="169" t="s">
        <v>38</v>
      </c>
      <c r="F32" s="173" t="s">
        <v>38</v>
      </c>
      <c r="G32" s="21" t="s">
        <v>7</v>
      </c>
      <c r="H32" s="43"/>
      <c r="I32" s="45">
        <v>16</v>
      </c>
      <c r="J32" s="42"/>
      <c r="K32" s="42"/>
      <c r="L32" s="42"/>
      <c r="M32" s="42"/>
      <c r="N32" s="42"/>
      <c r="O32" s="42"/>
      <c r="P32" s="42"/>
      <c r="Q32" s="42"/>
      <c r="R32" s="42"/>
      <c r="S32" s="42"/>
    </row>
    <row r="33" spans="1:13" ht="15.75" customHeight="1" x14ac:dyDescent="0.4">
      <c r="A33" s="44">
        <f t="shared" si="1"/>
        <v>45691</v>
      </c>
      <c r="B33" s="12" t="s">
        <v>7</v>
      </c>
      <c r="C33" s="20" t="s">
        <v>38</v>
      </c>
      <c r="D33" s="154" t="s">
        <v>38</v>
      </c>
      <c r="E33" s="169" t="s">
        <v>38</v>
      </c>
      <c r="F33" s="173" t="s">
        <v>38</v>
      </c>
      <c r="G33" s="21" t="s">
        <v>7</v>
      </c>
      <c r="H33" s="43"/>
      <c r="I33" s="45">
        <v>15</v>
      </c>
      <c r="J33" s="42"/>
      <c r="K33" s="226" t="s">
        <v>34</v>
      </c>
      <c r="L33" s="226"/>
      <c r="M33" s="42"/>
    </row>
    <row r="34" spans="1:13" ht="15.75" customHeight="1" x14ac:dyDescent="0.4">
      <c r="A34" s="44">
        <f t="shared" si="1"/>
        <v>45698</v>
      </c>
      <c r="B34" s="12" t="s">
        <v>7</v>
      </c>
      <c r="C34" s="20" t="s">
        <v>38</v>
      </c>
      <c r="D34" s="154" t="s">
        <v>38</v>
      </c>
      <c r="E34" s="169" t="s">
        <v>38</v>
      </c>
      <c r="F34" s="173" t="s">
        <v>38</v>
      </c>
      <c r="G34" s="15" t="s">
        <v>11</v>
      </c>
      <c r="H34" s="43"/>
      <c r="I34" s="45">
        <v>14</v>
      </c>
      <c r="J34" s="42"/>
      <c r="K34" s="40" t="s">
        <v>13</v>
      </c>
      <c r="L34" s="40">
        <f>L14</f>
        <v>71</v>
      </c>
      <c r="M34" s="42"/>
    </row>
    <row r="35" spans="1:13" ht="15.75" customHeight="1" x14ac:dyDescent="0.4">
      <c r="A35" s="44">
        <f t="shared" si="1"/>
        <v>45705</v>
      </c>
      <c r="B35" s="14" t="s">
        <v>11</v>
      </c>
      <c r="C35" s="19" t="s">
        <v>12</v>
      </c>
      <c r="D35" s="157" t="s">
        <v>9</v>
      </c>
      <c r="E35" s="174" t="s">
        <v>9</v>
      </c>
      <c r="F35" s="176"/>
      <c r="G35" s="21" t="s">
        <v>7</v>
      </c>
      <c r="H35" s="43"/>
      <c r="I35" s="45">
        <v>13</v>
      </c>
      <c r="J35" s="42"/>
      <c r="K35" s="40" t="s">
        <v>20</v>
      </c>
      <c r="L35" s="40">
        <f>L19</f>
        <v>20</v>
      </c>
      <c r="M35" s="42"/>
    </row>
    <row r="36" spans="1:13" ht="15.75" customHeight="1" x14ac:dyDescent="0.4">
      <c r="A36" s="44">
        <f t="shared" si="1"/>
        <v>45712</v>
      </c>
      <c r="B36" s="12" t="s">
        <v>7</v>
      </c>
      <c r="C36" s="23" t="s">
        <v>9</v>
      </c>
      <c r="D36" s="157" t="s">
        <v>9</v>
      </c>
      <c r="E36" s="174" t="s">
        <v>9</v>
      </c>
      <c r="F36" s="176"/>
      <c r="G36" s="21" t="s">
        <v>7</v>
      </c>
      <c r="H36" s="43"/>
      <c r="I36" s="45">
        <v>12</v>
      </c>
      <c r="J36" s="42"/>
      <c r="K36" s="40" t="s">
        <v>25</v>
      </c>
      <c r="L36" s="40">
        <f>L30</f>
        <v>67</v>
      </c>
      <c r="M36" s="42"/>
    </row>
    <row r="37" spans="1:13" ht="15.75" customHeight="1" x14ac:dyDescent="0.4">
      <c r="A37" s="44">
        <f t="shared" si="1"/>
        <v>45719</v>
      </c>
      <c r="B37" s="12" t="s">
        <v>7</v>
      </c>
      <c r="C37" s="32" t="s">
        <v>35</v>
      </c>
      <c r="D37" s="158" t="s">
        <v>35</v>
      </c>
      <c r="E37" s="171" t="s">
        <v>35</v>
      </c>
      <c r="F37" s="177"/>
      <c r="G37" s="21" t="s">
        <v>7</v>
      </c>
      <c r="H37" s="43"/>
      <c r="I37" s="45">
        <v>11</v>
      </c>
      <c r="J37" s="42"/>
      <c r="K37" s="8" t="s">
        <v>19</v>
      </c>
      <c r="L37" s="8">
        <f>SUM(L34:L36)</f>
        <v>158</v>
      </c>
      <c r="M37" s="42"/>
    </row>
    <row r="38" spans="1:13" ht="15.75" customHeight="1" x14ac:dyDescent="0.4">
      <c r="A38" s="44">
        <f t="shared" si="1"/>
        <v>45726</v>
      </c>
      <c r="B38" s="12" t="s">
        <v>7</v>
      </c>
      <c r="C38" s="21" t="s">
        <v>18</v>
      </c>
      <c r="D38" s="156" t="s">
        <v>18</v>
      </c>
      <c r="E38" s="166" t="s">
        <v>18</v>
      </c>
      <c r="F38" s="178"/>
      <c r="G38" s="21" t="s">
        <v>7</v>
      </c>
      <c r="H38" s="43"/>
      <c r="I38" s="45">
        <v>10</v>
      </c>
      <c r="J38" s="42"/>
      <c r="K38" s="42"/>
      <c r="L38" s="42"/>
      <c r="M38" s="42"/>
    </row>
    <row r="39" spans="1:13" ht="15.75" customHeight="1" x14ac:dyDescent="0.4">
      <c r="A39" s="44">
        <f t="shared" si="1"/>
        <v>45733</v>
      </c>
      <c r="B39" s="12" t="s">
        <v>7</v>
      </c>
      <c r="C39" s="21" t="s">
        <v>18</v>
      </c>
      <c r="D39" s="156" t="s">
        <v>18</v>
      </c>
      <c r="E39" s="169" t="s">
        <v>18</v>
      </c>
      <c r="F39" s="173"/>
      <c r="G39" s="21" t="s">
        <v>7</v>
      </c>
      <c r="H39" s="43"/>
      <c r="I39" s="45">
        <v>9</v>
      </c>
      <c r="J39" s="42"/>
      <c r="K39" s="42"/>
      <c r="L39" s="42"/>
      <c r="M39" s="42"/>
    </row>
    <row r="40" spans="1:13" ht="15.75" customHeight="1" x14ac:dyDescent="0.4">
      <c r="A40" s="44">
        <f t="shared" si="1"/>
        <v>45740</v>
      </c>
      <c r="B40" s="12" t="s">
        <v>7</v>
      </c>
      <c r="C40" s="21" t="s">
        <v>18</v>
      </c>
      <c r="D40" s="156" t="s">
        <v>18</v>
      </c>
      <c r="E40" s="169" t="s">
        <v>18</v>
      </c>
      <c r="F40" s="173"/>
      <c r="G40" s="15" t="s">
        <v>11</v>
      </c>
      <c r="H40" s="43"/>
      <c r="I40" s="45">
        <v>8</v>
      </c>
      <c r="J40" s="42"/>
      <c r="K40" s="226" t="s">
        <v>36</v>
      </c>
      <c r="L40" s="226"/>
      <c r="M40" s="42"/>
    </row>
    <row r="41" spans="1:13" ht="15.75" customHeight="1" x14ac:dyDescent="0.4">
      <c r="A41" s="44">
        <f t="shared" si="1"/>
        <v>45747</v>
      </c>
      <c r="B41" s="14" t="s">
        <v>11</v>
      </c>
      <c r="C41" s="15" t="s">
        <v>11</v>
      </c>
      <c r="D41" s="152" t="s">
        <v>11</v>
      </c>
      <c r="E41" s="14" t="s">
        <v>11</v>
      </c>
      <c r="F41" s="168"/>
      <c r="G41" s="15" t="s">
        <v>11</v>
      </c>
      <c r="H41" s="43"/>
      <c r="I41" s="45">
        <v>7</v>
      </c>
      <c r="J41" s="42"/>
      <c r="K41" s="40" t="s">
        <v>37</v>
      </c>
      <c r="L41" s="40">
        <f>COUNTIF($B$8:$G$48,K41)</f>
        <v>0</v>
      </c>
      <c r="M41" s="42"/>
    </row>
    <row r="42" spans="1:13" ht="15.75" customHeight="1" x14ac:dyDescent="0.4">
      <c r="A42" s="44">
        <f>A41+7</f>
        <v>45754</v>
      </c>
      <c r="B42" s="14" t="s">
        <v>11</v>
      </c>
      <c r="C42" s="15" t="s">
        <v>11</v>
      </c>
      <c r="D42" s="152" t="s">
        <v>11</v>
      </c>
      <c r="E42" s="14" t="s">
        <v>11</v>
      </c>
      <c r="F42" s="168"/>
      <c r="G42" s="15" t="s">
        <v>11</v>
      </c>
      <c r="H42" s="43"/>
      <c r="I42" s="45">
        <v>6</v>
      </c>
      <c r="J42" s="42"/>
      <c r="K42" s="40" t="s">
        <v>7</v>
      </c>
      <c r="L42" s="40">
        <f>COUNTIF($B$8:$G$48,K42)</f>
        <v>59</v>
      </c>
      <c r="M42" s="42"/>
    </row>
    <row r="43" spans="1:13" ht="15.75" customHeight="1" x14ac:dyDescent="0.4">
      <c r="A43" s="44">
        <f t="shared" si="1"/>
        <v>45761</v>
      </c>
      <c r="B43" s="12" t="s">
        <v>7</v>
      </c>
      <c r="C43" s="23" t="s">
        <v>9</v>
      </c>
      <c r="D43" s="157" t="s">
        <v>9</v>
      </c>
      <c r="E43" s="174" t="s">
        <v>9</v>
      </c>
      <c r="F43" s="176"/>
      <c r="G43" s="15" t="s">
        <v>11</v>
      </c>
      <c r="H43" s="43"/>
      <c r="I43" s="45">
        <v>5</v>
      </c>
      <c r="J43" s="42"/>
      <c r="K43" s="40" t="s">
        <v>11</v>
      </c>
      <c r="L43" s="40">
        <f>COUNTIF($B$3:$G$49, LEFT(K43,1))</f>
        <v>41</v>
      </c>
      <c r="M43" s="42"/>
    </row>
    <row r="44" spans="1:13" ht="15.75" customHeight="1" x14ac:dyDescent="0.4">
      <c r="A44" s="44">
        <f t="shared" si="1"/>
        <v>45768</v>
      </c>
      <c r="B44" s="14" t="s">
        <v>11</v>
      </c>
      <c r="C44" s="23" t="s">
        <v>9</v>
      </c>
      <c r="D44" s="157" t="s">
        <v>9</v>
      </c>
      <c r="E44" s="174" t="s">
        <v>9</v>
      </c>
      <c r="F44" s="176"/>
      <c r="G44" s="21" t="s">
        <v>7</v>
      </c>
      <c r="H44" s="43"/>
      <c r="I44" s="45">
        <v>4</v>
      </c>
      <c r="J44" s="42"/>
      <c r="K44" s="8" t="s">
        <v>19</v>
      </c>
      <c r="L44" s="8">
        <f>SUM(L41:L43)</f>
        <v>100</v>
      </c>
      <c r="M44" s="42"/>
    </row>
    <row r="45" spans="1:13" ht="15.75" customHeight="1" x14ac:dyDescent="0.4">
      <c r="A45" s="44">
        <f t="shared" si="1"/>
        <v>45775</v>
      </c>
      <c r="B45" s="12" t="s">
        <v>7</v>
      </c>
      <c r="C45" s="23" t="s">
        <v>9</v>
      </c>
      <c r="D45" s="157" t="s">
        <v>9</v>
      </c>
      <c r="E45" s="174" t="s">
        <v>9</v>
      </c>
      <c r="F45" s="176"/>
      <c r="G45" s="21" t="s">
        <v>7</v>
      </c>
      <c r="H45" s="43"/>
      <c r="I45" s="45">
        <v>3</v>
      </c>
      <c r="J45" s="42"/>
      <c r="K45" s="42"/>
      <c r="L45" s="42"/>
      <c r="M45" s="42"/>
    </row>
    <row r="46" spans="1:13" ht="15.75" customHeight="1" x14ac:dyDescent="0.4">
      <c r="A46" s="44">
        <f t="shared" si="1"/>
        <v>45782</v>
      </c>
      <c r="B46" s="14" t="s">
        <v>11</v>
      </c>
      <c r="C46" s="23" t="s">
        <v>9</v>
      </c>
      <c r="D46" s="157" t="s">
        <v>9</v>
      </c>
      <c r="E46" s="174" t="s">
        <v>9</v>
      </c>
      <c r="F46" s="176"/>
      <c r="G46" s="21" t="s">
        <v>7</v>
      </c>
      <c r="H46" s="43"/>
      <c r="I46" s="45">
        <v>2</v>
      </c>
      <c r="J46" s="42"/>
    </row>
    <row r="47" spans="1:13" ht="15.75" customHeight="1" x14ac:dyDescent="0.4">
      <c r="A47" s="44">
        <f t="shared" si="1"/>
        <v>45789</v>
      </c>
      <c r="B47" s="12" t="s">
        <v>7</v>
      </c>
      <c r="C47" s="25" t="s">
        <v>40</v>
      </c>
      <c r="D47" s="159" t="s">
        <v>40</v>
      </c>
      <c r="E47" s="179" t="s">
        <v>40</v>
      </c>
      <c r="F47" s="180"/>
      <c r="G47" s="21" t="s">
        <v>7</v>
      </c>
      <c r="H47" s="43"/>
      <c r="I47" s="45">
        <v>1</v>
      </c>
      <c r="J47" s="42"/>
      <c r="K47" s="41" t="s">
        <v>39</v>
      </c>
      <c r="L47" s="234">
        <v>45729</v>
      </c>
      <c r="M47" s="234"/>
    </row>
    <row r="48" spans="1:13" ht="15.75" customHeight="1" x14ac:dyDescent="0.4">
      <c r="A48" s="44">
        <f t="shared" si="1"/>
        <v>45796</v>
      </c>
      <c r="B48" s="39" t="s">
        <v>41</v>
      </c>
      <c r="C48" s="20" t="s">
        <v>51</v>
      </c>
      <c r="D48" s="154" t="s">
        <v>51</v>
      </c>
      <c r="E48" s="169" t="s">
        <v>51</v>
      </c>
      <c r="F48" s="170"/>
      <c r="G48" s="21" t="s">
        <v>51</v>
      </c>
      <c r="H48" s="43"/>
      <c r="I48" s="45"/>
      <c r="J48" s="42"/>
      <c r="K48" s="42"/>
      <c r="L48" s="42"/>
      <c r="M48" s="42"/>
    </row>
    <row r="49" spans="1:9" ht="15.75" customHeight="1" x14ac:dyDescent="0.4">
      <c r="A49" s="44">
        <f t="shared" si="1"/>
        <v>45803</v>
      </c>
      <c r="B49" s="12" t="s">
        <v>51</v>
      </c>
      <c r="C49" s="20" t="s">
        <v>51</v>
      </c>
      <c r="D49" s="154" t="s">
        <v>51</v>
      </c>
      <c r="E49" s="169" t="s">
        <v>51</v>
      </c>
      <c r="F49" s="170"/>
      <c r="G49" s="21" t="s">
        <v>51</v>
      </c>
      <c r="H49" s="43"/>
      <c r="I49" s="43"/>
    </row>
  </sheetData>
  <sheetProtection selectLockedCells="1"/>
  <mergeCells count="11">
    <mergeCell ref="L47:M47"/>
    <mergeCell ref="K40:L40"/>
    <mergeCell ref="K33:L33"/>
    <mergeCell ref="N25:S25"/>
    <mergeCell ref="K9:L9"/>
    <mergeCell ref="M10:M13"/>
    <mergeCell ref="P10:P13"/>
    <mergeCell ref="Q10:Q13"/>
    <mergeCell ref="K22:L22"/>
    <mergeCell ref="K17:L17"/>
    <mergeCell ref="N21:N22"/>
  </mergeCells>
  <conditionalFormatting sqref="O21:O23">
    <cfRule type="cellIs" dxfId="15" priority="1" operator="lessThan">
      <formula>0</formula>
    </cfRule>
    <cfRule type="cellIs" dxfId="14" priority="2" operator="lessThan">
      <formula>0</formula>
    </cfRule>
  </conditionalFormatting>
  <conditionalFormatting sqref="O27">
    <cfRule type="cellIs" dxfId="13" priority="5" operator="lessThan">
      <formula>0</formula>
    </cfRule>
    <cfRule type="cellIs" dxfId="12" priority="6" operator="lessThan">
      <formula>0</formula>
    </cfRule>
  </conditionalFormatting>
  <conditionalFormatting sqref="R21">
    <cfRule type="cellIs" dxfId="11" priority="7" operator="lessThan">
      <formula>0</formula>
    </cfRule>
    <cfRule type="cellIs" dxfId="10" priority="8" operator="lessThan">
      <formula>0</formula>
    </cfRule>
  </conditionalFormatting>
  <conditionalFormatting sqref="R27">
    <cfRule type="cellIs" dxfId="9" priority="3" operator="lessThan">
      <formula>0</formula>
    </cfRule>
    <cfRule type="cellIs" dxfId="8" priority="4" operator="lessThan">
      <formula>0</formula>
    </cfRule>
  </conditionalFormatting>
  <pageMargins left="0.39370078740157483" right="0.39370078740157483" top="0.39370078740157483" bottom="0.39370078740157483" header="0.19685039370078741" footer="0.19685039370078741"/>
  <pageSetup paperSize="8" fitToWidth="0" orientation="landscape" r:id="rId1"/>
  <headerFooter>
    <oddHeader>&amp;L&amp;"Arial,Bold"&amp;12N5 CS Year 2 Plan 2023-24</oddHeader>
    <oddFooter>&amp;LN5 CS - Year 2&amp;C&amp;P of &amp;N&amp;RPrinted at &amp;T on &amp;D</oddFooter>
  </headerFooter>
  <ignoredErrors>
    <ignoredError sqref="L24 L2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D424-FE4D-46EF-8CD9-BF6F57EFE2EA}">
  <sheetPr>
    <pageSetUpPr fitToPage="1"/>
  </sheetPr>
  <dimension ref="A1:W49"/>
  <sheetViews>
    <sheetView zoomScaleNormal="100" workbookViewId="0">
      <selection activeCell="Q11" sqref="Q11"/>
    </sheetView>
  </sheetViews>
  <sheetFormatPr defaultColWidth="9.06640625" defaultRowHeight="15.75" customHeight="1" x14ac:dyDescent="0.45"/>
  <cols>
    <col min="1" max="1" width="11.73046875" style="89" bestFit="1" customWidth="1"/>
    <col min="2" max="9" width="9.265625" style="87" customWidth="1"/>
    <col min="10" max="10" width="3.53125" style="87" customWidth="1"/>
    <col min="11" max="11" width="3.796875" style="88" bestFit="1" customWidth="1"/>
    <col min="12" max="12" width="3.53125" style="87" customWidth="1"/>
    <col min="13" max="13" width="10" style="87" bestFit="1" customWidth="1"/>
    <col min="14" max="14" width="5.796875" style="87" customWidth="1"/>
    <col min="15" max="15" width="6.796875" style="87" customWidth="1"/>
    <col min="16" max="16" width="10.9296875" style="87" bestFit="1" customWidth="1"/>
    <col min="17" max="17" width="6.796875" style="87" customWidth="1"/>
    <col min="18" max="19" width="6.06640625" style="87" bestFit="1" customWidth="1"/>
    <col min="20" max="21" width="9.06640625" style="87"/>
    <col min="22" max="22" width="3.53125" style="87" customWidth="1"/>
    <col min="23" max="16384" width="9.06640625" style="87"/>
  </cols>
  <sheetData>
    <row r="1" spans="1:21" ht="15.75" customHeight="1" x14ac:dyDescent="0.45">
      <c r="A1" s="145" t="s">
        <v>0</v>
      </c>
      <c r="B1" s="144" t="s">
        <v>1</v>
      </c>
      <c r="C1" s="143" t="s">
        <v>2</v>
      </c>
      <c r="D1" s="144" t="s">
        <v>3</v>
      </c>
      <c r="E1" s="143" t="s">
        <v>3</v>
      </c>
      <c r="F1" s="144" t="s">
        <v>4</v>
      </c>
      <c r="G1" s="143" t="s">
        <v>4</v>
      </c>
      <c r="H1" s="144" t="s">
        <v>5</v>
      </c>
      <c r="I1" s="143" t="s">
        <v>5</v>
      </c>
      <c r="J1" s="1"/>
      <c r="K1" s="1"/>
      <c r="L1" s="1"/>
      <c r="M1" s="119" t="s">
        <v>61</v>
      </c>
    </row>
    <row r="2" spans="1:21" ht="15.75" customHeight="1" thickBot="1" x14ac:dyDescent="0.5">
      <c r="A2" s="142" t="s">
        <v>6</v>
      </c>
      <c r="B2" s="141" t="s">
        <v>7</v>
      </c>
      <c r="C2" s="140" t="s">
        <v>7</v>
      </c>
      <c r="D2" s="139">
        <v>1</v>
      </c>
      <c r="E2" s="138">
        <v>2</v>
      </c>
      <c r="F2" s="139">
        <v>6</v>
      </c>
      <c r="G2" s="138">
        <v>7</v>
      </c>
      <c r="H2" s="139">
        <v>4</v>
      </c>
      <c r="I2" s="138">
        <v>5</v>
      </c>
      <c r="J2" s="96"/>
      <c r="K2" s="96"/>
      <c r="M2" s="119" t="s">
        <v>60</v>
      </c>
    </row>
    <row r="3" spans="1:21" ht="15.75" customHeight="1" x14ac:dyDescent="0.4">
      <c r="A3" s="137">
        <v>45446</v>
      </c>
      <c r="B3" s="136" t="s">
        <v>7</v>
      </c>
      <c r="C3" s="135" t="s">
        <v>7</v>
      </c>
      <c r="D3" s="98" t="s">
        <v>8</v>
      </c>
      <c r="E3" s="97" t="s">
        <v>8</v>
      </c>
      <c r="F3" s="98" t="s">
        <v>8</v>
      </c>
      <c r="G3" s="97" t="s">
        <v>8</v>
      </c>
      <c r="H3" s="98" t="s">
        <v>8</v>
      </c>
      <c r="I3" s="97" t="s">
        <v>8</v>
      </c>
      <c r="J3" s="96"/>
      <c r="K3" s="96"/>
    </row>
    <row r="4" spans="1:21" ht="15.75" customHeight="1" x14ac:dyDescent="0.4">
      <c r="A4" s="102">
        <f>A3+7</f>
        <v>45453</v>
      </c>
      <c r="B4" s="98" t="s">
        <v>7</v>
      </c>
      <c r="C4" s="97" t="s">
        <v>7</v>
      </c>
      <c r="D4" s="98" t="s">
        <v>8</v>
      </c>
      <c r="E4" s="97" t="s">
        <v>8</v>
      </c>
      <c r="F4" s="98" t="s">
        <v>8</v>
      </c>
      <c r="G4" s="97" t="s">
        <v>8</v>
      </c>
      <c r="H4" s="98" t="s">
        <v>8</v>
      </c>
      <c r="I4" s="97" t="s">
        <v>8</v>
      </c>
      <c r="J4" s="96"/>
      <c r="K4" s="96"/>
    </row>
    <row r="5" spans="1:21" ht="15.75" customHeight="1" x14ac:dyDescent="0.4">
      <c r="A5" s="102">
        <f>A4+7</f>
        <v>45460</v>
      </c>
      <c r="B5" s="98" t="s">
        <v>7</v>
      </c>
      <c r="C5" s="97" t="s">
        <v>7</v>
      </c>
      <c r="D5" s="98" t="s">
        <v>8</v>
      </c>
      <c r="E5" s="97" t="s">
        <v>8</v>
      </c>
      <c r="F5" s="98" t="s">
        <v>8</v>
      </c>
      <c r="G5" s="97" t="s">
        <v>8</v>
      </c>
      <c r="H5" s="98" t="s">
        <v>8</v>
      </c>
      <c r="I5" s="97" t="s">
        <v>8</v>
      </c>
      <c r="J5" s="96"/>
      <c r="K5" s="96"/>
      <c r="M5" s="226" t="s">
        <v>13</v>
      </c>
      <c r="N5" s="226"/>
    </row>
    <row r="6" spans="1:21" ht="15.75" customHeight="1" x14ac:dyDescent="0.4">
      <c r="A6" s="102">
        <f>A5+7</f>
        <v>45467</v>
      </c>
      <c r="B6" s="98" t="s">
        <v>7</v>
      </c>
      <c r="C6" s="97" t="s">
        <v>7</v>
      </c>
      <c r="D6" s="101" t="s">
        <v>10</v>
      </c>
      <c r="E6" s="110" t="s">
        <v>10</v>
      </c>
      <c r="F6" s="101" t="s">
        <v>10</v>
      </c>
      <c r="G6" s="110" t="s">
        <v>10</v>
      </c>
      <c r="H6" s="107" t="s">
        <v>11</v>
      </c>
      <c r="I6" s="109" t="s">
        <v>11</v>
      </c>
      <c r="J6" s="96"/>
      <c r="K6" s="96"/>
      <c r="M6" s="108" t="s">
        <v>59</v>
      </c>
      <c r="N6" s="108">
        <f>COUNTIF($B$3:$I$48,M6)</f>
        <v>0</v>
      </c>
      <c r="R6" s="87">
        <f>N6*(50/60)</f>
        <v>0</v>
      </c>
      <c r="S6" s="122" t="s">
        <v>15</v>
      </c>
    </row>
    <row r="7" spans="1:21" ht="15.75" customHeight="1" x14ac:dyDescent="0.4">
      <c r="A7" s="134"/>
      <c r="B7" s="107" t="s">
        <v>11</v>
      </c>
      <c r="C7" s="109" t="s">
        <v>11</v>
      </c>
      <c r="D7" s="107" t="s">
        <v>11</v>
      </c>
      <c r="E7" s="109" t="s">
        <v>11</v>
      </c>
      <c r="F7" s="107" t="s">
        <v>11</v>
      </c>
      <c r="G7" s="109" t="s">
        <v>11</v>
      </c>
      <c r="H7" s="107" t="s">
        <v>11</v>
      </c>
      <c r="I7" s="109" t="s">
        <v>11</v>
      </c>
      <c r="J7" s="96"/>
      <c r="K7" s="96"/>
      <c r="S7" s="122"/>
    </row>
    <row r="8" spans="1:21" ht="15.75" customHeight="1" x14ac:dyDescent="0.4">
      <c r="A8" s="102">
        <v>45516</v>
      </c>
      <c r="B8" s="131" t="s">
        <v>12</v>
      </c>
      <c r="C8" s="113" t="s">
        <v>12</v>
      </c>
      <c r="D8" s="131" t="s">
        <v>12</v>
      </c>
      <c r="E8" s="113" t="s">
        <v>12</v>
      </c>
      <c r="F8" s="98" t="s">
        <v>8</v>
      </c>
      <c r="G8" s="97" t="s">
        <v>8</v>
      </c>
      <c r="H8" s="98" t="s">
        <v>8</v>
      </c>
      <c r="I8" s="97" t="s">
        <v>8</v>
      </c>
      <c r="J8" s="96"/>
      <c r="K8" s="95">
        <v>40</v>
      </c>
      <c r="S8" s="122"/>
    </row>
    <row r="9" spans="1:21" ht="15.75" customHeight="1" x14ac:dyDescent="0.4">
      <c r="A9" s="102">
        <f t="shared" ref="A9:A49" si="0">A8+7</f>
        <v>45523</v>
      </c>
      <c r="B9" s="98" t="s">
        <v>7</v>
      </c>
      <c r="C9" s="97" t="s">
        <v>7</v>
      </c>
      <c r="D9" s="98" t="s">
        <v>8</v>
      </c>
      <c r="E9" s="97" t="s">
        <v>8</v>
      </c>
      <c r="F9" s="98" t="s">
        <v>8</v>
      </c>
      <c r="G9" s="97" t="s">
        <v>8</v>
      </c>
      <c r="H9" s="98" t="s">
        <v>8</v>
      </c>
      <c r="I9" s="97" t="s">
        <v>8</v>
      </c>
      <c r="J9" s="96"/>
      <c r="K9" s="95">
        <v>39</v>
      </c>
      <c r="M9" s="226" t="s">
        <v>13</v>
      </c>
      <c r="N9" s="226"/>
      <c r="Q9" s="108" t="s">
        <v>14</v>
      </c>
      <c r="S9" s="122"/>
    </row>
    <row r="10" spans="1:21" ht="15.75" customHeight="1" x14ac:dyDescent="0.4">
      <c r="A10" s="102">
        <f t="shared" si="0"/>
        <v>45530</v>
      </c>
      <c r="B10" s="98" t="s">
        <v>7</v>
      </c>
      <c r="C10" s="97" t="s">
        <v>7</v>
      </c>
      <c r="D10" s="98" t="s">
        <v>8</v>
      </c>
      <c r="E10" s="97" t="s">
        <v>8</v>
      </c>
      <c r="F10" s="98" t="s">
        <v>8</v>
      </c>
      <c r="G10" s="97" t="s">
        <v>8</v>
      </c>
      <c r="H10" s="98" t="s">
        <v>8</v>
      </c>
      <c r="I10" s="97" t="s">
        <v>8</v>
      </c>
      <c r="J10" s="96"/>
      <c r="K10" s="95">
        <v>38</v>
      </c>
      <c r="M10" s="108" t="s">
        <v>8</v>
      </c>
      <c r="N10" s="108">
        <f>COUNTIF($B$8:$I$48,M10)</f>
        <v>67</v>
      </c>
      <c r="O10" s="239">
        <f>SUM(N10:N13)</f>
        <v>124</v>
      </c>
      <c r="P10" s="133">
        <f>N10/O$10</f>
        <v>0.54032258064516125</v>
      </c>
      <c r="Q10" s="132">
        <v>0.54</v>
      </c>
      <c r="R10" s="242">
        <f>O10*(50/60)</f>
        <v>103.33333333333334</v>
      </c>
      <c r="S10" s="235" t="s">
        <v>15</v>
      </c>
    </row>
    <row r="11" spans="1:21" ht="15.75" customHeight="1" x14ac:dyDescent="0.4">
      <c r="A11" s="102">
        <f t="shared" si="0"/>
        <v>45537</v>
      </c>
      <c r="B11" s="98" t="s">
        <v>7</v>
      </c>
      <c r="C11" s="97" t="s">
        <v>7</v>
      </c>
      <c r="D11" s="98" t="s">
        <v>8</v>
      </c>
      <c r="E11" s="97" t="s">
        <v>8</v>
      </c>
      <c r="F11" s="98" t="s">
        <v>8</v>
      </c>
      <c r="G11" s="97" t="s">
        <v>8</v>
      </c>
      <c r="H11" s="98" t="s">
        <v>8</v>
      </c>
      <c r="I11" s="97" t="s">
        <v>8</v>
      </c>
      <c r="J11" s="96"/>
      <c r="K11" s="95">
        <v>37</v>
      </c>
      <c r="M11" s="108" t="s">
        <v>16</v>
      </c>
      <c r="N11" s="108">
        <f>COUNTIF($B$8:$I$48,M11)</f>
        <v>45</v>
      </c>
      <c r="O11" s="240"/>
      <c r="P11" s="133">
        <f>N11/O$10</f>
        <v>0.36290322580645162</v>
      </c>
      <c r="Q11" s="132">
        <v>0.33</v>
      </c>
      <c r="R11" s="242"/>
      <c r="S11" s="235"/>
    </row>
    <row r="12" spans="1:21" ht="15.75" customHeight="1" x14ac:dyDescent="0.4">
      <c r="A12" s="102">
        <f t="shared" si="0"/>
        <v>45544</v>
      </c>
      <c r="B12" s="98" t="s">
        <v>7</v>
      </c>
      <c r="C12" s="97" t="s">
        <v>7</v>
      </c>
      <c r="D12" s="98" t="s">
        <v>8</v>
      </c>
      <c r="E12" s="97" t="s">
        <v>8</v>
      </c>
      <c r="F12" s="98" t="s">
        <v>8</v>
      </c>
      <c r="G12" s="97" t="s">
        <v>8</v>
      </c>
      <c r="H12" s="98" t="s">
        <v>8</v>
      </c>
      <c r="I12" s="97" t="s">
        <v>8</v>
      </c>
      <c r="J12" s="96"/>
      <c r="K12" s="95">
        <v>36</v>
      </c>
      <c r="M12" s="108" t="s">
        <v>17</v>
      </c>
      <c r="N12" s="108">
        <f>COUNTIF($B$8:$I$48,M12)</f>
        <v>0</v>
      </c>
      <c r="O12" s="240"/>
      <c r="P12" s="133">
        <f>N12/O$10</f>
        <v>0</v>
      </c>
      <c r="Q12" s="132">
        <v>0</v>
      </c>
      <c r="R12" s="242"/>
      <c r="S12" s="235"/>
    </row>
    <row r="13" spans="1:21" ht="15.75" customHeight="1" x14ac:dyDescent="0.4">
      <c r="A13" s="102">
        <f t="shared" si="0"/>
        <v>45551</v>
      </c>
      <c r="B13" s="98" t="s">
        <v>7</v>
      </c>
      <c r="C13" s="97" t="s">
        <v>7</v>
      </c>
      <c r="D13" s="98" t="s">
        <v>8</v>
      </c>
      <c r="E13" s="97" t="s">
        <v>8</v>
      </c>
      <c r="F13" s="98" t="s">
        <v>8</v>
      </c>
      <c r="G13" s="97" t="s">
        <v>8</v>
      </c>
      <c r="H13" s="98" t="s">
        <v>8</v>
      </c>
      <c r="I13" s="97" t="s">
        <v>8</v>
      </c>
      <c r="J13" s="96"/>
      <c r="K13" s="95">
        <v>35</v>
      </c>
      <c r="M13" s="108" t="s">
        <v>18</v>
      </c>
      <c r="N13" s="108">
        <f>COUNTIF($B$8:$I$48,M13)</f>
        <v>12</v>
      </c>
      <c r="O13" s="241"/>
      <c r="P13" s="133">
        <f>N13/O$10</f>
        <v>9.6774193548387094E-2</v>
      </c>
      <c r="Q13" s="132">
        <v>0.13</v>
      </c>
      <c r="R13" s="242"/>
      <c r="S13" s="235"/>
    </row>
    <row r="14" spans="1:21" ht="15.75" customHeight="1" x14ac:dyDescent="0.4">
      <c r="A14" s="102">
        <f t="shared" si="0"/>
        <v>45558</v>
      </c>
      <c r="B14" s="98" t="s">
        <v>7</v>
      </c>
      <c r="C14" s="97" t="s">
        <v>7</v>
      </c>
      <c r="D14" s="98" t="s">
        <v>8</v>
      </c>
      <c r="E14" s="97" t="s">
        <v>8</v>
      </c>
      <c r="F14" s="98" t="s">
        <v>8</v>
      </c>
      <c r="G14" s="97" t="s">
        <v>8</v>
      </c>
      <c r="H14" s="98" t="s">
        <v>8</v>
      </c>
      <c r="I14" s="97" t="s">
        <v>8</v>
      </c>
      <c r="J14" s="96"/>
      <c r="K14" s="95">
        <v>34</v>
      </c>
      <c r="M14" s="8" t="s">
        <v>19</v>
      </c>
      <c r="N14" s="8">
        <f>SUM(N10:N13)</f>
        <v>124</v>
      </c>
    </row>
    <row r="15" spans="1:21" ht="15.75" customHeight="1" x14ac:dyDescent="0.4">
      <c r="A15" s="102">
        <f t="shared" si="0"/>
        <v>45565</v>
      </c>
      <c r="B15" s="98" t="s">
        <v>7</v>
      </c>
      <c r="C15" s="97" t="s">
        <v>7</v>
      </c>
      <c r="D15" s="98" t="s">
        <v>8</v>
      </c>
      <c r="E15" s="97" t="s">
        <v>8</v>
      </c>
      <c r="F15" s="98" t="s">
        <v>8</v>
      </c>
      <c r="G15" s="97" t="s">
        <v>8</v>
      </c>
      <c r="H15" s="98" t="s">
        <v>8</v>
      </c>
      <c r="I15" s="97" t="s">
        <v>8</v>
      </c>
      <c r="J15" s="96"/>
      <c r="K15" s="95">
        <v>33</v>
      </c>
      <c r="M15" s="125"/>
      <c r="N15" s="125"/>
    </row>
    <row r="16" spans="1:21" ht="15.75" customHeight="1" x14ac:dyDescent="0.4">
      <c r="A16" s="102">
        <f t="shared" si="0"/>
        <v>45572</v>
      </c>
      <c r="B16" s="98" t="s">
        <v>7</v>
      </c>
      <c r="C16" s="97" t="s">
        <v>7</v>
      </c>
      <c r="D16" s="98" t="s">
        <v>8</v>
      </c>
      <c r="E16" s="97" t="s">
        <v>8</v>
      </c>
      <c r="F16" s="98" t="s">
        <v>8</v>
      </c>
      <c r="G16" s="97" t="s">
        <v>8</v>
      </c>
      <c r="H16" s="107" t="s">
        <v>11</v>
      </c>
      <c r="I16" s="109" t="s">
        <v>11</v>
      </c>
      <c r="J16" s="96"/>
      <c r="K16" s="95">
        <v>32</v>
      </c>
      <c r="M16" s="124"/>
      <c r="N16" s="124"/>
      <c r="P16" s="88" t="s">
        <v>58</v>
      </c>
      <c r="Q16" s="88">
        <f>T16*(50/60)</f>
        <v>103.33333333333334</v>
      </c>
      <c r="R16" s="119" t="s">
        <v>15</v>
      </c>
      <c r="S16" s="88"/>
      <c r="T16" s="88">
        <f>N6+N14</f>
        <v>124</v>
      </c>
      <c r="U16" s="87" t="s">
        <v>21</v>
      </c>
    </row>
    <row r="17" spans="1:23" ht="15.75" customHeight="1" x14ac:dyDescent="0.4">
      <c r="A17" s="102">
        <f t="shared" si="0"/>
        <v>45579</v>
      </c>
      <c r="B17" s="107" t="s">
        <v>11</v>
      </c>
      <c r="C17" s="109" t="s">
        <v>11</v>
      </c>
      <c r="D17" s="107" t="s">
        <v>11</v>
      </c>
      <c r="E17" s="109" t="s">
        <v>11</v>
      </c>
      <c r="F17" s="107" t="s">
        <v>11</v>
      </c>
      <c r="G17" s="109" t="s">
        <v>11</v>
      </c>
      <c r="H17" s="107" t="s">
        <v>11</v>
      </c>
      <c r="I17" s="109" t="s">
        <v>11</v>
      </c>
      <c r="J17" s="96"/>
      <c r="K17" s="95">
        <v>31</v>
      </c>
      <c r="M17" s="226" t="s">
        <v>20</v>
      </c>
      <c r="N17" s="226"/>
      <c r="P17" s="88" t="s">
        <v>19</v>
      </c>
      <c r="Q17" s="88">
        <f>T17*(50/60)</f>
        <v>140</v>
      </c>
      <c r="R17" s="119" t="s">
        <v>15</v>
      </c>
      <c r="T17" s="88">
        <f>N6+N14+N19</f>
        <v>168</v>
      </c>
      <c r="U17" s="87" t="s">
        <v>21</v>
      </c>
    </row>
    <row r="18" spans="1:23" ht="15.75" customHeight="1" thickBot="1" x14ac:dyDescent="0.45">
      <c r="A18" s="102">
        <f t="shared" si="0"/>
        <v>45586</v>
      </c>
      <c r="B18" s="107" t="s">
        <v>11</v>
      </c>
      <c r="C18" s="109" t="s">
        <v>11</v>
      </c>
      <c r="D18" s="131" t="s">
        <v>12</v>
      </c>
      <c r="E18" s="113" t="s">
        <v>12</v>
      </c>
      <c r="F18" s="98" t="s">
        <v>8</v>
      </c>
      <c r="G18" s="97" t="s">
        <v>8</v>
      </c>
      <c r="H18" s="98" t="s">
        <v>8</v>
      </c>
      <c r="I18" s="97" t="s">
        <v>8</v>
      </c>
      <c r="J18" s="96"/>
      <c r="K18" s="95">
        <v>30</v>
      </c>
      <c r="M18" s="27" t="s">
        <v>22</v>
      </c>
      <c r="N18" s="27">
        <f>COUNTIF($B$8:$I$49, LEFT(M18,1))</f>
        <v>44</v>
      </c>
      <c r="P18" s="88"/>
      <c r="Q18" s="88"/>
      <c r="R18" s="119"/>
    </row>
    <row r="19" spans="1:23" ht="15.75" customHeight="1" x14ac:dyDescent="0.4">
      <c r="A19" s="102">
        <f t="shared" si="0"/>
        <v>45593</v>
      </c>
      <c r="B19" s="98" t="s">
        <v>7</v>
      </c>
      <c r="C19" s="97" t="s">
        <v>7</v>
      </c>
      <c r="D19" s="98" t="s">
        <v>8</v>
      </c>
      <c r="E19" s="97" t="s">
        <v>8</v>
      </c>
      <c r="F19" s="98" t="s">
        <v>8</v>
      </c>
      <c r="G19" s="97" t="s">
        <v>8</v>
      </c>
      <c r="H19" s="98" t="s">
        <v>8</v>
      </c>
      <c r="I19" s="97" t="s">
        <v>8</v>
      </c>
      <c r="J19" s="96"/>
      <c r="K19" s="95">
        <v>29</v>
      </c>
      <c r="M19" s="8" t="s">
        <v>19</v>
      </c>
      <c r="N19" s="8">
        <f>SUM(N18:N18)</f>
        <v>44</v>
      </c>
      <c r="P19" s="130" t="s">
        <v>23</v>
      </c>
      <c r="Q19" s="127">
        <v>160</v>
      </c>
      <c r="R19" s="129" t="s">
        <v>15</v>
      </c>
      <c r="S19" s="128"/>
      <c r="T19" s="127">
        <f>Q19/(5/6)</f>
        <v>192</v>
      </c>
      <c r="U19" s="126" t="s">
        <v>21</v>
      </c>
    </row>
    <row r="20" spans="1:23" ht="15.75" customHeight="1" x14ac:dyDescent="0.4">
      <c r="A20" s="102">
        <f t="shared" si="0"/>
        <v>45600</v>
      </c>
      <c r="B20" s="98" t="s">
        <v>7</v>
      </c>
      <c r="C20" s="97" t="s">
        <v>7</v>
      </c>
      <c r="D20" s="98" t="s">
        <v>8</v>
      </c>
      <c r="E20" s="97" t="s">
        <v>8</v>
      </c>
      <c r="F20" s="98" t="s">
        <v>8</v>
      </c>
      <c r="G20" s="97" t="s">
        <v>8</v>
      </c>
      <c r="H20" s="98" t="s">
        <v>8</v>
      </c>
      <c r="I20" s="97" t="s">
        <v>8</v>
      </c>
      <c r="J20" s="96"/>
      <c r="K20" s="95">
        <v>28</v>
      </c>
      <c r="N20" s="125"/>
      <c r="P20" s="237" t="s">
        <v>24</v>
      </c>
      <c r="Q20" s="4">
        <f>Q17-Q19</f>
        <v>-20</v>
      </c>
      <c r="R20" s="119" t="s">
        <v>15</v>
      </c>
      <c r="T20" s="5">
        <f>T17-T19</f>
        <v>-24</v>
      </c>
      <c r="U20" s="118" t="s">
        <v>21</v>
      </c>
    </row>
    <row r="21" spans="1:23" ht="15.75" customHeight="1" thickBot="1" x14ac:dyDescent="0.45">
      <c r="A21" s="102">
        <f t="shared" si="0"/>
        <v>45607</v>
      </c>
      <c r="B21" s="98" t="s">
        <v>7</v>
      </c>
      <c r="C21" s="97" t="s">
        <v>7</v>
      </c>
      <c r="D21" s="98" t="s">
        <v>16</v>
      </c>
      <c r="E21" s="97" t="s">
        <v>16</v>
      </c>
      <c r="F21" s="98" t="s">
        <v>16</v>
      </c>
      <c r="G21" s="97" t="s">
        <v>16</v>
      </c>
      <c r="H21" s="98" t="s">
        <v>16</v>
      </c>
      <c r="I21" s="97" t="s">
        <v>16</v>
      </c>
      <c r="J21" s="96"/>
      <c r="K21" s="95">
        <v>27</v>
      </c>
      <c r="N21" s="124"/>
      <c r="P21" s="238"/>
      <c r="Q21" s="123">
        <f>Q20/Q19</f>
        <v>-0.125</v>
      </c>
      <c r="R21" s="115"/>
      <c r="S21" s="115"/>
      <c r="T21" s="115"/>
      <c r="U21" s="114"/>
    </row>
    <row r="22" spans="1:23" ht="15.75" customHeight="1" x14ac:dyDescent="0.4">
      <c r="A22" s="102">
        <f t="shared" si="0"/>
        <v>45614</v>
      </c>
      <c r="B22" s="98" t="s">
        <v>7</v>
      </c>
      <c r="C22" s="97" t="s">
        <v>7</v>
      </c>
      <c r="D22" s="98" t="s">
        <v>16</v>
      </c>
      <c r="E22" s="97" t="s">
        <v>16</v>
      </c>
      <c r="F22" s="98" t="s">
        <v>8</v>
      </c>
      <c r="G22" s="97" t="s">
        <v>16</v>
      </c>
      <c r="H22" s="107" t="s">
        <v>11</v>
      </c>
      <c r="I22" s="109" t="s">
        <v>11</v>
      </c>
      <c r="J22" s="96"/>
      <c r="K22" s="95">
        <v>26</v>
      </c>
      <c r="M22" s="226" t="s">
        <v>25</v>
      </c>
      <c r="N22" s="226"/>
      <c r="O22" s="122"/>
      <c r="Q22" s="121"/>
    </row>
    <row r="23" spans="1:23" ht="15.75" customHeight="1" thickBot="1" x14ac:dyDescent="0.45">
      <c r="A23" s="102">
        <f t="shared" si="0"/>
        <v>45621</v>
      </c>
      <c r="B23" s="107" t="s">
        <v>11</v>
      </c>
      <c r="C23" s="97" t="s">
        <v>7</v>
      </c>
      <c r="D23" s="106" t="s">
        <v>9</v>
      </c>
      <c r="E23" s="105" t="s">
        <v>9</v>
      </c>
      <c r="F23" s="106" t="s">
        <v>9</v>
      </c>
      <c r="G23" s="105" t="s">
        <v>9</v>
      </c>
      <c r="H23" s="106" t="s">
        <v>9</v>
      </c>
      <c r="I23" s="105" t="s">
        <v>9</v>
      </c>
      <c r="J23" s="96"/>
      <c r="K23" s="95">
        <v>25</v>
      </c>
      <c r="M23" s="26" t="s">
        <v>27</v>
      </c>
      <c r="N23" s="26">
        <f>COUNTIF($B$8:$I$48,"P")</f>
        <v>12</v>
      </c>
    </row>
    <row r="24" spans="1:23" ht="15.75" customHeight="1" x14ac:dyDescent="0.4">
      <c r="A24" s="102">
        <f t="shared" si="0"/>
        <v>45628</v>
      </c>
      <c r="B24" s="98" t="s">
        <v>7</v>
      </c>
      <c r="C24" s="97" t="s">
        <v>7</v>
      </c>
      <c r="D24" s="112" t="s">
        <v>35</v>
      </c>
      <c r="E24" s="111" t="s">
        <v>35</v>
      </c>
      <c r="F24" s="112" t="s">
        <v>35</v>
      </c>
      <c r="G24" s="111" t="s">
        <v>35</v>
      </c>
      <c r="H24" s="101" t="s">
        <v>35</v>
      </c>
      <c r="I24" s="110" t="s">
        <v>35</v>
      </c>
      <c r="J24" s="96"/>
      <c r="K24" s="95">
        <v>24</v>
      </c>
      <c r="M24" s="108" t="s">
        <v>38</v>
      </c>
      <c r="N24" s="108">
        <f>COUNTIF($B$8:$I$48,"Assign")</f>
        <v>12</v>
      </c>
      <c r="P24" s="223" t="s">
        <v>30</v>
      </c>
      <c r="Q24" s="224"/>
      <c r="R24" s="224"/>
      <c r="S24" s="224"/>
      <c r="T24" s="224"/>
      <c r="U24" s="225"/>
    </row>
    <row r="25" spans="1:23" ht="15.75" customHeight="1" x14ac:dyDescent="0.4">
      <c r="A25" s="102">
        <f t="shared" si="0"/>
        <v>45635</v>
      </c>
      <c r="B25" s="98" t="s">
        <v>7</v>
      </c>
      <c r="C25" s="97" t="s">
        <v>7</v>
      </c>
      <c r="D25" s="98" t="s">
        <v>16</v>
      </c>
      <c r="E25" s="97" t="s">
        <v>16</v>
      </c>
      <c r="F25" s="98" t="s">
        <v>16</v>
      </c>
      <c r="G25" s="97" t="s">
        <v>16</v>
      </c>
      <c r="H25" s="98" t="s">
        <v>16</v>
      </c>
      <c r="I25" s="97" t="s">
        <v>16</v>
      </c>
      <c r="J25" s="96"/>
      <c r="K25" s="95">
        <v>23</v>
      </c>
      <c r="M25" s="108" t="s">
        <v>28</v>
      </c>
      <c r="N25" s="108">
        <f>COUNTIF($B$3:$I$48,"E")</f>
        <v>1</v>
      </c>
      <c r="P25" s="120" t="s">
        <v>32</v>
      </c>
      <c r="Q25" s="88">
        <v>240</v>
      </c>
      <c r="R25" s="119" t="s">
        <v>15</v>
      </c>
      <c r="T25" s="88">
        <f>Q25/(5/6)</f>
        <v>288</v>
      </c>
      <c r="U25" s="118" t="s">
        <v>21</v>
      </c>
      <c r="W25" s="243"/>
    </row>
    <row r="26" spans="1:23" ht="15.75" customHeight="1" thickBot="1" x14ac:dyDescent="0.45">
      <c r="A26" s="102">
        <f t="shared" si="0"/>
        <v>45642</v>
      </c>
      <c r="B26" s="98" t="s">
        <v>7</v>
      </c>
      <c r="C26" s="97" t="s">
        <v>7</v>
      </c>
      <c r="D26" s="98" t="s">
        <v>16</v>
      </c>
      <c r="E26" s="97" t="s">
        <v>16</v>
      </c>
      <c r="F26" s="98" t="s">
        <v>16</v>
      </c>
      <c r="G26" s="97" t="s">
        <v>16</v>
      </c>
      <c r="H26" s="98" t="s">
        <v>16</v>
      </c>
      <c r="I26" s="97" t="s">
        <v>16</v>
      </c>
      <c r="J26" s="96"/>
      <c r="K26" s="95">
        <v>22</v>
      </c>
      <c r="M26" s="108" t="s">
        <v>31</v>
      </c>
      <c r="N26" s="108">
        <f>COUNTBLANK($B$3:$I$48)</f>
        <v>0</v>
      </c>
      <c r="P26" s="117" t="s">
        <v>24</v>
      </c>
      <c r="Q26" s="37">
        <f>Q17-Q25</f>
        <v>-100</v>
      </c>
      <c r="R26" s="116" t="s">
        <v>15</v>
      </c>
      <c r="S26" s="115"/>
      <c r="T26" s="38">
        <f>T17-T25</f>
        <v>-120</v>
      </c>
      <c r="U26" s="114" t="s">
        <v>21</v>
      </c>
      <c r="W26" s="243"/>
    </row>
    <row r="27" spans="1:23" ht="15.75" customHeight="1" x14ac:dyDescent="0.4">
      <c r="A27" s="102">
        <f t="shared" si="0"/>
        <v>45649</v>
      </c>
      <c r="B27" s="107" t="s">
        <v>11</v>
      </c>
      <c r="C27" s="109" t="s">
        <v>11</v>
      </c>
      <c r="D27" s="107" t="s">
        <v>11</v>
      </c>
      <c r="E27" s="109" t="s">
        <v>11</v>
      </c>
      <c r="F27" s="107" t="s">
        <v>11</v>
      </c>
      <c r="G27" s="109" t="s">
        <v>11</v>
      </c>
      <c r="H27" s="107" t="s">
        <v>11</v>
      </c>
      <c r="I27" s="109" t="s">
        <v>11</v>
      </c>
      <c r="J27" s="96"/>
      <c r="K27" s="95">
        <v>21</v>
      </c>
      <c r="M27" s="108" t="s">
        <v>33</v>
      </c>
      <c r="N27" s="108">
        <f>COUNTIF($B$3:$I$48,"I")</f>
        <v>7</v>
      </c>
    </row>
    <row r="28" spans="1:23" ht="15.75" customHeight="1" x14ac:dyDescent="0.4">
      <c r="A28" s="102">
        <f t="shared" si="0"/>
        <v>45656</v>
      </c>
      <c r="B28" s="107" t="s">
        <v>11</v>
      </c>
      <c r="C28" s="109" t="s">
        <v>11</v>
      </c>
      <c r="D28" s="107" t="s">
        <v>11</v>
      </c>
      <c r="E28" s="109" t="s">
        <v>11</v>
      </c>
      <c r="F28" s="107" t="s">
        <v>11</v>
      </c>
      <c r="G28" s="109" t="s">
        <v>11</v>
      </c>
      <c r="H28" s="107" t="s">
        <v>11</v>
      </c>
      <c r="I28" s="109" t="s">
        <v>11</v>
      </c>
      <c r="J28" s="96"/>
      <c r="K28" s="95">
        <v>20</v>
      </c>
      <c r="M28" s="28" t="s">
        <v>20</v>
      </c>
      <c r="N28" s="28">
        <f>COUNTIF($B$3:$I$48,"O")</f>
        <v>4</v>
      </c>
    </row>
    <row r="29" spans="1:23" ht="15.75" customHeight="1" x14ac:dyDescent="0.4">
      <c r="A29" s="102">
        <f t="shared" si="0"/>
        <v>45663</v>
      </c>
      <c r="B29" s="98" t="s">
        <v>7</v>
      </c>
      <c r="C29" s="97" t="s">
        <v>7</v>
      </c>
      <c r="D29" s="98" t="s">
        <v>16</v>
      </c>
      <c r="E29" s="97" t="s">
        <v>16</v>
      </c>
      <c r="F29" s="98" t="s">
        <v>16</v>
      </c>
      <c r="G29" s="97" t="s">
        <v>16</v>
      </c>
      <c r="H29" s="98" t="s">
        <v>16</v>
      </c>
      <c r="I29" s="97" t="s">
        <v>16</v>
      </c>
      <c r="J29" s="96"/>
      <c r="K29" s="95">
        <v>19</v>
      </c>
      <c r="M29" s="29" t="s">
        <v>29</v>
      </c>
      <c r="N29" s="29">
        <f>COUNTIF($B$3:$I$48,"S")</f>
        <v>6</v>
      </c>
    </row>
    <row r="30" spans="1:23" ht="15.75" customHeight="1" x14ac:dyDescent="0.4">
      <c r="A30" s="102">
        <f t="shared" si="0"/>
        <v>45670</v>
      </c>
      <c r="B30" s="98" t="s">
        <v>7</v>
      </c>
      <c r="C30" s="97" t="s">
        <v>7</v>
      </c>
      <c r="D30" s="98" t="s">
        <v>16</v>
      </c>
      <c r="E30" s="97" t="s">
        <v>16</v>
      </c>
      <c r="F30" s="98" t="s">
        <v>16</v>
      </c>
      <c r="G30" s="97" t="s">
        <v>16</v>
      </c>
      <c r="H30" s="98" t="s">
        <v>16</v>
      </c>
      <c r="I30" s="97" t="s">
        <v>16</v>
      </c>
      <c r="J30" s="96"/>
      <c r="K30" s="95">
        <v>18</v>
      </c>
      <c r="M30" s="8" t="s">
        <v>19</v>
      </c>
      <c r="N30" s="8">
        <f>SUM(N23:N29)</f>
        <v>42</v>
      </c>
    </row>
    <row r="31" spans="1:23" ht="15.75" customHeight="1" x14ac:dyDescent="0.4">
      <c r="A31" s="102">
        <f t="shared" si="0"/>
        <v>45677</v>
      </c>
      <c r="B31" s="98" t="s">
        <v>7</v>
      </c>
      <c r="C31" s="97" t="s">
        <v>7</v>
      </c>
      <c r="D31" s="98" t="s">
        <v>16</v>
      </c>
      <c r="E31" s="97" t="s">
        <v>16</v>
      </c>
      <c r="F31" s="98" t="s">
        <v>16</v>
      </c>
      <c r="G31" s="97" t="s">
        <v>16</v>
      </c>
      <c r="H31" s="98" t="s">
        <v>16</v>
      </c>
      <c r="I31" s="97" t="s">
        <v>16</v>
      </c>
      <c r="J31" s="96"/>
      <c r="K31" s="95">
        <v>17</v>
      </c>
      <c r="M31" s="1"/>
      <c r="N31" s="1"/>
    </row>
    <row r="32" spans="1:23" ht="15.75" customHeight="1" x14ac:dyDescent="0.4">
      <c r="A32" s="102">
        <f t="shared" si="0"/>
        <v>45684</v>
      </c>
      <c r="B32" s="98" t="s">
        <v>7</v>
      </c>
      <c r="C32" s="97" t="s">
        <v>7</v>
      </c>
      <c r="D32" s="98" t="s">
        <v>16</v>
      </c>
      <c r="E32" s="97" t="s">
        <v>16</v>
      </c>
      <c r="F32" s="98" t="s">
        <v>16</v>
      </c>
      <c r="G32" s="97" t="s">
        <v>16</v>
      </c>
      <c r="H32" s="98" t="s">
        <v>16</v>
      </c>
      <c r="I32" s="97" t="s">
        <v>16</v>
      </c>
      <c r="J32" s="96"/>
      <c r="K32" s="95">
        <v>16</v>
      </c>
    </row>
    <row r="33" spans="1:15" ht="15.75" customHeight="1" x14ac:dyDescent="0.4">
      <c r="A33" s="102">
        <f t="shared" si="0"/>
        <v>45691</v>
      </c>
      <c r="B33" s="98" t="s">
        <v>7</v>
      </c>
      <c r="C33" s="97" t="s">
        <v>7</v>
      </c>
      <c r="D33" s="106" t="s">
        <v>9</v>
      </c>
      <c r="E33" s="105" t="s">
        <v>9</v>
      </c>
      <c r="F33" s="106" t="s">
        <v>9</v>
      </c>
      <c r="G33" s="105" t="s">
        <v>9</v>
      </c>
      <c r="H33" s="106" t="s">
        <v>9</v>
      </c>
      <c r="I33" s="105" t="s">
        <v>9</v>
      </c>
      <c r="J33" s="96"/>
      <c r="K33" s="95">
        <v>15</v>
      </c>
      <c r="M33" s="226" t="s">
        <v>34</v>
      </c>
      <c r="N33" s="226"/>
    </row>
    <row r="34" spans="1:15" ht="15.75" customHeight="1" x14ac:dyDescent="0.4">
      <c r="A34" s="102">
        <f t="shared" si="0"/>
        <v>45698</v>
      </c>
      <c r="B34" s="98" t="s">
        <v>7</v>
      </c>
      <c r="C34" s="97" t="s">
        <v>7</v>
      </c>
      <c r="D34" s="106" t="s">
        <v>9</v>
      </c>
      <c r="E34" s="105" t="s">
        <v>9</v>
      </c>
      <c r="F34" s="106" t="s">
        <v>9</v>
      </c>
      <c r="G34" s="105" t="s">
        <v>9</v>
      </c>
      <c r="H34" s="107" t="s">
        <v>11</v>
      </c>
      <c r="I34" s="109" t="s">
        <v>11</v>
      </c>
      <c r="J34" s="96"/>
      <c r="K34" s="95">
        <v>14</v>
      </c>
      <c r="M34" s="108" t="s">
        <v>13</v>
      </c>
      <c r="N34" s="108">
        <f>N14</f>
        <v>124</v>
      </c>
    </row>
    <row r="35" spans="1:15" ht="15.75" customHeight="1" x14ac:dyDescent="0.4">
      <c r="A35" s="102">
        <f t="shared" si="0"/>
        <v>45705</v>
      </c>
      <c r="B35" s="107" t="s">
        <v>11</v>
      </c>
      <c r="C35" s="113" t="s">
        <v>12</v>
      </c>
      <c r="D35" s="106" t="s">
        <v>9</v>
      </c>
      <c r="E35" s="105" t="s">
        <v>9</v>
      </c>
      <c r="F35" s="106" t="s">
        <v>9</v>
      </c>
      <c r="G35" s="105" t="s">
        <v>9</v>
      </c>
      <c r="H35" s="106" t="s">
        <v>9</v>
      </c>
      <c r="I35" s="105" t="s">
        <v>9</v>
      </c>
      <c r="J35" s="96"/>
      <c r="K35" s="95">
        <v>13</v>
      </c>
      <c r="M35" s="108" t="s">
        <v>20</v>
      </c>
      <c r="N35" s="108">
        <f>N19</f>
        <v>44</v>
      </c>
    </row>
    <row r="36" spans="1:15" ht="15.75" customHeight="1" x14ac:dyDescent="0.4">
      <c r="A36" s="102">
        <f t="shared" si="0"/>
        <v>45712</v>
      </c>
      <c r="B36" s="98" t="s">
        <v>7</v>
      </c>
      <c r="C36" s="97" t="s">
        <v>7</v>
      </c>
      <c r="D36" s="112" t="s">
        <v>35</v>
      </c>
      <c r="E36" s="111" t="s">
        <v>35</v>
      </c>
      <c r="F36" s="112" t="s">
        <v>35</v>
      </c>
      <c r="G36" s="111" t="s">
        <v>35</v>
      </c>
      <c r="H36" s="101" t="s">
        <v>35</v>
      </c>
      <c r="I36" s="110" t="s">
        <v>35</v>
      </c>
      <c r="J36" s="96"/>
      <c r="K36" s="95">
        <v>12</v>
      </c>
      <c r="M36" s="108" t="s">
        <v>25</v>
      </c>
      <c r="N36" s="108">
        <f>N30</f>
        <v>42</v>
      </c>
    </row>
    <row r="37" spans="1:15" ht="15.75" customHeight="1" x14ac:dyDescent="0.4">
      <c r="A37" s="102">
        <f t="shared" si="0"/>
        <v>45719</v>
      </c>
      <c r="B37" s="98" t="s">
        <v>7</v>
      </c>
      <c r="C37" s="97" t="s">
        <v>7</v>
      </c>
      <c r="D37" s="98" t="s">
        <v>38</v>
      </c>
      <c r="E37" s="97" t="s">
        <v>38</v>
      </c>
      <c r="F37" s="98" t="s">
        <v>38</v>
      </c>
      <c r="G37" s="97" t="s">
        <v>38</v>
      </c>
      <c r="H37" s="98" t="s">
        <v>38</v>
      </c>
      <c r="I37" s="97" t="s">
        <v>38</v>
      </c>
      <c r="J37" s="96"/>
      <c r="K37" s="95">
        <v>11</v>
      </c>
      <c r="M37" s="8" t="s">
        <v>19</v>
      </c>
      <c r="N37" s="8">
        <f>SUM(N34:N36)</f>
        <v>210</v>
      </c>
    </row>
    <row r="38" spans="1:15" ht="15.75" customHeight="1" x14ac:dyDescent="0.4">
      <c r="A38" s="102">
        <f t="shared" si="0"/>
        <v>45726</v>
      </c>
      <c r="B38" s="98" t="s">
        <v>7</v>
      </c>
      <c r="C38" s="97" t="s">
        <v>7</v>
      </c>
      <c r="D38" s="98" t="s">
        <v>38</v>
      </c>
      <c r="E38" s="97" t="s">
        <v>38</v>
      </c>
      <c r="F38" s="98" t="s">
        <v>38</v>
      </c>
      <c r="G38" s="97" t="s">
        <v>38</v>
      </c>
      <c r="H38" s="98" t="s">
        <v>38</v>
      </c>
      <c r="I38" s="97" t="s">
        <v>38</v>
      </c>
      <c r="J38" s="96"/>
      <c r="K38" s="95">
        <v>10</v>
      </c>
    </row>
    <row r="39" spans="1:15" ht="15.75" customHeight="1" x14ac:dyDescent="0.4">
      <c r="A39" s="102">
        <f t="shared" si="0"/>
        <v>45733</v>
      </c>
      <c r="B39" s="98" t="s">
        <v>7</v>
      </c>
      <c r="C39" s="97" t="s">
        <v>7</v>
      </c>
      <c r="D39" s="98" t="s">
        <v>18</v>
      </c>
      <c r="E39" s="97" t="s">
        <v>18</v>
      </c>
      <c r="F39" s="98" t="s">
        <v>18</v>
      </c>
      <c r="G39" s="97" t="s">
        <v>18</v>
      </c>
      <c r="H39" s="98" t="s">
        <v>18</v>
      </c>
      <c r="I39" s="97" t="s">
        <v>18</v>
      </c>
      <c r="J39" s="96"/>
      <c r="K39" s="95">
        <v>9</v>
      </c>
    </row>
    <row r="40" spans="1:15" ht="15.75" customHeight="1" x14ac:dyDescent="0.4">
      <c r="A40" s="102">
        <f t="shared" si="0"/>
        <v>45740</v>
      </c>
      <c r="B40" s="98" t="s">
        <v>7</v>
      </c>
      <c r="C40" s="97" t="s">
        <v>7</v>
      </c>
      <c r="D40" s="98" t="s">
        <v>18</v>
      </c>
      <c r="E40" s="97" t="s">
        <v>18</v>
      </c>
      <c r="F40" s="98" t="s">
        <v>18</v>
      </c>
      <c r="G40" s="97" t="s">
        <v>18</v>
      </c>
      <c r="H40" s="98" t="s">
        <v>18</v>
      </c>
      <c r="I40" s="97" t="s">
        <v>18</v>
      </c>
      <c r="J40" s="96"/>
      <c r="K40" s="95">
        <v>8</v>
      </c>
      <c r="M40" s="226" t="s">
        <v>36</v>
      </c>
      <c r="N40" s="226"/>
    </row>
    <row r="41" spans="1:15" ht="15.75" customHeight="1" x14ac:dyDescent="0.4">
      <c r="A41" s="102">
        <f t="shared" si="0"/>
        <v>45747</v>
      </c>
      <c r="B41" s="107" t="s">
        <v>11</v>
      </c>
      <c r="C41" s="109" t="s">
        <v>11</v>
      </c>
      <c r="D41" s="107" t="s">
        <v>11</v>
      </c>
      <c r="E41" s="109" t="s">
        <v>11</v>
      </c>
      <c r="F41" s="107" t="s">
        <v>11</v>
      </c>
      <c r="G41" s="109" t="s">
        <v>11</v>
      </c>
      <c r="H41" s="107" t="s">
        <v>11</v>
      </c>
      <c r="I41" s="109" t="s">
        <v>11</v>
      </c>
      <c r="J41" s="96"/>
      <c r="K41" s="95">
        <v>7</v>
      </c>
      <c r="M41" s="108" t="s">
        <v>11</v>
      </c>
      <c r="N41" s="108">
        <f>COUNTIF($B$8:$I$48,M41)</f>
        <v>54</v>
      </c>
    </row>
    <row r="42" spans="1:15" ht="15.75" customHeight="1" x14ac:dyDescent="0.4">
      <c r="A42" s="102">
        <f t="shared" si="0"/>
        <v>45754</v>
      </c>
      <c r="B42" s="107" t="s">
        <v>11</v>
      </c>
      <c r="C42" s="109" t="s">
        <v>11</v>
      </c>
      <c r="D42" s="107" t="s">
        <v>11</v>
      </c>
      <c r="E42" s="109" t="s">
        <v>11</v>
      </c>
      <c r="F42" s="107" t="s">
        <v>11</v>
      </c>
      <c r="G42" s="109" t="s">
        <v>11</v>
      </c>
      <c r="H42" s="107" t="s">
        <v>11</v>
      </c>
      <c r="I42" s="109" t="s">
        <v>11</v>
      </c>
      <c r="J42" s="96"/>
      <c r="K42" s="95">
        <v>6</v>
      </c>
      <c r="M42" s="108" t="s">
        <v>37</v>
      </c>
      <c r="N42" s="108">
        <f>COUNTIF($B$8:$I$48,M42)</f>
        <v>0</v>
      </c>
    </row>
    <row r="43" spans="1:15" ht="15.75" customHeight="1" x14ac:dyDescent="0.4">
      <c r="A43" s="102">
        <f t="shared" si="0"/>
        <v>45761</v>
      </c>
      <c r="B43" s="98" t="s">
        <v>7</v>
      </c>
      <c r="C43" s="97" t="s">
        <v>7</v>
      </c>
      <c r="D43" s="106" t="s">
        <v>9</v>
      </c>
      <c r="E43" s="105" t="s">
        <v>9</v>
      </c>
      <c r="F43" s="106" t="s">
        <v>9</v>
      </c>
      <c r="G43" s="105" t="s">
        <v>9</v>
      </c>
      <c r="H43" s="107" t="s">
        <v>11</v>
      </c>
      <c r="I43" s="109" t="s">
        <v>11</v>
      </c>
      <c r="J43" s="96"/>
      <c r="K43" s="95">
        <v>5</v>
      </c>
      <c r="M43" s="108" t="s">
        <v>7</v>
      </c>
      <c r="N43" s="108">
        <f>COUNTIF($B$8:$I$48,M43)</f>
        <v>61</v>
      </c>
    </row>
    <row r="44" spans="1:15" ht="15.75" customHeight="1" x14ac:dyDescent="0.4">
      <c r="A44" s="102">
        <f t="shared" si="0"/>
        <v>45768</v>
      </c>
      <c r="B44" s="107" t="s">
        <v>11</v>
      </c>
      <c r="C44" s="97" t="s">
        <v>7</v>
      </c>
      <c r="D44" s="106" t="s">
        <v>9</v>
      </c>
      <c r="E44" s="105" t="s">
        <v>9</v>
      </c>
      <c r="F44" s="106" t="s">
        <v>9</v>
      </c>
      <c r="G44" s="105" t="s">
        <v>9</v>
      </c>
      <c r="H44" s="106" t="s">
        <v>9</v>
      </c>
      <c r="I44" s="105" t="s">
        <v>9</v>
      </c>
      <c r="J44" s="96"/>
      <c r="K44" s="95">
        <v>4</v>
      </c>
      <c r="M44" s="8" t="s">
        <v>19</v>
      </c>
      <c r="N44" s="8">
        <f>SUM(N41:N43)</f>
        <v>115</v>
      </c>
    </row>
    <row r="45" spans="1:15" ht="15.75" customHeight="1" x14ac:dyDescent="0.4">
      <c r="A45" s="102">
        <f t="shared" si="0"/>
        <v>45775</v>
      </c>
      <c r="B45" s="98" t="s">
        <v>7</v>
      </c>
      <c r="C45" s="97" t="s">
        <v>7</v>
      </c>
      <c r="D45" s="106" t="s">
        <v>9</v>
      </c>
      <c r="E45" s="105" t="s">
        <v>9</v>
      </c>
      <c r="F45" s="106" t="s">
        <v>9</v>
      </c>
      <c r="G45" s="105" t="s">
        <v>9</v>
      </c>
      <c r="H45" s="106" t="s">
        <v>9</v>
      </c>
      <c r="I45" s="105" t="s">
        <v>9</v>
      </c>
      <c r="J45" s="96"/>
      <c r="K45" s="95">
        <v>3</v>
      </c>
    </row>
    <row r="46" spans="1:15" ht="15.75" customHeight="1" x14ac:dyDescent="0.4">
      <c r="A46" s="102">
        <f t="shared" si="0"/>
        <v>45782</v>
      </c>
      <c r="B46" s="107" t="s">
        <v>11</v>
      </c>
      <c r="C46" s="97" t="s">
        <v>7</v>
      </c>
      <c r="D46" s="106" t="s">
        <v>9</v>
      </c>
      <c r="E46" s="105" t="s">
        <v>9</v>
      </c>
      <c r="F46" s="106" t="s">
        <v>9</v>
      </c>
      <c r="G46" s="105" t="s">
        <v>9</v>
      </c>
      <c r="H46" s="106" t="s">
        <v>9</v>
      </c>
      <c r="I46" s="105" t="s">
        <v>9</v>
      </c>
      <c r="J46" s="96"/>
      <c r="K46" s="95">
        <v>2</v>
      </c>
      <c r="M46" s="88" t="s">
        <v>39</v>
      </c>
      <c r="N46" s="236">
        <v>45764</v>
      </c>
      <c r="O46" s="236"/>
    </row>
    <row r="47" spans="1:15" ht="15.75" customHeight="1" x14ac:dyDescent="0.4">
      <c r="A47" s="102">
        <f t="shared" si="0"/>
        <v>45789</v>
      </c>
      <c r="B47" s="98" t="s">
        <v>7</v>
      </c>
      <c r="C47" s="97" t="s">
        <v>7</v>
      </c>
      <c r="D47" s="104" t="s">
        <v>40</v>
      </c>
      <c r="E47" s="103" t="s">
        <v>40</v>
      </c>
      <c r="F47" s="104" t="s">
        <v>40</v>
      </c>
      <c r="G47" s="103" t="s">
        <v>40</v>
      </c>
      <c r="H47" s="104" t="s">
        <v>40</v>
      </c>
      <c r="I47" s="103" t="s">
        <v>40</v>
      </c>
      <c r="J47" s="96"/>
      <c r="K47" s="95">
        <v>1</v>
      </c>
    </row>
    <row r="48" spans="1:15" ht="15.75" customHeight="1" x14ac:dyDescent="0.4">
      <c r="A48" s="102">
        <f t="shared" si="0"/>
        <v>45796</v>
      </c>
      <c r="B48" s="101" t="s">
        <v>41</v>
      </c>
      <c r="C48" s="99" t="s">
        <v>51</v>
      </c>
      <c r="D48" s="100" t="s">
        <v>51</v>
      </c>
      <c r="E48" s="99" t="s">
        <v>51</v>
      </c>
      <c r="F48" s="100" t="s">
        <v>51</v>
      </c>
      <c r="G48" s="99" t="s">
        <v>51</v>
      </c>
      <c r="H48" s="98" t="s">
        <v>51</v>
      </c>
      <c r="I48" s="97" t="s">
        <v>51</v>
      </c>
      <c r="J48" s="96"/>
      <c r="K48" s="95"/>
    </row>
    <row r="49" spans="1:9" ht="15.75" customHeight="1" thickBot="1" x14ac:dyDescent="0.45">
      <c r="A49" s="94">
        <f t="shared" si="0"/>
        <v>45803</v>
      </c>
      <c r="B49" s="93" t="s">
        <v>51</v>
      </c>
      <c r="C49" s="92" t="s">
        <v>51</v>
      </c>
      <c r="D49" s="93" t="s">
        <v>51</v>
      </c>
      <c r="E49" s="92" t="s">
        <v>51</v>
      </c>
      <c r="F49" s="93" t="s">
        <v>51</v>
      </c>
      <c r="G49" s="92" t="s">
        <v>51</v>
      </c>
      <c r="H49" s="91" t="s">
        <v>51</v>
      </c>
      <c r="I49" s="90" t="s">
        <v>51</v>
      </c>
    </row>
  </sheetData>
  <sheetProtection selectLockedCells="1"/>
  <mergeCells count="13">
    <mergeCell ref="N46:O46"/>
    <mergeCell ref="P20:P21"/>
    <mergeCell ref="M22:N22"/>
    <mergeCell ref="P24:U24"/>
    <mergeCell ref="W25:W26"/>
    <mergeCell ref="M33:N33"/>
    <mergeCell ref="M40:N40"/>
    <mergeCell ref="S10:S13"/>
    <mergeCell ref="M17:N17"/>
    <mergeCell ref="M5:N5"/>
    <mergeCell ref="M9:N9"/>
    <mergeCell ref="O10:O13"/>
    <mergeCell ref="R10:R13"/>
  </mergeCells>
  <conditionalFormatting sqref="Q20:Q22">
    <cfRule type="cellIs" dxfId="7" priority="1" operator="lessThan">
      <formula>0</formula>
    </cfRule>
    <cfRule type="cellIs" dxfId="6" priority="2" operator="lessThan">
      <formula>0</formula>
    </cfRule>
  </conditionalFormatting>
  <conditionalFormatting sqref="Q26">
    <cfRule type="cellIs" dxfId="5" priority="5" operator="lessThan">
      <formula>0</formula>
    </cfRule>
    <cfRule type="cellIs" dxfId="4" priority="6" operator="lessThan">
      <formula>0</formula>
    </cfRule>
  </conditionalFormatting>
  <conditionalFormatting sqref="T20">
    <cfRule type="cellIs" dxfId="3" priority="7" operator="lessThan">
      <formula>0</formula>
    </cfRule>
    <cfRule type="cellIs" dxfId="2" priority="8" operator="lessThan">
      <formula>0</formula>
    </cfRule>
  </conditionalFormatting>
  <conditionalFormatting sqref="T26">
    <cfRule type="cellIs" dxfId="1" priority="3" operator="lessThan">
      <formula>0</formula>
    </cfRule>
    <cfRule type="cellIs" dxfId="0" priority="4" operator="lessThan">
      <formula>0</formula>
    </cfRule>
  </conditionalFormatting>
  <pageMargins left="0.39370078740157483" right="0.39370078740157483" top="0.59055118110236227" bottom="0.39370078740157483" header="0.19685039370078741" footer="0.19685039370078741"/>
  <pageSetup paperSize="8" scale="99" fitToWidth="0" orientation="landscape" r:id="rId1"/>
  <headerFooter>
    <oddHeader>&amp;L&amp;"Arial,Bold"&amp;12H CS Plan 2023-24</oddHeader>
    <oddFooter>&amp;LH CS&amp;C&amp;P of &amp;N&amp;RPrinted at &amp;T on &amp;D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50C7C-537B-4DAF-9D3D-5E8E055549E0}">
  <dimension ref="A1:AX24"/>
  <sheetViews>
    <sheetView zoomScaleNormal="100" workbookViewId="0">
      <selection activeCell="T19" sqref="T19"/>
    </sheetView>
  </sheetViews>
  <sheetFormatPr defaultColWidth="2.796875" defaultRowHeight="15" x14ac:dyDescent="0.45"/>
  <cols>
    <col min="1" max="16384" width="2.796875" style="68"/>
  </cols>
  <sheetData>
    <row r="1" spans="1:50" s="66" customFormat="1" ht="22.5" x14ac:dyDescent="0.45">
      <c r="A1" s="244" t="s">
        <v>42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</row>
    <row r="2" spans="1:50" ht="17.649999999999999" x14ac:dyDescent="0.4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</row>
    <row r="3" spans="1:50" ht="22.5" customHeight="1" x14ac:dyDescent="0.45">
      <c r="A3" s="245" t="s">
        <v>43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7"/>
      <c r="AG3" s="254" t="s">
        <v>44</v>
      </c>
      <c r="AH3" s="255"/>
      <c r="AI3" s="255"/>
      <c r="AJ3" s="255"/>
      <c r="AK3" s="255"/>
      <c r="AL3" s="255"/>
      <c r="AM3" s="255"/>
      <c r="AN3" s="255"/>
      <c r="AO3" s="255"/>
      <c r="AP3" s="255"/>
      <c r="AQ3" s="255"/>
      <c r="AR3" s="255"/>
      <c r="AS3" s="255"/>
      <c r="AT3" s="255"/>
      <c r="AU3" s="255"/>
      <c r="AV3" s="256"/>
    </row>
    <row r="4" spans="1:50" ht="22.5" customHeight="1" x14ac:dyDescent="0.45">
      <c r="A4" s="248"/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50"/>
      <c r="AG4" s="257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9"/>
    </row>
    <row r="5" spans="1:50" ht="22.5" customHeight="1" x14ac:dyDescent="0.45">
      <c r="A5" s="248"/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50"/>
      <c r="AG5" s="257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9"/>
    </row>
    <row r="6" spans="1:50" ht="22.5" customHeight="1" x14ac:dyDescent="0.45">
      <c r="A6" s="248"/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50"/>
      <c r="AG6" s="257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9"/>
    </row>
    <row r="7" spans="1:50" ht="22.5" customHeight="1" x14ac:dyDescent="0.45">
      <c r="A7" s="251"/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3"/>
      <c r="AG7" s="260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2"/>
    </row>
    <row r="9" spans="1:50" ht="15" customHeight="1" x14ac:dyDescent="0.45">
      <c r="AM9"/>
      <c r="AN9"/>
      <c r="AO9"/>
      <c r="AP9"/>
      <c r="AQ9"/>
      <c r="AR9"/>
      <c r="AS9"/>
      <c r="AT9"/>
      <c r="AU9"/>
      <c r="AV9"/>
      <c r="AW9"/>
      <c r="AX9"/>
    </row>
    <row r="10" spans="1:50" x14ac:dyDescent="0.45">
      <c r="AM10"/>
      <c r="AN10"/>
      <c r="AO10"/>
      <c r="AP10"/>
      <c r="AQ10"/>
      <c r="AR10"/>
      <c r="AS10"/>
      <c r="AT10"/>
      <c r="AU10"/>
      <c r="AV10"/>
      <c r="AW10"/>
      <c r="AX10"/>
    </row>
    <row r="11" spans="1:50" x14ac:dyDescent="0.45"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s="66" customFormat="1" ht="23.25" x14ac:dyDescent="0.7">
      <c r="A12" s="244" t="s">
        <v>46</v>
      </c>
      <c r="B12" s="244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69"/>
      <c r="AX12" s="69"/>
    </row>
    <row r="13" spans="1:50" ht="17.649999999999999" x14ac:dyDescent="0.45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/>
      <c r="AX13"/>
    </row>
    <row r="14" spans="1:50" ht="22.5" customHeight="1" x14ac:dyDescent="0.45">
      <c r="A14" s="245" t="s">
        <v>52</v>
      </c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75"/>
      <c r="S14" s="246" t="s">
        <v>48</v>
      </c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78"/>
      <c r="AG14" s="263" t="s">
        <v>53</v>
      </c>
      <c r="AH14" s="263"/>
      <c r="AI14" s="263"/>
      <c r="AJ14" s="263"/>
      <c r="AK14" s="263"/>
      <c r="AL14" s="263"/>
      <c r="AM14" s="263"/>
      <c r="AN14" s="263"/>
      <c r="AO14" s="263"/>
      <c r="AP14" s="263"/>
      <c r="AQ14" s="263"/>
      <c r="AR14" s="263"/>
      <c r="AS14" s="263"/>
      <c r="AT14" s="263"/>
      <c r="AU14" s="263"/>
      <c r="AV14" s="264"/>
    </row>
    <row r="15" spans="1:50" ht="22.5" customHeight="1" x14ac:dyDescent="0.45">
      <c r="A15" s="248"/>
      <c r="B15" s="249"/>
      <c r="C15" s="249"/>
      <c r="D15" s="249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76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79"/>
      <c r="AG15" s="265"/>
      <c r="AH15" s="265"/>
      <c r="AI15" s="265"/>
      <c r="AJ15" s="265"/>
      <c r="AK15" s="265"/>
      <c r="AL15" s="265"/>
      <c r="AM15" s="265"/>
      <c r="AN15" s="265"/>
      <c r="AO15" s="265"/>
      <c r="AP15" s="265"/>
      <c r="AQ15" s="265"/>
      <c r="AR15" s="265"/>
      <c r="AS15" s="265"/>
      <c r="AT15" s="265"/>
      <c r="AU15" s="265"/>
      <c r="AV15" s="266"/>
    </row>
    <row r="16" spans="1:50" ht="22.5" customHeight="1" x14ac:dyDescent="0.45">
      <c r="A16" s="248"/>
      <c r="B16" s="249"/>
      <c r="C16" s="249"/>
      <c r="D16" s="249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76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79"/>
      <c r="AG16" s="265"/>
      <c r="AH16" s="265"/>
      <c r="AI16" s="265"/>
      <c r="AJ16" s="265"/>
      <c r="AK16" s="265"/>
      <c r="AL16" s="265"/>
      <c r="AM16" s="265"/>
      <c r="AN16" s="265"/>
      <c r="AO16" s="265"/>
      <c r="AP16" s="265"/>
      <c r="AQ16" s="265"/>
      <c r="AR16" s="265"/>
      <c r="AS16" s="265"/>
      <c r="AT16" s="265"/>
      <c r="AU16" s="265"/>
      <c r="AV16" s="266"/>
    </row>
    <row r="17" spans="1:48" ht="22.5" customHeight="1" x14ac:dyDescent="0.45">
      <c r="A17" s="248"/>
      <c r="B17" s="249"/>
      <c r="C17" s="249"/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76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/>
      <c r="AF17" s="79"/>
      <c r="AG17" s="265"/>
      <c r="AH17" s="265"/>
      <c r="AI17" s="265"/>
      <c r="AJ17" s="265"/>
      <c r="AK17" s="265"/>
      <c r="AL17" s="265"/>
      <c r="AM17" s="265"/>
      <c r="AN17" s="265"/>
      <c r="AO17" s="265"/>
      <c r="AP17" s="265"/>
      <c r="AQ17" s="265"/>
      <c r="AR17" s="265"/>
      <c r="AS17" s="265"/>
      <c r="AT17" s="265"/>
      <c r="AU17" s="265"/>
      <c r="AV17" s="266"/>
    </row>
    <row r="18" spans="1:48" ht="22.5" customHeight="1" x14ac:dyDescent="0.45">
      <c r="A18" s="251"/>
      <c r="B18" s="252"/>
      <c r="C18" s="252"/>
      <c r="D18" s="252"/>
      <c r="E18" s="252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77"/>
      <c r="S18" s="252"/>
      <c r="T18" s="252"/>
      <c r="U18" s="252"/>
      <c r="V18" s="252"/>
      <c r="W18" s="252"/>
      <c r="X18" s="252"/>
      <c r="Y18" s="252"/>
      <c r="Z18" s="252"/>
      <c r="AA18" s="252"/>
      <c r="AB18" s="252"/>
      <c r="AC18" s="252"/>
      <c r="AD18" s="252"/>
      <c r="AE18" s="252"/>
      <c r="AF18" s="80"/>
      <c r="AG18" s="267"/>
      <c r="AH18" s="267"/>
      <c r="AI18" s="267"/>
      <c r="AJ18" s="267"/>
      <c r="AK18" s="267"/>
      <c r="AL18" s="267"/>
      <c r="AM18" s="267"/>
      <c r="AN18" s="267"/>
      <c r="AO18" s="267"/>
      <c r="AP18" s="267"/>
      <c r="AQ18" s="267"/>
      <c r="AR18" s="267"/>
      <c r="AS18" s="267"/>
      <c r="AT18" s="267"/>
      <c r="AU18" s="267"/>
      <c r="AV18" s="268"/>
    </row>
    <row r="21" spans="1:48" s="70" customFormat="1" ht="17.25" x14ac:dyDescent="0.45">
      <c r="AV21" s="71"/>
    </row>
    <row r="22" spans="1:48" x14ac:dyDescent="0.45">
      <c r="AV22" s="72"/>
    </row>
    <row r="24" spans="1:48" ht="17.25" x14ac:dyDescent="0.45">
      <c r="AV24" s="71" t="s">
        <v>45</v>
      </c>
    </row>
  </sheetData>
  <mergeCells count="7">
    <mergeCell ref="A1:AV1"/>
    <mergeCell ref="A3:AF7"/>
    <mergeCell ref="AG3:AV7"/>
    <mergeCell ref="A12:AV12"/>
    <mergeCell ref="AG14:AV18"/>
    <mergeCell ref="A14:Q18"/>
    <mergeCell ref="S14:AE18"/>
  </mergeCells>
  <printOptions horizontalCentered="1"/>
  <pageMargins left="0.39370078740157483" right="0.39370078740157483" top="0.78740157480314965" bottom="0.78740157480314965" header="0.39370078740157483" footer="0.3937007874015748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C820-8462-4F55-B69A-CC9EA4829629}">
  <dimension ref="A1:AX24"/>
  <sheetViews>
    <sheetView zoomScaleNormal="100" workbookViewId="0">
      <selection activeCell="A3" sqref="A3:AF7"/>
    </sheetView>
  </sheetViews>
  <sheetFormatPr defaultColWidth="2.796875" defaultRowHeight="15" x14ac:dyDescent="0.45"/>
  <cols>
    <col min="1" max="16384" width="2.796875" style="68"/>
  </cols>
  <sheetData>
    <row r="1" spans="1:50" s="66" customFormat="1" ht="22.5" x14ac:dyDescent="0.45">
      <c r="A1" s="244" t="s">
        <v>42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</row>
    <row r="2" spans="1:50" ht="17.649999999999999" x14ac:dyDescent="0.4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</row>
    <row r="3" spans="1:50" ht="22.5" customHeight="1" x14ac:dyDescent="0.45">
      <c r="A3" s="245" t="s">
        <v>43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7"/>
      <c r="AG3" s="254" t="s">
        <v>44</v>
      </c>
      <c r="AH3" s="255"/>
      <c r="AI3" s="255"/>
      <c r="AJ3" s="255"/>
      <c r="AK3" s="255"/>
      <c r="AL3" s="255"/>
      <c r="AM3" s="255"/>
      <c r="AN3" s="255"/>
      <c r="AO3" s="255"/>
      <c r="AP3" s="255"/>
      <c r="AQ3" s="255"/>
      <c r="AR3" s="255"/>
      <c r="AS3" s="255"/>
      <c r="AT3" s="255"/>
      <c r="AU3" s="255"/>
      <c r="AV3" s="256"/>
    </row>
    <row r="4" spans="1:50" ht="22.5" customHeight="1" x14ac:dyDescent="0.45">
      <c r="A4" s="248"/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50"/>
      <c r="AG4" s="257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9"/>
    </row>
    <row r="5" spans="1:50" ht="22.5" customHeight="1" x14ac:dyDescent="0.45">
      <c r="A5" s="248"/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50"/>
      <c r="AG5" s="257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9"/>
    </row>
    <row r="6" spans="1:50" ht="22.5" customHeight="1" x14ac:dyDescent="0.45">
      <c r="A6" s="248"/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50"/>
      <c r="AG6" s="257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9"/>
    </row>
    <row r="7" spans="1:50" ht="22.5" customHeight="1" x14ac:dyDescent="0.45">
      <c r="A7" s="251"/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3"/>
      <c r="AG7" s="260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2"/>
    </row>
    <row r="9" spans="1:50" ht="15" customHeight="1" x14ac:dyDescent="0.45">
      <c r="AM9"/>
      <c r="AN9"/>
      <c r="AO9"/>
      <c r="AP9"/>
      <c r="AQ9"/>
      <c r="AR9"/>
      <c r="AS9"/>
      <c r="AT9"/>
      <c r="AU9"/>
      <c r="AV9"/>
      <c r="AW9"/>
      <c r="AX9"/>
    </row>
    <row r="10" spans="1:50" x14ac:dyDescent="0.45">
      <c r="AM10"/>
      <c r="AN10"/>
      <c r="AO10"/>
      <c r="AP10"/>
      <c r="AQ10"/>
      <c r="AR10"/>
      <c r="AS10"/>
      <c r="AT10"/>
      <c r="AU10"/>
      <c r="AV10"/>
      <c r="AW10"/>
      <c r="AX10"/>
    </row>
    <row r="11" spans="1:50" x14ac:dyDescent="0.45"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s="66" customFormat="1" ht="23.25" x14ac:dyDescent="0.7">
      <c r="A12" s="244" t="s">
        <v>46</v>
      </c>
      <c r="B12" s="244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69"/>
      <c r="AX12" s="69"/>
    </row>
    <row r="13" spans="1:50" ht="17.649999999999999" x14ac:dyDescent="0.45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/>
      <c r="AX13"/>
    </row>
    <row r="14" spans="1:50" ht="22.5" customHeight="1" x14ac:dyDescent="0.45">
      <c r="A14" s="245" t="s">
        <v>47</v>
      </c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7"/>
      <c r="S14" s="245" t="s">
        <v>49</v>
      </c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7"/>
      <c r="AK14" s="269" t="s">
        <v>50</v>
      </c>
      <c r="AL14" s="263"/>
      <c r="AM14" s="263"/>
      <c r="AN14" s="263"/>
      <c r="AO14" s="263"/>
      <c r="AP14" s="263"/>
      <c r="AQ14" s="263"/>
      <c r="AR14" s="263"/>
      <c r="AS14" s="263"/>
      <c r="AT14" s="263"/>
      <c r="AU14" s="263"/>
      <c r="AV14" s="264"/>
    </row>
    <row r="15" spans="1:50" ht="22.5" customHeight="1" x14ac:dyDescent="0.45">
      <c r="A15" s="248"/>
      <c r="B15" s="249"/>
      <c r="C15" s="249"/>
      <c r="D15" s="249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50"/>
      <c r="S15" s="248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50"/>
      <c r="AK15" s="270"/>
      <c r="AL15" s="265"/>
      <c r="AM15" s="265"/>
      <c r="AN15" s="265"/>
      <c r="AO15" s="265"/>
      <c r="AP15" s="265"/>
      <c r="AQ15" s="265"/>
      <c r="AR15" s="265"/>
      <c r="AS15" s="265"/>
      <c r="AT15" s="265"/>
      <c r="AU15" s="265"/>
      <c r="AV15" s="266"/>
    </row>
    <row r="16" spans="1:50" ht="22.5" customHeight="1" x14ac:dyDescent="0.45">
      <c r="A16" s="248"/>
      <c r="B16" s="249"/>
      <c r="C16" s="249"/>
      <c r="D16" s="249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50"/>
      <c r="S16" s="248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50"/>
      <c r="AK16" s="270"/>
      <c r="AL16" s="265"/>
      <c r="AM16" s="265"/>
      <c r="AN16" s="265"/>
      <c r="AO16" s="265"/>
      <c r="AP16" s="265"/>
      <c r="AQ16" s="265"/>
      <c r="AR16" s="265"/>
      <c r="AS16" s="265"/>
      <c r="AT16" s="265"/>
      <c r="AU16" s="265"/>
      <c r="AV16" s="266"/>
    </row>
    <row r="17" spans="1:48" ht="22.5" customHeight="1" x14ac:dyDescent="0.45">
      <c r="A17" s="248"/>
      <c r="B17" s="249"/>
      <c r="C17" s="249"/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50"/>
      <c r="S17" s="248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50"/>
      <c r="AK17" s="270"/>
      <c r="AL17" s="265"/>
      <c r="AM17" s="265"/>
      <c r="AN17" s="265"/>
      <c r="AO17" s="265"/>
      <c r="AP17" s="265"/>
      <c r="AQ17" s="265"/>
      <c r="AR17" s="265"/>
      <c r="AS17" s="265"/>
      <c r="AT17" s="265"/>
      <c r="AU17" s="265"/>
      <c r="AV17" s="266"/>
    </row>
    <row r="18" spans="1:48" ht="22.5" customHeight="1" x14ac:dyDescent="0.45">
      <c r="A18" s="251"/>
      <c r="B18" s="252"/>
      <c r="C18" s="252"/>
      <c r="D18" s="252"/>
      <c r="E18" s="252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3"/>
      <c r="S18" s="251"/>
      <c r="T18" s="252"/>
      <c r="U18" s="252"/>
      <c r="V18" s="252"/>
      <c r="W18" s="252"/>
      <c r="X18" s="252"/>
      <c r="Y18" s="252"/>
      <c r="Z18" s="252"/>
      <c r="AA18" s="252"/>
      <c r="AB18" s="252"/>
      <c r="AC18" s="252"/>
      <c r="AD18" s="252"/>
      <c r="AE18" s="252"/>
      <c r="AF18" s="252"/>
      <c r="AG18" s="252"/>
      <c r="AH18" s="252"/>
      <c r="AI18" s="252"/>
      <c r="AJ18" s="253"/>
      <c r="AK18" s="271"/>
      <c r="AL18" s="267"/>
      <c r="AM18" s="267"/>
      <c r="AN18" s="267"/>
      <c r="AO18" s="267"/>
      <c r="AP18" s="267"/>
      <c r="AQ18" s="267"/>
      <c r="AR18" s="267"/>
      <c r="AS18" s="267"/>
      <c r="AT18" s="267"/>
      <c r="AU18" s="267"/>
      <c r="AV18" s="268"/>
    </row>
    <row r="21" spans="1:48" s="70" customFormat="1" ht="17.25" x14ac:dyDescent="0.45">
      <c r="AV21" s="71"/>
    </row>
    <row r="22" spans="1:48" x14ac:dyDescent="0.45">
      <c r="AV22" s="72"/>
    </row>
    <row r="24" spans="1:48" ht="17.25" x14ac:dyDescent="0.45">
      <c r="AV24" s="71" t="s">
        <v>45</v>
      </c>
    </row>
  </sheetData>
  <mergeCells count="7">
    <mergeCell ref="A1:AV1"/>
    <mergeCell ref="A3:AF7"/>
    <mergeCell ref="AG3:AV7"/>
    <mergeCell ref="A12:AV12"/>
    <mergeCell ref="A14:R18"/>
    <mergeCell ref="S14:AJ18"/>
    <mergeCell ref="AK14:AV18"/>
  </mergeCells>
  <printOptions horizontalCentered="1"/>
  <pageMargins left="0.39370078740157483" right="0.39370078740157483" top="0.78740157480314965" bottom="0.78740157480314965" header="0.39370078740157483" footer="0.3937007874015748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8CDA-737F-4AE2-B061-EDEB1F2E7D2A}">
  <dimension ref="A1:AX24"/>
  <sheetViews>
    <sheetView zoomScaleNormal="100" workbookViewId="0">
      <selection activeCell="A3" sqref="A3:AF7"/>
    </sheetView>
  </sheetViews>
  <sheetFormatPr defaultColWidth="2.796875" defaultRowHeight="15" x14ac:dyDescent="0.45"/>
  <cols>
    <col min="1" max="16384" width="2.796875" style="68"/>
  </cols>
  <sheetData>
    <row r="1" spans="1:50" s="66" customFormat="1" ht="22.5" x14ac:dyDescent="0.45">
      <c r="A1" s="244" t="s">
        <v>42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</row>
    <row r="2" spans="1:50" ht="17.649999999999999" x14ac:dyDescent="0.4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</row>
    <row r="3" spans="1:50" ht="22.5" customHeight="1" x14ac:dyDescent="0.45">
      <c r="A3" s="245" t="s">
        <v>43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7"/>
      <c r="AG3" s="254" t="s">
        <v>44</v>
      </c>
      <c r="AH3" s="255"/>
      <c r="AI3" s="255"/>
      <c r="AJ3" s="255"/>
      <c r="AK3" s="255"/>
      <c r="AL3" s="255"/>
      <c r="AM3" s="255"/>
      <c r="AN3" s="255"/>
      <c r="AO3" s="255"/>
      <c r="AP3" s="255"/>
      <c r="AQ3" s="255"/>
      <c r="AR3" s="255"/>
      <c r="AS3" s="255"/>
      <c r="AT3" s="255"/>
      <c r="AU3" s="255"/>
      <c r="AV3" s="256"/>
    </row>
    <row r="4" spans="1:50" ht="22.5" customHeight="1" x14ac:dyDescent="0.45">
      <c r="A4" s="248"/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50"/>
      <c r="AG4" s="257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9"/>
    </row>
    <row r="5" spans="1:50" ht="22.5" customHeight="1" x14ac:dyDescent="0.45">
      <c r="A5" s="248"/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50"/>
      <c r="AG5" s="257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9"/>
    </row>
    <row r="6" spans="1:50" ht="22.5" customHeight="1" x14ac:dyDescent="0.45">
      <c r="A6" s="248"/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50"/>
      <c r="AG6" s="257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9"/>
    </row>
    <row r="7" spans="1:50" ht="22.5" customHeight="1" x14ac:dyDescent="0.45">
      <c r="A7" s="251"/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3"/>
      <c r="AG7" s="260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2"/>
    </row>
    <row r="9" spans="1:50" ht="15" customHeight="1" x14ac:dyDescent="0.45">
      <c r="AM9"/>
      <c r="AN9"/>
      <c r="AO9"/>
      <c r="AP9"/>
      <c r="AQ9"/>
      <c r="AR9"/>
      <c r="AS9"/>
      <c r="AT9"/>
      <c r="AU9"/>
      <c r="AV9"/>
      <c r="AW9"/>
      <c r="AX9"/>
    </row>
    <row r="10" spans="1:50" x14ac:dyDescent="0.45">
      <c r="AM10"/>
      <c r="AN10"/>
      <c r="AO10"/>
      <c r="AP10"/>
      <c r="AQ10"/>
      <c r="AR10"/>
      <c r="AS10"/>
      <c r="AT10"/>
      <c r="AU10"/>
      <c r="AV10"/>
      <c r="AW10"/>
      <c r="AX10"/>
    </row>
    <row r="11" spans="1:50" x14ac:dyDescent="0.45"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s="66" customFormat="1" ht="23.25" x14ac:dyDescent="0.7">
      <c r="A12" s="244" t="s">
        <v>46</v>
      </c>
      <c r="B12" s="244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69"/>
      <c r="AX12" s="69"/>
    </row>
    <row r="13" spans="1:50" ht="17.649999999999999" x14ac:dyDescent="0.45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/>
      <c r="AX13"/>
    </row>
    <row r="14" spans="1:50" ht="22.5" customHeight="1" x14ac:dyDescent="0.45">
      <c r="A14" s="81" t="s">
        <v>54</v>
      </c>
      <c r="B14" s="246" t="s">
        <v>55</v>
      </c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75"/>
      <c r="Y14" s="82"/>
      <c r="Z14" s="246" t="s">
        <v>56</v>
      </c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  <c r="AO14" s="246"/>
      <c r="AP14" s="82"/>
      <c r="AQ14" s="263" t="s">
        <v>57</v>
      </c>
      <c r="AR14" s="263"/>
      <c r="AS14" s="263"/>
      <c r="AT14" s="263"/>
      <c r="AU14" s="263"/>
      <c r="AV14" s="264"/>
    </row>
    <row r="15" spans="1:50" ht="22.5" customHeight="1" x14ac:dyDescent="0.45">
      <c r="A15" s="83"/>
      <c r="B15" s="249"/>
      <c r="C15" s="249"/>
      <c r="D15" s="249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76"/>
      <c r="Y15" s="84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84"/>
      <c r="AQ15" s="265"/>
      <c r="AR15" s="265"/>
      <c r="AS15" s="265"/>
      <c r="AT15" s="265"/>
      <c r="AU15" s="265"/>
      <c r="AV15" s="266"/>
    </row>
    <row r="16" spans="1:50" ht="22.5" customHeight="1" x14ac:dyDescent="0.45">
      <c r="A16" s="83"/>
      <c r="B16" s="249"/>
      <c r="C16" s="249"/>
      <c r="D16" s="249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76"/>
      <c r="Y16" s="84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84"/>
      <c r="AQ16" s="265"/>
      <c r="AR16" s="265"/>
      <c r="AS16" s="265"/>
      <c r="AT16" s="265"/>
      <c r="AU16" s="265"/>
      <c r="AV16" s="266"/>
    </row>
    <row r="17" spans="1:48" ht="22.5" customHeight="1" x14ac:dyDescent="0.45">
      <c r="A17" s="83"/>
      <c r="B17" s="249"/>
      <c r="C17" s="249"/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76"/>
      <c r="Y17" s="84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84"/>
      <c r="AQ17" s="265"/>
      <c r="AR17" s="265"/>
      <c r="AS17" s="265"/>
      <c r="AT17" s="265"/>
      <c r="AU17" s="265"/>
      <c r="AV17" s="266"/>
    </row>
    <row r="18" spans="1:48" ht="22.5" customHeight="1" x14ac:dyDescent="0.45">
      <c r="A18" s="85"/>
      <c r="B18" s="252"/>
      <c r="C18" s="252"/>
      <c r="D18" s="252"/>
      <c r="E18" s="252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52"/>
      <c r="X18" s="77"/>
      <c r="Y18" s="86"/>
      <c r="Z18" s="252"/>
      <c r="AA18" s="252"/>
      <c r="AB18" s="252"/>
      <c r="AC18" s="252"/>
      <c r="AD18" s="252"/>
      <c r="AE18" s="252"/>
      <c r="AF18" s="252"/>
      <c r="AG18" s="252"/>
      <c r="AH18" s="252"/>
      <c r="AI18" s="252"/>
      <c r="AJ18" s="252"/>
      <c r="AK18" s="252"/>
      <c r="AL18" s="252"/>
      <c r="AM18" s="252"/>
      <c r="AN18" s="252"/>
      <c r="AO18" s="252"/>
      <c r="AP18" s="86"/>
      <c r="AQ18" s="267"/>
      <c r="AR18" s="267"/>
      <c r="AS18" s="267"/>
      <c r="AT18" s="267"/>
      <c r="AU18" s="267"/>
      <c r="AV18" s="268"/>
    </row>
    <row r="21" spans="1:48" s="70" customFormat="1" ht="17.25" x14ac:dyDescent="0.45">
      <c r="AV21" s="71"/>
    </row>
    <row r="22" spans="1:48" x14ac:dyDescent="0.45">
      <c r="AV22" s="72"/>
    </row>
    <row r="24" spans="1:48" ht="17.25" x14ac:dyDescent="0.45">
      <c r="AV24" s="71" t="s">
        <v>45</v>
      </c>
    </row>
  </sheetData>
  <mergeCells count="7">
    <mergeCell ref="A1:AV1"/>
    <mergeCell ref="A3:AF7"/>
    <mergeCell ref="AG3:AV7"/>
    <mergeCell ref="A12:AV12"/>
    <mergeCell ref="B14:W18"/>
    <mergeCell ref="Z14:AO18"/>
    <mergeCell ref="AQ14:AV18"/>
  </mergeCells>
  <printOptions horizontalCentered="1"/>
  <pageMargins left="0.39370078740157483" right="0.39370078740157483" top="0.78740157480314965" bottom="0.78740157480314965" header="0.39370078740157483" footer="0.3937007874015748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fb00f1ab-d075-4e01-ab9b-b3f8a42839f0" xsi:nil="true"/>
    <Is_Collaboration_Space_Locked xmlns="fb00f1ab-d075-4e01-ab9b-b3f8a42839f0" xsi:nil="true"/>
    <Teams_Channel_Section_Location xmlns="fb00f1ab-d075-4e01-ab9b-b3f8a42839f0" xsi:nil="true"/>
    <Has_Teacher_Only_SectionGroup xmlns="fb00f1ab-d075-4e01-ab9b-b3f8a42839f0" xsi:nil="true"/>
    <CultureName xmlns="fb00f1ab-d075-4e01-ab9b-b3f8a42839f0" xsi:nil="true"/>
    <Invited_Teachers xmlns="fb00f1ab-d075-4e01-ab9b-b3f8a42839f0" xsi:nil="true"/>
    <Self_Registration_Enabled xmlns="fb00f1ab-d075-4e01-ab9b-b3f8a42839f0" xsi:nil="true"/>
    <FolderType xmlns="fb00f1ab-d075-4e01-ab9b-b3f8a42839f0" xsi:nil="true"/>
    <Teachers xmlns="fb00f1ab-d075-4e01-ab9b-b3f8a42839f0">
      <UserInfo>
        <DisplayName/>
        <AccountId xsi:nil="true"/>
        <AccountType/>
      </UserInfo>
    </Teachers>
    <AppVersion xmlns="fb00f1ab-d075-4e01-ab9b-b3f8a42839f0" xsi:nil="true"/>
    <DefaultSectionNames xmlns="fb00f1ab-d075-4e01-ab9b-b3f8a42839f0" xsi:nil="true"/>
    <Math_Settings xmlns="fb00f1ab-d075-4e01-ab9b-b3f8a42839f0" xsi:nil="true"/>
    <IsNotebookLocked xmlns="fb00f1ab-d075-4e01-ab9b-b3f8a42839f0" xsi:nil="true"/>
    <LMS_Mappings xmlns="fb00f1ab-d075-4e01-ab9b-b3f8a42839f0" xsi:nil="true"/>
    <Owner xmlns="fb00f1ab-d075-4e01-ab9b-b3f8a42839f0">
      <UserInfo>
        <DisplayName/>
        <AccountId xsi:nil="true"/>
        <AccountType/>
      </UserInfo>
    </Owner>
    <Distribution_Groups xmlns="fb00f1ab-d075-4e01-ab9b-b3f8a42839f0" xsi:nil="true"/>
    <TeamsChannelId xmlns="fb00f1ab-d075-4e01-ab9b-b3f8a42839f0" xsi:nil="true"/>
    <Self_Registration_Enabled0 xmlns="fb00f1ab-d075-4e01-ab9b-b3f8a42839f0" xsi:nil="true"/>
    <Templates xmlns="fb00f1ab-d075-4e01-ab9b-b3f8a42839f0" xsi:nil="true"/>
    <NotebookType xmlns="fb00f1ab-d075-4e01-ab9b-b3f8a42839f0" xsi:nil="true"/>
    <Students xmlns="fb00f1ab-d075-4e01-ab9b-b3f8a42839f0">
      <UserInfo>
        <DisplayName/>
        <AccountId xsi:nil="true"/>
        <AccountType/>
      </UserInfo>
    </Students>
    <Student_Groups xmlns="fb00f1ab-d075-4e01-ab9b-b3f8a42839f0">
      <UserInfo>
        <DisplayName/>
        <AccountId xsi:nil="true"/>
        <AccountType/>
      </UserInfo>
    </Student_Groups>
    <_activity xmlns="fb00f1ab-d075-4e01-ab9b-b3f8a42839f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49F92D7F80F64B98FBA117B04E0F80" ma:contentTypeVersion="40" ma:contentTypeDescription="Create a new document." ma:contentTypeScope="" ma:versionID="c66ac9fc89e15db9a9b78ea217b7396b">
  <xsd:schema xmlns:xsd="http://www.w3.org/2001/XMLSchema" xmlns:xs="http://www.w3.org/2001/XMLSchema" xmlns:p="http://schemas.microsoft.com/office/2006/metadata/properties" xmlns:ns3="fb00f1ab-d075-4e01-ab9b-b3f8a42839f0" xmlns:ns4="7870b3cf-1289-4874-b3fd-2340ee2bd0a7" targetNamespace="http://schemas.microsoft.com/office/2006/metadata/properties" ma:root="true" ma:fieldsID="52839e32a475ca7937f40b82df6f65b6" ns3:_="" ns4:_="">
    <xsd:import namespace="fb00f1ab-d075-4e01-ab9b-b3f8a42839f0"/>
    <xsd:import namespace="7870b3cf-1289-4874-b3fd-2340ee2bd0a7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AppVersion" minOccurs="0"/>
                <xsd:element ref="ns3:Teachers" minOccurs="0"/>
                <xsd:element ref="ns3:Students" minOccurs="0"/>
                <xsd:element ref="ns4:SharedWithUsers" minOccurs="0"/>
                <xsd:element ref="ns4:SharedWithDetails" minOccurs="0"/>
                <xsd:element ref="ns4:SharingHintHash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CultureName" minOccurs="0"/>
                <xsd:element ref="ns3:Is_Collaboration_Space_Locked" minOccurs="0"/>
                <xsd:element ref="ns3:Self_Registration_Enabled0" minOccurs="0"/>
                <xsd:element ref="ns3:Template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TeamsChannelId" minOccurs="0"/>
                <xsd:element ref="ns3:IsNotebookLocked" minOccurs="0"/>
                <xsd:element ref="ns3:Math_Settin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Distribution_Groups" minOccurs="0"/>
                <xsd:element ref="ns3:LMS_Mappings" minOccurs="0"/>
                <xsd:element ref="ns3:MediaServiceAutoKeyPoints" minOccurs="0"/>
                <xsd:element ref="ns3:MediaServiceKeyPoints" minOccurs="0"/>
                <xsd:element ref="ns3:Teams_Channel_Section_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0f1ab-d075-4e01-ab9b-b3f8a42839f0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dexed="tru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AppVersion" ma:index="12" nillable="true" ma:displayName="App Version" ma:internalName="AppVersion">
      <xsd:simpleType>
        <xsd:restriction base="dms:Text"/>
      </xsd:simpleType>
    </xsd:element>
    <xsd:element name="Teachers" ma:index="13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4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1" nillable="true" ma:displayName="Self_Registration_Enabled" ma:internalName="Self_Registration_Enabled">
      <xsd:simpleType>
        <xsd:restriction base="dms:Boolean"/>
      </xsd:simpleType>
    </xsd:element>
    <xsd:element name="Has_Teacher_Only_SectionGroup" ma:index="22" nillable="true" ma:displayName="Has Teacher Only SectionGroup" ma:internalName="Has_Teacher_Only_SectionGroup">
      <xsd:simpleType>
        <xsd:restriction base="dms:Boolean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Self_Registration_Enabled0" ma:index="25" nillable="true" ma:displayName="Self Registration Enabled" ma:internalName="Self_Registration_Enabled0">
      <xsd:simpleType>
        <xsd:restriction base="dms:Boolean"/>
      </xsd:simpleType>
    </xsd:element>
    <xsd:element name="Templates" ma:index="26" nillable="true" ma:displayName="Templates" ma:internalName="Templates">
      <xsd:simpleType>
        <xsd:restriction base="dms:Note">
          <xsd:maxLength value="255"/>
        </xsd:restriction>
      </xsd:simpleType>
    </xsd:element>
    <xsd:element name="MediaServiceMetadata" ma:index="27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8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2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0" nillable="true" ma:displayName="MediaServiceAutoTags" ma:internalName="MediaServiceAutoTags" ma:readOnly="true">
      <xsd:simpleType>
        <xsd:restriction base="dms:Text"/>
      </xsd:simpleType>
    </xsd:element>
    <xsd:element name="MediaServiceOCR" ma:index="3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TeamsChannelId" ma:index="32" nillable="true" ma:displayName="Teams Channel Id" ma:internalName="TeamsChannelId">
      <xsd:simpleType>
        <xsd:restriction base="dms:Text"/>
      </xsd:simpleType>
    </xsd:element>
    <xsd:element name="IsNotebookLocked" ma:index="33" nillable="true" ma:displayName="Is Notebook Locked" ma:internalName="IsNotebookLocked">
      <xsd:simpleType>
        <xsd:restriction base="dms:Boolean"/>
      </xsd:simpleType>
    </xsd:element>
    <xsd:element name="Math_Settings" ma:index="34" nillable="true" ma:displayName="Math Settings" ma:internalName="Math_Settings">
      <xsd:simpleType>
        <xsd:restriction base="dms:Text"/>
      </xsd:simpleType>
    </xsd:element>
    <xsd:element name="MediaServiceLocation" ma:index="35" nillable="true" ma:displayName="Location" ma:internalName="MediaServiceLocation" ma:readOnly="true">
      <xsd:simpleType>
        <xsd:restriction base="dms:Text"/>
      </xsd:simpleType>
    </xsd:element>
    <xsd:element name="MediaServiceGenerationTime" ma:index="3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7" nillable="true" ma:displayName="MediaServiceEventHashCode" ma:hidden="true" ma:internalName="MediaServiceEventHashCode" ma:readOnly="true">
      <xsd:simpleType>
        <xsd:restriction base="dms:Text"/>
      </xsd:simpleType>
    </xsd:element>
    <xsd:element name="Distribution_Groups" ma:index="3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9" nillable="true" ma:displayName="LMS Mappings" ma:internalName="LMS_Mappings">
      <xsd:simpleType>
        <xsd:restriction base="dms:Note">
          <xsd:maxLength value="255"/>
        </xsd:restriction>
      </xsd:simpleType>
    </xsd:element>
    <xsd:element name="MediaServiceAutoKeyPoints" ma:index="4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eams_Channel_Section_Location" ma:index="42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3" nillable="true" ma:displayName="Length (seconds)" ma:internalName="MediaLengthInSeconds" ma:readOnly="true">
      <xsd:simpleType>
        <xsd:restriction base="dms:Unknown"/>
      </xsd:simpleType>
    </xsd:element>
    <xsd:element name="_activity" ma:index="44" nillable="true" ma:displayName="_activity" ma:hidden="true" ma:internalName="_activity">
      <xsd:simpleType>
        <xsd:restriction base="dms:Note"/>
      </xsd:simpleType>
    </xsd:element>
    <xsd:element name="MediaServiceObjectDetectorVersions" ma:index="4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4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4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70b3cf-1289-4874-b3fd-2340ee2bd0a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9F3D09-02B5-44CA-897D-A7A58171CFA6}">
  <ds:schemaRefs>
    <ds:schemaRef ds:uri="fb00f1ab-d075-4e01-ab9b-b3f8a42839f0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7870b3cf-1289-4874-b3fd-2340ee2bd0a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EC752D8-9CC8-4E5E-9BD5-B9D998A1E1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11ACB7-3A43-4FF9-8973-48BCA42D72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0f1ab-d075-4e01-ab9b-b3f8a42839f0"/>
    <ds:schemaRef ds:uri="7870b3cf-1289-4874-b3fd-2340ee2bd0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Y1 Actual</vt:lpstr>
      <vt:lpstr>Y2 Actual</vt:lpstr>
      <vt:lpstr>H Actual</vt:lpstr>
      <vt:lpstr>Y1 Initial</vt:lpstr>
      <vt:lpstr>Y2 Initial</vt:lpstr>
      <vt:lpstr>H Initial</vt:lpstr>
      <vt:lpstr>3+3</vt:lpstr>
      <vt:lpstr>3+4</vt:lpstr>
      <vt:lpstr>4+4</vt:lpstr>
      <vt:lpstr>H 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2024-09-29T15:37:14Z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0x0101000249F92D7F80F64B98FBA117B04E0F80</vt:lpwstr>
  </property>
</Properties>
</file>