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70" documentId="14_{7D8D4972-3DEF-48D1-A0FE-02F701C5E32C}" xr6:coauthVersionLast="47" xr6:coauthVersionMax="47" xr10:uidLastSave="{33A21396-AE46-4300-BC40-CC23694CBF78}"/>
  <bookViews>
    <workbookView xWindow="7020" yWindow="-16320" windowWidth="29040" windowHeight="15840" activeTab="1" xr2:uid="{B66C3F75-5E22-4A32-B1E2-6F72610FDC3B}"/>
  </bookViews>
  <sheets>
    <sheet name="Actual" sheetId="23" r:id="rId1"/>
    <sheet name="Zeta Periods" sheetId="18" r:id="rId2"/>
    <sheet name="TJ" sheetId="13" r:id="rId3"/>
    <sheet name="4+ Periods" sheetId="21" r:id="rId4"/>
    <sheet name="Initial" sheetId="20" r:id="rId5"/>
    <sheet name="Initial 2" sheetId="22" r:id="rId6"/>
    <sheet name="Initial 3" sheetId="24" r:id="rId7"/>
  </sheets>
  <definedNames>
    <definedName name="_xlnm.Print_Area" localSheetId="1">'Zeta Periods'!$A:$E</definedName>
    <definedName name="_xlnm.Print_Titles" localSheetId="1">'Zeta Periods'!$1:$1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7" i="23" l="1"/>
  <c r="M38" i="23"/>
  <c r="M39" i="23"/>
  <c r="M40" i="23"/>
  <c r="M41" i="23"/>
  <c r="M42" i="23"/>
  <c r="M43" i="23"/>
  <c r="M44" i="23"/>
  <c r="L44" i="23"/>
  <c r="C36" i="18"/>
  <c r="L37" i="23" s="1"/>
  <c r="T41" i="23"/>
  <c r="P40" i="23"/>
  <c r="U41" i="24"/>
  <c r="T41" i="24"/>
  <c r="U40" i="24"/>
  <c r="Q40" i="24"/>
  <c r="P40" i="24"/>
  <c r="U39" i="24"/>
  <c r="Q39" i="24"/>
  <c r="U38" i="24"/>
  <c r="Q38" i="24"/>
  <c r="U37" i="24"/>
  <c r="Q37" i="24"/>
  <c r="U36" i="24"/>
  <c r="Q36" i="24"/>
  <c r="M36" i="24"/>
  <c r="U35" i="24"/>
  <c r="Q35" i="24"/>
  <c r="M35" i="24"/>
  <c r="U34" i="24"/>
  <c r="Q34" i="24"/>
  <c r="M34" i="24"/>
  <c r="U33" i="24"/>
  <c r="Q33" i="24"/>
  <c r="Q41" i="24" s="1"/>
  <c r="L11" i="24" s="1"/>
  <c r="M33" i="24"/>
  <c r="L27" i="24"/>
  <c r="L26" i="24" a="1"/>
  <c r="L26" i="24" s="1"/>
  <c r="L25" i="24"/>
  <c r="L24" i="24"/>
  <c r="R23" i="24"/>
  <c r="L23" i="24"/>
  <c r="L22" i="24"/>
  <c r="L21" i="24" a="1"/>
  <c r="L21" i="24" s="1"/>
  <c r="R18" i="24"/>
  <c r="L16" i="24" a="1"/>
  <c r="L16" i="24" s="1"/>
  <c r="L17" i="24" s="1"/>
  <c r="A12" i="24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50" i="24" s="1"/>
  <c r="A51" i="24" s="1"/>
  <c r="A52" i="24" s="1"/>
  <c r="A4" i="24"/>
  <c r="A5" i="24" s="1"/>
  <c r="A6" i="24" s="1"/>
  <c r="M45" i="24" l="1"/>
  <c r="U42" i="24"/>
  <c r="L12" i="24" s="1"/>
  <c r="Q45" i="24"/>
  <c r="L10" i="24"/>
  <c r="U33" i="23"/>
  <c r="M33" i="23"/>
  <c r="L13" i="24" l="1"/>
  <c r="M10" i="24"/>
  <c r="N202" i="18"/>
  <c r="M202" i="18"/>
  <c r="M204" i="18" s="1"/>
  <c r="L186" i="18"/>
  <c r="T40" i="24" s="1"/>
  <c r="L181" i="18"/>
  <c r="T39" i="24" s="1"/>
  <c r="L177" i="18"/>
  <c r="T38" i="24" s="1"/>
  <c r="L170" i="18"/>
  <c r="T37" i="24" s="1"/>
  <c r="L164" i="18"/>
  <c r="T36" i="24" s="1"/>
  <c r="L160" i="18"/>
  <c r="T35" i="24" s="1"/>
  <c r="L151" i="18"/>
  <c r="T34" i="24" s="1"/>
  <c r="L139" i="18"/>
  <c r="T33" i="24" s="1"/>
  <c r="T42" i="24" s="1"/>
  <c r="L118" i="18"/>
  <c r="P39" i="24" s="1"/>
  <c r="L113" i="18"/>
  <c r="P38" i="24" s="1"/>
  <c r="L109" i="18"/>
  <c r="P37" i="24" s="1"/>
  <c r="L105" i="18"/>
  <c r="P36" i="24" s="1"/>
  <c r="L100" i="18"/>
  <c r="P35" i="24" s="1"/>
  <c r="L94" i="18"/>
  <c r="P34" i="24" s="1"/>
  <c r="L90" i="18"/>
  <c r="P33" i="24" s="1"/>
  <c r="P41" i="24" l="1"/>
  <c r="O16" i="24"/>
  <c r="O10" i="24"/>
  <c r="R16" i="24"/>
  <c r="M12" i="24"/>
  <c r="M11" i="24"/>
  <c r="U41" i="23"/>
  <c r="U40" i="23"/>
  <c r="Q40" i="23"/>
  <c r="U39" i="23"/>
  <c r="Q39" i="23"/>
  <c r="U38" i="23"/>
  <c r="Q38" i="23"/>
  <c r="U37" i="23"/>
  <c r="Q37" i="23"/>
  <c r="U36" i="23"/>
  <c r="Q36" i="23"/>
  <c r="M36" i="23"/>
  <c r="U35" i="23"/>
  <c r="Q35" i="23"/>
  <c r="M35" i="23"/>
  <c r="U34" i="23"/>
  <c r="Q34" i="23"/>
  <c r="M34" i="23"/>
  <c r="Q33" i="23"/>
  <c r="L27" i="23"/>
  <c r="L26" i="23" a="1"/>
  <c r="L26" i="23" s="1"/>
  <c r="L25" i="23"/>
  <c r="L24" i="23"/>
  <c r="L23" i="23"/>
  <c r="R23" i="23"/>
  <c r="L22" i="23"/>
  <c r="L21" i="23" a="1"/>
  <c r="L21" i="23" s="1"/>
  <c r="R18" i="23"/>
  <c r="L16" i="23" a="1"/>
  <c r="L16" i="23" s="1"/>
  <c r="L17" i="23" s="1"/>
  <c r="A12" i="23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38" i="23" s="1"/>
  <c r="A39" i="23" s="1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50" i="23" s="1"/>
  <c r="A51" i="23" s="1"/>
  <c r="A52" i="23" s="1"/>
  <c r="A4" i="23"/>
  <c r="A5" i="23" s="1"/>
  <c r="A6" i="23" s="1"/>
  <c r="O24" i="24" l="1"/>
  <c r="O19" i="24"/>
  <c r="O20" i="24" s="1"/>
  <c r="R19" i="24"/>
  <c r="R24" i="24"/>
  <c r="M45" i="23"/>
  <c r="L10" i="23" s="1"/>
  <c r="U42" i="23"/>
  <c r="L12" i="23" s="1"/>
  <c r="Q41" i="23"/>
  <c r="L11" i="23" s="1"/>
  <c r="T41" i="22"/>
  <c r="P40" i="22"/>
  <c r="L44" i="22"/>
  <c r="U34" i="22"/>
  <c r="U35" i="22"/>
  <c r="U36" i="22"/>
  <c r="U37" i="22"/>
  <c r="U38" i="22"/>
  <c r="U39" i="22"/>
  <c r="U40" i="22"/>
  <c r="U41" i="22"/>
  <c r="U33" i="22"/>
  <c r="Q34" i="22"/>
  <c r="Q35" i="22"/>
  <c r="Q36" i="22"/>
  <c r="Q37" i="22"/>
  <c r="Q38" i="22"/>
  <c r="Q39" i="22"/>
  <c r="Q40" i="22"/>
  <c r="Q33" i="22"/>
  <c r="M34" i="22"/>
  <c r="M35" i="22"/>
  <c r="M36" i="22"/>
  <c r="M37" i="22"/>
  <c r="M38" i="22"/>
  <c r="M39" i="22"/>
  <c r="M40" i="22"/>
  <c r="M41" i="22"/>
  <c r="M42" i="22"/>
  <c r="M43" i="22"/>
  <c r="M44" i="22"/>
  <c r="M33" i="22"/>
  <c r="L17" i="22" a="1"/>
  <c r="L17" i="22" s="1"/>
  <c r="L13" i="23" l="1"/>
  <c r="M10" i="23" s="1"/>
  <c r="Q45" i="23"/>
  <c r="L28" i="22"/>
  <c r="L27" i="22" a="1"/>
  <c r="L27" i="22" s="1"/>
  <c r="L26" i="22"/>
  <c r="L25" i="22"/>
  <c r="L24" i="22"/>
  <c r="R23" i="22"/>
  <c r="L23" i="22"/>
  <c r="L22" i="22" a="1"/>
  <c r="L22" i="22" s="1"/>
  <c r="R18" i="22"/>
  <c r="L16" i="22" a="1"/>
  <c r="L16" i="22" s="1"/>
  <c r="L18" i="22" s="1"/>
  <c r="L12" i="22" a="1"/>
  <c r="L12" i="22" s="1"/>
  <c r="A12" i="22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L11" i="22" a="1"/>
  <c r="L11" i="22" s="1"/>
  <c r="L10" i="22" a="1"/>
  <c r="L10" i="22" s="1"/>
  <c r="A4" i="22"/>
  <c r="A5" i="22" s="1"/>
  <c r="A6" i="22" s="1"/>
  <c r="K10" i="20" a="1"/>
  <c r="K10" i="20" s="1"/>
  <c r="K11" i="20" a="1"/>
  <c r="K11" i="20" s="1"/>
  <c r="L38" i="20"/>
  <c r="L39" i="20"/>
  <c r="L40" i="20"/>
  <c r="L41" i="20"/>
  <c r="L42" i="20"/>
  <c r="L43" i="20"/>
  <c r="L44" i="20"/>
  <c r="L45" i="20"/>
  <c r="L37" i="20"/>
  <c r="L36" i="20"/>
  <c r="L35" i="20"/>
  <c r="L34" i="20"/>
  <c r="K13" i="20" a="1"/>
  <c r="K13" i="20" s="1"/>
  <c r="K12" i="20" a="1"/>
  <c r="K12" i="20" s="1"/>
  <c r="S42" i="20"/>
  <c r="S34" i="20"/>
  <c r="O41" i="20"/>
  <c r="K45" i="20"/>
  <c r="I202" i="18"/>
  <c r="H202" i="18"/>
  <c r="H204" i="18" s="1"/>
  <c r="G186" i="18"/>
  <c r="T40" i="22" s="1"/>
  <c r="G181" i="18"/>
  <c r="T39" i="22" s="1"/>
  <c r="G177" i="18"/>
  <c r="T38" i="22" s="1"/>
  <c r="G170" i="18"/>
  <c r="T37" i="22" s="1"/>
  <c r="G164" i="18"/>
  <c r="T36" i="22" s="1"/>
  <c r="G160" i="18"/>
  <c r="T35" i="22" s="1"/>
  <c r="G151" i="18"/>
  <c r="T34" i="22" s="1"/>
  <c r="G139" i="18"/>
  <c r="T33" i="22" s="1"/>
  <c r="G118" i="18"/>
  <c r="P39" i="22" s="1"/>
  <c r="G113" i="18"/>
  <c r="P38" i="22" s="1"/>
  <c r="G109" i="18"/>
  <c r="P37" i="22" s="1"/>
  <c r="G105" i="18"/>
  <c r="P36" i="22" s="1"/>
  <c r="G100" i="18"/>
  <c r="P35" i="22" s="1"/>
  <c r="G94" i="18"/>
  <c r="P34" i="22" s="1"/>
  <c r="G90" i="18"/>
  <c r="P33" i="22" s="1"/>
  <c r="G77" i="18"/>
  <c r="L43" i="22" s="1"/>
  <c r="G72" i="18"/>
  <c r="L42" i="22" s="1"/>
  <c r="G69" i="18"/>
  <c r="L41" i="22" s="1"/>
  <c r="G60" i="18"/>
  <c r="L40" i="22" s="1"/>
  <c r="G54" i="18"/>
  <c r="L39" i="22" s="1"/>
  <c r="G47" i="18"/>
  <c r="L38" i="22" s="1"/>
  <c r="G36" i="18"/>
  <c r="L37" i="22" s="1"/>
  <c r="G25" i="18"/>
  <c r="G16" i="18"/>
  <c r="G7" i="18"/>
  <c r="G3" i="18"/>
  <c r="L33" i="24" l="1"/>
  <c r="L33" i="22"/>
  <c r="S40" i="20"/>
  <c r="L34" i="24"/>
  <c r="L34" i="22"/>
  <c r="O35" i="20"/>
  <c r="L35" i="24"/>
  <c r="L35" i="22"/>
  <c r="O37" i="20"/>
  <c r="S36" i="20"/>
  <c r="L36" i="24"/>
  <c r="L36" i="22"/>
  <c r="O39" i="20"/>
  <c r="S38" i="20"/>
  <c r="O16" i="23"/>
  <c r="O19" i="23" s="1"/>
  <c r="O20" i="23" s="1"/>
  <c r="O10" i="23"/>
  <c r="R16" i="23"/>
  <c r="R24" i="23" s="1"/>
  <c r="M12" i="23"/>
  <c r="M11" i="23"/>
  <c r="O40" i="20"/>
  <c r="K35" i="20"/>
  <c r="K39" i="20"/>
  <c r="K43" i="20"/>
  <c r="K36" i="20"/>
  <c r="K40" i="20"/>
  <c r="K44" i="20"/>
  <c r="O36" i="20"/>
  <c r="S37" i="20"/>
  <c r="S41" i="20"/>
  <c r="K37" i="20"/>
  <c r="K41" i="20"/>
  <c r="K34" i="20"/>
  <c r="K38" i="20"/>
  <c r="K42" i="20"/>
  <c r="O34" i="20"/>
  <c r="O38" i="20"/>
  <c r="S35" i="20"/>
  <c r="S39" i="20"/>
  <c r="M45" i="22"/>
  <c r="U42" i="22"/>
  <c r="Q41" i="22"/>
  <c r="L13" i="22"/>
  <c r="M10" i="22" s="1"/>
  <c r="K23" i="20" a="1"/>
  <c r="K23" i="20" s="1"/>
  <c r="L45" i="24" l="1"/>
  <c r="P45" i="24" s="1"/>
  <c r="R19" i="23"/>
  <c r="O24" i="23"/>
  <c r="K46" i="20"/>
  <c r="Q45" i="22"/>
  <c r="O16" i="22"/>
  <c r="O10" i="22"/>
  <c r="R16" i="22"/>
  <c r="M11" i="22"/>
  <c r="M12" i="22"/>
  <c r="C186" i="18"/>
  <c r="T40" i="23" s="1"/>
  <c r="C181" i="18"/>
  <c r="T39" i="23" s="1"/>
  <c r="C177" i="18"/>
  <c r="T38" i="23" s="1"/>
  <c r="C170" i="18"/>
  <c r="T37" i="23" s="1"/>
  <c r="C164" i="18"/>
  <c r="T36" i="23" s="1"/>
  <c r="C160" i="18"/>
  <c r="T35" i="23" s="1"/>
  <c r="C151" i="18"/>
  <c r="T34" i="23" s="1"/>
  <c r="C139" i="18"/>
  <c r="T33" i="23" s="1"/>
  <c r="C118" i="18"/>
  <c r="P39" i="23" s="1"/>
  <c r="C113" i="18"/>
  <c r="P38" i="23" s="1"/>
  <c r="C109" i="18"/>
  <c r="P37" i="23" s="1"/>
  <c r="C105" i="18"/>
  <c r="P36" i="23" s="1"/>
  <c r="C100" i="18"/>
  <c r="P35" i="23" s="1"/>
  <c r="C94" i="18"/>
  <c r="P34" i="23" s="1"/>
  <c r="C90" i="18"/>
  <c r="P33" i="23" s="1"/>
  <c r="C77" i="18"/>
  <c r="L43" i="23" s="1"/>
  <c r="C72" i="18"/>
  <c r="L42" i="23" s="1"/>
  <c r="C69" i="18"/>
  <c r="L41" i="23" s="1"/>
  <c r="C60" i="18"/>
  <c r="L40" i="23" s="1"/>
  <c r="C54" i="18"/>
  <c r="L39" i="23" s="1"/>
  <c r="C47" i="18"/>
  <c r="L38" i="23" s="1"/>
  <c r="C25" i="18"/>
  <c r="L36" i="23" s="1"/>
  <c r="C16" i="18"/>
  <c r="L35" i="23" s="1"/>
  <c r="C7" i="18"/>
  <c r="L34" i="23" s="1"/>
  <c r="C3" i="18"/>
  <c r="L33" i="23" s="1"/>
  <c r="L45" i="23" l="1"/>
  <c r="T42" i="23"/>
  <c r="P41" i="23"/>
  <c r="T42" i="22"/>
  <c r="P41" i="22"/>
  <c r="L45" i="22"/>
  <c r="R24" i="22"/>
  <c r="R19" i="22"/>
  <c r="O24" i="22"/>
  <c r="O19" i="22"/>
  <c r="O20" i="22" s="1"/>
  <c r="S43" i="20"/>
  <c r="O42" i="20"/>
  <c r="T42" i="20"/>
  <c r="P41" i="20"/>
  <c r="T41" i="20"/>
  <c r="P40" i="20"/>
  <c r="T40" i="20"/>
  <c r="P39" i="20"/>
  <c r="T39" i="20"/>
  <c r="P38" i="20"/>
  <c r="T38" i="20"/>
  <c r="P37" i="20"/>
  <c r="T37" i="20"/>
  <c r="P36" i="20"/>
  <c r="T36" i="20"/>
  <c r="P35" i="20"/>
  <c r="T35" i="20"/>
  <c r="P34" i="20"/>
  <c r="T34" i="20"/>
  <c r="K29" i="20"/>
  <c r="K28" i="20" a="1"/>
  <c r="K28" i="20" s="1"/>
  <c r="K27" i="20"/>
  <c r="K26" i="20"/>
  <c r="K25" i="20"/>
  <c r="Q24" i="20"/>
  <c r="K24" i="20"/>
  <c r="Q19" i="20"/>
  <c r="K18" i="20" a="1"/>
  <c r="K18" i="20" s="1"/>
  <c r="A12" i="20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4" i="20"/>
  <c r="A5" i="20" s="1"/>
  <c r="A6" i="20" s="1"/>
  <c r="P45" i="23" l="1"/>
  <c r="P45" i="22"/>
  <c r="K14" i="20"/>
  <c r="O46" i="20"/>
  <c r="K19" i="20"/>
  <c r="L46" i="20"/>
  <c r="T43" i="20"/>
  <c r="P42" i="20"/>
  <c r="N17" i="20" l="1"/>
  <c r="L12" i="20"/>
  <c r="P46" i="20"/>
  <c r="L11" i="20"/>
  <c r="Q17" i="20"/>
  <c r="N10" i="20"/>
  <c r="L10" i="20"/>
  <c r="N20" i="20" l="1"/>
  <c r="N21" i="20" s="1"/>
  <c r="N25" i="20"/>
  <c r="Q20" i="20"/>
  <c r="Q25" i="20"/>
  <c r="E202" i="18" l="1"/>
  <c r="D202" i="18"/>
  <c r="D204" i="18" s="1"/>
  <c r="C109" i="13" l="1"/>
  <c r="C86" i="13"/>
  <c r="C51" i="13"/>
  <c r="C111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50" authorId="0" shapeId="0" xr:uid="{B4407F84-9046-437B-8281-FECE9E2BEF1A}">
      <text>
        <r>
          <rPr>
            <b/>
            <sz val="9"/>
            <color indexed="81"/>
            <rFont val="Tahoma"/>
            <family val="2"/>
          </rPr>
          <t>P1 0900-0950
P2 1020-1200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9" authorId="0" shapeId="0" xr:uid="{98A9A81B-1BFA-47A1-B1BA-E2E97ACBC136}">
      <text>
        <r>
          <rPr>
            <sz val="9"/>
            <color indexed="81"/>
            <rFont val="Tahoma"/>
            <family val="2"/>
          </rPr>
          <t>Equivalent fractions
Converting integer to fraction</t>
        </r>
      </text>
    </comment>
    <comment ref="B75" authorId="0" shapeId="0" xr:uid="{36C35FB3-0640-4B95-8B7A-C92EDC5DBE4B}">
      <text>
        <r>
          <rPr>
            <sz val="9"/>
            <color indexed="81"/>
            <rFont val="Tahoma"/>
            <family val="2"/>
          </rPr>
          <t>Includes estimating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D8D0A6B0-D820-4E7C-8CC3-4368501E6B20}">
      <text>
        <r>
          <rPr>
            <sz val="9"/>
            <color indexed="81"/>
            <rFont val="Tahoma"/>
            <family val="2"/>
          </rPr>
          <t>Soft start</t>
        </r>
      </text>
    </comment>
    <comment ref="B6" authorId="0" shapeId="0" xr:uid="{DE7865A0-8B4A-4030-9BEE-92760BB1753C}">
      <text>
        <r>
          <rPr>
            <sz val="9"/>
            <color indexed="81"/>
            <rFont val="Tahoma"/>
            <family val="2"/>
          </rPr>
          <t>Sports day</t>
        </r>
      </text>
    </comment>
    <comment ref="C6" authorId="0" shapeId="0" xr:uid="{EA57F774-5185-42D4-93F4-0BA5EC680A4B}">
      <text>
        <r>
          <rPr>
            <sz val="9"/>
            <color indexed="81"/>
            <rFont val="Tahoma"/>
            <family val="2"/>
          </rPr>
          <t>Activities</t>
        </r>
      </text>
    </comment>
    <comment ref="D6" authorId="0" shapeId="0" xr:uid="{699335B9-CC30-421E-A1EC-5928023F92A8}">
      <text>
        <r>
          <rPr>
            <sz val="9"/>
            <color indexed="81"/>
            <rFont val="Tahoma"/>
            <family val="2"/>
          </rPr>
          <t>Activities</t>
        </r>
      </text>
    </comment>
    <comment ref="E6" authorId="0" shapeId="0" xr:uid="{3A39344A-0588-4AB4-8D1C-70069F06E82F}">
      <text>
        <r>
          <rPr>
            <sz val="9"/>
            <color indexed="81"/>
            <rFont val="Tahoma"/>
            <family val="2"/>
          </rPr>
          <t>Activities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50" authorId="0" shapeId="0" xr:uid="{5BA49E2D-7399-4296-97D0-D25B5CECAEE2}">
      <text>
        <r>
          <rPr>
            <b/>
            <sz val="9"/>
            <color indexed="81"/>
            <rFont val="Tahoma"/>
            <family val="2"/>
          </rPr>
          <t>P1 0900-0950
P2 1020-1200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<sst xmlns="http://schemas.openxmlformats.org/spreadsheetml/2006/main" count="2013" uniqueCount="487">
  <si>
    <t>Area</t>
  </si>
  <si>
    <t>Periods</t>
  </si>
  <si>
    <t>NA</t>
  </si>
  <si>
    <t>Prelim</t>
  </si>
  <si>
    <t>Revision</t>
  </si>
  <si>
    <t>Total</t>
  </si>
  <si>
    <t>Day</t>
  </si>
  <si>
    <t>Mon</t>
  </si>
  <si>
    <t>Tue</t>
  </si>
  <si>
    <t>Wed</t>
  </si>
  <si>
    <t>Thu</t>
  </si>
  <si>
    <t>Fri</t>
  </si>
  <si>
    <t>Period</t>
  </si>
  <si>
    <t>I</t>
  </si>
  <si>
    <t>L&amp;T</t>
  </si>
  <si>
    <t>Tgt</t>
  </si>
  <si>
    <t>H</t>
  </si>
  <si>
    <t>Exam</t>
  </si>
  <si>
    <t>Other</t>
  </si>
  <si>
    <t>Blank</t>
  </si>
  <si>
    <t>Inservice</t>
  </si>
  <si>
    <t>x</t>
  </si>
  <si>
    <t>R</t>
  </si>
  <si>
    <t>E</t>
  </si>
  <si>
    <t>P</t>
  </si>
  <si>
    <t>hours</t>
  </si>
  <si>
    <t>SQA</t>
  </si>
  <si>
    <t>Difference</t>
  </si>
  <si>
    <t>N</t>
  </si>
  <si>
    <t>periods</t>
  </si>
  <si>
    <t>SCQF</t>
  </si>
  <si>
    <t>Adding and subtracting simple fractions</t>
  </si>
  <si>
    <t>Skill</t>
  </si>
  <si>
    <t>National Insurance</t>
  </si>
  <si>
    <t>Numeracy</t>
  </si>
  <si>
    <t>Rounding</t>
  </si>
  <si>
    <t>Reading scales</t>
  </si>
  <si>
    <t>Basic pay</t>
  </si>
  <si>
    <t>Overtime</t>
  </si>
  <si>
    <t>Commission</t>
  </si>
  <si>
    <t>Income tax</t>
  </si>
  <si>
    <t>Compound percentage increase and decrease</t>
  </si>
  <si>
    <t>Budgeting</t>
  </si>
  <si>
    <t>Standard deviation</t>
  </si>
  <si>
    <t>Pie charts</t>
  </si>
  <si>
    <t>Using precedence tables</t>
  </si>
  <si>
    <t>Fractions</t>
  </si>
  <si>
    <t>Time</t>
  </si>
  <si>
    <t>Perimeter</t>
  </si>
  <si>
    <t>Direct proportion</t>
  </si>
  <si>
    <t>Pythagoras</t>
  </si>
  <si>
    <t>Gradient</t>
  </si>
  <si>
    <t>Tolerance</t>
  </si>
  <si>
    <t>O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</si>
  <si>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</si>
  <si>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</si>
  <si>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</si>
  <si>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</si>
  <si>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</si>
  <si>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</si>
  <si>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</si>
  <si>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</si>
  <si>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</si>
  <si>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</si>
  <si>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</si>
  <si>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</si>
  <si>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</si>
  <si>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</si>
  <si>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</si>
  <si>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</si>
  <si>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</si>
  <si>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</si>
  <si>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</si>
  <si>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</si>
  <si>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</si>
  <si>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</si>
  <si>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</si>
  <si>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</si>
  <si>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Topic</t>
  </si>
  <si>
    <t>Possible Resources</t>
  </si>
  <si>
    <t>Decimals</t>
  </si>
  <si>
    <t>Adding/Subtracting</t>
  </si>
  <si>
    <t>TJ Chapter 2</t>
  </si>
  <si>
    <t>Multiplying/Dividing</t>
  </si>
  <si>
    <t>Q Numeracy Decimals</t>
  </si>
  <si>
    <t>Q Numeracy BODMAS</t>
  </si>
  <si>
    <t>Decimal places – 1,2,3</t>
  </si>
  <si>
    <t>Significant figures – 1,2,3</t>
  </si>
  <si>
    <t>Q Numeracy Rounding</t>
  </si>
  <si>
    <t>Equivalent/Simplifying</t>
  </si>
  <si>
    <t>TJ Chapter 4</t>
  </si>
  <si>
    <t>Mixed Numbers &amp; Improper Fractions</t>
  </si>
  <si>
    <t>Q Numeracy Fractions</t>
  </si>
  <si>
    <t>Fraction of an amount</t>
  </si>
  <si>
    <t>Negative Numbers &amp; Scales</t>
  </si>
  <si>
    <t>Basic operations</t>
  </si>
  <si>
    <t>TJ Chapter 1</t>
  </si>
  <si>
    <t>Scales</t>
  </si>
  <si>
    <t>Q Numeracy Negative numbers</t>
  </si>
  <si>
    <t>Q Numeracy Scales</t>
  </si>
  <si>
    <t>Percentages</t>
  </si>
  <si>
    <t>Express as a percentage</t>
  </si>
  <si>
    <t>TJ Chapter 3</t>
  </si>
  <si>
    <t>Convert equivalences between FDP</t>
  </si>
  <si>
    <t>Q Numeracy Percentages</t>
  </si>
  <si>
    <t>Compare &amp; Order FDP</t>
  </si>
  <si>
    <t>Percentages without a calculator</t>
  </si>
  <si>
    <t>Percentages with a calculator</t>
  </si>
  <si>
    <t>Percentage increase/decrease</t>
  </si>
  <si>
    <t>Repeat percentage</t>
  </si>
  <si>
    <t>Ratio &amp; Proportion</t>
  </si>
  <si>
    <t>TJ Chapter 7</t>
  </si>
  <si>
    <t>Sharing ratio</t>
  </si>
  <si>
    <t>Q Numeracy Ratio &amp; Proportion</t>
  </si>
  <si>
    <t>Direct Proportion &amp; Reverse percentages</t>
  </si>
  <si>
    <t>Inverse proportion</t>
  </si>
  <si>
    <t>Probability</t>
  </si>
  <si>
    <t>Probability revision – scale and calculating basic probabilities</t>
  </si>
  <si>
    <t>TJ Chapter 10 &amp; 26</t>
  </si>
  <si>
    <t>Comparing probabilities</t>
  </si>
  <si>
    <t>Q Numeracy Probability</t>
  </si>
  <si>
    <t>Expected Frequency</t>
  </si>
  <si>
    <t>Probability trees</t>
  </si>
  <si>
    <t>Converting between hours and minutes</t>
  </si>
  <si>
    <t>TJ  Chapter 5, 14 &amp; 18</t>
  </si>
  <si>
    <t>TDS – calculations &amp; choosing the correct formula</t>
  </si>
  <si>
    <t>Q Numeracy Time</t>
  </si>
  <si>
    <t>TDS Graphs</t>
  </si>
  <si>
    <t>Time zones</t>
  </si>
  <si>
    <t>Area/Perimeter</t>
  </si>
  <si>
    <t>TJ Chapter 6 &amp; 17</t>
  </si>
  <si>
    <t>Area of a rectangle</t>
  </si>
  <si>
    <t>Q G&amp;M Area &amp; Perimeter</t>
  </si>
  <si>
    <t>Area of a triangle</t>
  </si>
  <si>
    <t>Area &amp; circumference of a circle</t>
  </si>
  <si>
    <t>Area &amp; perimeter of composite shapes</t>
  </si>
  <si>
    <t>Area/Perimeter costing problems</t>
  </si>
  <si>
    <t>Surface Area of a cuboid</t>
  </si>
  <si>
    <t>Volume</t>
  </si>
  <si>
    <t>Volume of a cuboid</t>
  </si>
  <si>
    <t>Volume of a prism</t>
  </si>
  <si>
    <t>Q G&amp;M Volume</t>
  </si>
  <si>
    <t>Volume of a cylinder</t>
  </si>
  <si>
    <t>Capacity</t>
  </si>
  <si>
    <t>Volume of a cone</t>
  </si>
  <si>
    <t>Volume of a pyramid</t>
  </si>
  <si>
    <t>Volume of a sphere</t>
  </si>
  <si>
    <t>Volume problems/composite</t>
  </si>
  <si>
    <t>Finance &amp; Statistics</t>
  </si>
  <si>
    <t>Skills</t>
  </si>
  <si>
    <t>Resources</t>
  </si>
  <si>
    <t>Income</t>
  </si>
  <si>
    <t>Wages &amp; Salaries</t>
  </si>
  <si>
    <t>Rate of Pay</t>
  </si>
  <si>
    <t>Q F&amp;S Income</t>
  </si>
  <si>
    <t>VAT</t>
  </si>
  <si>
    <t>Net Pay</t>
  </si>
  <si>
    <t>Income &amp; Expenditure – surplus &amp; deficit</t>
  </si>
  <si>
    <t>TJ Chapter 23 &amp; 21</t>
  </si>
  <si>
    <t>Profit &amp; Loss</t>
  </si>
  <si>
    <t>Q F&amp;S Budgeting</t>
  </si>
  <si>
    <t>Foreign Exchange</t>
  </si>
  <si>
    <t>Converting to &amp; from</t>
  </si>
  <si>
    <t>TJ Chapter 21</t>
  </si>
  <si>
    <t>Context questions (with commission)</t>
  </si>
  <si>
    <t>Q F&amp;S Foreign Exchange</t>
  </si>
  <si>
    <t>Multiple conversions (up to 3 for exam)</t>
  </si>
  <si>
    <t>Calculate exchange rate</t>
  </si>
  <si>
    <t>Interest &amp; Loans</t>
  </si>
  <si>
    <t>Simple Interest</t>
  </si>
  <si>
    <t>TJ Chapter 21 &amp; 23</t>
  </si>
  <si>
    <t>APR – Savings &amp; Loans</t>
  </si>
  <si>
    <t>Q F&amp;S Interest &amp; Loans</t>
  </si>
  <si>
    <t>Compound Interest</t>
  </si>
  <si>
    <t>Comparing Cost/Hire Purchase</t>
  </si>
  <si>
    <t>Comparing quantities – Best deal</t>
  </si>
  <si>
    <t>TJ Chapter 21 &amp; 22</t>
  </si>
  <si>
    <t>Ways of buying (deposit, hire purchase)</t>
  </si>
  <si>
    <t>Q F&amp;S Spending</t>
  </si>
  <si>
    <t>Selecting a deal based on requirement</t>
  </si>
  <si>
    <t>Statistics</t>
  </si>
  <si>
    <t>Mean, Median, Mode &amp; Range</t>
  </si>
  <si>
    <t>TJ Chapter 24</t>
  </si>
  <si>
    <t>Quartiles, IQR and SIQR</t>
  </si>
  <si>
    <t>Q F&amp;S Statistics</t>
  </si>
  <si>
    <t>Comparison of data involving averages and ranges</t>
  </si>
  <si>
    <t>5 Figure Summary &amp; Boxplots</t>
  </si>
  <si>
    <t>Interpreting and comparing data with boxplots</t>
  </si>
  <si>
    <t>Standard Deviation</t>
  </si>
  <si>
    <t>Interpreting and comparing data with standard deviation</t>
  </si>
  <si>
    <t>Charts &amp; Graphs</t>
  </si>
  <si>
    <t>TJ Chapter 9 &amp; 25</t>
  </si>
  <si>
    <t>Q F&amp;S Charts, Graphs &amp; Tables</t>
  </si>
  <si>
    <t>Interpret &amp; Draw Scattergraphs</t>
  </si>
  <si>
    <t>Geometry &amp; Measure</t>
  </si>
  <si>
    <t xml:space="preserve">Tolerance </t>
  </si>
  <si>
    <t>Using tolerance intervals</t>
  </si>
  <si>
    <t>TJ Chapter 11</t>
  </si>
  <si>
    <t>Tolerance involving percentages</t>
  </si>
  <si>
    <t>Q G&amp;M Tolerance</t>
  </si>
  <si>
    <t>Formulae</t>
  </si>
  <si>
    <t>Basic Substitution</t>
  </si>
  <si>
    <t>TJ Chapter 12</t>
  </si>
  <si>
    <t>Formulae in context</t>
  </si>
  <si>
    <t>Q G&amp;M Formulae</t>
  </si>
  <si>
    <t>Finding the hypotenuse</t>
  </si>
  <si>
    <t>TJ Chapter 15</t>
  </si>
  <si>
    <t>Finding the shorter side</t>
  </si>
  <si>
    <t>Q G&amp;M Pythagoras</t>
  </si>
  <si>
    <t>Pythagoras problems</t>
  </si>
  <si>
    <t>Rise/Run expressing as a fraction</t>
  </si>
  <si>
    <t>TJ Chapter 16</t>
  </si>
  <si>
    <t>Gradient as a decimal/percentage and comparing</t>
  </si>
  <si>
    <t>Q G&amp;M Gradient</t>
  </si>
  <si>
    <t>Problems with gradient (and Pythagoras)</t>
  </si>
  <si>
    <t>Bearings &amp; Scale Drawing</t>
  </si>
  <si>
    <t>Reading &amp; Drawing bearings – compass points</t>
  </si>
  <si>
    <t>TJ Chapter 13</t>
  </si>
  <si>
    <t>Scale drawings</t>
  </si>
  <si>
    <t>Q G&amp;M Bearings &amp; Scale drawings</t>
  </si>
  <si>
    <t>Scale drawings with bearings</t>
  </si>
  <si>
    <t>Container Packing</t>
  </si>
  <si>
    <t>Most efficient fit in 2D</t>
  </si>
  <si>
    <t>TJ Chapter 18</t>
  </si>
  <si>
    <t>Most efficient fit in 3D</t>
  </si>
  <si>
    <t>Q G&amp;M Container packing</t>
  </si>
  <si>
    <t>Precedence Tables</t>
  </si>
  <si>
    <t>Precedence tables</t>
  </si>
  <si>
    <t>Q G&amp;M Precedence tables</t>
  </si>
  <si>
    <t>Precedence flow diagrams</t>
  </si>
  <si>
    <t>TJ Chapter 6,18,19</t>
  </si>
  <si>
    <t>TJ Chapter 20, 21</t>
  </si>
  <si>
    <t>BIDMAS</t>
  </si>
  <si>
    <t>G&amp;M</t>
  </si>
  <si>
    <t>Simplifying ratio &amp; ratio calculations rev.</t>
  </si>
  <si>
    <t>Finance</t>
  </si>
  <si>
    <t>Geometry</t>
  </si>
  <si>
    <t>Actual</t>
  </si>
  <si>
    <t>Tax / NI</t>
  </si>
  <si>
    <t>NI / Tax</t>
  </si>
  <si>
    <t>Interpret &amp; Draw Line/Bar charts</t>
  </si>
  <si>
    <t>Interpret &amp; Draw Stem &amp; Leaf diagrams</t>
  </si>
  <si>
    <t>Interpret &amp; Draw Pie Charts</t>
  </si>
  <si>
    <t>Mixed Exam Level Practice (Calculator)</t>
  </si>
  <si>
    <t>Mixed Exam Level Practice (Non-calculator)</t>
  </si>
  <si>
    <t>Geometry and Measure Skills Revision</t>
  </si>
  <si>
    <t>Managing Finance and Statistics Skills Revision</t>
  </si>
  <si>
    <t>Numeracy Skills Revision</t>
  </si>
  <si>
    <t>National 5 Applications of Mathematics Revision</t>
  </si>
  <si>
    <t>Exam Level skills</t>
  </si>
  <si>
    <t>Unit Level skills</t>
  </si>
  <si>
    <t>Basic skills</t>
  </si>
  <si>
    <t>Geometry and Measure in Context</t>
  </si>
  <si>
    <t>Container packing with cuboids</t>
  </si>
  <si>
    <t>Container packing with cubes and cuboids</t>
  </si>
  <si>
    <t>HW</t>
  </si>
  <si>
    <t>Tolerance Review</t>
  </si>
  <si>
    <t>Using tolerance in context</t>
  </si>
  <si>
    <t>Using limits to calculate the tolerance</t>
  </si>
  <si>
    <t>Using tolerance to calculate the limits</t>
  </si>
  <si>
    <t>Time Management Review</t>
  </si>
  <si>
    <t>Crossing time zones</t>
  </si>
  <si>
    <t>Time Management</t>
  </si>
  <si>
    <t>Scale Drawings Review</t>
  </si>
  <si>
    <t>Making scale drawings with bearings and lines</t>
  </si>
  <si>
    <t>Making scale drawings from sketches</t>
  </si>
  <si>
    <t>Measuring bearings</t>
  </si>
  <si>
    <t>Using distances to calculate scale factor</t>
  </si>
  <si>
    <t>Using scale factors to calculate distance</t>
  </si>
  <si>
    <t>Scale Drawing</t>
  </si>
  <si>
    <t>Using Pythagoras' Theorem</t>
  </si>
  <si>
    <t>Mixed questions</t>
  </si>
  <si>
    <t>Calculating a shorter side</t>
  </si>
  <si>
    <t>Calculating the hypotenuse</t>
  </si>
  <si>
    <t>Squaring and square-rooting numbers</t>
  </si>
  <si>
    <t>Gradients Review</t>
  </si>
  <si>
    <t>Gradients from coordinates</t>
  </si>
  <si>
    <t>Basic gradients</t>
  </si>
  <si>
    <t>Gradients</t>
  </si>
  <si>
    <t>Volume of Solids Review</t>
  </si>
  <si>
    <t>Volume and capacity units</t>
  </si>
  <si>
    <t>The volume of composite solids</t>
  </si>
  <si>
    <t>The volume of a sphere</t>
  </si>
  <si>
    <t>The volume of a cone</t>
  </si>
  <si>
    <t>The volume of a cylinder</t>
  </si>
  <si>
    <t>The volume of a prism</t>
  </si>
  <si>
    <t>The volume of a cube or cuboid</t>
  </si>
  <si>
    <t>Volume of Solids</t>
  </si>
  <si>
    <t>Area &amp; Perimeter Review</t>
  </si>
  <si>
    <t>The perimeter of composite shapes</t>
  </si>
  <si>
    <t>The area of composite shapes</t>
  </si>
  <si>
    <t>The area of a circle</t>
  </si>
  <si>
    <t>The circumference a circle</t>
  </si>
  <si>
    <t>The perimeter of two-dimensional shapes</t>
  </si>
  <si>
    <t>The area of any triangle</t>
  </si>
  <si>
    <t>Converting area units</t>
  </si>
  <si>
    <t>The area of a square or rectangle</t>
  </si>
  <si>
    <t>Converting length units</t>
  </si>
  <si>
    <t>Area &amp; Perimeter</t>
  </si>
  <si>
    <t>Geometry and Measure</t>
  </si>
  <si>
    <t>Exam Level skill</t>
  </si>
  <si>
    <t>Unit Level skill</t>
  </si>
  <si>
    <t>Managing Finance and Statistics</t>
  </si>
  <si>
    <t>Statistics Review</t>
  </si>
  <si>
    <t>Using the line of best fit</t>
  </si>
  <si>
    <t>Drawing the line of best fit</t>
  </si>
  <si>
    <t>Scattergraphs</t>
  </si>
  <si>
    <t>Comparing data</t>
  </si>
  <si>
    <t>The interquartile range</t>
  </si>
  <si>
    <t>Box plots</t>
  </si>
  <si>
    <t>The five-figure summary</t>
  </si>
  <si>
    <t>The range</t>
  </si>
  <si>
    <t>The mode</t>
  </si>
  <si>
    <t>The median</t>
  </si>
  <si>
    <t>The mean</t>
  </si>
  <si>
    <t>Finding the best value</t>
  </si>
  <si>
    <t>Managing incomings and outgoings</t>
  </si>
  <si>
    <t>Event planning</t>
  </si>
  <si>
    <t>Basic budgeting</t>
  </si>
  <si>
    <t>Simple interest loans</t>
  </si>
  <si>
    <t>Borrowing</t>
  </si>
  <si>
    <t>Savings</t>
  </si>
  <si>
    <t>Savings &amp; Borrowing</t>
  </si>
  <si>
    <t>Payslips</t>
  </si>
  <si>
    <t>Calculating net pay</t>
  </si>
  <si>
    <t>Net Pay and Payslips</t>
  </si>
  <si>
    <t>Deductions Review</t>
  </si>
  <si>
    <t>Pension contributions</t>
  </si>
  <si>
    <t>Deductions</t>
  </si>
  <si>
    <t>Gross Income Review</t>
  </si>
  <si>
    <t>Benefits and allowances</t>
  </si>
  <si>
    <t>Gross Income</t>
  </si>
  <si>
    <t>Multiple currency conversions</t>
  </si>
  <si>
    <t>Single currency conversion</t>
  </si>
  <si>
    <t>Currency Conversion</t>
  </si>
  <si>
    <t>Managing Finances and Statistics</t>
  </si>
  <si>
    <t>Exam level skills</t>
  </si>
  <si>
    <t>Unit level skills</t>
  </si>
  <si>
    <t>Numeracy in Context</t>
  </si>
  <si>
    <t>Interpreting pie charts</t>
  </si>
  <si>
    <t>Interpreting comparative line graphs</t>
  </si>
  <si>
    <t>Interpreting compound bar graphs</t>
  </si>
  <si>
    <t>Interpreting stem and leaf diagrams</t>
  </si>
  <si>
    <t>Interpreting tables</t>
  </si>
  <si>
    <t>Interpreting Graphical Data</t>
  </si>
  <si>
    <t>Probability Review</t>
  </si>
  <si>
    <t>Using probability</t>
  </si>
  <si>
    <t>Calculating more complex probabilities</t>
  </si>
  <si>
    <t>Calculating probability</t>
  </si>
  <si>
    <t>Marking scales</t>
  </si>
  <si>
    <t>Speed, Distance &amp; Time Review</t>
  </si>
  <si>
    <t>Speed, distance &amp; time mixed questions</t>
  </si>
  <si>
    <t>Calculating time</t>
  </si>
  <si>
    <t>Calculating distance</t>
  </si>
  <si>
    <t>Calculating speed</t>
  </si>
  <si>
    <t>Converting speed units</t>
  </si>
  <si>
    <t>Converting time units</t>
  </si>
  <si>
    <t>Converting distance units</t>
  </si>
  <si>
    <t>Speed, Distance &amp; Time</t>
  </si>
  <si>
    <t>Order of Operations Review</t>
  </si>
  <si>
    <t>Calculations involving inequalities</t>
  </si>
  <si>
    <t>Using a calculator</t>
  </si>
  <si>
    <t>Operations involving brackets</t>
  </si>
  <si>
    <t>Simple operations</t>
  </si>
  <si>
    <t>The Order of Operations and Using a Calculator</t>
  </si>
  <si>
    <t>Ratio &amp; Proportion Review</t>
  </si>
  <si>
    <t>Inverse (indirect) proportion</t>
  </si>
  <si>
    <t>Using ratios</t>
  </si>
  <si>
    <t>Sharing ratios</t>
  </si>
  <si>
    <t>Simplifying ratios</t>
  </si>
  <si>
    <t>Percentages Review</t>
  </si>
  <si>
    <t>Using simple percentage increase and decrease</t>
  </si>
  <si>
    <t>Calculating simple percentage increase and decrease</t>
  </si>
  <si>
    <t>Calculating a percentage of a number or quantity</t>
  </si>
  <si>
    <t>Expressing a decimal as a percentage</t>
  </si>
  <si>
    <t>Expressing a percentage as a decimal</t>
  </si>
  <si>
    <t>Expressing a fraction as percentage</t>
  </si>
  <si>
    <t>Expressing a percentage as a fraction</t>
  </si>
  <si>
    <t>Fractions review</t>
  </si>
  <si>
    <t>Determining which fraction is-greater</t>
  </si>
  <si>
    <t>Expressing decimals as fractions</t>
  </si>
  <si>
    <t>Expressing fractions as decimals</t>
  </si>
  <si>
    <t>Stating the number of fractional parts</t>
  </si>
  <si>
    <t>Changing mixed numbers to improper fractions</t>
  </si>
  <si>
    <t>Changing improper fractions to mixed numbers</t>
  </si>
  <si>
    <t>Simplifying fractions</t>
  </si>
  <si>
    <t>Decimal Numbers Review</t>
  </si>
  <si>
    <t>Division of a decimal by multiples of 10, 100 and 1000</t>
  </si>
  <si>
    <t>Division of a decimal by 10, 100 and 1000</t>
  </si>
  <si>
    <t>Multiplication of a decimal by multiples of 10, 100 and 1000</t>
  </si>
  <si>
    <t>Multiplication by of a decimal 10, 100 and 1000</t>
  </si>
  <si>
    <t>Division of a decimal by a whole number</t>
  </si>
  <si>
    <t>Multiplication of a decimal by a whole number</t>
  </si>
  <si>
    <t>Addition and subtraction of decimal numbers</t>
  </si>
  <si>
    <t>Decimal Numbers</t>
  </si>
  <si>
    <t>Whole Numbers Review</t>
  </si>
  <si>
    <t>Division by multiples of 10, 100 and 1000</t>
  </si>
  <si>
    <t>Division by 10, 100 and 1000</t>
  </si>
  <si>
    <t>Multiplication by multiples of 10, 100 and 1000</t>
  </si>
  <si>
    <t>Multiplication by 10, 100 and 1000</t>
  </si>
  <si>
    <t>Division of whole numbers</t>
  </si>
  <si>
    <t>Multiplication of whole numbers</t>
  </si>
  <si>
    <t>Addition &amp; Subtraction of whole numbers</t>
  </si>
  <si>
    <t>Whole Numbers</t>
  </si>
  <si>
    <t>Rounding Review</t>
  </si>
  <si>
    <t>Rounding to significant figures</t>
  </si>
  <si>
    <t>Rounding to one, two or three decimal places</t>
  </si>
  <si>
    <t>Answers</t>
  </si>
  <si>
    <t>4.10</t>
  </si>
  <si>
    <t>5.10</t>
  </si>
  <si>
    <t>Chap</t>
  </si>
  <si>
    <t>19.10</t>
  </si>
  <si>
    <t>21.10</t>
  </si>
  <si>
    <t>21.11</t>
  </si>
  <si>
    <t>Non L&amp;T</t>
  </si>
  <si>
    <t>N11</t>
  </si>
  <si>
    <t>N12</t>
  </si>
  <si>
    <t>F13</t>
  </si>
  <si>
    <t>F14</t>
  </si>
  <si>
    <t>F15</t>
  </si>
  <si>
    <t>F16</t>
  </si>
  <si>
    <t>F17</t>
  </si>
  <si>
    <t>F18</t>
  </si>
  <si>
    <t>F19</t>
  </si>
  <si>
    <t>G21</t>
  </si>
  <si>
    <t>G22</t>
  </si>
  <si>
    <t>G23</t>
  </si>
  <si>
    <t>G24</t>
  </si>
  <si>
    <t>G25</t>
  </si>
  <si>
    <t>G26</t>
  </si>
  <si>
    <t>G27</t>
  </si>
  <si>
    <t>F20</t>
  </si>
  <si>
    <t>G28</t>
  </si>
  <si>
    <t>G29</t>
  </si>
  <si>
    <t>xx</t>
  </si>
  <si>
    <t>Hours</t>
  </si>
  <si>
    <t>Finding a fraction of a whole number or quantity</t>
  </si>
  <si>
    <t>MFS</t>
  </si>
  <si>
    <t>Info Only</t>
  </si>
  <si>
    <t>Expressing a number as a percentage of another</t>
  </si>
  <si>
    <t>HW 1/2</t>
  </si>
  <si>
    <t>%</t>
  </si>
  <si>
    <t>L5 Num</t>
  </si>
  <si>
    <t>Q4(b) - 4</t>
  </si>
  <si>
    <t>Q3 - 4</t>
  </si>
  <si>
    <t>Q1 - 4</t>
  </si>
  <si>
    <t>Q5 - 3</t>
  </si>
  <si>
    <t>Q5</t>
  </si>
  <si>
    <t>Q6 - 2</t>
  </si>
  <si>
    <t>Q7 - 4</t>
  </si>
  <si>
    <t>Q8 - 2</t>
  </si>
  <si>
    <t>Q9(a) - 1</t>
  </si>
  <si>
    <t>Q9(b) - 1</t>
  </si>
  <si>
    <t>Q10 - 4</t>
  </si>
  <si>
    <t>Q11 - 2</t>
  </si>
  <si>
    <t>Q9(c) - 1</t>
  </si>
  <si>
    <t>Q2/Q4(a) - 5</t>
  </si>
  <si>
    <t>12.3-4</t>
  </si>
  <si>
    <t>12.5-6</t>
  </si>
  <si>
    <t>20.3-4</t>
  </si>
  <si>
    <t>20.5-6</t>
  </si>
  <si>
    <t>29.3-4</t>
  </si>
  <si>
    <t>29.5-6</t>
  </si>
  <si>
    <t>Graphical Data Review</t>
  </si>
  <si>
    <t>Currency Conversion Review</t>
  </si>
  <si>
    <t>Net Pay &amp; Payslips Review</t>
  </si>
  <si>
    <t>HW 1/2/3</t>
  </si>
  <si>
    <t>The area of a right-angled triangle</t>
  </si>
  <si>
    <t>1 credit = 10 hours learning (average learner)</t>
  </si>
  <si>
    <r>
      <rPr>
        <b/>
        <sz val="20"/>
        <color theme="1"/>
        <rFont val="Arial"/>
        <family val="2"/>
      </rPr>
      <t>80</t>
    </r>
    <r>
      <rPr>
        <sz val="20"/>
        <color theme="1"/>
        <rFont val="Arial"/>
        <family val="2"/>
      </rPr>
      <t xml:space="preserve"> hours
Self-directed learning</t>
    </r>
  </si>
  <si>
    <r>
      <rPr>
        <b/>
        <sz val="20"/>
        <color theme="1"/>
        <rFont val="Arial"/>
        <family val="2"/>
      </rPr>
      <t>160</t>
    </r>
    <r>
      <rPr>
        <sz val="20"/>
        <color theme="1"/>
        <rFont val="Arial"/>
        <family val="2"/>
      </rPr>
      <t xml:space="preserve"> hours
Directed learning</t>
    </r>
  </si>
  <si>
    <t>SQA - Design of National 5 and Higher Courses (24 Credit Points)</t>
  </si>
  <si>
    <t>Castlebay School - National 5 Applications of Mathematics (24 Credit Points)</t>
  </si>
  <si>
    <t>1 / NA</t>
  </si>
  <si>
    <t>DHT</t>
  </si>
  <si>
    <t>4 Periods</t>
  </si>
  <si>
    <t>4+ Periods</t>
  </si>
  <si>
    <t>4 M</t>
  </si>
  <si>
    <t>RR</t>
  </si>
  <si>
    <r>
      <rPr>
        <b/>
        <sz val="20"/>
        <color theme="1"/>
        <rFont val="Arial"/>
        <family val="2"/>
      </rPr>
      <t>128</t>
    </r>
    <r>
      <rPr>
        <sz val="20"/>
        <color theme="1"/>
        <rFont val="Arial"/>
        <family val="2"/>
      </rPr>
      <t xml:space="preserve"> hours
Class time</t>
    </r>
  </si>
  <si>
    <r>
      <rPr>
        <b/>
        <sz val="20"/>
        <rFont val="Arial"/>
        <family val="2"/>
      </rPr>
      <t>112</t>
    </r>
    <r>
      <rPr>
        <sz val="20"/>
        <rFont val="Arial"/>
        <family val="2"/>
      </rPr>
      <t xml:space="preserve"> hours
Non-class time</t>
    </r>
  </si>
  <si>
    <t>M</t>
  </si>
  <si>
    <t>Monica</t>
  </si>
  <si>
    <t>G14</t>
  </si>
  <si>
    <t>S5/S6</t>
  </si>
  <si>
    <t>MFS + G&amp;M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</si>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</sst>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"/>
  </numFmts>
  <fonts count="5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8"/>
      <name val="Calibri"/>
      <family val="2"/>
      <scheme val="minor"/>
    </font>
    <font>
      <sz val="12"/>
      <name val="Arial"/>
      <family val="2"/>
    </font>
    <font>
      <b/>
      <strike/>
      <sz val="12"/>
      <name val="Arial"/>
      <family val="2"/>
    </font>
    <font>
      <strike/>
      <sz val="12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12"/>
      <color rgb="FF7030A0"/>
      <name val="Arial"/>
      <family val="2"/>
    </font>
    <font>
      <b/>
      <sz val="12"/>
      <color rgb="FF00B0F0"/>
      <name val="Arial"/>
      <family val="2"/>
    </font>
    <font>
      <sz val="9"/>
      <color indexed="81"/>
      <name val="Tahoma"/>
      <family val="2"/>
    </font>
    <font>
      <sz val="12"/>
      <color rgb="FFFF0000"/>
      <name val="Arial"/>
      <family val="2"/>
    </font>
    <font>
      <sz val="12"/>
      <color rgb="FF7030A0"/>
      <name val="Arial"/>
      <family val="2"/>
    </font>
    <font>
      <sz val="12"/>
      <color rgb="FF00B0F0"/>
      <name val="Arial"/>
      <family val="2"/>
    </font>
    <font>
      <strike/>
      <sz val="11"/>
      <color theme="1"/>
      <name val="Arial"/>
      <family val="2"/>
    </font>
    <font>
      <sz val="11"/>
      <name val="Arial"/>
      <family val="2"/>
    </font>
    <font>
      <b/>
      <sz val="11"/>
      <color rgb="FF7030A0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i/>
      <strike/>
      <sz val="11"/>
      <color theme="1"/>
      <name val="Arial"/>
      <family val="2"/>
    </font>
    <font>
      <sz val="11"/>
      <color rgb="FF7030A0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b/>
      <sz val="14"/>
      <color theme="1"/>
      <name val="Arial"/>
      <family val="2"/>
    </font>
    <font>
      <b/>
      <u/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20"/>
      <name val="Arial"/>
      <family val="2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b/>
      <sz val="20"/>
      <name val="Arial"/>
      <family val="2"/>
    </font>
    <font>
      <b/>
      <strike/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12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5"/>
        <bgColor auto="1"/>
      </patternFill>
    </fill>
    <fill>
      <patternFill patternType="gray0625"/>
    </fill>
    <fill>
      <patternFill patternType="lightUp"/>
    </fill>
    <fill>
      <patternFill patternType="solid">
        <fgColor theme="9" tint="0.79995117038483843"/>
        <bgColor auto="1"/>
      </patternFill>
    </fill>
    <fill>
      <patternFill patternType="solid">
        <fgColor rgb="FFFFA0A0"/>
        <bgColor indexed="64"/>
      </patternFill>
    </fill>
    <fill>
      <patternFill patternType="solid">
        <fgColor rgb="FFA0FFA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246">
    <xf numFmtId="0" fontId="0" fillId="0" borderId="0" xfId="0"/>
    <xf numFmtId="0" fontId="1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9" fontId="11" fillId="2" borderId="1" xfId="1" applyFont="1" applyFill="1" applyBorder="1" applyAlignment="1">
      <alignment horizontal="center" vertical="center"/>
    </xf>
    <xf numFmtId="9" fontId="11" fillId="2" borderId="1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" fontId="11" fillId="2" borderId="0" xfId="0" applyNumberFormat="1" applyFont="1" applyFill="1" applyAlignment="1">
      <alignment horizontal="right" vertical="center"/>
    </xf>
    <xf numFmtId="0" fontId="14" fillId="2" borderId="1" xfId="0" applyFont="1" applyFill="1" applyBorder="1" applyAlignment="1">
      <alignment horizontal="center" vertical="center"/>
    </xf>
    <xf numFmtId="0" fontId="7" fillId="2" borderId="0" xfId="0" applyFont="1" applyFill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horizontal="right" vertical="center"/>
      <protection locked="0"/>
    </xf>
    <xf numFmtId="0" fontId="7" fillId="3" borderId="1" xfId="0" applyFont="1" applyFill="1" applyBorder="1" applyAlignment="1">
      <alignment horizontal="center"/>
    </xf>
    <xf numFmtId="0" fontId="19" fillId="0" borderId="12" xfId="0" applyFont="1" applyBorder="1" applyAlignment="1">
      <alignment vertical="center"/>
    </xf>
    <xf numFmtId="0" fontId="19" fillId="4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9" fillId="0" borderId="0" xfId="0" applyFont="1"/>
    <xf numFmtId="0" fontId="19" fillId="0" borderId="8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19" fillId="0" borderId="9" xfId="0" applyFont="1" applyBorder="1" applyAlignment="1">
      <alignment horizontal="center" vertical="center"/>
    </xf>
    <xf numFmtId="0" fontId="19" fillId="0" borderId="7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9" fillId="0" borderId="21" xfId="0" applyFont="1" applyBorder="1" applyAlignment="1">
      <alignment vertical="center"/>
    </xf>
    <xf numFmtId="0" fontId="19" fillId="0" borderId="25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9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6" fillId="0" borderId="12" xfId="0" applyFont="1" applyBorder="1" applyAlignment="1">
      <alignment horizontal="center" vertical="center"/>
    </xf>
    <xf numFmtId="0" fontId="22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23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13" fillId="0" borderId="26" xfId="0" applyFont="1" applyBorder="1" applyAlignme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quotePrefix="1" applyFont="1" applyAlignment="1">
      <alignment horizontal="left" vertical="center" indent="1"/>
    </xf>
    <xf numFmtId="2" fontId="12" fillId="0" borderId="0" xfId="0" applyNumberFormat="1" applyFont="1" applyAlignment="1">
      <alignment horizontal="left" vertical="center" indent="1"/>
    </xf>
    <xf numFmtId="0" fontId="19" fillId="2" borderId="1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12" fillId="0" borderId="31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2" fontId="12" fillId="0" borderId="0" xfId="0" applyNumberFormat="1" applyFont="1" applyAlignment="1">
      <alignment vertical="center"/>
    </xf>
    <xf numFmtId="0" fontId="17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right" vertical="center"/>
    </xf>
    <xf numFmtId="0" fontId="9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right" vertical="center"/>
    </xf>
    <xf numFmtId="0" fontId="14" fillId="2" borderId="38" xfId="0" applyFont="1" applyFill="1" applyBorder="1" applyAlignment="1">
      <alignment horizontal="right" vertical="center"/>
    </xf>
    <xf numFmtId="0" fontId="10" fillId="2" borderId="38" xfId="0" applyFont="1" applyFill="1" applyBorder="1" applyAlignment="1">
      <alignment horizontal="left" vertical="center"/>
    </xf>
    <xf numFmtId="0" fontId="11" fillId="2" borderId="38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31" xfId="0" applyFont="1" applyBorder="1" applyAlignment="1">
      <alignment vertical="center"/>
    </xf>
    <xf numFmtId="0" fontId="33" fillId="0" borderId="32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vertical="center"/>
    </xf>
    <xf numFmtId="49" fontId="13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49" fontId="35" fillId="0" borderId="0" xfId="0" applyNumberFormat="1" applyFont="1" applyAlignment="1">
      <alignment vertical="center"/>
    </xf>
    <xf numFmtId="0" fontId="36" fillId="0" borderId="0" xfId="0" applyFont="1" applyAlignment="1">
      <alignment horizontal="left" vertical="center" indent="1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38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1" fillId="0" borderId="0" xfId="0" applyFont="1" applyAlignment="1">
      <alignment horizontal="center" vertical="center"/>
    </xf>
    <xf numFmtId="0" fontId="43" fillId="0" borderId="0" xfId="0" applyFont="1"/>
    <xf numFmtId="0" fontId="39" fillId="0" borderId="0" xfId="0" applyFont="1" applyAlignment="1">
      <alignment horizontal="right" vertical="center"/>
    </xf>
    <xf numFmtId="0" fontId="10" fillId="2" borderId="33" xfId="0" applyFont="1" applyFill="1" applyBorder="1" applyAlignment="1">
      <alignment horizontal="right" vertical="center"/>
    </xf>
    <xf numFmtId="0" fontId="11" fillId="2" borderId="34" xfId="0" applyFont="1" applyFill="1" applyBorder="1" applyAlignment="1">
      <alignment horizontal="right" vertical="center"/>
    </xf>
    <xf numFmtId="0" fontId="10" fillId="2" borderId="34" xfId="0" applyFont="1" applyFill="1" applyBorder="1" applyAlignment="1">
      <alignment horizontal="left" vertical="center"/>
    </xf>
    <xf numFmtId="0" fontId="11" fillId="2" borderId="34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1" fontId="14" fillId="2" borderId="0" xfId="0" applyNumberFormat="1" applyFont="1" applyFill="1" applyAlignment="1">
      <alignment horizontal="right" vertical="center"/>
    </xf>
    <xf numFmtId="0" fontId="14" fillId="2" borderId="0" xfId="0" applyFont="1" applyFill="1" applyAlignment="1">
      <alignment horizontal="right" vertical="center"/>
    </xf>
    <xf numFmtId="1" fontId="14" fillId="2" borderId="38" xfId="0" applyNumberFormat="1" applyFont="1" applyFill="1" applyBorder="1" applyAlignment="1">
      <alignment horizontal="right" vertical="center"/>
    </xf>
    <xf numFmtId="0" fontId="4" fillId="2" borderId="38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/>
    </xf>
    <xf numFmtId="164" fontId="14" fillId="2" borderId="1" xfId="0" applyNumberFormat="1" applyFont="1" applyFill="1" applyBorder="1" applyAlignment="1">
      <alignment horizontal="right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9" fontId="11" fillId="2" borderId="0" xfId="1" applyFont="1" applyFill="1" applyBorder="1" applyAlignment="1">
      <alignment horizontal="center" vertical="center"/>
    </xf>
    <xf numFmtId="9" fontId="11" fillId="2" borderId="0" xfId="0" applyNumberFormat="1" applyFont="1" applyFill="1" applyAlignment="1">
      <alignment horizontal="center" vertical="center"/>
    </xf>
    <xf numFmtId="1" fontId="8" fillId="2" borderId="0" xfId="0" applyNumberFormat="1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34" fillId="0" borderId="31" xfId="0" applyFont="1" applyBorder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19" fillId="8" borderId="31" xfId="0" applyFont="1" applyFill="1" applyBorder="1" applyAlignment="1">
      <alignment horizontal="center" vertical="center"/>
    </xf>
    <xf numFmtId="0" fontId="19" fillId="8" borderId="29" xfId="0" applyFont="1" applyFill="1" applyBorder="1" applyAlignment="1">
      <alignment horizontal="center" vertical="center"/>
    </xf>
    <xf numFmtId="0" fontId="19" fillId="8" borderId="41" xfId="0" applyFont="1" applyFill="1" applyBorder="1" applyAlignment="1">
      <alignment horizontal="center" vertical="center"/>
    </xf>
    <xf numFmtId="0" fontId="19" fillId="8" borderId="32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7" fillId="0" borderId="45" xfId="0" applyFont="1" applyBorder="1" applyAlignment="1">
      <alignment horizontal="center"/>
    </xf>
    <xf numFmtId="0" fontId="19" fillId="0" borderId="45" xfId="0" applyFont="1" applyBorder="1" applyAlignment="1">
      <alignment horizontal="center"/>
    </xf>
    <xf numFmtId="0" fontId="48" fillId="0" borderId="0" xfId="0" applyFont="1" applyAlignment="1">
      <alignment vertical="center"/>
    </xf>
    <xf numFmtId="0" fontId="19" fillId="3" borderId="45" xfId="0" applyFont="1" applyFill="1" applyBorder="1" applyAlignment="1">
      <alignment horizontal="center"/>
    </xf>
    <xf numFmtId="0" fontId="14" fillId="2" borderId="28" xfId="0" applyFont="1" applyFill="1" applyBorder="1" applyAlignment="1">
      <alignment horizontal="center" vertical="center"/>
    </xf>
    <xf numFmtId="0" fontId="19" fillId="4" borderId="45" xfId="0" applyFont="1" applyFill="1" applyBorder="1" applyAlignment="1">
      <alignment horizontal="center"/>
    </xf>
    <xf numFmtId="164" fontId="14" fillId="2" borderId="27" xfId="0" applyNumberFormat="1" applyFont="1" applyFill="1" applyBorder="1" applyAlignment="1">
      <alignment horizontal="right" vertical="center"/>
    </xf>
    <xf numFmtId="164" fontId="7" fillId="2" borderId="27" xfId="0" applyNumberFormat="1" applyFont="1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19" fillId="4" borderId="46" xfId="0" applyFont="1" applyFill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9" fillId="3" borderId="28" xfId="0" applyFont="1" applyFill="1" applyBorder="1" applyAlignment="1">
      <alignment horizontal="center"/>
    </xf>
    <xf numFmtId="0" fontId="26" fillId="0" borderId="28" xfId="0" applyFont="1" applyBorder="1" applyAlignment="1">
      <alignment horizontal="center"/>
    </xf>
    <xf numFmtId="0" fontId="27" fillId="0" borderId="28" xfId="0" applyFont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4" fillId="2" borderId="29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16" fillId="3" borderId="47" xfId="0" applyFont="1" applyFill="1" applyBorder="1" applyAlignment="1">
      <alignment horizontal="center" vertical="center"/>
    </xf>
    <xf numFmtId="0" fontId="16" fillId="3" borderId="48" xfId="0" applyFont="1" applyFill="1" applyBorder="1" applyAlignment="1">
      <alignment horizontal="center" vertical="center"/>
    </xf>
    <xf numFmtId="0" fontId="19" fillId="4" borderId="49" xfId="0" applyFont="1" applyFill="1" applyBorder="1" applyAlignment="1">
      <alignment horizontal="center"/>
    </xf>
    <xf numFmtId="0" fontId="19" fillId="4" borderId="50" xfId="0" applyFont="1" applyFill="1" applyBorder="1" applyAlignment="1">
      <alignment horizontal="center"/>
    </xf>
    <xf numFmtId="0" fontId="19" fillId="0" borderId="47" xfId="0" applyFont="1" applyBorder="1" applyAlignment="1">
      <alignment horizontal="center"/>
    </xf>
    <xf numFmtId="0" fontId="19" fillId="0" borderId="48" xfId="0" applyFont="1" applyBorder="1" applyAlignment="1">
      <alignment horizontal="center"/>
    </xf>
    <xf numFmtId="0" fontId="19" fillId="3" borderId="47" xfId="0" applyFont="1" applyFill="1" applyBorder="1" applyAlignment="1">
      <alignment horizontal="center"/>
    </xf>
    <xf numFmtId="0" fontId="19" fillId="3" borderId="48" xfId="0" applyFont="1" applyFill="1" applyBorder="1" applyAlignment="1">
      <alignment horizontal="center"/>
    </xf>
    <xf numFmtId="0" fontId="26" fillId="0" borderId="48" xfId="0" applyFont="1" applyBorder="1" applyAlignment="1">
      <alignment horizontal="center"/>
    </xf>
    <xf numFmtId="0" fontId="27" fillId="0" borderId="47" xfId="0" applyFont="1" applyBorder="1" applyAlignment="1">
      <alignment horizontal="center"/>
    </xf>
    <xf numFmtId="0" fontId="27" fillId="0" borderId="48" xfId="0" applyFont="1" applyBorder="1" applyAlignment="1">
      <alignment horizontal="center"/>
    </xf>
    <xf numFmtId="0" fontId="7" fillId="3" borderId="47" xfId="0" applyFont="1" applyFill="1" applyBorder="1" applyAlignment="1">
      <alignment horizontal="center"/>
    </xf>
    <xf numFmtId="0" fontId="7" fillId="3" borderId="48" xfId="0" applyFont="1" applyFill="1" applyBorder="1" applyAlignment="1">
      <alignment horizontal="center"/>
    </xf>
    <xf numFmtId="0" fontId="26" fillId="0" borderId="47" xfId="0" applyFont="1" applyBorder="1" applyAlignment="1">
      <alignment horizontal="center"/>
    </xf>
    <xf numFmtId="0" fontId="17" fillId="0" borderId="47" xfId="0" applyFont="1" applyBorder="1" applyAlignment="1">
      <alignment horizontal="center"/>
    </xf>
    <xf numFmtId="0" fontId="19" fillId="0" borderId="41" xfId="0" applyFont="1" applyBorder="1" applyAlignment="1">
      <alignment horizontal="center"/>
    </xf>
    <xf numFmtId="0" fontId="19" fillId="0" borderId="43" xfId="0" applyFont="1" applyBorder="1" applyAlignment="1">
      <alignment horizontal="center"/>
    </xf>
    <xf numFmtId="0" fontId="19" fillId="4" borderId="47" xfId="0" applyFont="1" applyFill="1" applyBorder="1" applyAlignment="1">
      <alignment horizontal="center"/>
    </xf>
    <xf numFmtId="0" fontId="17" fillId="0" borderId="48" xfId="0" applyFont="1" applyBorder="1" applyAlignment="1">
      <alignment horizontal="center"/>
    </xf>
    <xf numFmtId="0" fontId="21" fillId="8" borderId="31" xfId="0" applyFont="1" applyFill="1" applyBorder="1" applyAlignment="1">
      <alignment horizontal="center" vertical="center"/>
    </xf>
    <xf numFmtId="0" fontId="21" fillId="8" borderId="29" xfId="0" applyFont="1" applyFill="1" applyBorder="1" applyAlignment="1">
      <alignment horizontal="center" vertical="center"/>
    </xf>
    <xf numFmtId="0" fontId="21" fillId="8" borderId="41" xfId="0" applyFont="1" applyFill="1" applyBorder="1" applyAlignment="1">
      <alignment horizontal="center" vertical="center"/>
    </xf>
    <xf numFmtId="0" fontId="19" fillId="0" borderId="49" xfId="0" applyFont="1" applyBorder="1" applyAlignment="1">
      <alignment horizontal="center"/>
    </xf>
    <xf numFmtId="0" fontId="19" fillId="0" borderId="50" xfId="0" applyFont="1" applyBorder="1" applyAlignment="1">
      <alignment horizontal="center"/>
    </xf>
    <xf numFmtId="0" fontId="19" fillId="0" borderId="46" xfId="0" applyFont="1" applyBorder="1" applyAlignment="1">
      <alignment horizontal="center"/>
    </xf>
    <xf numFmtId="0" fontId="50" fillId="0" borderId="47" xfId="0" applyFont="1" applyBorder="1" applyAlignment="1">
      <alignment horizontal="center"/>
    </xf>
    <xf numFmtId="0" fontId="50" fillId="0" borderId="48" xfId="0" applyFont="1" applyBorder="1" applyAlignment="1">
      <alignment horizontal="center"/>
    </xf>
    <xf numFmtId="0" fontId="50" fillId="0" borderId="28" xfId="0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26" fillId="0" borderId="45" xfId="0" applyFont="1" applyBorder="1" applyAlignment="1">
      <alignment horizontal="center"/>
    </xf>
    <xf numFmtId="0" fontId="19" fillId="9" borderId="29" xfId="0" applyFont="1" applyFill="1" applyBorder="1" applyAlignment="1">
      <alignment horizontal="center" vertical="center"/>
    </xf>
    <xf numFmtId="0" fontId="19" fillId="9" borderId="41" xfId="0" applyFont="1" applyFill="1" applyBorder="1" applyAlignment="1">
      <alignment horizontal="center" vertical="center"/>
    </xf>
    <xf numFmtId="0" fontId="19" fillId="9" borderId="32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37" xfId="0" applyFont="1" applyFill="1" applyBorder="1" applyAlignment="1">
      <alignment horizontal="right" vertical="center"/>
    </xf>
    <xf numFmtId="164" fontId="14" fillId="5" borderId="27" xfId="0" applyNumberFormat="1" applyFont="1" applyFill="1" applyBorder="1" applyAlignment="1">
      <alignment horizontal="center" vertical="center"/>
    </xf>
    <xf numFmtId="164" fontId="14" fillId="5" borderId="34" xfId="0" applyNumberFormat="1" applyFont="1" applyFill="1" applyBorder="1" applyAlignment="1">
      <alignment horizontal="center" vertical="center"/>
    </xf>
    <xf numFmtId="164" fontId="14" fillId="5" borderId="44" xfId="0" applyNumberFormat="1" applyFont="1" applyFill="1" applyBorder="1" applyAlignment="1">
      <alignment horizontal="center" vertical="center"/>
    </xf>
    <xf numFmtId="164" fontId="14" fillId="5" borderId="28" xfId="0" applyNumberFormat="1" applyFont="1" applyFill="1" applyBorder="1" applyAlignment="1">
      <alignment horizontal="center" vertical="center"/>
    </xf>
    <xf numFmtId="1" fontId="8" fillId="2" borderId="2" xfId="0" applyNumberFormat="1" applyFont="1" applyFill="1" applyBorder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6" fillId="0" borderId="18" xfId="0" applyFont="1" applyBorder="1" applyAlignment="1">
      <alignment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9" fillId="0" borderId="20" xfId="0" applyFont="1" applyBorder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21" xfId="0" applyFont="1" applyBorder="1" applyAlignment="1">
      <alignment vertical="center"/>
    </xf>
    <xf numFmtId="0" fontId="19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45" fillId="7" borderId="33" xfId="0" applyFont="1" applyFill="1" applyBorder="1" applyAlignment="1">
      <alignment horizontal="center" vertical="center" wrapText="1"/>
    </xf>
    <xf numFmtId="0" fontId="45" fillId="7" borderId="34" xfId="0" applyFont="1" applyFill="1" applyBorder="1" applyAlignment="1">
      <alignment horizontal="center" vertical="center" wrapText="1"/>
    </xf>
    <xf numFmtId="0" fontId="45" fillId="7" borderId="35" xfId="0" applyFont="1" applyFill="1" applyBorder="1" applyAlignment="1">
      <alignment horizontal="center" vertical="center" wrapText="1"/>
    </xf>
    <xf numFmtId="0" fontId="45" fillId="7" borderId="2" xfId="0" applyFont="1" applyFill="1" applyBorder="1" applyAlignment="1">
      <alignment horizontal="center" vertical="center" wrapText="1"/>
    </xf>
    <xf numFmtId="0" fontId="45" fillId="7" borderId="0" xfId="0" applyFont="1" applyFill="1" applyAlignment="1">
      <alignment horizontal="center" vertical="center" wrapText="1"/>
    </xf>
    <xf numFmtId="0" fontId="45" fillId="7" borderId="36" xfId="0" applyFont="1" applyFill="1" applyBorder="1" applyAlignment="1">
      <alignment horizontal="center" vertical="center" wrapText="1"/>
    </xf>
    <xf numFmtId="0" fontId="45" fillId="7" borderId="37" xfId="0" applyFont="1" applyFill="1" applyBorder="1" applyAlignment="1">
      <alignment horizontal="center" vertical="center" wrapText="1"/>
    </xf>
    <xf numFmtId="0" fontId="45" fillId="7" borderId="38" xfId="0" applyFont="1" applyFill="1" applyBorder="1" applyAlignment="1">
      <alignment horizontal="center" vertical="center" wrapText="1"/>
    </xf>
    <xf numFmtId="0" fontId="45" fillId="7" borderId="39" xfId="0" applyFont="1" applyFill="1" applyBorder="1" applyAlignment="1">
      <alignment horizontal="center" vertical="center" wrapText="1"/>
    </xf>
    <xf numFmtId="0" fontId="44" fillId="6" borderId="34" xfId="0" applyFont="1" applyFill="1" applyBorder="1" applyAlignment="1">
      <alignment horizontal="center" vertical="center" wrapText="1"/>
    </xf>
    <xf numFmtId="0" fontId="44" fillId="6" borderId="35" xfId="0" applyFont="1" applyFill="1" applyBorder="1" applyAlignment="1">
      <alignment horizontal="center" vertical="center" wrapText="1"/>
    </xf>
    <xf numFmtId="0" fontId="44" fillId="6" borderId="0" xfId="0" applyFont="1" applyFill="1" applyAlignment="1">
      <alignment horizontal="center" vertical="center" wrapText="1"/>
    </xf>
    <xf numFmtId="0" fontId="44" fillId="6" borderId="36" xfId="0" applyFont="1" applyFill="1" applyBorder="1" applyAlignment="1">
      <alignment horizontal="center" vertical="center" wrapText="1"/>
    </xf>
    <xf numFmtId="0" fontId="44" fillId="6" borderId="38" xfId="0" applyFont="1" applyFill="1" applyBorder="1" applyAlignment="1">
      <alignment horizontal="center" vertical="center" wrapText="1"/>
    </xf>
    <xf numFmtId="0" fontId="44" fillId="6" borderId="39" xfId="0" applyFont="1" applyFill="1" applyBorder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0" fontId="45" fillId="6" borderId="33" xfId="0" applyFont="1" applyFill="1" applyBorder="1" applyAlignment="1">
      <alignment horizontal="center" vertical="center" wrapText="1"/>
    </xf>
    <xf numFmtId="0" fontId="45" fillId="6" borderId="34" xfId="0" applyFont="1" applyFill="1" applyBorder="1" applyAlignment="1">
      <alignment horizontal="center" vertical="center" wrapText="1"/>
    </xf>
    <xf numFmtId="0" fontId="45" fillId="6" borderId="35" xfId="0" applyFont="1" applyFill="1" applyBorder="1" applyAlignment="1">
      <alignment horizontal="center" vertical="center" wrapText="1"/>
    </xf>
    <xf numFmtId="0" fontId="45" fillId="6" borderId="2" xfId="0" applyFont="1" applyFill="1" applyBorder="1" applyAlignment="1">
      <alignment horizontal="center" vertical="center" wrapText="1"/>
    </xf>
    <xf numFmtId="0" fontId="45" fillId="6" borderId="0" xfId="0" applyFont="1" applyFill="1" applyAlignment="1">
      <alignment horizontal="center" vertical="center" wrapText="1"/>
    </xf>
    <xf numFmtId="0" fontId="45" fillId="6" borderId="36" xfId="0" applyFont="1" applyFill="1" applyBorder="1" applyAlignment="1">
      <alignment horizontal="center" vertical="center" wrapText="1"/>
    </xf>
    <xf numFmtId="0" fontId="45" fillId="6" borderId="37" xfId="0" applyFont="1" applyFill="1" applyBorder="1" applyAlignment="1">
      <alignment horizontal="center" vertical="center" wrapText="1"/>
    </xf>
    <xf numFmtId="0" fontId="45" fillId="6" borderId="38" xfId="0" applyFont="1" applyFill="1" applyBorder="1" applyAlignment="1">
      <alignment horizontal="center" vertical="center" wrapText="1"/>
    </xf>
    <xf numFmtId="0" fontId="45" fillId="6" borderId="39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5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0FFA0"/>
      <color rgb="FFFFA0A0"/>
      <color rgb="FFE67878"/>
      <color rgb="FF78E678"/>
      <color rgb="FF7AE775"/>
      <color rgb="FFFFA7A7"/>
      <color rgb="FFFF7F7F"/>
      <color rgb="FF7FDC7F"/>
      <color rgb="FF7FFF7F"/>
      <color rgb="FFFF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3867150</xdr:colOff>
      <xdr:row>7</xdr:row>
      <xdr:rowOff>88105</xdr:rowOff>
    </xdr:from>
    <xdr:to>
      <xdr:col>3</xdr:col>
      <xdr:colOff>286461</xdr:colOff>
      <xdr:row>16</xdr:row>
      <xdr:rowOff>97514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9AAA3A31-22EF-48EC-8D92-5145060B1C8D}"/>
            </a:ext>
          </a:extLst>
        </xdr:cNvPr>
        <xdr:cNvGrpSpPr/>
      </xdr:nvGrpSpPr>
      <xdr:grpSpPr>
        <a:xfrm>
          <a:off x="4514850" y="1326355"/>
          <a:ext cx="667461" cy="1581034"/>
          <a:chOff x="4158591" y="1347932"/>
          <a:chExt cx="397814" cy="1620000"/>
        </a:xfrm>
      </xdr:grpSpPr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B28BF160-4C5F-44E1-910A-A042E2EABAFD}"/>
              </a:ext>
            </a:extLst>
          </xdr:cNvPr>
          <xdr:cNvCxnSpPr/>
        </xdr:nvCxnSpPr>
        <xdr:spPr>
          <a:xfrm flipV="1">
            <a:off x="4160405" y="1354282"/>
            <a:ext cx="396000" cy="0"/>
          </a:xfrm>
          <a:prstGeom prst="straightConnector1">
            <a:avLst/>
          </a:prstGeom>
          <a:ln w="28575"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1">
            <a:extLst>
              <a:ext uri="{FF2B5EF4-FFF2-40B4-BE49-F238E27FC236}">
                <a16:creationId xmlns:a16="http://schemas.microsoft.com/office/drawing/2014/main" id="{4414BBB4-56CD-4B60-B4A9-5967791A1D28}"/>
              </a:ext>
            </a:extLst>
          </xdr:cNvPr>
          <xdr:cNvCxnSpPr/>
        </xdr:nvCxnSpPr>
        <xdr:spPr>
          <a:xfrm flipV="1">
            <a:off x="4160405" y="2964873"/>
            <a:ext cx="396000" cy="0"/>
          </a:xfrm>
          <a:prstGeom prst="straightConnector1">
            <a:avLst/>
          </a:prstGeom>
          <a:ln w="28575"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6D0CF767-6F36-4FB3-B707-ECC5F2148FE9}"/>
              </a:ext>
            </a:extLst>
          </xdr:cNvPr>
          <xdr:cNvCxnSpPr/>
        </xdr:nvCxnSpPr>
        <xdr:spPr>
          <a:xfrm flipH="1">
            <a:off x="4158591" y="1347932"/>
            <a:ext cx="0" cy="162000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3800475</xdr:colOff>
      <xdr:row>13</xdr:row>
      <xdr:rowOff>93802</xdr:rowOff>
    </xdr:from>
    <xdr:to>
      <xdr:col>3</xdr:col>
      <xdr:colOff>217446</xdr:colOff>
      <xdr:row>22</xdr:row>
      <xdr:rowOff>103211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D2F2438C-76F9-4CE2-A430-E928D7F7E5E9}"/>
            </a:ext>
          </a:extLst>
        </xdr:cNvPr>
        <xdr:cNvGrpSpPr/>
      </xdr:nvGrpSpPr>
      <xdr:grpSpPr>
        <a:xfrm>
          <a:off x="4448175" y="2370277"/>
          <a:ext cx="665121" cy="1581034"/>
          <a:chOff x="4158595" y="1347932"/>
          <a:chExt cx="397810" cy="1620000"/>
        </a:xfrm>
      </xdr:grpSpPr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D7EECDD6-86A5-43AE-BDBB-E913CB244AE2}"/>
              </a:ext>
            </a:extLst>
          </xdr:cNvPr>
          <xdr:cNvCxnSpPr/>
        </xdr:nvCxnSpPr>
        <xdr:spPr>
          <a:xfrm flipV="1">
            <a:off x="4160405" y="1354282"/>
            <a:ext cx="396000" cy="0"/>
          </a:xfrm>
          <a:prstGeom prst="straightConnector1">
            <a:avLst/>
          </a:prstGeom>
          <a:ln w="28575">
            <a:solidFill>
              <a:srgbClr val="00B050"/>
            </a:solidFill>
            <a:prstDash val="sysDot"/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299C7956-4276-4C82-96EE-66E187221967}"/>
              </a:ext>
            </a:extLst>
          </xdr:cNvPr>
          <xdr:cNvCxnSpPr/>
        </xdr:nvCxnSpPr>
        <xdr:spPr>
          <a:xfrm flipV="1">
            <a:off x="4160405" y="2964873"/>
            <a:ext cx="396000" cy="0"/>
          </a:xfrm>
          <a:prstGeom prst="straightConnector1">
            <a:avLst/>
          </a:prstGeom>
          <a:ln w="28575">
            <a:solidFill>
              <a:srgbClr val="00B050"/>
            </a:solidFill>
            <a:prstDash val="sysDot"/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8897F220-F941-464F-9C48-E9A1CE40A766}"/>
              </a:ext>
            </a:extLst>
          </xdr:cNvPr>
          <xdr:cNvCxnSpPr/>
        </xdr:nvCxnSpPr>
        <xdr:spPr>
          <a:xfrm flipH="1">
            <a:off x="4158595" y="1347932"/>
            <a:ext cx="0" cy="1620000"/>
          </a:xfrm>
          <a:prstGeom prst="line">
            <a:avLst/>
          </a:prstGeom>
          <a:ln w="28575">
            <a:solidFill>
              <a:srgbClr val="00B05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260350</xdr:colOff>
      <xdr:row>15</xdr:row>
      <xdr:rowOff>31750</xdr:rowOff>
    </xdr:from>
    <xdr:to>
      <xdr:col>4</xdr:col>
      <xdr:colOff>260350</xdr:colOff>
      <xdr:row>22</xdr:row>
      <xdr:rowOff>158750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5380253-7443-41D3-A0AB-99BEC885185B}"/>
            </a:ext>
          </a:extLst>
        </xdr:cNvPr>
        <xdr:cNvCxnSpPr/>
      </xdr:nvCxnSpPr>
      <xdr:spPr>
        <a:xfrm flipH="1" flipV="1">
          <a:off x="5276850" y="2698750"/>
          <a:ext cx="0" cy="1371600"/>
        </a:xfrm>
        <a:prstGeom prst="straightConnector1">
          <a:avLst/>
        </a:prstGeom>
        <a:ln w="28575">
          <a:solidFill>
            <a:srgbClr val="FF000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7</xdr:row>
      <xdr:rowOff>88105</xdr:rowOff>
    </xdr:from>
    <xdr:to>
      <xdr:col>7</xdr:col>
      <xdr:colOff>286460</xdr:colOff>
      <xdr:row>16</xdr:row>
      <xdr:rowOff>97514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829B0D08-F5E5-4D72-8218-29383167CDCC}"/>
            </a:ext>
          </a:extLst>
        </xdr:cNvPr>
        <xdr:cNvGrpSpPr/>
      </xdr:nvGrpSpPr>
      <xdr:grpSpPr>
        <a:xfrm>
          <a:off x="6753225" y="1326355"/>
          <a:ext cx="676985" cy="1581034"/>
          <a:chOff x="4158591" y="1347932"/>
          <a:chExt cx="397814" cy="1620000"/>
        </a:xfrm>
      </xdr:grpSpPr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868DAE43-270D-44A5-1985-26B4197CDAA2}"/>
              </a:ext>
            </a:extLst>
          </xdr:cNvPr>
          <xdr:cNvCxnSpPr/>
        </xdr:nvCxnSpPr>
        <xdr:spPr>
          <a:xfrm flipV="1">
            <a:off x="4160405" y="1354282"/>
            <a:ext cx="396000" cy="0"/>
          </a:xfrm>
          <a:prstGeom prst="straightConnector1">
            <a:avLst/>
          </a:prstGeom>
          <a:ln w="28575"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1EEC4670-B735-7337-FC5D-03567CF39C4A}"/>
              </a:ext>
            </a:extLst>
          </xdr:cNvPr>
          <xdr:cNvCxnSpPr/>
        </xdr:nvCxnSpPr>
        <xdr:spPr>
          <a:xfrm flipV="1">
            <a:off x="4160405" y="2964873"/>
            <a:ext cx="396000" cy="0"/>
          </a:xfrm>
          <a:prstGeom prst="straightConnector1">
            <a:avLst/>
          </a:prstGeom>
          <a:ln w="28575"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90877CFA-26B0-2B18-4EEB-3FCBFC164071}"/>
              </a:ext>
            </a:extLst>
          </xdr:cNvPr>
          <xdr:cNvCxnSpPr/>
        </xdr:nvCxnSpPr>
        <xdr:spPr>
          <a:xfrm flipH="1">
            <a:off x="4158591" y="1347932"/>
            <a:ext cx="0" cy="162000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485775</xdr:colOff>
      <xdr:row>13</xdr:row>
      <xdr:rowOff>93802</xdr:rowOff>
    </xdr:from>
    <xdr:to>
      <xdr:col>7</xdr:col>
      <xdr:colOff>217447</xdr:colOff>
      <xdr:row>22</xdr:row>
      <xdr:rowOff>103211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8384D6D3-7145-4369-A932-404B3A13F0DA}"/>
            </a:ext>
          </a:extLst>
        </xdr:cNvPr>
        <xdr:cNvGrpSpPr/>
      </xdr:nvGrpSpPr>
      <xdr:grpSpPr>
        <a:xfrm>
          <a:off x="6677025" y="2370277"/>
          <a:ext cx="684172" cy="1581034"/>
          <a:chOff x="4158595" y="1347932"/>
          <a:chExt cx="397810" cy="1620000"/>
        </a:xfrm>
      </xdr:grpSpPr>
      <xdr:cxnSp macro="">
        <xdr:nvCxnSpPr>
          <xdr:cNvPr id="25" name="Straight Arrow Connector 24">
            <a:extLst>
              <a:ext uri="{FF2B5EF4-FFF2-40B4-BE49-F238E27FC236}">
                <a16:creationId xmlns:a16="http://schemas.microsoft.com/office/drawing/2014/main" id="{3CF7A68B-BC08-86EE-92E7-C45C82DB9509}"/>
              </a:ext>
            </a:extLst>
          </xdr:cNvPr>
          <xdr:cNvCxnSpPr/>
        </xdr:nvCxnSpPr>
        <xdr:spPr>
          <a:xfrm flipV="1">
            <a:off x="4160405" y="1354282"/>
            <a:ext cx="396000" cy="0"/>
          </a:xfrm>
          <a:prstGeom prst="straightConnector1">
            <a:avLst/>
          </a:prstGeom>
          <a:ln w="28575">
            <a:solidFill>
              <a:srgbClr val="00B050"/>
            </a:solidFill>
            <a:prstDash val="sysDot"/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25">
            <a:extLst>
              <a:ext uri="{FF2B5EF4-FFF2-40B4-BE49-F238E27FC236}">
                <a16:creationId xmlns:a16="http://schemas.microsoft.com/office/drawing/2014/main" id="{8C5F817F-142A-A02E-5BD6-4DAE8741581F}"/>
              </a:ext>
            </a:extLst>
          </xdr:cNvPr>
          <xdr:cNvCxnSpPr/>
        </xdr:nvCxnSpPr>
        <xdr:spPr>
          <a:xfrm flipV="1">
            <a:off x="4160405" y="2964873"/>
            <a:ext cx="396000" cy="0"/>
          </a:xfrm>
          <a:prstGeom prst="straightConnector1">
            <a:avLst/>
          </a:prstGeom>
          <a:ln w="28575">
            <a:solidFill>
              <a:srgbClr val="00B050"/>
            </a:solidFill>
            <a:prstDash val="sysDot"/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055EB6A9-17FF-74B6-428C-56F0C3C4591A}"/>
              </a:ext>
            </a:extLst>
          </xdr:cNvPr>
          <xdr:cNvCxnSpPr/>
        </xdr:nvCxnSpPr>
        <xdr:spPr>
          <a:xfrm flipH="1">
            <a:off x="4158595" y="1347932"/>
            <a:ext cx="0" cy="1620000"/>
          </a:xfrm>
          <a:prstGeom prst="line">
            <a:avLst/>
          </a:prstGeom>
          <a:ln w="28575">
            <a:solidFill>
              <a:srgbClr val="00B05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260350</xdr:colOff>
      <xdr:row>15</xdr:row>
      <xdr:rowOff>31750</xdr:rowOff>
    </xdr:from>
    <xdr:to>
      <xdr:col>8</xdr:col>
      <xdr:colOff>260350</xdr:colOff>
      <xdr:row>22</xdr:row>
      <xdr:rowOff>158750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7360996-E812-4DA4-B940-D1A4252669FC}"/>
            </a:ext>
          </a:extLst>
        </xdr:cNvPr>
        <xdr:cNvCxnSpPr/>
      </xdr:nvCxnSpPr>
      <xdr:spPr>
        <a:xfrm flipH="1" flipV="1">
          <a:off x="5751512" y="2646362"/>
          <a:ext cx="0" cy="1336675"/>
        </a:xfrm>
        <a:prstGeom prst="straightConnector1">
          <a:avLst/>
        </a:prstGeom>
        <a:ln w="28575">
          <a:solidFill>
            <a:srgbClr val="FF000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450850</xdr:colOff>
      <xdr:row>31</xdr:row>
      <xdr:rowOff>76200</xdr:rowOff>
    </xdr:from>
    <xdr:to>
      <xdr:col>0</xdr:col>
      <xdr:colOff>603250</xdr:colOff>
      <xdr:row>32</xdr:row>
      <xdr:rowOff>146050</xdr:rowOff>
    </xdr:to>
    <xdr:sp macro="" textlink="">
      <xdr:nvSpPr>
        <xdr:cNvPr id="2" name="Arrow: Curved Right 1">
          <a:extLst>
            <a:ext uri="{FF2B5EF4-FFF2-40B4-BE49-F238E27FC236}">
              <a16:creationId xmlns:a16="http://schemas.microsoft.com/office/drawing/2014/main" id="{A45C208B-F336-40AB-B698-174116D02E79}"/>
            </a:ext>
          </a:extLst>
        </xdr:cNvPr>
        <xdr:cNvSpPr/>
      </xdr:nvSpPr>
      <xdr:spPr>
        <a:xfrm>
          <a:off x="450850" y="5594350"/>
          <a:ext cx="152400" cy="2476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2108200</xdr:colOff>
      <xdr:row>31</xdr:row>
      <xdr:rowOff>63500</xdr:rowOff>
    </xdr:from>
    <xdr:to>
      <xdr:col>1</xdr:col>
      <xdr:colOff>2260600</xdr:colOff>
      <xdr:row>32</xdr:row>
      <xdr:rowOff>133350</xdr:rowOff>
    </xdr:to>
    <xdr:sp macro="" textlink="">
      <xdr:nvSpPr>
        <xdr:cNvPr id="29" name="Arrow: Curved Right 28">
          <a:extLst>
            <a:ext uri="{FF2B5EF4-FFF2-40B4-BE49-F238E27FC236}">
              <a16:creationId xmlns:a16="http://schemas.microsoft.com/office/drawing/2014/main" id="{4FA57295-6490-4965-89B6-FCB8F03A3E16}"/>
            </a:ext>
          </a:extLst>
        </xdr:cNvPr>
        <xdr:cNvSpPr/>
      </xdr:nvSpPr>
      <xdr:spPr>
        <a:xfrm rot="10800000">
          <a:off x="2743200" y="5581650"/>
          <a:ext cx="152400" cy="2476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561975</xdr:colOff>
      <xdr:row>7</xdr:row>
      <xdr:rowOff>88105</xdr:rowOff>
    </xdr:from>
    <xdr:to>
      <xdr:col>12</xdr:col>
      <xdr:colOff>286460</xdr:colOff>
      <xdr:row>16</xdr:row>
      <xdr:rowOff>97514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448AB7F1-DD41-43D0-BFBA-E83DA107CCAB}"/>
            </a:ext>
          </a:extLst>
        </xdr:cNvPr>
        <xdr:cNvGrpSpPr/>
      </xdr:nvGrpSpPr>
      <xdr:grpSpPr>
        <a:xfrm>
          <a:off x="9829800" y="1326355"/>
          <a:ext cx="676985" cy="1581034"/>
          <a:chOff x="4158591" y="1347932"/>
          <a:chExt cx="397814" cy="1620000"/>
        </a:xfrm>
      </xdr:grpSpPr>
      <xdr:cxnSp macro="">
        <xdr:nvCxnSpPr>
          <xdr:cNvPr id="31" name="Straight Arrow Connector 30">
            <a:extLst>
              <a:ext uri="{FF2B5EF4-FFF2-40B4-BE49-F238E27FC236}">
                <a16:creationId xmlns:a16="http://schemas.microsoft.com/office/drawing/2014/main" id="{A0DF4FAD-AC39-4379-922C-AC6125DD6D2B}"/>
              </a:ext>
            </a:extLst>
          </xdr:cNvPr>
          <xdr:cNvCxnSpPr/>
        </xdr:nvCxnSpPr>
        <xdr:spPr>
          <a:xfrm flipV="1">
            <a:off x="4160405" y="1354282"/>
            <a:ext cx="396000" cy="0"/>
          </a:xfrm>
          <a:prstGeom prst="straightConnector1">
            <a:avLst/>
          </a:prstGeom>
          <a:ln w="28575"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A38EAF90-71F2-4B41-BEAA-3FD2CE37470E}"/>
              </a:ext>
            </a:extLst>
          </xdr:cNvPr>
          <xdr:cNvCxnSpPr/>
        </xdr:nvCxnSpPr>
        <xdr:spPr>
          <a:xfrm flipV="1">
            <a:off x="4160405" y="2964873"/>
            <a:ext cx="396000" cy="0"/>
          </a:xfrm>
          <a:prstGeom prst="straightConnector1">
            <a:avLst/>
          </a:prstGeom>
          <a:ln w="28575"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7DF176FA-90C0-47F8-993D-484A392E5E0F}"/>
              </a:ext>
            </a:extLst>
          </xdr:cNvPr>
          <xdr:cNvCxnSpPr/>
        </xdr:nvCxnSpPr>
        <xdr:spPr>
          <a:xfrm flipH="1">
            <a:off x="4158591" y="1347932"/>
            <a:ext cx="0" cy="162000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485775</xdr:colOff>
      <xdr:row>13</xdr:row>
      <xdr:rowOff>93802</xdr:rowOff>
    </xdr:from>
    <xdr:to>
      <xdr:col>12</xdr:col>
      <xdr:colOff>217447</xdr:colOff>
      <xdr:row>22</xdr:row>
      <xdr:rowOff>103211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664DF1D0-6278-4E61-8225-C24B19446A95}"/>
            </a:ext>
          </a:extLst>
        </xdr:cNvPr>
        <xdr:cNvGrpSpPr/>
      </xdr:nvGrpSpPr>
      <xdr:grpSpPr>
        <a:xfrm>
          <a:off x="9753600" y="2370277"/>
          <a:ext cx="684172" cy="1581034"/>
          <a:chOff x="4158595" y="1347932"/>
          <a:chExt cx="397810" cy="1620000"/>
        </a:xfrm>
      </xdr:grpSpPr>
      <xdr:cxnSp macro="">
        <xdr:nvCxnSpPr>
          <xdr:cNvPr id="35" name="Straight Arrow Connector 34">
            <a:extLst>
              <a:ext uri="{FF2B5EF4-FFF2-40B4-BE49-F238E27FC236}">
                <a16:creationId xmlns:a16="http://schemas.microsoft.com/office/drawing/2014/main" id="{D76C9AF5-9E4C-40DF-AA48-9999065E8618}"/>
              </a:ext>
            </a:extLst>
          </xdr:cNvPr>
          <xdr:cNvCxnSpPr/>
        </xdr:nvCxnSpPr>
        <xdr:spPr>
          <a:xfrm flipV="1">
            <a:off x="4160405" y="1354282"/>
            <a:ext cx="396000" cy="0"/>
          </a:xfrm>
          <a:prstGeom prst="straightConnector1">
            <a:avLst/>
          </a:prstGeom>
          <a:ln w="28575">
            <a:solidFill>
              <a:srgbClr val="00B050"/>
            </a:solidFill>
            <a:prstDash val="sysDot"/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Arrow Connector 35">
            <a:extLst>
              <a:ext uri="{FF2B5EF4-FFF2-40B4-BE49-F238E27FC236}">
                <a16:creationId xmlns:a16="http://schemas.microsoft.com/office/drawing/2014/main" id="{8C993CCF-7E1D-4F21-AA20-6681D951E893}"/>
              </a:ext>
            </a:extLst>
          </xdr:cNvPr>
          <xdr:cNvCxnSpPr/>
        </xdr:nvCxnSpPr>
        <xdr:spPr>
          <a:xfrm flipV="1">
            <a:off x="4160405" y="2964873"/>
            <a:ext cx="396000" cy="0"/>
          </a:xfrm>
          <a:prstGeom prst="straightConnector1">
            <a:avLst/>
          </a:prstGeom>
          <a:ln w="28575">
            <a:solidFill>
              <a:srgbClr val="00B050"/>
            </a:solidFill>
            <a:prstDash val="sysDot"/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0D403F86-20B1-4135-893B-B046A2D3B6B7}"/>
              </a:ext>
            </a:extLst>
          </xdr:cNvPr>
          <xdr:cNvCxnSpPr/>
        </xdr:nvCxnSpPr>
        <xdr:spPr>
          <a:xfrm flipH="1">
            <a:off x="4158595" y="1347932"/>
            <a:ext cx="0" cy="1620000"/>
          </a:xfrm>
          <a:prstGeom prst="line">
            <a:avLst/>
          </a:prstGeom>
          <a:ln w="28575">
            <a:solidFill>
              <a:srgbClr val="00B05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260350</xdr:colOff>
      <xdr:row>15</xdr:row>
      <xdr:rowOff>31750</xdr:rowOff>
    </xdr:from>
    <xdr:to>
      <xdr:col>13</xdr:col>
      <xdr:colOff>260350</xdr:colOff>
      <xdr:row>22</xdr:row>
      <xdr:rowOff>158750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4BB30BC-96A3-4F69-88BA-0C97B5704942}"/>
            </a:ext>
          </a:extLst>
        </xdr:cNvPr>
        <xdr:cNvCxnSpPr/>
      </xdr:nvCxnSpPr>
      <xdr:spPr>
        <a:xfrm flipH="1" flipV="1">
          <a:off x="7810500" y="2705100"/>
          <a:ext cx="0" cy="1371600"/>
        </a:xfrm>
        <a:prstGeom prst="straightConnector1">
          <a:avLst/>
        </a:prstGeom>
        <a:ln w="28575">
          <a:solidFill>
            <a:srgbClr val="FF000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0B94-60E1-4C5F-A3E2-FA24A6FF3905}">
  <sheetPr>
    <pageSetUpPr fitToPage="1"/>
  </sheetPr>
  <dimension ref="A1:U52"/>
  <sheetViews>
    <sheetView workbookViewId="0">
      <selection activeCell="A8" sqref="A8:F8"/>
    </sheetView>
  </sheetViews>
  <sheetFormatPr defaultColWidth="9.06640625" defaultRowHeight="15.75" customHeight="1" x14ac:dyDescent="0.45"/>
  <cols>
    <col min="1" max="1" width="11.73046875" style="113" bestFit="1" customWidth="1"/>
    <col min="2" max="6" width="9.73046875" style="2" bestFit="1" customWidth="1"/>
    <col min="7" max="7" width="6.796875" style="2" bestFit="1" customWidth="1"/>
    <col min="8" max="8" width="3.796875" style="2" bestFit="1" customWidth="1"/>
    <col min="9" max="9" width="3.796875" style="2" customWidth="1"/>
    <col min="10" max="10" width="5.33203125" style="2" customWidth="1"/>
    <col min="11" max="11" width="9.265625" style="2" bestFit="1" customWidth="1"/>
    <col min="12" max="12" width="4.46484375" style="2" bestFit="1" customWidth="1"/>
    <col min="13" max="13" width="7.46484375" style="2" bestFit="1" customWidth="1"/>
    <col min="14" max="14" width="10.59765625" style="2" bestFit="1" customWidth="1"/>
    <col min="15" max="15" width="6.06640625" style="2" bestFit="1" customWidth="1"/>
    <col min="16" max="16" width="6.19921875" style="2" bestFit="1" customWidth="1"/>
    <col min="17" max="17" width="7.46484375" style="2" bestFit="1" customWidth="1"/>
    <col min="18" max="18" width="5.19921875" style="2" bestFit="1" customWidth="1"/>
    <col min="19" max="19" width="7.59765625" style="2" bestFit="1" customWidth="1"/>
    <col min="20" max="20" width="4.19921875" style="2" bestFit="1" customWidth="1"/>
    <col min="21" max="21" width="7.46484375" style="2" bestFit="1" customWidth="1"/>
    <col min="22" max="16384" width="9.06640625" style="2"/>
  </cols>
  <sheetData>
    <row r="1" spans="1:20" ht="15.75" customHeight="1" x14ac:dyDescent="0.45">
      <c r="A1" s="114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"/>
      <c r="H1" s="1"/>
      <c r="I1" s="1"/>
    </row>
    <row r="2" spans="1:20" ht="15.75" customHeight="1" x14ac:dyDescent="0.45">
      <c r="A2" s="114" t="s">
        <v>12</v>
      </c>
      <c r="B2" s="115">
        <v>5</v>
      </c>
      <c r="C2" s="115">
        <v>5</v>
      </c>
      <c r="D2" s="115">
        <v>5</v>
      </c>
      <c r="E2" s="116" t="s">
        <v>477</v>
      </c>
      <c r="F2" s="116">
        <v>1</v>
      </c>
      <c r="G2" s="14"/>
      <c r="H2" s="14"/>
      <c r="I2" s="14"/>
    </row>
    <row r="3" spans="1:20" ht="15.75" customHeight="1" x14ac:dyDescent="0.4">
      <c r="A3" s="117">
        <v>45446</v>
      </c>
      <c r="B3" s="130" t="s">
        <v>53</v>
      </c>
      <c r="C3" s="131" t="s">
        <v>54</v>
      </c>
      <c r="D3" s="131" t="s">
        <v>55</v>
      </c>
      <c r="E3" s="131" t="s">
        <v>56</v>
      </c>
      <c r="F3" s="131" t="s">
        <v>55</v>
      </c>
      <c r="G3" s="14"/>
      <c r="H3" s="14">
        <v>43</v>
      </c>
      <c r="I3" s="14"/>
    </row>
    <row r="4" spans="1:20" ht="15.75" customHeight="1" x14ac:dyDescent="0.4">
      <c r="A4" s="117">
        <f t="shared" ref="A4:A6" si="0">A3+7</f>
        <v>45453</v>
      </c>
      <c r="B4" s="131" t="s">
        <v>56</v>
      </c>
      <c r="C4" s="131" t="s">
        <v>55</v>
      </c>
      <c r="D4" s="131" t="s">
        <v>56</v>
      </c>
      <c r="E4" s="131" t="s">
        <v>55</v>
      </c>
      <c r="F4" s="131" t="s">
        <v>56</v>
      </c>
      <c r="G4" s="14"/>
      <c r="H4" s="14">
        <v>42</v>
      </c>
      <c r="I4" s="14"/>
    </row>
    <row r="5" spans="1:20" ht="15.75" customHeight="1" x14ac:dyDescent="0.4">
      <c r="A5" s="117">
        <f t="shared" si="0"/>
        <v>45460</v>
      </c>
      <c r="B5" s="131" t="s">
        <v>57</v>
      </c>
      <c r="C5" s="131" t="s">
        <v>57</v>
      </c>
      <c r="D5" s="131" t="s">
        <v>57</v>
      </c>
      <c r="E5" s="131" t="s">
        <v>57</v>
      </c>
      <c r="F5" s="131" t="s">
        <v>57</v>
      </c>
      <c r="G5" s="14"/>
      <c r="H5" s="14">
        <v>41</v>
      </c>
      <c r="I5" s="14"/>
    </row>
    <row r="6" spans="1:20" ht="15.75" customHeight="1" x14ac:dyDescent="0.4">
      <c r="A6" s="117">
        <f t="shared" si="0"/>
        <v>45467</v>
      </c>
      <c r="B6" s="130" t="s">
        <v>53</v>
      </c>
      <c r="C6" s="130" t="s">
        <v>53</v>
      </c>
      <c r="D6" s="130" t="s">
        <v>53</v>
      </c>
      <c r="E6" s="130" t="s">
        <v>53</v>
      </c>
      <c r="F6" s="133" t="s">
        <v>16</v>
      </c>
      <c r="G6" s="14"/>
      <c r="H6" s="14">
        <v>40</v>
      </c>
      <c r="I6" s="14"/>
    </row>
    <row r="7" spans="1:20" ht="15.75" customHeight="1" x14ac:dyDescent="0.4">
      <c r="A7" s="114"/>
      <c r="B7" s="133" t="s">
        <v>16</v>
      </c>
      <c r="C7" s="133" t="s">
        <v>16</v>
      </c>
      <c r="D7" s="133" t="s">
        <v>16</v>
      </c>
      <c r="E7" s="133" t="s">
        <v>16</v>
      </c>
      <c r="F7" s="133" t="s">
        <v>16</v>
      </c>
      <c r="G7" s="14"/>
      <c r="H7" s="14"/>
      <c r="I7" s="14"/>
    </row>
    <row r="8" spans="1:20" ht="15.75" customHeight="1" thickBot="1" x14ac:dyDescent="0.5">
      <c r="A8" s="190"/>
      <c r="B8" s="191"/>
      <c r="C8" s="191"/>
      <c r="D8" s="192"/>
      <c r="E8" s="192"/>
      <c r="F8" s="193"/>
      <c r="G8" s="14"/>
      <c r="H8" s="14"/>
      <c r="I8" s="14"/>
    </row>
    <row r="9" spans="1:20" ht="15.75" customHeight="1" x14ac:dyDescent="0.45">
      <c r="A9" s="136" t="s">
        <v>6</v>
      </c>
      <c r="B9" s="145" t="s">
        <v>7</v>
      </c>
      <c r="C9" s="146" t="s">
        <v>7</v>
      </c>
      <c r="D9" s="134" t="s">
        <v>8</v>
      </c>
      <c r="E9" s="13" t="s">
        <v>9</v>
      </c>
      <c r="F9" s="13" t="s">
        <v>10</v>
      </c>
      <c r="G9" s="13" t="s">
        <v>11</v>
      </c>
      <c r="H9" s="14"/>
      <c r="I9" s="14"/>
      <c r="J9" s="15"/>
      <c r="K9" s="184" t="s">
        <v>14</v>
      </c>
      <c r="L9" s="184"/>
      <c r="N9" s="9" t="s">
        <v>15</v>
      </c>
    </row>
    <row r="10" spans="1:20" ht="15.75" customHeight="1" x14ac:dyDescent="0.45">
      <c r="A10" s="136" t="s">
        <v>12</v>
      </c>
      <c r="B10" s="147">
        <v>4</v>
      </c>
      <c r="C10" s="148">
        <v>5</v>
      </c>
      <c r="D10" s="138">
        <v>5</v>
      </c>
      <c r="E10" s="115">
        <v>5</v>
      </c>
      <c r="F10" s="116">
        <v>6</v>
      </c>
      <c r="G10" s="115">
        <v>1</v>
      </c>
      <c r="H10" s="14"/>
      <c r="I10" s="14"/>
      <c r="J10" s="15"/>
      <c r="K10" s="10" t="s">
        <v>28</v>
      </c>
      <c r="L10" s="9">
        <f>M45</f>
        <v>44</v>
      </c>
      <c r="M10" s="3">
        <f>L10/$L$13</f>
        <v>0.4</v>
      </c>
      <c r="N10" s="4">
        <v>0.4</v>
      </c>
      <c r="O10" s="194">
        <f>L13*(50/60)</f>
        <v>91.666666666666671</v>
      </c>
      <c r="P10" s="195" t="s">
        <v>25</v>
      </c>
    </row>
    <row r="11" spans="1:20" ht="15.75" customHeight="1" x14ac:dyDescent="0.4">
      <c r="A11" s="137">
        <v>45516</v>
      </c>
      <c r="B11" s="149" t="s">
        <v>13</v>
      </c>
      <c r="C11" s="150" t="s">
        <v>13</v>
      </c>
      <c r="D11" s="139" t="s">
        <v>13</v>
      </c>
      <c r="E11" s="135" t="s">
        <v>13</v>
      </c>
      <c r="F11" s="131" t="s">
        <v>2</v>
      </c>
      <c r="G11" s="131" t="s">
        <v>57</v>
      </c>
      <c r="H11" s="14"/>
      <c r="I11" s="15">
        <v>39</v>
      </c>
      <c r="J11" s="15"/>
      <c r="K11" s="64" t="s">
        <v>437</v>
      </c>
      <c r="L11" s="9">
        <f>Q41</f>
        <v>36</v>
      </c>
      <c r="M11" s="3">
        <f>L11/$L$13</f>
        <v>0.32727272727272727</v>
      </c>
      <c r="N11" s="4">
        <v>0.3</v>
      </c>
      <c r="O11" s="194"/>
      <c r="P11" s="195"/>
    </row>
    <row r="12" spans="1:20" ht="15.75" customHeight="1" x14ac:dyDescent="0.4">
      <c r="A12" s="137">
        <f>A11+7</f>
        <v>45523</v>
      </c>
      <c r="B12" s="169" t="s">
        <v>484</v>
      </c>
      <c r="C12" s="170" t="s">
        <v>57</v>
      </c>
      <c r="D12" s="171" t="s">
        <v>57</v>
      </c>
      <c r="E12" s="131" t="s">
        <v>418</v>
      </c>
      <c r="F12" s="131" t="s">
        <v>2</v>
      </c>
      <c r="G12" s="131" t="s">
        <v>418</v>
      </c>
      <c r="H12" s="14"/>
      <c r="I12" s="15">
        <v>38</v>
      </c>
      <c r="J12" s="15"/>
      <c r="K12" s="64" t="s">
        <v>233</v>
      </c>
      <c r="L12" s="9">
        <f>U42</f>
        <v>30</v>
      </c>
      <c r="M12" s="3">
        <f>L12/$L$13</f>
        <v>0.27272727272727271</v>
      </c>
      <c r="N12" s="4">
        <v>0.3</v>
      </c>
      <c r="O12" s="194"/>
      <c r="P12" s="195"/>
    </row>
    <row r="13" spans="1:20" ht="15.75" customHeight="1" x14ac:dyDescent="0.4">
      <c r="A13" s="137">
        <f t="shared" ref="A13:A52" si="1">A12+7</f>
        <v>45530</v>
      </c>
      <c r="B13" s="169" t="s">
        <v>484</v>
      </c>
      <c r="C13" s="170" t="s">
        <v>418</v>
      </c>
      <c r="D13" s="171" t="s">
        <v>418</v>
      </c>
      <c r="E13" s="131" t="s">
        <v>418</v>
      </c>
      <c r="F13" s="131" t="s">
        <v>2</v>
      </c>
      <c r="G13" s="131" t="s">
        <v>417</v>
      </c>
      <c r="H13" s="14"/>
      <c r="I13" s="15">
        <v>37</v>
      </c>
      <c r="J13" s="15"/>
      <c r="K13" s="13" t="s">
        <v>5</v>
      </c>
      <c r="L13" s="13">
        <f>SUM(L10:L12)</f>
        <v>110</v>
      </c>
      <c r="R13" s="5"/>
      <c r="S13" s="7"/>
      <c r="T13" s="6"/>
    </row>
    <row r="14" spans="1:20" ht="15.75" customHeight="1" x14ac:dyDescent="0.4">
      <c r="A14" s="137">
        <f t="shared" si="1"/>
        <v>45537</v>
      </c>
      <c r="B14" s="169" t="s">
        <v>417</v>
      </c>
      <c r="C14" s="170" t="s">
        <v>484</v>
      </c>
      <c r="D14" s="169" t="s">
        <v>419</v>
      </c>
      <c r="E14" s="131" t="s">
        <v>419</v>
      </c>
      <c r="F14" s="131" t="s">
        <v>2</v>
      </c>
      <c r="G14" s="131" t="s">
        <v>419</v>
      </c>
      <c r="H14" s="14"/>
      <c r="I14" s="15">
        <v>36</v>
      </c>
      <c r="J14" s="15"/>
      <c r="K14" s="1"/>
      <c r="L14" s="1"/>
      <c r="M14" s="5"/>
      <c r="N14" s="7"/>
      <c r="O14" s="6"/>
    </row>
    <row r="15" spans="1:20" ht="15.75" customHeight="1" x14ac:dyDescent="0.4">
      <c r="A15" s="137">
        <f t="shared" si="1"/>
        <v>45544</v>
      </c>
      <c r="B15" s="169" t="s">
        <v>419</v>
      </c>
      <c r="C15" s="170" t="s">
        <v>2</v>
      </c>
      <c r="D15" s="171" t="s">
        <v>419</v>
      </c>
      <c r="E15" s="131" t="s">
        <v>419</v>
      </c>
      <c r="F15" s="176" t="s">
        <v>22</v>
      </c>
      <c r="G15" s="131" t="s">
        <v>419</v>
      </c>
      <c r="H15" s="14"/>
      <c r="I15" s="15">
        <v>35</v>
      </c>
      <c r="J15" s="15"/>
      <c r="K15" s="184" t="s">
        <v>18</v>
      </c>
      <c r="L15" s="184"/>
    </row>
    <row r="16" spans="1:20" ht="15.75" customHeight="1" x14ac:dyDescent="0.4">
      <c r="A16" s="137">
        <f t="shared" si="1"/>
        <v>45551</v>
      </c>
      <c r="B16" s="169" t="s">
        <v>420</v>
      </c>
      <c r="C16" s="170" t="s">
        <v>2</v>
      </c>
      <c r="D16" s="171" t="s">
        <v>420</v>
      </c>
      <c r="E16" s="131" t="s">
        <v>420</v>
      </c>
      <c r="F16" s="176" t="s">
        <v>22</v>
      </c>
      <c r="G16" s="131" t="s">
        <v>58</v>
      </c>
      <c r="H16" s="14"/>
      <c r="I16" s="15">
        <v>34</v>
      </c>
      <c r="J16" s="15"/>
      <c r="K16" s="72" t="s">
        <v>4</v>
      </c>
      <c r="L16" s="9" cm="1">
        <f t="array" ref="L16">SUMPRODUCT(LEN(B3:F50)-LEN(SUBSTITUTE(B3:F50,"R","")))</f>
        <v>34</v>
      </c>
      <c r="N16" s="5" t="s">
        <v>5</v>
      </c>
      <c r="O16" s="12">
        <f>(L13+L17)/60*50</f>
        <v>120</v>
      </c>
      <c r="P16" s="6" t="s">
        <v>25</v>
      </c>
      <c r="R16" s="7">
        <f>L13+L17</f>
        <v>144</v>
      </c>
      <c r="S16" s="11" t="s">
        <v>29</v>
      </c>
    </row>
    <row r="17" spans="1:21" ht="15.75" customHeight="1" x14ac:dyDescent="0.4">
      <c r="A17" s="137">
        <f t="shared" si="1"/>
        <v>45558</v>
      </c>
      <c r="B17" s="169" t="s">
        <v>58</v>
      </c>
      <c r="C17" s="170" t="s">
        <v>2</v>
      </c>
      <c r="D17" s="171" t="s">
        <v>58</v>
      </c>
      <c r="E17" s="131" t="s">
        <v>58</v>
      </c>
      <c r="F17" s="176" t="s">
        <v>22</v>
      </c>
      <c r="G17" s="131" t="s">
        <v>58</v>
      </c>
      <c r="H17" s="14"/>
      <c r="I17" s="15">
        <v>33</v>
      </c>
      <c r="J17" s="15"/>
      <c r="K17" s="13" t="s">
        <v>5</v>
      </c>
      <c r="L17" s="13">
        <f>SUM(L16:L16)</f>
        <v>34</v>
      </c>
    </row>
    <row r="18" spans="1:21" ht="15.75" customHeight="1" x14ac:dyDescent="0.4">
      <c r="A18" s="137">
        <f t="shared" si="1"/>
        <v>45565</v>
      </c>
      <c r="B18" s="151" t="s">
        <v>58</v>
      </c>
      <c r="C18" s="152" t="s">
        <v>2</v>
      </c>
      <c r="D18" s="140" t="s">
        <v>58</v>
      </c>
      <c r="E18" s="19" t="s">
        <v>59</v>
      </c>
      <c r="F18" s="58" t="s">
        <v>22</v>
      </c>
      <c r="G18" s="19" t="s">
        <v>59</v>
      </c>
      <c r="H18" s="14"/>
      <c r="I18" s="15">
        <v>32</v>
      </c>
      <c r="J18" s="15"/>
      <c r="K18" s="1"/>
      <c r="L18" s="1"/>
      <c r="N18" s="103" t="s">
        <v>26</v>
      </c>
      <c r="O18" s="104">
        <v>160</v>
      </c>
      <c r="P18" s="105" t="s">
        <v>25</v>
      </c>
      <c r="Q18" s="106"/>
      <c r="R18" s="104">
        <f>O18/(5/6)</f>
        <v>192</v>
      </c>
      <c r="S18" s="107" t="s">
        <v>29</v>
      </c>
    </row>
    <row r="19" spans="1:21" ht="15.75" customHeight="1" x14ac:dyDescent="0.4">
      <c r="A19" s="137">
        <f t="shared" si="1"/>
        <v>45572</v>
      </c>
      <c r="B19" s="151" t="s">
        <v>59</v>
      </c>
      <c r="C19" s="152" t="s">
        <v>2</v>
      </c>
      <c r="D19" s="140" t="s">
        <v>59</v>
      </c>
      <c r="E19" s="19" t="s">
        <v>59</v>
      </c>
      <c r="F19" s="58" t="s">
        <v>22</v>
      </c>
      <c r="G19" s="20" t="s">
        <v>16</v>
      </c>
      <c r="H19" s="14"/>
      <c r="I19" s="15">
        <v>31</v>
      </c>
      <c r="J19" s="15"/>
      <c r="N19" s="188" t="s">
        <v>27</v>
      </c>
      <c r="O19" s="108">
        <f>O16-O18</f>
        <v>-40</v>
      </c>
      <c r="P19" s="6" t="s">
        <v>25</v>
      </c>
      <c r="R19" s="109">
        <f>R16-R18</f>
        <v>-48</v>
      </c>
      <c r="S19" s="66" t="s">
        <v>29</v>
      </c>
    </row>
    <row r="20" spans="1:21" ht="15.75" customHeight="1" x14ac:dyDescent="0.4">
      <c r="A20" s="137">
        <f t="shared" si="1"/>
        <v>45579</v>
      </c>
      <c r="B20" s="153" t="s">
        <v>16</v>
      </c>
      <c r="C20" s="154" t="s">
        <v>16</v>
      </c>
      <c r="D20" s="141" t="s">
        <v>16</v>
      </c>
      <c r="E20" s="20" t="s">
        <v>16</v>
      </c>
      <c r="F20" s="20" t="s">
        <v>16</v>
      </c>
      <c r="G20" s="20" t="s">
        <v>16</v>
      </c>
      <c r="H20" s="14"/>
      <c r="I20" s="15">
        <v>30</v>
      </c>
      <c r="J20" s="15"/>
      <c r="K20" s="184" t="s">
        <v>414</v>
      </c>
      <c r="L20" s="184"/>
      <c r="N20" s="189"/>
      <c r="O20" s="110">
        <f>O19/O18*100</f>
        <v>-25</v>
      </c>
      <c r="P20" s="111" t="s">
        <v>441</v>
      </c>
      <c r="Q20" s="70"/>
      <c r="R20" s="68"/>
      <c r="S20" s="71"/>
    </row>
    <row r="21" spans="1:21" ht="15.75" customHeight="1" x14ac:dyDescent="0.4">
      <c r="A21" s="137">
        <f t="shared" si="1"/>
        <v>45586</v>
      </c>
      <c r="B21" s="153" t="s">
        <v>16</v>
      </c>
      <c r="C21" s="154" t="s">
        <v>16</v>
      </c>
      <c r="D21" s="141" t="s">
        <v>16</v>
      </c>
      <c r="E21" s="18" t="s">
        <v>13</v>
      </c>
      <c r="F21" s="19" t="s">
        <v>2</v>
      </c>
      <c r="G21" s="19" t="s">
        <v>60</v>
      </c>
      <c r="H21" s="14"/>
      <c r="I21" s="15">
        <v>29</v>
      </c>
      <c r="J21" s="15"/>
      <c r="K21" s="73" t="s">
        <v>3</v>
      </c>
      <c r="L21" s="9" cm="1">
        <f t="array" ref="L21">SUMPRODUCT(LEN(B7:F54)-LEN(SUBSTITUTE(B7:F54,"P","")))</f>
        <v>8</v>
      </c>
    </row>
    <row r="22" spans="1:21" ht="15.75" customHeight="1" x14ac:dyDescent="0.4">
      <c r="A22" s="137">
        <f t="shared" si="1"/>
        <v>45593</v>
      </c>
      <c r="B22" s="151" t="s">
        <v>60</v>
      </c>
      <c r="C22" s="152" t="s">
        <v>2</v>
      </c>
      <c r="D22" s="140" t="s">
        <v>60</v>
      </c>
      <c r="E22" s="19" t="s">
        <v>61</v>
      </c>
      <c r="F22" s="19" t="s">
        <v>2</v>
      </c>
      <c r="G22" s="19" t="s">
        <v>61</v>
      </c>
      <c r="H22" s="14"/>
      <c r="I22" s="15">
        <v>28</v>
      </c>
      <c r="J22" s="15"/>
      <c r="K22" s="74" t="s">
        <v>17</v>
      </c>
      <c r="L22" s="9">
        <f>SUMPRODUCT(LEN(B3:F50)-LEN(SUBSTITUTE(B3:F50,"E","")))</f>
        <v>0</v>
      </c>
      <c r="N22" s="181" t="s">
        <v>438</v>
      </c>
      <c r="O22" s="182"/>
      <c r="P22" s="182"/>
      <c r="Q22" s="182"/>
      <c r="R22" s="182"/>
      <c r="S22" s="183"/>
    </row>
    <row r="23" spans="1:21" ht="15.75" customHeight="1" x14ac:dyDescent="0.4">
      <c r="A23" s="137">
        <f t="shared" si="1"/>
        <v>45600</v>
      </c>
      <c r="B23" s="151" t="s">
        <v>61</v>
      </c>
      <c r="C23" s="152" t="s">
        <v>2</v>
      </c>
      <c r="D23" s="140" t="s">
        <v>61</v>
      </c>
      <c r="E23" s="19" t="s">
        <v>62</v>
      </c>
      <c r="F23" s="19" t="s">
        <v>2</v>
      </c>
      <c r="G23" s="19" t="s">
        <v>63</v>
      </c>
      <c r="H23" s="14"/>
      <c r="I23" s="15">
        <v>27</v>
      </c>
      <c r="J23" s="15"/>
      <c r="K23" s="9" t="s">
        <v>19</v>
      </c>
      <c r="L23" s="9">
        <f>COUNTBLANK($B$3:$F$6)+COUNTBLANK($B$11:$G$50)</f>
        <v>0</v>
      </c>
      <c r="M23" s="15"/>
      <c r="N23" s="65" t="s">
        <v>30</v>
      </c>
      <c r="O23" s="7">
        <v>240</v>
      </c>
      <c r="P23" s="6" t="s">
        <v>25</v>
      </c>
      <c r="R23" s="7">
        <f>O23/(5/6)</f>
        <v>288</v>
      </c>
      <c r="S23" s="66" t="s">
        <v>29</v>
      </c>
    </row>
    <row r="24" spans="1:21" ht="15.75" customHeight="1" x14ac:dyDescent="0.4">
      <c r="A24" s="137">
        <f t="shared" si="1"/>
        <v>45607</v>
      </c>
      <c r="B24" s="151" t="s">
        <v>63</v>
      </c>
      <c r="C24" s="152" t="s">
        <v>2</v>
      </c>
      <c r="D24" s="140" t="s">
        <v>63</v>
      </c>
      <c r="E24" s="19" t="s">
        <v>415</v>
      </c>
      <c r="F24" s="19" t="s">
        <v>2</v>
      </c>
      <c r="G24" s="19" t="s">
        <v>415</v>
      </c>
      <c r="H24" s="14"/>
      <c r="I24" s="15">
        <v>26</v>
      </c>
      <c r="J24" s="15"/>
      <c r="K24" s="9" t="s">
        <v>20</v>
      </c>
      <c r="L24" s="9">
        <f>SUMPRODUCT(LEN(B3:F50)-LEN(SUBSTITUTE(B3:F50,"I","")))</f>
        <v>6</v>
      </c>
      <c r="N24" s="67" t="s">
        <v>27</v>
      </c>
      <c r="O24" s="110">
        <f>O16-O23</f>
        <v>-120</v>
      </c>
      <c r="P24" s="69" t="s">
        <v>25</v>
      </c>
      <c r="Q24" s="70"/>
      <c r="R24" s="68">
        <f>R16-R23</f>
        <v>-144</v>
      </c>
      <c r="S24" s="71" t="s">
        <v>29</v>
      </c>
    </row>
    <row r="25" spans="1:21" ht="15.75" customHeight="1" x14ac:dyDescent="0.4">
      <c r="A25" s="137">
        <f t="shared" si="1"/>
        <v>45614</v>
      </c>
      <c r="B25" s="151" t="s">
        <v>415</v>
      </c>
      <c r="C25" s="152" t="s">
        <v>2</v>
      </c>
      <c r="D25" s="140" t="s">
        <v>415</v>
      </c>
      <c r="E25" s="19" t="s">
        <v>421</v>
      </c>
      <c r="F25" s="19" t="s">
        <v>2</v>
      </c>
      <c r="G25" s="20" t="s">
        <v>16</v>
      </c>
      <c r="H25" s="14"/>
      <c r="I25" s="15">
        <v>25</v>
      </c>
      <c r="J25" s="15"/>
      <c r="K25" s="74" t="s">
        <v>18</v>
      </c>
      <c r="L25" s="9">
        <f>SUMPRODUCT(LEN(B3:F50)-LEN(SUBSTITUTE(B3:F50,"O","")))</f>
        <v>5</v>
      </c>
    </row>
    <row r="26" spans="1:21" ht="15.75" customHeight="1" x14ac:dyDescent="0.4">
      <c r="A26" s="137">
        <f t="shared" si="1"/>
        <v>45621</v>
      </c>
      <c r="B26" s="158" t="s">
        <v>16</v>
      </c>
      <c r="C26" s="159" t="s">
        <v>16</v>
      </c>
      <c r="D26" s="140" t="s">
        <v>421</v>
      </c>
      <c r="E26" s="19" t="s">
        <v>421</v>
      </c>
      <c r="F26" s="19" t="s">
        <v>2</v>
      </c>
      <c r="G26" s="19" t="s">
        <v>421</v>
      </c>
      <c r="H26" s="14"/>
      <c r="I26" s="15">
        <v>24</v>
      </c>
      <c r="J26" s="15"/>
      <c r="K26" s="10" t="s">
        <v>2</v>
      </c>
      <c r="L26" s="9" cm="1">
        <f t="array" ref="L26">SUMPRODUCT(LEN(B11:G50)-LEN(SUBSTITUTE(B11:G50,"NA","")))</f>
        <v>70</v>
      </c>
    </row>
    <row r="27" spans="1:21" ht="15.75" customHeight="1" x14ac:dyDescent="0.4">
      <c r="A27" s="137">
        <f t="shared" si="1"/>
        <v>45628</v>
      </c>
      <c r="B27" s="156" t="s">
        <v>24</v>
      </c>
      <c r="C27" s="152" t="s">
        <v>2</v>
      </c>
      <c r="D27" s="143" t="s">
        <v>24</v>
      </c>
      <c r="E27" s="59" t="s">
        <v>24</v>
      </c>
      <c r="F27" s="19" t="s">
        <v>2</v>
      </c>
      <c r="G27" s="59" t="s">
        <v>24</v>
      </c>
      <c r="H27" s="14"/>
      <c r="I27" s="15">
        <v>23</v>
      </c>
      <c r="J27" s="15"/>
      <c r="K27" s="8" t="s">
        <v>21</v>
      </c>
      <c r="L27" s="9">
        <f>COUNTIF($B$3:$F$50,K27)</f>
        <v>0</v>
      </c>
    </row>
    <row r="28" spans="1:21" ht="15.75" customHeight="1" x14ac:dyDescent="0.4">
      <c r="A28" s="137">
        <f t="shared" si="1"/>
        <v>45635</v>
      </c>
      <c r="B28" s="151" t="s">
        <v>422</v>
      </c>
      <c r="C28" s="152" t="s">
        <v>2</v>
      </c>
      <c r="D28" s="140" t="s">
        <v>422</v>
      </c>
      <c r="E28" s="19" t="s">
        <v>422</v>
      </c>
      <c r="F28" s="19" t="s">
        <v>2</v>
      </c>
      <c r="G28" s="19" t="s">
        <v>422</v>
      </c>
      <c r="H28" s="14"/>
      <c r="I28" s="15">
        <v>22</v>
      </c>
      <c r="J28" s="15"/>
    </row>
    <row r="29" spans="1:21" ht="15.75" customHeight="1" x14ac:dyDescent="0.4">
      <c r="A29" s="137">
        <f t="shared" si="1"/>
        <v>45642</v>
      </c>
      <c r="B29" s="151" t="s">
        <v>422</v>
      </c>
      <c r="C29" s="152" t="s">
        <v>2</v>
      </c>
      <c r="D29" s="140" t="s">
        <v>423</v>
      </c>
      <c r="E29" s="19" t="s">
        <v>423</v>
      </c>
      <c r="F29" s="19" t="s">
        <v>2</v>
      </c>
      <c r="G29" s="19" t="s">
        <v>423</v>
      </c>
      <c r="H29" s="14"/>
      <c r="I29" s="15">
        <v>21</v>
      </c>
      <c r="J29" s="15"/>
    </row>
    <row r="30" spans="1:21" ht="15.75" customHeight="1" x14ac:dyDescent="0.4">
      <c r="A30" s="137">
        <f t="shared" si="1"/>
        <v>45649</v>
      </c>
      <c r="B30" s="158" t="s">
        <v>16</v>
      </c>
      <c r="C30" s="159" t="s">
        <v>16</v>
      </c>
      <c r="D30" s="144" t="s">
        <v>16</v>
      </c>
      <c r="E30" s="16" t="s">
        <v>16</v>
      </c>
      <c r="F30" s="16" t="s">
        <v>16</v>
      </c>
      <c r="G30" s="16" t="s">
        <v>16</v>
      </c>
      <c r="H30" s="14"/>
      <c r="I30" s="15">
        <v>20</v>
      </c>
      <c r="J30" s="15"/>
    </row>
    <row r="31" spans="1:21" ht="15.75" customHeight="1" x14ac:dyDescent="0.4">
      <c r="A31" s="137">
        <f t="shared" si="1"/>
        <v>45656</v>
      </c>
      <c r="B31" s="158" t="s">
        <v>16</v>
      </c>
      <c r="C31" s="159" t="s">
        <v>16</v>
      </c>
      <c r="D31" s="144" t="s">
        <v>16</v>
      </c>
      <c r="E31" s="16" t="s">
        <v>16</v>
      </c>
      <c r="F31" s="16" t="s">
        <v>16</v>
      </c>
      <c r="G31" s="16" t="s">
        <v>16</v>
      </c>
      <c r="H31" s="14"/>
      <c r="I31" s="15">
        <v>19</v>
      </c>
      <c r="J31" s="15"/>
      <c r="K31" s="184" t="s">
        <v>34</v>
      </c>
      <c r="L31" s="184"/>
      <c r="M31" s="184"/>
      <c r="O31" s="184" t="s">
        <v>235</v>
      </c>
      <c r="P31" s="184"/>
      <c r="Q31" s="184"/>
      <c r="S31" s="185" t="s">
        <v>236</v>
      </c>
      <c r="T31" s="186"/>
      <c r="U31" s="187"/>
    </row>
    <row r="32" spans="1:21" ht="15.75" customHeight="1" x14ac:dyDescent="0.4">
      <c r="A32" s="137">
        <f t="shared" si="1"/>
        <v>45663</v>
      </c>
      <c r="B32" s="151" t="s">
        <v>423</v>
      </c>
      <c r="C32" s="152" t="s">
        <v>2</v>
      </c>
      <c r="D32" s="140" t="s">
        <v>423</v>
      </c>
      <c r="E32" s="19" t="s">
        <v>423</v>
      </c>
      <c r="F32" s="58" t="s">
        <v>22</v>
      </c>
      <c r="G32" s="19" t="s">
        <v>423</v>
      </c>
      <c r="H32" s="14"/>
      <c r="I32" s="15">
        <v>18</v>
      </c>
      <c r="J32" s="15"/>
      <c r="K32" s="13" t="s">
        <v>0</v>
      </c>
      <c r="L32" s="13" t="s">
        <v>15</v>
      </c>
      <c r="M32" s="13" t="s">
        <v>237</v>
      </c>
      <c r="O32" s="13" t="s">
        <v>0</v>
      </c>
      <c r="P32" s="13" t="s">
        <v>15</v>
      </c>
      <c r="Q32" s="13" t="s">
        <v>237</v>
      </c>
      <c r="S32" s="13" t="s">
        <v>0</v>
      </c>
      <c r="T32" s="13" t="s">
        <v>15</v>
      </c>
      <c r="U32" s="13" t="s">
        <v>237</v>
      </c>
    </row>
    <row r="33" spans="1:21" ht="15.75" customHeight="1" thickBot="1" x14ac:dyDescent="0.45">
      <c r="A33" s="137">
        <f t="shared" si="1"/>
        <v>45670</v>
      </c>
      <c r="B33" s="151" t="s">
        <v>423</v>
      </c>
      <c r="C33" s="152" t="s">
        <v>2</v>
      </c>
      <c r="D33" s="140" t="s">
        <v>423</v>
      </c>
      <c r="E33" s="19" t="s">
        <v>423</v>
      </c>
      <c r="F33" s="58" t="s">
        <v>22</v>
      </c>
      <c r="G33" s="19" t="s">
        <v>424</v>
      </c>
      <c r="H33" s="14"/>
      <c r="I33" s="15">
        <v>17</v>
      </c>
      <c r="J33" s="15"/>
      <c r="K33" s="125" t="s">
        <v>54</v>
      </c>
      <c r="L33" s="87">
        <f>'Zeta Periods'!C3</f>
        <v>1</v>
      </c>
      <c r="M33" s="87">
        <f>COUNTIF($B$3:$G$52,K33)</f>
        <v>1</v>
      </c>
      <c r="O33" s="180" t="s">
        <v>417</v>
      </c>
      <c r="P33" s="55">
        <f>'Zeta Periods'!C90</f>
        <v>2</v>
      </c>
      <c r="Q33" s="87">
        <f>COUNTIF($B$3:$G$52,O33)</f>
        <v>2</v>
      </c>
      <c r="S33" s="129" t="s">
        <v>424</v>
      </c>
      <c r="T33" s="55">
        <f>'Zeta Periods'!C139</f>
        <v>7</v>
      </c>
      <c r="U33" s="87">
        <f>COUNTIF($B$3:$G$52,S33)</f>
        <v>7</v>
      </c>
    </row>
    <row r="34" spans="1:21" ht="15.75" customHeight="1" x14ac:dyDescent="0.4">
      <c r="A34" s="137">
        <f t="shared" si="1"/>
        <v>45677</v>
      </c>
      <c r="B34" s="151" t="s">
        <v>424</v>
      </c>
      <c r="C34" s="152" t="s">
        <v>2</v>
      </c>
      <c r="D34" s="140" t="s">
        <v>424</v>
      </c>
      <c r="E34" s="19" t="s">
        <v>424</v>
      </c>
      <c r="F34" s="58" t="s">
        <v>22</v>
      </c>
      <c r="G34" s="19" t="s">
        <v>424</v>
      </c>
      <c r="H34" s="14"/>
      <c r="I34" s="15">
        <v>16</v>
      </c>
      <c r="J34" s="15"/>
      <c r="K34" s="177" t="s">
        <v>55</v>
      </c>
      <c r="L34" s="88">
        <f>'Zeta Periods'!C7</f>
        <v>3.5</v>
      </c>
      <c r="M34" s="87">
        <f t="shared" ref="M34:M44" si="2">COUNTIF($B$3:$G$52,K34)</f>
        <v>4</v>
      </c>
      <c r="O34" s="180" t="s">
        <v>418</v>
      </c>
      <c r="P34" s="55">
        <f>'Zeta Periods'!C94</f>
        <v>4</v>
      </c>
      <c r="Q34" s="87">
        <f t="shared" ref="Q34:Q40" si="3">COUNTIF($B$3:$G$52,O34)</f>
        <v>5</v>
      </c>
      <c r="S34" s="129" t="s">
        <v>425</v>
      </c>
      <c r="T34" s="55">
        <f>'Zeta Periods'!C151</f>
        <v>5</v>
      </c>
      <c r="U34" s="87">
        <f t="shared" ref="U34:U41" si="4">COUNTIF($B$3:$G$52,S34)</f>
        <v>5</v>
      </c>
    </row>
    <row r="35" spans="1:21" ht="15.75" customHeight="1" thickBot="1" x14ac:dyDescent="0.45">
      <c r="A35" s="137">
        <f t="shared" si="1"/>
        <v>45684</v>
      </c>
      <c r="B35" s="151" t="s">
        <v>424</v>
      </c>
      <c r="C35" s="152" t="s">
        <v>2</v>
      </c>
      <c r="D35" s="142" t="s">
        <v>22</v>
      </c>
      <c r="E35" s="58" t="s">
        <v>22</v>
      </c>
      <c r="F35" s="58" t="s">
        <v>22</v>
      </c>
      <c r="G35" s="58" t="s">
        <v>22</v>
      </c>
      <c r="H35" s="14"/>
      <c r="I35" s="15">
        <v>15</v>
      </c>
      <c r="J35" s="15"/>
      <c r="K35" s="178" t="s">
        <v>56</v>
      </c>
      <c r="L35" s="90">
        <f>'Zeta Periods'!C16</f>
        <v>3.5</v>
      </c>
      <c r="M35" s="87">
        <f t="shared" si="2"/>
        <v>4</v>
      </c>
      <c r="O35" s="180" t="s">
        <v>419</v>
      </c>
      <c r="P35" s="55">
        <f>'Zeta Periods'!C100</f>
        <v>5</v>
      </c>
      <c r="Q35" s="87">
        <f t="shared" si="3"/>
        <v>7</v>
      </c>
      <c r="S35" s="129" t="s">
        <v>426</v>
      </c>
      <c r="T35" s="55">
        <f>'Zeta Periods'!C160</f>
        <v>2</v>
      </c>
      <c r="U35" s="87">
        <f t="shared" si="4"/>
        <v>2</v>
      </c>
    </row>
    <row r="36" spans="1:21" ht="15.75" customHeight="1" x14ac:dyDescent="0.4">
      <c r="A36" s="137">
        <f t="shared" si="1"/>
        <v>45691</v>
      </c>
      <c r="B36" s="156" t="s">
        <v>24</v>
      </c>
      <c r="C36" s="157" t="s">
        <v>24</v>
      </c>
      <c r="D36" s="143" t="s">
        <v>24</v>
      </c>
      <c r="E36" s="59" t="s">
        <v>24</v>
      </c>
      <c r="F36" s="59" t="s">
        <v>24</v>
      </c>
      <c r="G36" s="59" t="s">
        <v>24</v>
      </c>
      <c r="H36" s="14"/>
      <c r="I36" s="15">
        <v>14</v>
      </c>
      <c r="J36" s="15"/>
      <c r="K36" s="179" t="s">
        <v>57</v>
      </c>
      <c r="L36" s="92">
        <f>'Zeta Periods'!C25</f>
        <v>7</v>
      </c>
      <c r="M36" s="87">
        <f t="shared" si="2"/>
        <v>8</v>
      </c>
      <c r="O36" s="180" t="s">
        <v>420</v>
      </c>
      <c r="P36" s="55">
        <f>'Zeta Periods'!C105</f>
        <v>2</v>
      </c>
      <c r="Q36" s="87">
        <f t="shared" si="3"/>
        <v>3</v>
      </c>
      <c r="S36" s="129" t="s">
        <v>427</v>
      </c>
      <c r="T36" s="55">
        <f>'Zeta Periods'!C164</f>
        <v>4</v>
      </c>
      <c r="U36" s="87">
        <f t="shared" si="4"/>
        <v>4</v>
      </c>
    </row>
    <row r="37" spans="1:21" ht="15.75" customHeight="1" x14ac:dyDescent="0.4">
      <c r="A37" s="137">
        <f t="shared" si="1"/>
        <v>45698</v>
      </c>
      <c r="B37" s="151" t="s">
        <v>424</v>
      </c>
      <c r="C37" s="152" t="s">
        <v>2</v>
      </c>
      <c r="D37" s="140" t="s">
        <v>425</v>
      </c>
      <c r="E37" s="19" t="s">
        <v>425</v>
      </c>
      <c r="F37" s="58" t="s">
        <v>22</v>
      </c>
      <c r="G37" s="16" t="s">
        <v>16</v>
      </c>
      <c r="H37" s="14"/>
      <c r="I37" s="15">
        <v>13</v>
      </c>
      <c r="J37" s="15"/>
      <c r="K37" s="129" t="s">
        <v>58</v>
      </c>
      <c r="L37" s="55">
        <f>'Zeta Periods'!C36</f>
        <v>7</v>
      </c>
      <c r="M37" s="87">
        <f t="shared" si="2"/>
        <v>7</v>
      </c>
      <c r="O37" s="129" t="s">
        <v>421</v>
      </c>
      <c r="P37" s="55">
        <f>'Zeta Periods'!C109</f>
        <v>4</v>
      </c>
      <c r="Q37" s="87">
        <f t="shared" si="3"/>
        <v>4</v>
      </c>
      <c r="S37" s="129" t="s">
        <v>428</v>
      </c>
      <c r="T37" s="55">
        <f>'Zeta Periods'!C170</f>
        <v>4</v>
      </c>
      <c r="U37" s="87">
        <f t="shared" si="4"/>
        <v>4</v>
      </c>
    </row>
    <row r="38" spans="1:21" ht="15.75" customHeight="1" x14ac:dyDescent="0.4">
      <c r="A38" s="137">
        <f t="shared" si="1"/>
        <v>45705</v>
      </c>
      <c r="B38" s="158" t="s">
        <v>16</v>
      </c>
      <c r="C38" s="159" t="s">
        <v>16</v>
      </c>
      <c r="D38" s="164" t="s">
        <v>13</v>
      </c>
      <c r="E38" s="19" t="s">
        <v>425</v>
      </c>
      <c r="F38" s="58" t="s">
        <v>22</v>
      </c>
      <c r="G38" s="19" t="s">
        <v>425</v>
      </c>
      <c r="H38" s="14"/>
      <c r="I38" s="15">
        <v>12</v>
      </c>
      <c r="J38" s="15"/>
      <c r="K38" s="129" t="s">
        <v>59</v>
      </c>
      <c r="L38" s="55">
        <f>'Zeta Periods'!C47</f>
        <v>5</v>
      </c>
      <c r="M38" s="87">
        <f t="shared" si="2"/>
        <v>5</v>
      </c>
      <c r="O38" s="129" t="s">
        <v>422</v>
      </c>
      <c r="P38" s="55">
        <f>'Zeta Periods'!C113</f>
        <v>5</v>
      </c>
      <c r="Q38" s="87">
        <f t="shared" si="3"/>
        <v>5</v>
      </c>
      <c r="S38" s="129" t="s">
        <v>429</v>
      </c>
      <c r="T38" s="55">
        <f>'Zeta Periods'!C177</f>
        <v>4</v>
      </c>
      <c r="U38" s="87">
        <f t="shared" si="4"/>
        <v>4</v>
      </c>
    </row>
    <row r="39" spans="1:21" ht="15.75" customHeight="1" x14ac:dyDescent="0.4">
      <c r="A39" s="137">
        <f t="shared" si="1"/>
        <v>45712</v>
      </c>
      <c r="B39" s="151" t="s">
        <v>425</v>
      </c>
      <c r="C39" s="152" t="s">
        <v>2</v>
      </c>
      <c r="D39" s="140" t="s">
        <v>426</v>
      </c>
      <c r="E39" s="19" t="s">
        <v>426</v>
      </c>
      <c r="F39" s="58" t="s">
        <v>22</v>
      </c>
      <c r="G39" s="19" t="s">
        <v>427</v>
      </c>
      <c r="H39" s="14"/>
      <c r="I39" s="15">
        <v>11</v>
      </c>
      <c r="J39" s="15"/>
      <c r="K39" s="129" t="s">
        <v>60</v>
      </c>
      <c r="L39" s="55">
        <f>'Zeta Periods'!C54</f>
        <v>3</v>
      </c>
      <c r="M39" s="87">
        <f t="shared" si="2"/>
        <v>3</v>
      </c>
      <c r="O39" s="129" t="s">
        <v>423</v>
      </c>
      <c r="P39" s="55">
        <f>'Zeta Periods'!C118</f>
        <v>10</v>
      </c>
      <c r="Q39" s="87">
        <f t="shared" si="3"/>
        <v>10</v>
      </c>
      <c r="S39" s="129" t="s">
        <v>430</v>
      </c>
      <c r="T39" s="55">
        <f>'Zeta Periods'!C181</f>
        <v>2</v>
      </c>
      <c r="U39" s="87">
        <f t="shared" si="4"/>
        <v>2</v>
      </c>
    </row>
    <row r="40" spans="1:21" ht="15.75" customHeight="1" x14ac:dyDescent="0.4">
      <c r="A40" s="137">
        <f t="shared" si="1"/>
        <v>45719</v>
      </c>
      <c r="B40" s="151" t="s">
        <v>427</v>
      </c>
      <c r="C40" s="152" t="s">
        <v>2</v>
      </c>
      <c r="D40" s="140" t="s">
        <v>427</v>
      </c>
      <c r="E40" s="19" t="s">
        <v>427</v>
      </c>
      <c r="F40" s="58" t="s">
        <v>22</v>
      </c>
      <c r="G40" s="19" t="s">
        <v>428</v>
      </c>
      <c r="H40" s="14"/>
      <c r="I40" s="15">
        <v>10</v>
      </c>
      <c r="J40" s="15"/>
      <c r="K40" s="129" t="s">
        <v>61</v>
      </c>
      <c r="L40" s="55">
        <f>'Zeta Periods'!C60</f>
        <v>4</v>
      </c>
      <c r="M40" s="87">
        <f t="shared" si="2"/>
        <v>4</v>
      </c>
      <c r="O40" s="129" t="s">
        <v>431</v>
      </c>
      <c r="P40" s="55">
        <f>'Zeta Periods'!C133</f>
        <v>0</v>
      </c>
      <c r="Q40" s="87">
        <f t="shared" si="3"/>
        <v>0</v>
      </c>
      <c r="S40" s="129" t="s">
        <v>432</v>
      </c>
      <c r="T40" s="55">
        <f>'Zeta Periods'!C186</f>
        <v>2</v>
      </c>
      <c r="U40" s="87">
        <f t="shared" si="4"/>
        <v>2</v>
      </c>
    </row>
    <row r="41" spans="1:21" ht="15.75" customHeight="1" x14ac:dyDescent="0.4">
      <c r="A41" s="137">
        <f t="shared" si="1"/>
        <v>45726</v>
      </c>
      <c r="B41" s="151" t="s">
        <v>428</v>
      </c>
      <c r="C41" s="152" t="s">
        <v>2</v>
      </c>
      <c r="D41" s="140" t="s">
        <v>428</v>
      </c>
      <c r="E41" s="19" t="s">
        <v>428</v>
      </c>
      <c r="F41" s="58" t="s">
        <v>22</v>
      </c>
      <c r="G41" s="19" t="s">
        <v>429</v>
      </c>
      <c r="H41" s="14"/>
      <c r="I41" s="15">
        <v>9</v>
      </c>
      <c r="J41" s="15"/>
      <c r="K41" s="129" t="s">
        <v>62</v>
      </c>
      <c r="L41" s="55">
        <f>'Zeta Periods'!C69</f>
        <v>1</v>
      </c>
      <c r="M41" s="87">
        <f t="shared" si="2"/>
        <v>1</v>
      </c>
      <c r="O41" s="13" t="s">
        <v>5</v>
      </c>
      <c r="P41" s="13">
        <f>SUM(P33:P40)</f>
        <v>32</v>
      </c>
      <c r="Q41" s="13">
        <f>SUM(Q33:Q40)</f>
        <v>36</v>
      </c>
      <c r="S41" s="129" t="s">
        <v>433</v>
      </c>
      <c r="T41" s="55">
        <f>'Zeta Periods'!C189</f>
        <v>0</v>
      </c>
      <c r="U41" s="87">
        <f t="shared" si="4"/>
        <v>0</v>
      </c>
    </row>
    <row r="42" spans="1:21" ht="15.75" customHeight="1" x14ac:dyDescent="0.4">
      <c r="A42" s="137">
        <f t="shared" si="1"/>
        <v>45733</v>
      </c>
      <c r="B42" s="151" t="s">
        <v>429</v>
      </c>
      <c r="C42" s="152" t="s">
        <v>2</v>
      </c>
      <c r="D42" s="140" t="s">
        <v>429</v>
      </c>
      <c r="E42" s="19" t="s">
        <v>429</v>
      </c>
      <c r="F42" s="58" t="s">
        <v>22</v>
      </c>
      <c r="G42" s="19" t="s">
        <v>430</v>
      </c>
      <c r="H42" s="14"/>
      <c r="I42" s="15">
        <v>8</v>
      </c>
      <c r="J42" s="15"/>
      <c r="K42" s="129" t="s">
        <v>63</v>
      </c>
      <c r="L42" s="55">
        <f>'Zeta Periods'!C72</f>
        <v>3</v>
      </c>
      <c r="M42" s="87">
        <f t="shared" si="2"/>
        <v>3</v>
      </c>
      <c r="S42" s="13" t="s">
        <v>5</v>
      </c>
      <c r="T42" s="13">
        <f>SUM(T33:T41)</f>
        <v>30</v>
      </c>
      <c r="U42" s="13">
        <f>SUM(U33:U41)</f>
        <v>30</v>
      </c>
    </row>
    <row r="43" spans="1:21" ht="15.75" customHeight="1" x14ac:dyDescent="0.4">
      <c r="A43" s="137">
        <f t="shared" si="1"/>
        <v>45740</v>
      </c>
      <c r="B43" s="151" t="s">
        <v>430</v>
      </c>
      <c r="C43" s="152" t="s">
        <v>2</v>
      </c>
      <c r="D43" s="140" t="s">
        <v>432</v>
      </c>
      <c r="E43" s="19" t="s">
        <v>432</v>
      </c>
      <c r="F43" s="58" t="s">
        <v>22</v>
      </c>
      <c r="G43" s="58" t="s">
        <v>22</v>
      </c>
      <c r="H43" s="14"/>
      <c r="I43" s="15">
        <v>7</v>
      </c>
      <c r="J43" s="15"/>
      <c r="K43" s="129" t="s">
        <v>415</v>
      </c>
      <c r="L43" s="55">
        <f>'Zeta Periods'!C77</f>
        <v>4</v>
      </c>
      <c r="M43" s="87">
        <f t="shared" si="2"/>
        <v>4</v>
      </c>
    </row>
    <row r="44" spans="1:21" ht="15.75" customHeight="1" x14ac:dyDescent="0.4">
      <c r="A44" s="137">
        <f t="shared" si="1"/>
        <v>45747</v>
      </c>
      <c r="B44" s="158" t="s">
        <v>16</v>
      </c>
      <c r="C44" s="159" t="s">
        <v>16</v>
      </c>
      <c r="D44" s="144" t="s">
        <v>16</v>
      </c>
      <c r="E44" s="16" t="s">
        <v>16</v>
      </c>
      <c r="F44" s="16" t="s">
        <v>16</v>
      </c>
      <c r="G44" s="16" t="s">
        <v>16</v>
      </c>
      <c r="H44" s="14"/>
      <c r="I44" s="15">
        <v>6</v>
      </c>
      <c r="J44" s="15"/>
      <c r="K44" s="129" t="s">
        <v>416</v>
      </c>
      <c r="L44" s="55">
        <f>'Zeta Periods'!C84</f>
        <v>0</v>
      </c>
      <c r="M44" s="87">
        <f t="shared" si="2"/>
        <v>0</v>
      </c>
      <c r="P44" s="57" t="s">
        <v>15</v>
      </c>
      <c r="Q44" s="57" t="s">
        <v>237</v>
      </c>
    </row>
    <row r="45" spans="1:21" ht="15.75" customHeight="1" x14ac:dyDescent="0.4">
      <c r="A45" s="137">
        <f t="shared" si="1"/>
        <v>45754</v>
      </c>
      <c r="B45" s="158" t="s">
        <v>16</v>
      </c>
      <c r="C45" s="159" t="s">
        <v>16</v>
      </c>
      <c r="D45" s="144" t="s">
        <v>16</v>
      </c>
      <c r="E45" s="16" t="s">
        <v>16</v>
      </c>
      <c r="F45" s="16" t="s">
        <v>16</v>
      </c>
      <c r="G45" s="16" t="s">
        <v>16</v>
      </c>
      <c r="H45" s="14"/>
      <c r="I45" s="15">
        <v>5</v>
      </c>
      <c r="J45" s="15"/>
      <c r="K45" s="13" t="s">
        <v>5</v>
      </c>
      <c r="L45" s="13">
        <f>SUM(L33:L44)</f>
        <v>42</v>
      </c>
      <c r="M45" s="13">
        <f>SUM(M33:M44)</f>
        <v>44</v>
      </c>
      <c r="O45" s="13" t="s">
        <v>5</v>
      </c>
      <c r="P45" s="13">
        <f>L45+P41+T42</f>
        <v>104</v>
      </c>
      <c r="Q45" s="13">
        <f>M45+Q41+U42</f>
        <v>110</v>
      </c>
    </row>
    <row r="46" spans="1:21" ht="15.75" customHeight="1" x14ac:dyDescent="0.4">
      <c r="A46" s="137">
        <f t="shared" si="1"/>
        <v>45761</v>
      </c>
      <c r="B46" s="160" t="s">
        <v>22</v>
      </c>
      <c r="C46" s="155" t="s">
        <v>22</v>
      </c>
      <c r="D46" s="142" t="s">
        <v>22</v>
      </c>
      <c r="E46" s="58" t="s">
        <v>22</v>
      </c>
      <c r="F46" s="58" t="s">
        <v>22</v>
      </c>
      <c r="G46" s="16" t="s">
        <v>16</v>
      </c>
      <c r="H46" s="14"/>
      <c r="I46" s="15">
        <v>4</v>
      </c>
      <c r="J46" s="15"/>
    </row>
    <row r="47" spans="1:21" ht="15.75" customHeight="1" x14ac:dyDescent="0.4">
      <c r="A47" s="137">
        <f t="shared" si="1"/>
        <v>45768</v>
      </c>
      <c r="B47" s="158" t="s">
        <v>16</v>
      </c>
      <c r="C47" s="159" t="s">
        <v>16</v>
      </c>
      <c r="D47" s="142" t="s">
        <v>22</v>
      </c>
      <c r="E47" s="58" t="s">
        <v>22</v>
      </c>
      <c r="F47" s="58" t="s">
        <v>22</v>
      </c>
      <c r="G47" s="58" t="s">
        <v>22</v>
      </c>
      <c r="I47" s="15">
        <v>3</v>
      </c>
      <c r="J47" s="15"/>
    </row>
    <row r="48" spans="1:21" ht="15.75" customHeight="1" x14ac:dyDescent="0.4">
      <c r="A48" s="137">
        <f t="shared" si="1"/>
        <v>45775</v>
      </c>
      <c r="B48" s="160" t="s">
        <v>22</v>
      </c>
      <c r="C48" s="155" t="s">
        <v>22</v>
      </c>
      <c r="D48" s="142" t="s">
        <v>22</v>
      </c>
      <c r="E48" s="58" t="s">
        <v>22</v>
      </c>
      <c r="F48" s="58" t="s">
        <v>22</v>
      </c>
      <c r="G48" s="58" t="s">
        <v>22</v>
      </c>
      <c r="I48" s="15">
        <v>2</v>
      </c>
    </row>
    <row r="49" spans="1:9" ht="15.75" customHeight="1" x14ac:dyDescent="0.4">
      <c r="A49" s="137">
        <f t="shared" si="1"/>
        <v>45782</v>
      </c>
      <c r="B49" s="158" t="s">
        <v>16</v>
      </c>
      <c r="C49" s="159" t="s">
        <v>16</v>
      </c>
      <c r="D49" s="142" t="s">
        <v>22</v>
      </c>
      <c r="E49" s="58" t="s">
        <v>22</v>
      </c>
      <c r="F49" s="58" t="s">
        <v>22</v>
      </c>
      <c r="G49" s="58" t="s">
        <v>22</v>
      </c>
      <c r="I49" s="15">
        <v>1</v>
      </c>
    </row>
    <row r="50" spans="1:9" ht="15.75" customHeight="1" x14ac:dyDescent="0.4">
      <c r="A50" s="137">
        <f t="shared" si="1"/>
        <v>45789</v>
      </c>
      <c r="B50" s="172" t="s">
        <v>486</v>
      </c>
      <c r="C50" s="173" t="s">
        <v>486</v>
      </c>
      <c r="D50" s="174" t="s">
        <v>486</v>
      </c>
      <c r="E50" s="175" t="s">
        <v>486</v>
      </c>
      <c r="F50" s="175" t="s">
        <v>486</v>
      </c>
      <c r="G50" s="63" t="s">
        <v>23</v>
      </c>
      <c r="I50" s="15"/>
    </row>
    <row r="51" spans="1:9" ht="15.75" customHeight="1" x14ac:dyDescent="0.4">
      <c r="A51" s="137">
        <f t="shared" si="1"/>
        <v>45796</v>
      </c>
      <c r="B51" s="151" t="s">
        <v>434</v>
      </c>
      <c r="C51" s="152" t="s">
        <v>434</v>
      </c>
      <c r="D51" s="140" t="s">
        <v>434</v>
      </c>
      <c r="E51" s="19" t="s">
        <v>434</v>
      </c>
      <c r="F51" s="19" t="s">
        <v>434</v>
      </c>
      <c r="G51" s="19" t="s">
        <v>434</v>
      </c>
      <c r="I51" s="15"/>
    </row>
    <row r="52" spans="1:9" ht="15.75" customHeight="1" thickBot="1" x14ac:dyDescent="0.45">
      <c r="A52" s="137">
        <f t="shared" si="1"/>
        <v>45803</v>
      </c>
      <c r="B52" s="162" t="s">
        <v>434</v>
      </c>
      <c r="C52" s="163" t="s">
        <v>434</v>
      </c>
      <c r="D52" s="140" t="s">
        <v>434</v>
      </c>
      <c r="E52" s="19" t="s">
        <v>434</v>
      </c>
      <c r="F52" s="19" t="s">
        <v>434</v>
      </c>
      <c r="G52" s="19" t="s">
        <v>434</v>
      </c>
    </row>
  </sheetData>
  <sheetProtection selectLockedCells="1"/>
  <mergeCells count="11">
    <mergeCell ref="A8:F8"/>
    <mergeCell ref="K9:L9"/>
    <mergeCell ref="O10:O12"/>
    <mergeCell ref="P10:P12"/>
    <mergeCell ref="K15:L15"/>
    <mergeCell ref="N22:S22"/>
    <mergeCell ref="K31:M31"/>
    <mergeCell ref="O31:Q31"/>
    <mergeCell ref="S31:U31"/>
    <mergeCell ref="N19:N20"/>
    <mergeCell ref="K20:L20"/>
  </mergeCells>
  <conditionalFormatting sqref="M33:M44">
    <cfRule type="cellIs" dxfId="55" priority="5" operator="lessThan">
      <formula>L33</formula>
    </cfRule>
    <cfRule type="cellIs" dxfId="54" priority="6" operator="greaterThan">
      <formula>L33</formula>
    </cfRule>
  </conditionalFormatting>
  <conditionalFormatting sqref="O19:O20">
    <cfRule type="cellIs" dxfId="53" priority="13" operator="lessThan">
      <formula>0</formula>
    </cfRule>
    <cfRule type="cellIs" dxfId="52" priority="14" operator="lessThan">
      <formula>0</formula>
    </cfRule>
  </conditionalFormatting>
  <conditionalFormatting sqref="O24">
    <cfRule type="cellIs" dxfId="51" priority="9" operator="lessThan">
      <formula>0</formula>
    </cfRule>
    <cfRule type="cellIs" dxfId="50" priority="10" operator="lessThan">
      <formula>0</formula>
    </cfRule>
  </conditionalFormatting>
  <conditionalFormatting sqref="Q33:Q40">
    <cfRule type="cellIs" dxfId="49" priority="3" operator="lessThan">
      <formula>P33</formula>
    </cfRule>
    <cfRule type="cellIs" dxfId="48" priority="4" operator="greaterThan">
      <formula>P33</formula>
    </cfRule>
  </conditionalFormatting>
  <conditionalFormatting sqref="R19:R20">
    <cfRule type="cellIs" dxfId="47" priority="11" operator="lessThan">
      <formula>0</formula>
    </cfRule>
    <cfRule type="cellIs" dxfId="46" priority="12" operator="lessThan">
      <formula>0</formula>
    </cfRule>
  </conditionalFormatting>
  <conditionalFormatting sqref="R24">
    <cfRule type="cellIs" dxfId="45" priority="7" operator="lessThan">
      <formula>0</formula>
    </cfRule>
    <cfRule type="cellIs" dxfId="44" priority="8" operator="lessThan">
      <formula>0</formula>
    </cfRule>
  </conditionalFormatting>
  <conditionalFormatting sqref="U33:U41">
    <cfRule type="cellIs" dxfId="43" priority="1" operator="lessThan">
      <formula>T33</formula>
    </cfRule>
    <cfRule type="cellIs" dxfId="42" priority="2" operator="greaterThan">
      <formula>T33</formula>
    </cfRule>
  </conditionalFormatting>
  <pageMargins left="0.39370078740157483" right="0.39370078740157483" top="0.59055118110236227" bottom="0.59055118110236227" header="0.19685039370078741" footer="0.19685039370078741"/>
  <pageSetup paperSize="8" scale="92" orientation="landscape" r:id="rId1"/>
  <headerFooter>
    <oddHeader>&amp;L&amp;"Arial,Bold"&amp;12N5 AoM Plan 2023-24</oddHeader>
    <oddFooter>&amp;LN5 AoM&amp;C&amp;P of &amp;N&amp;RPrinted at &amp;T on 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7587-7735-4035-9200-B6538EAFA993}">
  <dimension ref="A1:N204"/>
  <sheetViews>
    <sheetView tabSelected="1" zoomScaleNormal="100" workbookViewId="0">
      <selection activeCell="D52" sqref="D52"/>
    </sheetView>
  </sheetViews>
  <sheetFormatPr defaultColWidth="9.06640625" defaultRowHeight="13.5" x14ac:dyDescent="0.45"/>
  <cols>
    <col min="1" max="1" width="9.06640625" style="49" bestFit="1" customWidth="1"/>
    <col min="2" max="2" width="55.19921875" style="48" bestFit="1" customWidth="1"/>
    <col min="3" max="3" width="4.265625" style="48" bestFit="1" customWidth="1"/>
    <col min="4" max="4" width="8.19921875" style="48" bestFit="1" customWidth="1"/>
    <col min="5" max="5" width="9.796875" style="48" bestFit="1" customWidth="1"/>
    <col min="6" max="6" width="9.06640625" style="48"/>
    <col min="7" max="7" width="4.265625" style="48" bestFit="1" customWidth="1"/>
    <col min="8" max="8" width="8.19921875" style="48" bestFit="1" customWidth="1"/>
    <col min="9" max="9" width="9.796875" style="48" bestFit="1" customWidth="1"/>
    <col min="10" max="10" width="11.59765625" style="82" bestFit="1" customWidth="1"/>
    <col min="11" max="11" width="9.06640625" style="48"/>
    <col min="12" max="12" width="4.265625" style="48" bestFit="1" customWidth="1"/>
    <col min="13" max="13" width="8.19921875" style="48" bestFit="1" customWidth="1"/>
    <col min="14" max="14" width="9.796875" style="48" bestFit="1" customWidth="1"/>
    <col min="15" max="16384" width="9.06640625" style="48"/>
  </cols>
  <sheetData>
    <row r="1" spans="1:14" s="44" customFormat="1" ht="14.55" customHeight="1" x14ac:dyDescent="0.45">
      <c r="A1" s="79" t="s">
        <v>410</v>
      </c>
      <c r="B1" s="80" t="s">
        <v>78</v>
      </c>
      <c r="C1" s="196" t="s">
        <v>475</v>
      </c>
      <c r="D1" s="196"/>
      <c r="E1" s="80" t="s">
        <v>255</v>
      </c>
      <c r="G1" s="196" t="s">
        <v>476</v>
      </c>
      <c r="H1" s="196"/>
      <c r="I1" s="80" t="s">
        <v>255</v>
      </c>
      <c r="J1" s="81" t="s">
        <v>442</v>
      </c>
      <c r="L1" s="196" t="s">
        <v>485</v>
      </c>
      <c r="M1" s="196"/>
      <c r="N1" s="80" t="s">
        <v>255</v>
      </c>
    </row>
    <row r="2" spans="1:14" ht="13.9" x14ac:dyDescent="0.45">
      <c r="A2" s="45"/>
      <c r="B2" s="46" t="s">
        <v>34</v>
      </c>
      <c r="C2" s="46"/>
      <c r="D2" s="47"/>
      <c r="E2" s="47"/>
      <c r="G2" s="46"/>
      <c r="H2" s="47"/>
      <c r="I2" s="47"/>
      <c r="L2" s="46"/>
      <c r="M2" s="47"/>
      <c r="N2" s="47"/>
    </row>
    <row r="3" spans="1:14" ht="13.9" x14ac:dyDescent="0.45">
      <c r="A3" s="43">
        <v>1</v>
      </c>
      <c r="B3" s="132" t="s">
        <v>35</v>
      </c>
      <c r="C3" s="94">
        <f>SUM(D4:D5)</f>
        <v>1</v>
      </c>
      <c r="G3" s="94">
        <f>SUM(H4:H5)</f>
        <v>1</v>
      </c>
      <c r="L3" s="94"/>
    </row>
    <row r="4" spans="1:14" x14ac:dyDescent="0.45">
      <c r="A4" s="52">
        <v>1.1000000000000001</v>
      </c>
      <c r="B4" s="75" t="s">
        <v>406</v>
      </c>
      <c r="C4" s="75"/>
      <c r="D4" s="60">
        <v>0.5</v>
      </c>
      <c r="G4" s="75"/>
      <c r="H4" s="60">
        <v>0.5</v>
      </c>
      <c r="L4" s="75"/>
      <c r="M4" s="60"/>
    </row>
    <row r="5" spans="1:14" x14ac:dyDescent="0.45">
      <c r="A5" s="52">
        <v>1.2</v>
      </c>
      <c r="B5" s="75" t="s">
        <v>405</v>
      </c>
      <c r="C5" s="75"/>
      <c r="D5" s="61">
        <v>0.5</v>
      </c>
      <c r="G5" s="75"/>
      <c r="H5" s="61">
        <v>0.5</v>
      </c>
      <c r="L5" s="75"/>
      <c r="M5" s="61"/>
    </row>
    <row r="6" spans="1:14" x14ac:dyDescent="0.45">
      <c r="A6" s="52">
        <v>1.3</v>
      </c>
      <c r="B6" s="75" t="s">
        <v>404</v>
      </c>
      <c r="C6" s="75"/>
      <c r="E6" s="48" t="s">
        <v>255</v>
      </c>
      <c r="G6" s="75"/>
      <c r="I6" s="48" t="s">
        <v>255</v>
      </c>
      <c r="L6" s="75"/>
      <c r="N6" s="48" t="s">
        <v>255</v>
      </c>
    </row>
    <row r="7" spans="1:14" ht="13.9" x14ac:dyDescent="0.45">
      <c r="A7" s="43">
        <v>2</v>
      </c>
      <c r="B7" s="132" t="s">
        <v>403</v>
      </c>
      <c r="C7" s="94">
        <f>SUM(D8:D14)</f>
        <v>3.5</v>
      </c>
      <c r="G7" s="94">
        <f>SUM(H8:H14)</f>
        <v>4.5</v>
      </c>
      <c r="L7" s="94"/>
    </row>
    <row r="8" spans="1:14" x14ac:dyDescent="0.45">
      <c r="A8" s="52">
        <v>2.1</v>
      </c>
      <c r="B8" s="75" t="s">
        <v>402</v>
      </c>
      <c r="C8" s="75"/>
      <c r="D8" s="48">
        <v>0.5</v>
      </c>
      <c r="G8" s="75"/>
      <c r="H8" s="48">
        <v>0.5</v>
      </c>
      <c r="L8" s="75"/>
    </row>
    <row r="9" spans="1:14" x14ac:dyDescent="0.45">
      <c r="A9" s="52">
        <v>2.2000000000000002</v>
      </c>
      <c r="B9" s="75" t="s">
        <v>401</v>
      </c>
      <c r="C9" s="75"/>
      <c r="D9" s="48">
        <v>0.5</v>
      </c>
      <c r="G9" s="75"/>
      <c r="H9" s="48">
        <v>0.5</v>
      </c>
      <c r="L9" s="75"/>
    </row>
    <row r="10" spans="1:14" x14ac:dyDescent="0.45">
      <c r="A10" s="52">
        <v>2.2999999999999998</v>
      </c>
      <c r="B10" s="75" t="s">
        <v>400</v>
      </c>
      <c r="C10" s="75"/>
      <c r="D10" s="48">
        <v>0.5</v>
      </c>
      <c r="G10" s="75"/>
      <c r="H10" s="48">
        <v>0.5</v>
      </c>
      <c r="L10" s="75"/>
    </row>
    <row r="11" spans="1:14" x14ac:dyDescent="0.45">
      <c r="A11" s="52">
        <v>2.4</v>
      </c>
      <c r="B11" s="75" t="s">
        <v>399</v>
      </c>
      <c r="C11" s="75"/>
      <c r="D11" s="48">
        <v>0.5</v>
      </c>
      <c r="G11" s="75"/>
      <c r="H11" s="48">
        <v>0.5</v>
      </c>
      <c r="L11" s="75"/>
    </row>
    <row r="12" spans="1:14" ht="13.9" x14ac:dyDescent="0.45">
      <c r="A12" s="52">
        <v>2.5</v>
      </c>
      <c r="B12" s="75" t="s">
        <v>398</v>
      </c>
      <c r="C12" s="75"/>
      <c r="D12" s="48">
        <v>0.5</v>
      </c>
      <c r="G12" s="75"/>
      <c r="H12" s="118">
        <v>1</v>
      </c>
      <c r="L12" s="75"/>
      <c r="M12" s="118"/>
    </row>
    <row r="13" spans="1:14" x14ac:dyDescent="0.45">
      <c r="A13" s="52">
        <v>2.6</v>
      </c>
      <c r="B13" s="75" t="s">
        <v>397</v>
      </c>
      <c r="C13" s="75"/>
      <c r="D13" s="48">
        <v>0.5</v>
      </c>
      <c r="G13" s="75"/>
      <c r="H13" s="48">
        <v>0.5</v>
      </c>
      <c r="L13" s="75"/>
    </row>
    <row r="14" spans="1:14" ht="13.9" x14ac:dyDescent="0.45">
      <c r="A14" s="52">
        <v>2.7</v>
      </c>
      <c r="B14" s="75" t="s">
        <v>396</v>
      </c>
      <c r="C14" s="75"/>
      <c r="D14" s="48">
        <v>0.5</v>
      </c>
      <c r="G14" s="75"/>
      <c r="H14" s="118">
        <v>1</v>
      </c>
      <c r="L14" s="75"/>
      <c r="M14" s="118"/>
    </row>
    <row r="15" spans="1:14" x14ac:dyDescent="0.45">
      <c r="A15" s="52">
        <v>2.8</v>
      </c>
      <c r="B15" s="75" t="s">
        <v>395</v>
      </c>
      <c r="C15" s="75"/>
      <c r="E15" s="48" t="s">
        <v>440</v>
      </c>
      <c r="G15" s="75"/>
      <c r="I15" s="48" t="s">
        <v>466</v>
      </c>
      <c r="L15" s="75"/>
      <c r="N15" s="48" t="s">
        <v>466</v>
      </c>
    </row>
    <row r="16" spans="1:14" ht="13.9" x14ac:dyDescent="0.45">
      <c r="A16" s="43">
        <v>3</v>
      </c>
      <c r="B16" s="132" t="s">
        <v>394</v>
      </c>
      <c r="C16" s="94">
        <f>SUM(D17:D23)</f>
        <v>3.5</v>
      </c>
      <c r="G16" s="94">
        <f>SUM(H17:H23)</f>
        <v>4.5</v>
      </c>
      <c r="L16" s="94"/>
    </row>
    <row r="17" spans="1:14" x14ac:dyDescent="0.45">
      <c r="A17" s="52">
        <v>3.1</v>
      </c>
      <c r="B17" s="75" t="s">
        <v>393</v>
      </c>
      <c r="C17" s="75"/>
      <c r="D17" s="48">
        <v>0.5</v>
      </c>
      <c r="G17" s="75"/>
      <c r="H17" s="48">
        <v>0.5</v>
      </c>
      <c r="L17" s="75"/>
    </row>
    <row r="18" spans="1:14" x14ac:dyDescent="0.45">
      <c r="A18" s="52">
        <v>3.2</v>
      </c>
      <c r="B18" s="75" t="s">
        <v>392</v>
      </c>
      <c r="C18" s="75"/>
      <c r="D18" s="48">
        <v>0.5</v>
      </c>
      <c r="G18" s="75"/>
      <c r="H18" s="48">
        <v>0.5</v>
      </c>
      <c r="L18" s="75"/>
    </row>
    <row r="19" spans="1:14" x14ac:dyDescent="0.45">
      <c r="A19" s="52">
        <v>3.3</v>
      </c>
      <c r="B19" s="75" t="s">
        <v>391</v>
      </c>
      <c r="C19" s="75"/>
      <c r="D19" s="48">
        <v>0.5</v>
      </c>
      <c r="G19" s="75"/>
      <c r="H19" s="48">
        <v>0.5</v>
      </c>
      <c r="L19" s="75"/>
    </row>
    <row r="20" spans="1:14" x14ac:dyDescent="0.45">
      <c r="A20" s="52">
        <v>3.4</v>
      </c>
      <c r="B20" s="75" t="s">
        <v>390</v>
      </c>
      <c r="C20" s="75"/>
      <c r="D20" s="48">
        <v>0.5</v>
      </c>
      <c r="G20" s="75"/>
      <c r="H20" s="48">
        <v>0.5</v>
      </c>
      <c r="L20" s="75"/>
    </row>
    <row r="21" spans="1:14" ht="13.9" x14ac:dyDescent="0.45">
      <c r="A21" s="52">
        <v>3.5</v>
      </c>
      <c r="B21" s="75" t="s">
        <v>389</v>
      </c>
      <c r="C21" s="75"/>
      <c r="D21" s="48">
        <v>0.5</v>
      </c>
      <c r="G21" s="75"/>
      <c r="H21" s="118">
        <v>1</v>
      </c>
      <c r="L21" s="75"/>
      <c r="M21" s="118"/>
    </row>
    <row r="22" spans="1:14" x14ac:dyDescent="0.45">
      <c r="A22" s="52">
        <v>3.6</v>
      </c>
      <c r="B22" s="75" t="s">
        <v>388</v>
      </c>
      <c r="C22" s="75"/>
      <c r="D22" s="48">
        <v>0.5</v>
      </c>
      <c r="G22" s="75"/>
      <c r="H22" s="48">
        <v>0.5</v>
      </c>
      <c r="L22" s="75"/>
    </row>
    <row r="23" spans="1:14" ht="13.9" x14ac:dyDescent="0.45">
      <c r="A23" s="52">
        <v>3.7</v>
      </c>
      <c r="B23" s="75" t="s">
        <v>387</v>
      </c>
      <c r="C23" s="75"/>
      <c r="D23" s="48">
        <v>0.5</v>
      </c>
      <c r="G23" s="75"/>
      <c r="H23" s="118">
        <v>1</v>
      </c>
      <c r="L23" s="75"/>
      <c r="M23" s="118"/>
    </row>
    <row r="24" spans="1:14" x14ac:dyDescent="0.45">
      <c r="A24" s="52">
        <v>3.8</v>
      </c>
      <c r="B24" s="75" t="s">
        <v>386</v>
      </c>
      <c r="C24" s="75"/>
      <c r="E24" s="48" t="s">
        <v>440</v>
      </c>
      <c r="G24" s="75"/>
      <c r="I24" s="48" t="s">
        <v>440</v>
      </c>
      <c r="L24" s="75"/>
      <c r="N24" s="48" t="s">
        <v>440</v>
      </c>
    </row>
    <row r="25" spans="1:14" ht="13.9" x14ac:dyDescent="0.45">
      <c r="A25" s="43">
        <v>4</v>
      </c>
      <c r="B25" s="44" t="s">
        <v>46</v>
      </c>
      <c r="C25" s="94">
        <f>SUM(D26:D34)</f>
        <v>7</v>
      </c>
      <c r="G25" s="94">
        <f>SUM(H26:H34)</f>
        <v>9</v>
      </c>
      <c r="L25" s="94"/>
    </row>
    <row r="26" spans="1:14" x14ac:dyDescent="0.45">
      <c r="A26" s="52">
        <v>4.0999999999999996</v>
      </c>
      <c r="B26" s="75" t="s">
        <v>385</v>
      </c>
      <c r="C26" s="75"/>
      <c r="D26" s="48">
        <v>1</v>
      </c>
      <c r="G26" s="75"/>
      <c r="H26" s="48">
        <v>1</v>
      </c>
      <c r="L26" s="75"/>
    </row>
    <row r="27" spans="1:14" ht="13.9" x14ac:dyDescent="0.45">
      <c r="A27" s="52">
        <v>4.2</v>
      </c>
      <c r="B27" s="75" t="s">
        <v>384</v>
      </c>
      <c r="C27" s="75"/>
      <c r="D27" s="60">
        <v>0.5</v>
      </c>
      <c r="G27" s="75"/>
      <c r="H27" s="123">
        <v>1</v>
      </c>
      <c r="L27" s="75"/>
      <c r="M27" s="123"/>
    </row>
    <row r="28" spans="1:14" ht="13.9" x14ac:dyDescent="0.45">
      <c r="A28" s="52">
        <v>4.3</v>
      </c>
      <c r="B28" s="75" t="s">
        <v>383</v>
      </c>
      <c r="C28" s="75"/>
      <c r="D28" s="61">
        <v>0.5</v>
      </c>
      <c r="G28" s="75"/>
      <c r="H28" s="124">
        <v>1</v>
      </c>
      <c r="L28" s="75"/>
      <c r="M28" s="124"/>
    </row>
    <row r="29" spans="1:14" x14ac:dyDescent="0.45">
      <c r="A29" s="52">
        <v>4.4000000000000004</v>
      </c>
      <c r="B29" s="75" t="s">
        <v>382</v>
      </c>
      <c r="C29" s="75"/>
      <c r="D29" s="48">
        <v>1</v>
      </c>
      <c r="G29" s="75"/>
      <c r="H29" s="48">
        <v>1</v>
      </c>
      <c r="L29" s="75"/>
    </row>
    <row r="30" spans="1:14" x14ac:dyDescent="0.45">
      <c r="A30" s="52">
        <v>4.5</v>
      </c>
      <c r="B30" s="75" t="s">
        <v>436</v>
      </c>
      <c r="C30" s="75"/>
      <c r="D30" s="48">
        <v>1</v>
      </c>
      <c r="G30" s="75"/>
      <c r="H30" s="48">
        <v>1</v>
      </c>
      <c r="L30" s="75"/>
    </row>
    <row r="31" spans="1:14" x14ac:dyDescent="0.45">
      <c r="A31" s="52">
        <v>4.5999999999999996</v>
      </c>
      <c r="B31" s="75" t="s">
        <v>31</v>
      </c>
      <c r="C31" s="75"/>
      <c r="D31" s="48">
        <v>1</v>
      </c>
      <c r="G31" s="75"/>
      <c r="H31" s="48">
        <v>1</v>
      </c>
      <c r="J31" s="82" t="s">
        <v>448</v>
      </c>
      <c r="L31" s="75"/>
    </row>
    <row r="32" spans="1:14" ht="13.9" x14ac:dyDescent="0.45">
      <c r="A32" s="52">
        <v>4.7</v>
      </c>
      <c r="B32" s="75" t="s">
        <v>381</v>
      </c>
      <c r="C32" s="75"/>
      <c r="D32" s="60">
        <v>0.5</v>
      </c>
      <c r="G32" s="75"/>
      <c r="H32" s="123">
        <v>1</v>
      </c>
      <c r="L32" s="75"/>
      <c r="M32" s="123"/>
    </row>
    <row r="33" spans="1:14" ht="13.9" x14ac:dyDescent="0.45">
      <c r="A33" s="52">
        <v>4.8</v>
      </c>
      <c r="B33" s="75" t="s">
        <v>380</v>
      </c>
      <c r="C33" s="75"/>
      <c r="D33" s="61">
        <v>0.5</v>
      </c>
      <c r="G33" s="75"/>
      <c r="H33" s="124">
        <v>1</v>
      </c>
      <c r="L33" s="75"/>
      <c r="M33" s="124"/>
    </row>
    <row r="34" spans="1:14" x14ac:dyDescent="0.45">
      <c r="A34" s="52">
        <v>4.9000000000000004</v>
      </c>
      <c r="B34" s="48" t="s">
        <v>379</v>
      </c>
      <c r="C34" s="75"/>
      <c r="D34" s="48">
        <v>1</v>
      </c>
      <c r="G34" s="75"/>
      <c r="H34" s="48">
        <v>1</v>
      </c>
      <c r="L34" s="75"/>
    </row>
    <row r="35" spans="1:14" x14ac:dyDescent="0.45">
      <c r="A35" s="53" t="s">
        <v>408</v>
      </c>
      <c r="B35" s="48" t="s">
        <v>378</v>
      </c>
      <c r="C35" s="75"/>
      <c r="E35" s="48" t="s">
        <v>440</v>
      </c>
      <c r="G35" s="75"/>
      <c r="I35" s="48" t="s">
        <v>440</v>
      </c>
      <c r="L35" s="75"/>
      <c r="N35" s="48" t="s">
        <v>440</v>
      </c>
    </row>
    <row r="36" spans="1:14" ht="13.9" x14ac:dyDescent="0.45">
      <c r="A36" s="43">
        <v>5</v>
      </c>
      <c r="B36" s="44" t="s">
        <v>100</v>
      </c>
      <c r="C36" s="94">
        <f>SUM(D37:D45)</f>
        <v>7</v>
      </c>
      <c r="G36" s="94">
        <f>SUM(H37:H45)</f>
        <v>9</v>
      </c>
      <c r="L36" s="94"/>
    </row>
    <row r="37" spans="1:14" ht="13.9" x14ac:dyDescent="0.45">
      <c r="A37" s="52">
        <v>5.0999999999999996</v>
      </c>
      <c r="B37" s="48" t="s">
        <v>377</v>
      </c>
      <c r="C37" s="75"/>
      <c r="D37" s="76">
        <v>0.5</v>
      </c>
      <c r="G37" s="75"/>
      <c r="H37" s="123">
        <v>1</v>
      </c>
      <c r="L37" s="75"/>
      <c r="M37" s="123"/>
    </row>
    <row r="38" spans="1:14" ht="13.9" x14ac:dyDescent="0.45">
      <c r="A38" s="52">
        <v>5.2</v>
      </c>
      <c r="B38" s="48" t="s">
        <v>376</v>
      </c>
      <c r="C38" s="75"/>
      <c r="D38" s="77">
        <v>0.5</v>
      </c>
      <c r="G38" s="75"/>
      <c r="H38" s="124">
        <v>1</v>
      </c>
      <c r="L38" s="75"/>
      <c r="M38" s="124"/>
    </row>
    <row r="39" spans="1:14" x14ac:dyDescent="0.45">
      <c r="A39" s="52">
        <v>5.3</v>
      </c>
      <c r="B39" s="48" t="s">
        <v>439</v>
      </c>
      <c r="C39" s="75"/>
      <c r="D39" s="78">
        <v>1</v>
      </c>
      <c r="G39" s="75"/>
      <c r="H39" s="78">
        <v>1</v>
      </c>
      <c r="L39" s="75"/>
      <c r="M39" s="78"/>
    </row>
    <row r="40" spans="1:14" ht="13.9" x14ac:dyDescent="0.45">
      <c r="A40" s="52">
        <v>5.4</v>
      </c>
      <c r="B40" s="48" t="s">
        <v>375</v>
      </c>
      <c r="C40" s="75"/>
      <c r="D40" s="76">
        <v>0.5</v>
      </c>
      <c r="G40" s="75"/>
      <c r="H40" s="123">
        <v>1</v>
      </c>
      <c r="L40" s="75"/>
      <c r="M40" s="123"/>
    </row>
    <row r="41" spans="1:14" ht="13.9" x14ac:dyDescent="0.45">
      <c r="A41" s="52">
        <v>5.5</v>
      </c>
      <c r="B41" s="48" t="s">
        <v>374</v>
      </c>
      <c r="C41" s="75"/>
      <c r="D41" s="77">
        <v>0.5</v>
      </c>
      <c r="G41" s="75"/>
      <c r="H41" s="124">
        <v>1</v>
      </c>
      <c r="L41" s="75"/>
      <c r="M41" s="124"/>
    </row>
    <row r="42" spans="1:14" x14ac:dyDescent="0.45">
      <c r="A42" s="52">
        <v>5.6</v>
      </c>
      <c r="B42" s="48" t="s">
        <v>373</v>
      </c>
      <c r="C42" s="75"/>
      <c r="D42" s="48">
        <v>1</v>
      </c>
      <c r="G42" s="75"/>
      <c r="H42" s="48">
        <v>1</v>
      </c>
      <c r="L42" s="75"/>
    </row>
    <row r="43" spans="1:14" x14ac:dyDescent="0.45">
      <c r="A43" s="52">
        <v>5.7</v>
      </c>
      <c r="B43" s="48" t="s">
        <v>372</v>
      </c>
      <c r="C43" s="75"/>
      <c r="D43" s="48">
        <v>1</v>
      </c>
      <c r="G43" s="75"/>
      <c r="H43" s="48">
        <v>1</v>
      </c>
      <c r="L43" s="75"/>
    </row>
    <row r="44" spans="1:14" x14ac:dyDescent="0.45">
      <c r="A44" s="52">
        <v>5.8</v>
      </c>
      <c r="B44" s="48" t="s">
        <v>371</v>
      </c>
      <c r="C44" s="75"/>
      <c r="D44" s="48">
        <v>1</v>
      </c>
      <c r="G44" s="75"/>
      <c r="H44" s="48">
        <v>1</v>
      </c>
      <c r="L44" s="75"/>
    </row>
    <row r="45" spans="1:14" x14ac:dyDescent="0.45">
      <c r="A45" s="52">
        <v>5.9</v>
      </c>
      <c r="B45" s="48" t="s">
        <v>41</v>
      </c>
      <c r="C45" s="75"/>
      <c r="D45" s="48">
        <v>1</v>
      </c>
      <c r="G45" s="75"/>
      <c r="H45" s="48">
        <v>1</v>
      </c>
      <c r="J45" s="82" t="s">
        <v>445</v>
      </c>
      <c r="L45" s="75"/>
    </row>
    <row r="46" spans="1:14" x14ac:dyDescent="0.45">
      <c r="A46" s="53" t="s">
        <v>409</v>
      </c>
      <c r="B46" s="48" t="s">
        <v>370</v>
      </c>
      <c r="C46" s="75"/>
      <c r="E46" s="48" t="s">
        <v>440</v>
      </c>
      <c r="G46" s="75"/>
      <c r="I46" s="48" t="s">
        <v>440</v>
      </c>
      <c r="L46" s="75"/>
      <c r="N46" s="48" t="s">
        <v>440</v>
      </c>
    </row>
    <row r="47" spans="1:14" ht="13.9" x14ac:dyDescent="0.45">
      <c r="A47" s="43">
        <v>6</v>
      </c>
      <c r="B47" s="44" t="s">
        <v>110</v>
      </c>
      <c r="C47" s="94">
        <f>SUM(D48:D52)</f>
        <v>5</v>
      </c>
      <c r="G47" s="94">
        <f>SUM(H48:H52)</f>
        <v>5</v>
      </c>
      <c r="L47" s="94"/>
    </row>
    <row r="48" spans="1:14" x14ac:dyDescent="0.45">
      <c r="A48" s="52">
        <v>6.1</v>
      </c>
      <c r="B48" s="48" t="s">
        <v>369</v>
      </c>
      <c r="C48" s="75"/>
      <c r="D48" s="48">
        <v>1</v>
      </c>
      <c r="G48" s="75"/>
      <c r="H48" s="48">
        <v>1</v>
      </c>
      <c r="L48" s="75"/>
    </row>
    <row r="49" spans="1:14" x14ac:dyDescent="0.45">
      <c r="A49" s="52">
        <v>6.2</v>
      </c>
      <c r="B49" s="48" t="s">
        <v>368</v>
      </c>
      <c r="C49" s="75"/>
      <c r="D49" s="48">
        <v>1</v>
      </c>
      <c r="G49" s="75"/>
      <c r="H49" s="48">
        <v>1</v>
      </c>
      <c r="J49" s="82" t="s">
        <v>449</v>
      </c>
      <c r="L49" s="75"/>
    </row>
    <row r="50" spans="1:14" x14ac:dyDescent="0.45">
      <c r="A50" s="52">
        <v>6.3</v>
      </c>
      <c r="B50" s="48" t="s">
        <v>367</v>
      </c>
      <c r="C50" s="75"/>
      <c r="D50" s="48">
        <v>1</v>
      </c>
      <c r="G50" s="75"/>
      <c r="H50" s="48">
        <v>1</v>
      </c>
      <c r="L50" s="75"/>
    </row>
    <row r="51" spans="1:14" x14ac:dyDescent="0.45">
      <c r="A51" s="52">
        <v>6.4</v>
      </c>
      <c r="B51" s="48" t="s">
        <v>49</v>
      </c>
      <c r="C51" s="75"/>
      <c r="D51" s="48">
        <v>1</v>
      </c>
      <c r="G51" s="75"/>
      <c r="H51" s="48">
        <v>1</v>
      </c>
      <c r="L51" s="75"/>
    </row>
    <row r="52" spans="1:14" x14ac:dyDescent="0.45">
      <c r="A52" s="52">
        <v>6.5</v>
      </c>
      <c r="B52" s="48" t="s">
        <v>366</v>
      </c>
      <c r="C52" s="75"/>
      <c r="D52" s="48">
        <v>1</v>
      </c>
      <c r="G52" s="75"/>
      <c r="H52" s="48">
        <v>1</v>
      </c>
      <c r="L52" s="75"/>
    </row>
    <row r="53" spans="1:14" x14ac:dyDescent="0.45">
      <c r="A53" s="52">
        <v>6.6</v>
      </c>
      <c r="B53" s="48" t="s">
        <v>365</v>
      </c>
      <c r="C53" s="75"/>
      <c r="E53" s="48" t="s">
        <v>255</v>
      </c>
      <c r="G53" s="75"/>
      <c r="I53" s="48" t="s">
        <v>255</v>
      </c>
      <c r="L53" s="75"/>
      <c r="N53" s="48" t="s">
        <v>255</v>
      </c>
    </row>
    <row r="54" spans="1:14" ht="13.9" x14ac:dyDescent="0.45">
      <c r="A54" s="43">
        <v>7</v>
      </c>
      <c r="B54" s="44" t="s">
        <v>364</v>
      </c>
      <c r="C54" s="94">
        <f>SUM(D55:D58)</f>
        <v>3</v>
      </c>
      <c r="G54" s="94">
        <f>SUM(H55:H58)</f>
        <v>4</v>
      </c>
      <c r="L54" s="94"/>
    </row>
    <row r="55" spans="1:14" x14ac:dyDescent="0.45">
      <c r="A55" s="52">
        <v>7.1</v>
      </c>
      <c r="B55" s="48" t="s">
        <v>363</v>
      </c>
      <c r="C55" s="75"/>
      <c r="D55" s="48">
        <v>1</v>
      </c>
      <c r="G55" s="75"/>
      <c r="H55" s="48">
        <v>1</v>
      </c>
      <c r="L55" s="75"/>
    </row>
    <row r="56" spans="1:14" ht="13.9" x14ac:dyDescent="0.45">
      <c r="A56" s="52">
        <v>7.2</v>
      </c>
      <c r="B56" s="48" t="s">
        <v>362</v>
      </c>
      <c r="C56" s="75"/>
      <c r="D56" s="76">
        <v>0.8</v>
      </c>
      <c r="G56" s="75"/>
      <c r="H56" s="123">
        <v>1</v>
      </c>
      <c r="L56" s="75"/>
      <c r="M56" s="123"/>
    </row>
    <row r="57" spans="1:14" ht="13.9" x14ac:dyDescent="0.45">
      <c r="A57" s="52">
        <v>7.3</v>
      </c>
      <c r="B57" s="48" t="s">
        <v>361</v>
      </c>
      <c r="C57" s="75"/>
      <c r="D57" s="77">
        <v>0.2</v>
      </c>
      <c r="G57" s="75"/>
      <c r="H57" s="124">
        <v>1</v>
      </c>
      <c r="L57" s="75"/>
      <c r="M57" s="124"/>
    </row>
    <row r="58" spans="1:14" x14ac:dyDescent="0.45">
      <c r="A58" s="52">
        <v>7.4</v>
      </c>
      <c r="B58" s="48" t="s">
        <v>360</v>
      </c>
      <c r="C58" s="75"/>
      <c r="D58" s="48">
        <v>1</v>
      </c>
      <c r="G58" s="75"/>
      <c r="H58" s="48">
        <v>1</v>
      </c>
      <c r="L58" s="75"/>
    </row>
    <row r="59" spans="1:14" x14ac:dyDescent="0.45">
      <c r="A59" s="52">
        <v>7.5</v>
      </c>
      <c r="B59" s="48" t="s">
        <v>359</v>
      </c>
      <c r="C59" s="75"/>
      <c r="E59" s="48" t="s">
        <v>255</v>
      </c>
      <c r="G59" s="75"/>
      <c r="I59" s="48" t="s">
        <v>255</v>
      </c>
      <c r="L59" s="75"/>
      <c r="N59" s="48" t="s">
        <v>255</v>
      </c>
    </row>
    <row r="60" spans="1:14" ht="13.9" x14ac:dyDescent="0.45">
      <c r="A60" s="43">
        <v>8</v>
      </c>
      <c r="B60" s="44" t="s">
        <v>358</v>
      </c>
      <c r="C60" s="94">
        <f>SUM(D61:D67)</f>
        <v>4</v>
      </c>
      <c r="G60" s="94">
        <f>SUM(H61:H67)</f>
        <v>7</v>
      </c>
      <c r="L60" s="94"/>
    </row>
    <row r="61" spans="1:14" ht="13.9" x14ac:dyDescent="0.45">
      <c r="A61" s="52">
        <v>8.1</v>
      </c>
      <c r="B61" s="48" t="s">
        <v>357</v>
      </c>
      <c r="C61" s="75"/>
      <c r="D61" s="60">
        <v>0.3</v>
      </c>
      <c r="G61" s="75"/>
      <c r="H61" s="123">
        <v>1</v>
      </c>
      <c r="L61" s="75"/>
      <c r="M61" s="123"/>
    </row>
    <row r="62" spans="1:14" ht="13.9" x14ac:dyDescent="0.45">
      <c r="A62" s="52">
        <v>8.1999999999999993</v>
      </c>
      <c r="B62" s="48" t="s">
        <v>356</v>
      </c>
      <c r="C62" s="75"/>
      <c r="D62" s="61">
        <v>0.7</v>
      </c>
      <c r="G62" s="75"/>
      <c r="H62" s="124">
        <v>1</v>
      </c>
      <c r="L62" s="75"/>
      <c r="M62" s="124"/>
    </row>
    <row r="63" spans="1:14" ht="13.9" x14ac:dyDescent="0.45">
      <c r="A63" s="52">
        <v>8.3000000000000007</v>
      </c>
      <c r="B63" s="48" t="s">
        <v>355</v>
      </c>
      <c r="C63" s="75"/>
      <c r="D63" s="60">
        <v>0.5</v>
      </c>
      <c r="G63" s="75"/>
      <c r="H63" s="123">
        <v>1</v>
      </c>
      <c r="L63" s="75"/>
      <c r="M63" s="123"/>
    </row>
    <row r="64" spans="1:14" ht="13.9" x14ac:dyDescent="0.45">
      <c r="A64" s="52">
        <v>8.4</v>
      </c>
      <c r="B64" s="48" t="s">
        <v>354</v>
      </c>
      <c r="C64" s="75"/>
      <c r="D64" s="61">
        <v>0.5</v>
      </c>
      <c r="G64" s="75"/>
      <c r="H64" s="124">
        <v>1</v>
      </c>
      <c r="L64" s="75"/>
      <c r="M64" s="124"/>
    </row>
    <row r="65" spans="1:14" ht="13.9" x14ac:dyDescent="0.45">
      <c r="A65" s="52">
        <v>8.5</v>
      </c>
      <c r="B65" s="48" t="s">
        <v>353</v>
      </c>
      <c r="C65" s="75"/>
      <c r="D65" s="60">
        <v>0.5</v>
      </c>
      <c r="G65" s="75"/>
      <c r="H65" s="123">
        <v>1</v>
      </c>
      <c r="L65" s="75"/>
      <c r="M65" s="123"/>
    </row>
    <row r="66" spans="1:14" ht="13.9" x14ac:dyDescent="0.45">
      <c r="A66" s="52">
        <v>8.6</v>
      </c>
      <c r="B66" s="48" t="s">
        <v>352</v>
      </c>
      <c r="C66" s="75"/>
      <c r="D66" s="61">
        <v>0.5</v>
      </c>
      <c r="G66" s="75"/>
      <c r="H66" s="124">
        <v>1</v>
      </c>
      <c r="L66" s="75"/>
      <c r="M66" s="124"/>
    </row>
    <row r="67" spans="1:14" x14ac:dyDescent="0.45">
      <c r="A67" s="52">
        <v>8.6999999999999993</v>
      </c>
      <c r="B67" s="48" t="s">
        <v>351</v>
      </c>
      <c r="C67" s="75"/>
      <c r="D67" s="48">
        <v>1</v>
      </c>
      <c r="G67" s="75"/>
      <c r="H67" s="48">
        <v>1</v>
      </c>
      <c r="L67" s="75"/>
    </row>
    <row r="68" spans="1:14" x14ac:dyDescent="0.45">
      <c r="A68" s="52">
        <v>8.8000000000000007</v>
      </c>
      <c r="B68" s="48" t="s">
        <v>350</v>
      </c>
      <c r="C68" s="75"/>
      <c r="E68" s="48" t="s">
        <v>255</v>
      </c>
      <c r="G68" s="75"/>
      <c r="I68" s="48" t="s">
        <v>255</v>
      </c>
      <c r="L68" s="75"/>
      <c r="N68" s="48" t="s">
        <v>255</v>
      </c>
    </row>
    <row r="69" spans="1:14" ht="13.9" x14ac:dyDescent="0.45">
      <c r="A69" s="43">
        <v>9</v>
      </c>
      <c r="B69" s="44" t="s">
        <v>36</v>
      </c>
      <c r="C69" s="94">
        <f>SUM(D70:D71)</f>
        <v>1</v>
      </c>
      <c r="G69" s="94">
        <f>SUM(H70:H71)</f>
        <v>1</v>
      </c>
      <c r="L69" s="94"/>
    </row>
    <row r="70" spans="1:14" x14ac:dyDescent="0.45">
      <c r="A70" s="52">
        <v>9.1</v>
      </c>
      <c r="B70" s="48" t="s">
        <v>36</v>
      </c>
      <c r="D70" s="60">
        <v>0.5</v>
      </c>
      <c r="H70" s="60">
        <v>0.5</v>
      </c>
      <c r="J70" s="82" t="s">
        <v>446</v>
      </c>
      <c r="M70" s="60"/>
    </row>
    <row r="71" spans="1:14" x14ac:dyDescent="0.45">
      <c r="A71" s="52">
        <v>9.1999999999999993</v>
      </c>
      <c r="B71" s="48" t="s">
        <v>349</v>
      </c>
      <c r="D71" s="61">
        <v>0.5</v>
      </c>
      <c r="H71" s="61">
        <v>0.5</v>
      </c>
      <c r="M71" s="61"/>
    </row>
    <row r="72" spans="1:14" ht="13.9" x14ac:dyDescent="0.45">
      <c r="A72" s="43">
        <v>10</v>
      </c>
      <c r="B72" s="44" t="s">
        <v>116</v>
      </c>
      <c r="C72" s="94">
        <f>SUM(D73:D75)</f>
        <v>3</v>
      </c>
      <c r="G72" s="94">
        <f>SUM(H73:H75)</f>
        <v>3</v>
      </c>
      <c r="L72" s="94"/>
    </row>
    <row r="73" spans="1:14" x14ac:dyDescent="0.45">
      <c r="A73" s="52">
        <v>10.1</v>
      </c>
      <c r="B73" s="48" t="s">
        <v>348</v>
      </c>
      <c r="C73" s="75"/>
      <c r="D73" s="48">
        <v>1</v>
      </c>
      <c r="G73" s="75"/>
      <c r="H73" s="48">
        <v>1</v>
      </c>
      <c r="L73" s="75"/>
    </row>
    <row r="74" spans="1:14" x14ac:dyDescent="0.45">
      <c r="A74" s="52">
        <v>10.199999999999999</v>
      </c>
      <c r="B74" s="48" t="s">
        <v>347</v>
      </c>
      <c r="C74" s="75"/>
      <c r="D74" s="48">
        <v>1</v>
      </c>
      <c r="G74" s="75"/>
      <c r="H74" s="48">
        <v>1</v>
      </c>
      <c r="L74" s="75"/>
    </row>
    <row r="75" spans="1:14" x14ac:dyDescent="0.45">
      <c r="A75" s="52">
        <v>10.3</v>
      </c>
      <c r="B75" s="48" t="s">
        <v>346</v>
      </c>
      <c r="C75" s="75"/>
      <c r="D75" s="48">
        <v>1</v>
      </c>
      <c r="G75" s="75"/>
      <c r="H75" s="48">
        <v>1</v>
      </c>
      <c r="J75" s="82" t="s">
        <v>450</v>
      </c>
      <c r="L75" s="75"/>
    </row>
    <row r="76" spans="1:14" x14ac:dyDescent="0.45">
      <c r="A76" s="52">
        <v>10.4</v>
      </c>
      <c r="B76" s="48" t="s">
        <v>345</v>
      </c>
      <c r="C76" s="75"/>
      <c r="E76" s="48" t="s">
        <v>255</v>
      </c>
      <c r="G76" s="75"/>
      <c r="I76" s="48" t="s">
        <v>255</v>
      </c>
      <c r="L76" s="75"/>
      <c r="N76" s="48" t="s">
        <v>255</v>
      </c>
    </row>
    <row r="77" spans="1:14" ht="13.9" x14ac:dyDescent="0.45">
      <c r="A77" s="43">
        <v>11</v>
      </c>
      <c r="B77" s="44" t="s">
        <v>344</v>
      </c>
      <c r="C77" s="94">
        <f>SUM(D78:D82)</f>
        <v>4</v>
      </c>
      <c r="G77" s="94">
        <f>SUM(H78:H82)</f>
        <v>5</v>
      </c>
      <c r="J77" s="83" t="s">
        <v>447</v>
      </c>
      <c r="L77" s="94"/>
    </row>
    <row r="78" spans="1:14" x14ac:dyDescent="0.45">
      <c r="A78" s="52">
        <v>11.1</v>
      </c>
      <c r="B78" s="48" t="s">
        <v>343</v>
      </c>
      <c r="C78" s="75"/>
      <c r="D78" s="48">
        <v>1</v>
      </c>
      <c r="G78" s="75"/>
      <c r="H78" s="48">
        <v>1</v>
      </c>
      <c r="L78" s="75"/>
    </row>
    <row r="79" spans="1:14" x14ac:dyDescent="0.45">
      <c r="A79" s="52">
        <v>11.2</v>
      </c>
      <c r="B79" s="48" t="s">
        <v>342</v>
      </c>
      <c r="C79" s="75"/>
      <c r="D79" s="48">
        <v>1</v>
      </c>
      <c r="G79" s="75"/>
      <c r="H79" s="48">
        <v>1</v>
      </c>
      <c r="J79" s="82" t="s">
        <v>451</v>
      </c>
      <c r="L79" s="75"/>
    </row>
    <row r="80" spans="1:14" ht="13.9" x14ac:dyDescent="0.45">
      <c r="A80" s="52">
        <v>11.3</v>
      </c>
      <c r="B80" s="48" t="s">
        <v>341</v>
      </c>
      <c r="C80" s="75"/>
      <c r="D80" s="60">
        <v>0.5</v>
      </c>
      <c r="G80" s="75"/>
      <c r="H80" s="123">
        <v>1</v>
      </c>
      <c r="J80" s="82" t="s">
        <v>453</v>
      </c>
      <c r="L80" s="75"/>
      <c r="M80" s="123"/>
    </row>
    <row r="81" spans="1:14" ht="13.9" x14ac:dyDescent="0.45">
      <c r="A81" s="52">
        <v>11.4</v>
      </c>
      <c r="B81" s="48" t="s">
        <v>340</v>
      </c>
      <c r="C81" s="75"/>
      <c r="D81" s="61">
        <v>0.5</v>
      </c>
      <c r="G81" s="75"/>
      <c r="H81" s="124">
        <v>1</v>
      </c>
      <c r="L81" s="75"/>
      <c r="M81" s="124"/>
    </row>
    <row r="82" spans="1:14" x14ac:dyDescent="0.45">
      <c r="A82" s="52">
        <v>11.5</v>
      </c>
      <c r="B82" s="48" t="s">
        <v>339</v>
      </c>
      <c r="C82" s="75"/>
      <c r="D82" s="48">
        <v>1</v>
      </c>
      <c r="G82" s="75"/>
      <c r="H82" s="48">
        <v>1</v>
      </c>
      <c r="J82" s="82" t="s">
        <v>454</v>
      </c>
      <c r="L82" s="75"/>
    </row>
    <row r="83" spans="1:14" ht="13.9" x14ac:dyDescent="0.45">
      <c r="A83" s="84"/>
      <c r="B83" s="85" t="s">
        <v>463</v>
      </c>
      <c r="C83" s="86"/>
      <c r="D83" s="85"/>
      <c r="E83" s="85" t="s">
        <v>440</v>
      </c>
      <c r="G83" s="86"/>
      <c r="H83" s="85"/>
      <c r="I83" s="85" t="s">
        <v>440</v>
      </c>
      <c r="L83" s="86"/>
      <c r="M83" s="85"/>
      <c r="N83" s="85" t="s">
        <v>440</v>
      </c>
    </row>
    <row r="84" spans="1:14" ht="13.9" x14ac:dyDescent="0.45">
      <c r="A84" s="43">
        <v>12</v>
      </c>
      <c r="B84" s="44" t="s">
        <v>338</v>
      </c>
      <c r="C84" s="94"/>
      <c r="G84" s="94"/>
      <c r="L84" s="94"/>
    </row>
    <row r="85" spans="1:14" x14ac:dyDescent="0.45">
      <c r="A85" s="52">
        <v>12.1</v>
      </c>
      <c r="B85" s="48" t="s">
        <v>251</v>
      </c>
      <c r="E85" s="48" t="s">
        <v>255</v>
      </c>
      <c r="I85" s="48" t="s">
        <v>255</v>
      </c>
      <c r="J85" s="82" t="s">
        <v>456</v>
      </c>
      <c r="N85" s="48" t="s">
        <v>255</v>
      </c>
    </row>
    <row r="86" spans="1:14" x14ac:dyDescent="0.45">
      <c r="A86" s="52">
        <v>12.2</v>
      </c>
      <c r="B86" s="48" t="s">
        <v>251</v>
      </c>
      <c r="E86" s="48" t="s">
        <v>255</v>
      </c>
      <c r="I86" s="48" t="s">
        <v>255</v>
      </c>
      <c r="J86" s="82" t="s">
        <v>456</v>
      </c>
      <c r="N86" s="48" t="s">
        <v>255</v>
      </c>
    </row>
    <row r="87" spans="1:14" x14ac:dyDescent="0.45">
      <c r="A87" s="52" t="s">
        <v>457</v>
      </c>
      <c r="B87" s="48" t="s">
        <v>337</v>
      </c>
      <c r="E87" s="48" t="s">
        <v>255</v>
      </c>
      <c r="I87" s="48" t="s">
        <v>255</v>
      </c>
      <c r="N87" s="48" t="s">
        <v>255</v>
      </c>
    </row>
    <row r="88" spans="1:14" x14ac:dyDescent="0.45">
      <c r="A88" s="52" t="s">
        <v>458</v>
      </c>
      <c r="B88" s="48" t="s">
        <v>336</v>
      </c>
      <c r="E88" s="48" t="s">
        <v>255</v>
      </c>
      <c r="I88" s="48" t="s">
        <v>255</v>
      </c>
      <c r="N88" s="48" t="s">
        <v>255</v>
      </c>
    </row>
    <row r="89" spans="1:14" ht="13.9" x14ac:dyDescent="0.45">
      <c r="A89" s="45"/>
      <c r="B89" s="46" t="s">
        <v>335</v>
      </c>
      <c r="C89" s="46"/>
      <c r="D89" s="47"/>
      <c r="E89" s="47"/>
      <c r="G89" s="46"/>
      <c r="H89" s="47"/>
      <c r="I89" s="47"/>
      <c r="L89" s="46"/>
      <c r="M89" s="47"/>
      <c r="N89" s="47"/>
    </row>
    <row r="90" spans="1:14" ht="13.9" x14ac:dyDescent="0.45">
      <c r="A90" s="43">
        <v>13</v>
      </c>
      <c r="B90" s="44" t="s">
        <v>334</v>
      </c>
      <c r="C90" s="94">
        <f>SUM(D91:D92)</f>
        <v>2</v>
      </c>
      <c r="G90" s="94">
        <f>SUM(H91:H92)</f>
        <v>2</v>
      </c>
      <c r="L90" s="94">
        <f>SUM(M91:M92)</f>
        <v>2</v>
      </c>
    </row>
    <row r="91" spans="1:14" x14ac:dyDescent="0.45">
      <c r="A91" s="52">
        <v>13.1</v>
      </c>
      <c r="B91" s="75" t="s">
        <v>333</v>
      </c>
      <c r="C91" s="75"/>
      <c r="D91" s="48">
        <v>1</v>
      </c>
      <c r="G91" s="75"/>
      <c r="H91" s="48">
        <v>1</v>
      </c>
      <c r="J91" s="82" t="s">
        <v>444</v>
      </c>
      <c r="L91" s="75"/>
      <c r="M91" s="48">
        <v>1</v>
      </c>
    </row>
    <row r="92" spans="1:14" x14ac:dyDescent="0.45">
      <c r="A92" s="52">
        <v>13.2</v>
      </c>
      <c r="B92" s="75" t="s">
        <v>332</v>
      </c>
      <c r="C92" s="75"/>
      <c r="D92" s="48">
        <v>1</v>
      </c>
      <c r="G92" s="75"/>
      <c r="H92" s="48">
        <v>1</v>
      </c>
      <c r="L92" s="75"/>
      <c r="M92" s="48">
        <v>1</v>
      </c>
    </row>
    <row r="93" spans="1:14" ht="13.9" x14ac:dyDescent="0.45">
      <c r="A93" s="52"/>
      <c r="B93" s="85" t="s">
        <v>464</v>
      </c>
      <c r="C93" s="86"/>
      <c r="D93" s="85"/>
      <c r="E93" s="85" t="s">
        <v>255</v>
      </c>
      <c r="G93" s="86"/>
      <c r="H93" s="85"/>
      <c r="I93" s="85" t="s">
        <v>255</v>
      </c>
      <c r="L93" s="86"/>
      <c r="M93" s="85"/>
      <c r="N93" s="85" t="s">
        <v>255</v>
      </c>
    </row>
    <row r="94" spans="1:14" ht="13.9" x14ac:dyDescent="0.45">
      <c r="A94" s="43">
        <v>14</v>
      </c>
      <c r="B94" s="44" t="s">
        <v>331</v>
      </c>
      <c r="C94" s="94">
        <f>SUM(D95:D98)</f>
        <v>4</v>
      </c>
      <c r="G94" s="94">
        <f>SUM(H95:H98)</f>
        <v>4</v>
      </c>
      <c r="L94" s="94">
        <f>SUM(M95:M98)</f>
        <v>5</v>
      </c>
    </row>
    <row r="95" spans="1:14" x14ac:dyDescent="0.45">
      <c r="A95" s="52">
        <v>14.1</v>
      </c>
      <c r="B95" s="75" t="s">
        <v>37</v>
      </c>
      <c r="C95" s="75"/>
      <c r="D95" s="48">
        <v>1</v>
      </c>
      <c r="G95" s="75"/>
      <c r="H95" s="48">
        <v>1</v>
      </c>
      <c r="L95" s="75"/>
      <c r="M95" s="48">
        <v>1</v>
      </c>
    </row>
    <row r="96" spans="1:14" x14ac:dyDescent="0.45">
      <c r="A96" s="52">
        <v>14.2</v>
      </c>
      <c r="B96" s="75" t="s">
        <v>38</v>
      </c>
      <c r="C96" s="75"/>
      <c r="D96" s="48">
        <v>1</v>
      </c>
      <c r="G96" s="75"/>
      <c r="H96" s="48">
        <v>1</v>
      </c>
      <c r="L96" s="75"/>
      <c r="M96" s="48">
        <v>1</v>
      </c>
    </row>
    <row r="97" spans="1:14" x14ac:dyDescent="0.45">
      <c r="A97" s="52">
        <v>14.3</v>
      </c>
      <c r="B97" s="75" t="s">
        <v>39</v>
      </c>
      <c r="C97" s="75"/>
      <c r="D97" s="48">
        <v>1</v>
      </c>
      <c r="G97" s="75"/>
      <c r="H97" s="48">
        <v>1</v>
      </c>
      <c r="L97" s="75"/>
      <c r="M97" s="48">
        <v>1</v>
      </c>
    </row>
    <row r="98" spans="1:14" ht="13.9" x14ac:dyDescent="0.45">
      <c r="A98" s="52">
        <v>14.4</v>
      </c>
      <c r="B98" s="75" t="s">
        <v>330</v>
      </c>
      <c r="C98" s="75"/>
      <c r="D98" s="48">
        <v>1</v>
      </c>
      <c r="G98" s="75"/>
      <c r="H98" s="48">
        <v>1</v>
      </c>
      <c r="L98" s="75"/>
      <c r="M98" s="118">
        <v>2</v>
      </c>
    </row>
    <row r="99" spans="1:14" x14ac:dyDescent="0.45">
      <c r="A99" s="52">
        <v>14.5</v>
      </c>
      <c r="B99" s="75" t="s">
        <v>329</v>
      </c>
      <c r="C99" s="75"/>
      <c r="E99" s="48" t="s">
        <v>255</v>
      </c>
      <c r="G99" s="75"/>
      <c r="I99" s="48" t="s">
        <v>255</v>
      </c>
      <c r="L99" s="75"/>
      <c r="N99" s="48" t="s">
        <v>255</v>
      </c>
    </row>
    <row r="100" spans="1:14" ht="13.9" x14ac:dyDescent="0.45">
      <c r="A100" s="43">
        <v>15</v>
      </c>
      <c r="B100" s="44" t="s">
        <v>328</v>
      </c>
      <c r="C100" s="94">
        <f>SUM(D101:D103)</f>
        <v>5</v>
      </c>
      <c r="G100" s="94">
        <f>SUM(H101:H103)</f>
        <v>7</v>
      </c>
      <c r="L100" s="94">
        <f>SUM(M101:M103)</f>
        <v>7</v>
      </c>
    </row>
    <row r="101" spans="1:14" ht="13.9" x14ac:dyDescent="0.45">
      <c r="A101" s="52">
        <v>15.1</v>
      </c>
      <c r="B101" s="48" t="s">
        <v>33</v>
      </c>
      <c r="C101" s="75"/>
      <c r="D101" s="56">
        <v>2</v>
      </c>
      <c r="G101" s="75"/>
      <c r="H101" s="118">
        <v>3</v>
      </c>
      <c r="L101" s="75"/>
      <c r="M101" s="118">
        <v>3</v>
      </c>
    </row>
    <row r="102" spans="1:14" ht="13.9" x14ac:dyDescent="0.45">
      <c r="A102" s="52">
        <v>15.2</v>
      </c>
      <c r="B102" s="48" t="s">
        <v>40</v>
      </c>
      <c r="C102" s="75"/>
      <c r="D102" s="56">
        <v>2</v>
      </c>
      <c r="G102" s="75"/>
      <c r="H102" s="118">
        <v>3</v>
      </c>
      <c r="L102" s="75"/>
      <c r="M102" s="118">
        <v>3</v>
      </c>
    </row>
    <row r="103" spans="1:14" x14ac:dyDescent="0.45">
      <c r="A103" s="52">
        <v>15.3</v>
      </c>
      <c r="B103" s="48" t="s">
        <v>327</v>
      </c>
      <c r="C103" s="75"/>
      <c r="D103" s="48">
        <v>1</v>
      </c>
      <c r="G103" s="75"/>
      <c r="H103" s="48">
        <v>1</v>
      </c>
      <c r="L103" s="75"/>
      <c r="M103" s="48">
        <v>1</v>
      </c>
    </row>
    <row r="104" spans="1:14" x14ac:dyDescent="0.45">
      <c r="A104" s="52">
        <v>15.4</v>
      </c>
      <c r="B104" s="48" t="s">
        <v>326</v>
      </c>
      <c r="C104" s="75"/>
      <c r="E104" s="48" t="s">
        <v>255</v>
      </c>
      <c r="G104" s="75"/>
      <c r="I104" s="48" t="s">
        <v>255</v>
      </c>
      <c r="L104" s="75"/>
      <c r="N104" s="48" t="s">
        <v>255</v>
      </c>
    </row>
    <row r="105" spans="1:14" ht="13.9" x14ac:dyDescent="0.45">
      <c r="A105" s="43">
        <v>16</v>
      </c>
      <c r="B105" s="44" t="s">
        <v>325</v>
      </c>
      <c r="C105" s="94">
        <f>SUM(D106:D107)</f>
        <v>2</v>
      </c>
      <c r="G105" s="94">
        <f>SUM(H106:H107)</f>
        <v>2</v>
      </c>
      <c r="L105" s="94">
        <f>SUM(M106:M107)</f>
        <v>3</v>
      </c>
    </row>
    <row r="106" spans="1:14" x14ac:dyDescent="0.45">
      <c r="A106" s="52">
        <v>16.100000000000001</v>
      </c>
      <c r="B106" s="48" t="s">
        <v>324</v>
      </c>
      <c r="C106" s="75"/>
      <c r="D106" s="48">
        <v>1</v>
      </c>
      <c r="G106" s="75"/>
      <c r="H106" s="48">
        <v>1</v>
      </c>
      <c r="L106" s="75"/>
      <c r="M106" s="48">
        <v>1</v>
      </c>
    </row>
    <row r="107" spans="1:14" ht="13.9" x14ac:dyDescent="0.45">
      <c r="A107" s="52">
        <v>16.2</v>
      </c>
      <c r="B107" s="48" t="s">
        <v>323</v>
      </c>
      <c r="C107" s="75"/>
      <c r="D107" s="78">
        <v>1</v>
      </c>
      <c r="G107" s="75"/>
      <c r="H107" s="78">
        <v>1</v>
      </c>
      <c r="L107" s="75"/>
      <c r="M107" s="118">
        <v>2</v>
      </c>
    </row>
    <row r="108" spans="1:14" ht="13.9" x14ac:dyDescent="0.45">
      <c r="A108" s="52"/>
      <c r="B108" s="48" t="s">
        <v>465</v>
      </c>
      <c r="D108" s="85"/>
      <c r="E108" s="85" t="s">
        <v>255</v>
      </c>
      <c r="H108" s="85"/>
      <c r="I108" s="85" t="s">
        <v>255</v>
      </c>
      <c r="M108" s="85"/>
      <c r="N108" s="85" t="s">
        <v>255</v>
      </c>
    </row>
    <row r="109" spans="1:14" ht="13.9" x14ac:dyDescent="0.45">
      <c r="A109" s="43">
        <v>17</v>
      </c>
      <c r="B109" s="44" t="s">
        <v>322</v>
      </c>
      <c r="C109" s="94">
        <f>SUM(D110:D112)</f>
        <v>4</v>
      </c>
      <c r="G109" s="94">
        <f>SUM(H110:H112)</f>
        <v>4</v>
      </c>
      <c r="L109" s="94">
        <f>SUM(M110:M112)</f>
        <v>6</v>
      </c>
    </row>
    <row r="110" spans="1:14" x14ac:dyDescent="0.45">
      <c r="A110" s="52">
        <v>17.100000000000001</v>
      </c>
      <c r="B110" s="48" t="s">
        <v>321</v>
      </c>
      <c r="C110" s="75"/>
      <c r="D110" s="56">
        <v>2</v>
      </c>
      <c r="G110" s="75"/>
      <c r="H110" s="56">
        <v>2</v>
      </c>
      <c r="L110" s="75"/>
      <c r="M110" s="56">
        <v>2</v>
      </c>
    </row>
    <row r="111" spans="1:14" ht="13.9" x14ac:dyDescent="0.45">
      <c r="A111" s="52">
        <v>17.2</v>
      </c>
      <c r="B111" s="48" t="s">
        <v>320</v>
      </c>
      <c r="C111" s="75"/>
      <c r="D111" s="78">
        <v>1</v>
      </c>
      <c r="G111" s="75"/>
      <c r="H111" s="78">
        <v>1</v>
      </c>
      <c r="L111" s="75"/>
      <c r="M111" s="118">
        <v>2</v>
      </c>
    </row>
    <row r="112" spans="1:14" ht="13.9" x14ac:dyDescent="0.45">
      <c r="A112" s="52">
        <v>17.3</v>
      </c>
      <c r="B112" s="48" t="s">
        <v>319</v>
      </c>
      <c r="C112" s="85"/>
      <c r="D112" s="48">
        <v>1</v>
      </c>
      <c r="G112" s="85"/>
      <c r="H112" s="48">
        <v>1</v>
      </c>
      <c r="L112" s="85"/>
      <c r="M112" s="118">
        <v>2</v>
      </c>
    </row>
    <row r="113" spans="1:13" ht="13.9" x14ac:dyDescent="0.45">
      <c r="A113" s="43">
        <v>18</v>
      </c>
      <c r="B113" s="44" t="s">
        <v>42</v>
      </c>
      <c r="C113" s="94">
        <f>SUM(D114:D117)</f>
        <v>5</v>
      </c>
      <c r="G113" s="94">
        <f>SUM(H114:H117)</f>
        <v>5</v>
      </c>
      <c r="L113" s="94">
        <f>SUM(M114:M117)</f>
        <v>5</v>
      </c>
    </row>
    <row r="114" spans="1:13" x14ac:dyDescent="0.45">
      <c r="A114" s="52">
        <v>18.100000000000001</v>
      </c>
      <c r="B114" s="48" t="s">
        <v>318</v>
      </c>
      <c r="D114" s="48">
        <v>1</v>
      </c>
      <c r="H114" s="48">
        <v>1</v>
      </c>
      <c r="M114" s="48">
        <v>1</v>
      </c>
    </row>
    <row r="115" spans="1:13" x14ac:dyDescent="0.45">
      <c r="A115" s="52">
        <v>18.2</v>
      </c>
      <c r="B115" s="48" t="s">
        <v>317</v>
      </c>
      <c r="D115" s="56">
        <v>2</v>
      </c>
      <c r="H115" s="56">
        <v>2</v>
      </c>
      <c r="J115" s="82" t="s">
        <v>443</v>
      </c>
      <c r="M115" s="56">
        <v>2</v>
      </c>
    </row>
    <row r="116" spans="1:13" x14ac:dyDescent="0.45">
      <c r="A116" s="52">
        <v>18.3</v>
      </c>
      <c r="B116" s="48" t="s">
        <v>316</v>
      </c>
      <c r="D116" s="56">
        <v>1</v>
      </c>
      <c r="H116" s="56">
        <v>1</v>
      </c>
      <c r="M116" s="56">
        <v>1</v>
      </c>
    </row>
    <row r="117" spans="1:13" x14ac:dyDescent="0.45">
      <c r="A117" s="52">
        <v>18.399999999999999</v>
      </c>
      <c r="B117" s="48" t="s">
        <v>315</v>
      </c>
      <c r="D117" s="56">
        <v>1</v>
      </c>
      <c r="H117" s="56">
        <v>1</v>
      </c>
      <c r="M117" s="56">
        <v>1</v>
      </c>
    </row>
    <row r="118" spans="1:13" ht="13.9" x14ac:dyDescent="0.45">
      <c r="A118" s="43">
        <v>19</v>
      </c>
      <c r="B118" s="44" t="s">
        <v>180</v>
      </c>
      <c r="C118" s="94">
        <f>SUM(D119:D131)</f>
        <v>10</v>
      </c>
      <c r="G118" s="94">
        <f>SUM(H119:H131)</f>
        <v>12</v>
      </c>
      <c r="L118" s="94">
        <f>SUM(M119:M131)</f>
        <v>18</v>
      </c>
    </row>
    <row r="119" spans="1:13" ht="13.9" x14ac:dyDescent="0.45">
      <c r="A119" s="52">
        <v>19.100000000000001</v>
      </c>
      <c r="B119" s="48" t="s">
        <v>314</v>
      </c>
      <c r="D119" s="60">
        <v>0.5</v>
      </c>
      <c r="H119" s="123">
        <v>1</v>
      </c>
      <c r="J119" s="82" t="s">
        <v>452</v>
      </c>
      <c r="M119" s="123">
        <v>1</v>
      </c>
    </row>
    <row r="120" spans="1:13" ht="13.9" x14ac:dyDescent="0.45">
      <c r="A120" s="52">
        <v>19.2</v>
      </c>
      <c r="B120" s="48" t="s">
        <v>313</v>
      </c>
      <c r="D120" s="61">
        <v>0.5</v>
      </c>
      <c r="H120" s="124">
        <v>0.5</v>
      </c>
      <c r="M120" s="124">
        <v>1</v>
      </c>
    </row>
    <row r="121" spans="1:13" ht="13.9" x14ac:dyDescent="0.45">
      <c r="A121" s="52">
        <v>19.3</v>
      </c>
      <c r="B121" s="48" t="s">
        <v>312</v>
      </c>
      <c r="D121" s="60">
        <v>0.5</v>
      </c>
      <c r="H121" s="123">
        <v>1</v>
      </c>
      <c r="M121" s="123">
        <v>1</v>
      </c>
    </row>
    <row r="122" spans="1:13" ht="13.9" x14ac:dyDescent="0.45">
      <c r="A122" s="52">
        <v>19.399999999999999</v>
      </c>
      <c r="B122" s="48" t="s">
        <v>311</v>
      </c>
      <c r="D122" s="61">
        <v>0.5</v>
      </c>
      <c r="H122" s="124">
        <v>0.5</v>
      </c>
      <c r="M122" s="124">
        <v>1</v>
      </c>
    </row>
    <row r="123" spans="1:13" ht="13.9" x14ac:dyDescent="0.45">
      <c r="A123" s="52">
        <v>19.5</v>
      </c>
      <c r="B123" s="48" t="s">
        <v>310</v>
      </c>
      <c r="D123" s="60">
        <v>0.5</v>
      </c>
      <c r="H123" s="123">
        <v>1</v>
      </c>
      <c r="M123" s="123">
        <v>1</v>
      </c>
    </row>
    <row r="124" spans="1:13" ht="13.9" x14ac:dyDescent="0.45">
      <c r="A124" s="95">
        <v>19.7</v>
      </c>
      <c r="B124" s="48" t="s">
        <v>308</v>
      </c>
      <c r="D124" s="61">
        <v>0.5</v>
      </c>
      <c r="H124" s="124">
        <v>0.5</v>
      </c>
      <c r="M124" s="124">
        <v>1</v>
      </c>
    </row>
    <row r="125" spans="1:13" x14ac:dyDescent="0.45">
      <c r="A125" s="95">
        <v>19.600000000000001</v>
      </c>
      <c r="B125" s="48" t="s">
        <v>309</v>
      </c>
      <c r="D125" s="48">
        <v>1</v>
      </c>
      <c r="H125" s="48">
        <v>1</v>
      </c>
      <c r="M125" s="48">
        <v>1</v>
      </c>
    </row>
    <row r="126" spans="1:13" ht="13.9" x14ac:dyDescent="0.45">
      <c r="A126" s="52">
        <v>19.8</v>
      </c>
      <c r="B126" s="48" t="s">
        <v>43</v>
      </c>
      <c r="D126" s="48">
        <v>2</v>
      </c>
      <c r="H126" s="48">
        <v>2</v>
      </c>
      <c r="M126" s="118">
        <v>3</v>
      </c>
    </row>
    <row r="127" spans="1:13" ht="13.9" x14ac:dyDescent="0.45">
      <c r="A127" s="52">
        <v>19.899999999999999</v>
      </c>
      <c r="B127" s="48" t="s">
        <v>307</v>
      </c>
      <c r="D127" s="48">
        <v>1</v>
      </c>
      <c r="H127" s="48">
        <v>1</v>
      </c>
      <c r="J127" s="82" t="s">
        <v>455</v>
      </c>
      <c r="M127" s="118">
        <v>2</v>
      </c>
    </row>
    <row r="128" spans="1:13" ht="13.9" x14ac:dyDescent="0.45">
      <c r="A128" s="53" t="s">
        <v>411</v>
      </c>
      <c r="B128" s="48" t="s">
        <v>44</v>
      </c>
      <c r="D128" s="48">
        <v>1</v>
      </c>
      <c r="H128" s="48">
        <v>1</v>
      </c>
      <c r="M128" s="118">
        <v>2</v>
      </c>
    </row>
    <row r="129" spans="1:14" ht="13.9" x14ac:dyDescent="0.45">
      <c r="A129" s="54">
        <v>19.11</v>
      </c>
      <c r="B129" s="48" t="s">
        <v>306</v>
      </c>
      <c r="D129" s="48">
        <v>1</v>
      </c>
      <c r="H129" s="48">
        <v>1</v>
      </c>
      <c r="M129" s="118">
        <v>2</v>
      </c>
    </row>
    <row r="130" spans="1:14" ht="13.9" x14ac:dyDescent="0.45">
      <c r="A130" s="54">
        <v>19.12</v>
      </c>
      <c r="B130" s="48" t="s">
        <v>305</v>
      </c>
      <c r="D130" s="60">
        <v>0.5</v>
      </c>
      <c r="H130" s="123">
        <v>1</v>
      </c>
      <c r="M130" s="123">
        <v>1</v>
      </c>
    </row>
    <row r="131" spans="1:14" ht="13.9" x14ac:dyDescent="0.45">
      <c r="A131" s="54">
        <v>19.13</v>
      </c>
      <c r="B131" s="48" t="s">
        <v>304</v>
      </c>
      <c r="D131" s="61">
        <v>0.5</v>
      </c>
      <c r="H131" s="124">
        <v>0.5</v>
      </c>
      <c r="M131" s="124">
        <v>1</v>
      </c>
    </row>
    <row r="132" spans="1:14" ht="13.9" x14ac:dyDescent="0.45">
      <c r="A132" s="54">
        <v>19.14</v>
      </c>
      <c r="B132" s="48" t="s">
        <v>303</v>
      </c>
      <c r="E132" s="85" t="s">
        <v>466</v>
      </c>
      <c r="I132" s="85" t="s">
        <v>466</v>
      </c>
      <c r="N132" s="85" t="s">
        <v>466</v>
      </c>
    </row>
    <row r="133" spans="1:14" ht="13.9" x14ac:dyDescent="0.45">
      <c r="A133" s="43">
        <v>20</v>
      </c>
      <c r="B133" s="50" t="s">
        <v>302</v>
      </c>
      <c r="C133" s="94"/>
      <c r="G133" s="94"/>
      <c r="L133" s="94"/>
    </row>
    <row r="134" spans="1:14" x14ac:dyDescent="0.45">
      <c r="A134" s="52">
        <v>20.100000000000001</v>
      </c>
      <c r="B134" s="48" t="s">
        <v>251</v>
      </c>
      <c r="E134" s="48" t="s">
        <v>255</v>
      </c>
      <c r="I134" s="48" t="s">
        <v>255</v>
      </c>
      <c r="N134" s="48" t="s">
        <v>255</v>
      </c>
    </row>
    <row r="135" spans="1:14" x14ac:dyDescent="0.45">
      <c r="A135" s="52">
        <v>20.2</v>
      </c>
      <c r="B135" s="48" t="s">
        <v>251</v>
      </c>
      <c r="E135" s="48" t="s">
        <v>255</v>
      </c>
      <c r="I135" s="48" t="s">
        <v>255</v>
      </c>
      <c r="N135" s="48" t="s">
        <v>255</v>
      </c>
    </row>
    <row r="136" spans="1:14" x14ac:dyDescent="0.45">
      <c r="A136" s="52" t="s">
        <v>459</v>
      </c>
      <c r="B136" s="48" t="s">
        <v>301</v>
      </c>
      <c r="E136" s="48" t="s">
        <v>255</v>
      </c>
      <c r="I136" s="48" t="s">
        <v>255</v>
      </c>
      <c r="N136" s="48" t="s">
        <v>255</v>
      </c>
    </row>
    <row r="137" spans="1:14" x14ac:dyDescent="0.45">
      <c r="A137" s="52" t="s">
        <v>460</v>
      </c>
      <c r="B137" s="48" t="s">
        <v>300</v>
      </c>
      <c r="E137" s="48" t="s">
        <v>255</v>
      </c>
      <c r="I137" s="48" t="s">
        <v>255</v>
      </c>
      <c r="N137" s="48" t="s">
        <v>255</v>
      </c>
    </row>
    <row r="138" spans="1:14" ht="13.9" x14ac:dyDescent="0.45">
      <c r="A138" s="45"/>
      <c r="B138" s="46" t="s">
        <v>299</v>
      </c>
      <c r="C138" s="46"/>
      <c r="D138" s="47"/>
      <c r="E138" s="47"/>
      <c r="G138" s="46"/>
      <c r="H138" s="47"/>
      <c r="I138" s="47"/>
      <c r="L138" s="46"/>
      <c r="M138" s="47"/>
      <c r="N138" s="47"/>
    </row>
    <row r="139" spans="1:14" ht="13.9" x14ac:dyDescent="0.45">
      <c r="A139" s="43">
        <v>21</v>
      </c>
      <c r="B139" s="44" t="s">
        <v>298</v>
      </c>
      <c r="C139" s="94">
        <f>SUM(D140:D149)</f>
        <v>7</v>
      </c>
      <c r="G139" s="94">
        <f>SUM(H140:H149)</f>
        <v>10</v>
      </c>
      <c r="L139" s="94">
        <f>SUM(M140:M149)</f>
        <v>10</v>
      </c>
    </row>
    <row r="140" spans="1:14" ht="13.9" x14ac:dyDescent="0.45">
      <c r="A140" s="52">
        <v>21.1</v>
      </c>
      <c r="B140" s="48" t="s">
        <v>297</v>
      </c>
      <c r="D140" s="60">
        <v>0.5</v>
      </c>
      <c r="H140" s="123">
        <v>1</v>
      </c>
      <c r="M140" s="123">
        <v>1</v>
      </c>
    </row>
    <row r="141" spans="1:14" ht="13.9" x14ac:dyDescent="0.45">
      <c r="A141" s="52">
        <v>21.2</v>
      </c>
      <c r="B141" s="48" t="s">
        <v>296</v>
      </c>
      <c r="D141" s="61">
        <v>0.5</v>
      </c>
      <c r="H141" s="124">
        <v>1</v>
      </c>
      <c r="M141" s="124">
        <v>1</v>
      </c>
    </row>
    <row r="142" spans="1:14" x14ac:dyDescent="0.45">
      <c r="A142" s="52">
        <v>21.3</v>
      </c>
      <c r="B142" s="48" t="s">
        <v>295</v>
      </c>
      <c r="D142" s="48">
        <v>1</v>
      </c>
      <c r="H142" s="48">
        <v>1</v>
      </c>
      <c r="M142" s="48">
        <v>1</v>
      </c>
    </row>
    <row r="143" spans="1:14" ht="13.9" x14ac:dyDescent="0.45">
      <c r="A143" s="52">
        <v>21.4</v>
      </c>
      <c r="B143" s="48" t="s">
        <v>467</v>
      </c>
      <c r="D143" s="60">
        <v>0.5</v>
      </c>
      <c r="H143" s="123">
        <v>1</v>
      </c>
      <c r="M143" s="123">
        <v>1</v>
      </c>
    </row>
    <row r="144" spans="1:14" ht="13.9" x14ac:dyDescent="0.45">
      <c r="A144" s="52">
        <v>21.5</v>
      </c>
      <c r="B144" s="48" t="s">
        <v>294</v>
      </c>
      <c r="D144" s="61">
        <v>0.5</v>
      </c>
      <c r="H144" s="124">
        <v>1</v>
      </c>
      <c r="M144" s="124">
        <v>1</v>
      </c>
    </row>
    <row r="145" spans="1:14" x14ac:dyDescent="0.45">
      <c r="A145" s="52">
        <v>21.6</v>
      </c>
      <c r="B145" s="48" t="s">
        <v>293</v>
      </c>
      <c r="D145" s="48">
        <v>1</v>
      </c>
      <c r="H145" s="48">
        <v>1</v>
      </c>
      <c r="M145" s="48">
        <v>1</v>
      </c>
    </row>
    <row r="146" spans="1:14" ht="13.9" x14ac:dyDescent="0.45">
      <c r="A146" s="52">
        <v>21.7</v>
      </c>
      <c r="B146" s="48" t="s">
        <v>292</v>
      </c>
      <c r="D146" s="60">
        <v>0.5</v>
      </c>
      <c r="H146" s="123">
        <v>1</v>
      </c>
      <c r="M146" s="123">
        <v>1</v>
      </c>
    </row>
    <row r="147" spans="1:14" ht="13.9" x14ac:dyDescent="0.45">
      <c r="A147" s="52">
        <v>21.8</v>
      </c>
      <c r="B147" s="48" t="s">
        <v>291</v>
      </c>
      <c r="D147" s="61">
        <v>0.5</v>
      </c>
      <c r="H147" s="124">
        <v>1</v>
      </c>
      <c r="M147" s="124">
        <v>1</v>
      </c>
    </row>
    <row r="148" spans="1:14" x14ac:dyDescent="0.45">
      <c r="A148" s="52">
        <v>21.9</v>
      </c>
      <c r="B148" s="48" t="s">
        <v>290</v>
      </c>
      <c r="D148" s="48">
        <v>1</v>
      </c>
      <c r="H148" s="48">
        <v>1</v>
      </c>
      <c r="M148" s="48">
        <v>1</v>
      </c>
    </row>
    <row r="149" spans="1:14" x14ac:dyDescent="0.45">
      <c r="A149" s="53" t="s">
        <v>412</v>
      </c>
      <c r="B149" s="48" t="s">
        <v>289</v>
      </c>
      <c r="D149" s="48">
        <v>1</v>
      </c>
      <c r="H149" s="48">
        <v>1</v>
      </c>
      <c r="M149" s="48">
        <v>1</v>
      </c>
    </row>
    <row r="150" spans="1:14" x14ac:dyDescent="0.45">
      <c r="A150" s="53" t="s">
        <v>413</v>
      </c>
      <c r="B150" s="48" t="s">
        <v>288</v>
      </c>
      <c r="E150" s="48" t="s">
        <v>255</v>
      </c>
      <c r="I150" s="48" t="s">
        <v>255</v>
      </c>
      <c r="N150" s="48" t="s">
        <v>255</v>
      </c>
    </row>
    <row r="151" spans="1:14" ht="13.9" x14ac:dyDescent="0.45">
      <c r="A151" s="43">
        <v>22</v>
      </c>
      <c r="B151" s="44" t="s">
        <v>287</v>
      </c>
      <c r="C151" s="94">
        <f>SUM(D152:D158)</f>
        <v>5</v>
      </c>
      <c r="G151" s="94">
        <f>SUM(H152:H158)</f>
        <v>8</v>
      </c>
      <c r="L151" s="94">
        <f>SUM(M152:M158)</f>
        <v>8</v>
      </c>
    </row>
    <row r="152" spans="1:14" x14ac:dyDescent="0.45">
      <c r="A152" s="52">
        <v>22.1</v>
      </c>
      <c r="B152" s="48" t="s">
        <v>286</v>
      </c>
      <c r="D152" s="48">
        <v>1</v>
      </c>
      <c r="H152" s="48">
        <v>1</v>
      </c>
      <c r="M152" s="48">
        <v>1</v>
      </c>
    </row>
    <row r="153" spans="1:14" ht="13.9" x14ac:dyDescent="0.45">
      <c r="A153" s="52">
        <v>22.2</v>
      </c>
      <c r="B153" s="48" t="s">
        <v>285</v>
      </c>
      <c r="D153" s="60">
        <v>0.5</v>
      </c>
      <c r="H153" s="123">
        <v>1</v>
      </c>
      <c r="M153" s="123">
        <v>1</v>
      </c>
    </row>
    <row r="154" spans="1:14" ht="13.9" x14ac:dyDescent="0.45">
      <c r="A154" s="52">
        <v>22.3</v>
      </c>
      <c r="B154" s="48" t="s">
        <v>284</v>
      </c>
      <c r="D154" s="61">
        <v>0.5</v>
      </c>
      <c r="H154" s="124">
        <v>1</v>
      </c>
      <c r="M154" s="124">
        <v>1</v>
      </c>
    </row>
    <row r="155" spans="1:14" ht="13.9" x14ac:dyDescent="0.45">
      <c r="A155" s="52">
        <v>22.4</v>
      </c>
      <c r="B155" s="48" t="s">
        <v>283</v>
      </c>
      <c r="D155" s="60">
        <v>0.5</v>
      </c>
      <c r="H155" s="123">
        <v>1</v>
      </c>
      <c r="M155" s="123">
        <v>1</v>
      </c>
    </row>
    <row r="156" spans="1:14" ht="13.9" x14ac:dyDescent="0.45">
      <c r="A156" s="52">
        <v>22.5</v>
      </c>
      <c r="B156" s="48" t="s">
        <v>282</v>
      </c>
      <c r="D156" s="61">
        <v>0.5</v>
      </c>
      <c r="H156" s="124">
        <v>1</v>
      </c>
      <c r="M156" s="124">
        <v>1</v>
      </c>
    </row>
    <row r="157" spans="1:14" ht="13.9" x14ac:dyDescent="0.45">
      <c r="A157" s="52">
        <v>22.6</v>
      </c>
      <c r="B157" s="48" t="s">
        <v>281</v>
      </c>
      <c r="D157" s="48">
        <v>1.5</v>
      </c>
      <c r="H157" s="118">
        <v>2</v>
      </c>
      <c r="M157" s="118">
        <v>2</v>
      </c>
    </row>
    <row r="158" spans="1:14" ht="13.9" x14ac:dyDescent="0.45">
      <c r="A158" s="52">
        <v>22.7</v>
      </c>
      <c r="B158" s="48" t="s">
        <v>280</v>
      </c>
      <c r="D158" s="48">
        <v>0.5</v>
      </c>
      <c r="H158" s="118">
        <v>1</v>
      </c>
      <c r="M158" s="118">
        <v>1</v>
      </c>
    </row>
    <row r="159" spans="1:14" x14ac:dyDescent="0.45">
      <c r="A159" s="52">
        <v>22.8</v>
      </c>
      <c r="B159" s="48" t="s">
        <v>279</v>
      </c>
      <c r="E159" s="48" t="s">
        <v>255</v>
      </c>
      <c r="I159" s="48" t="s">
        <v>255</v>
      </c>
      <c r="N159" s="48" t="s">
        <v>255</v>
      </c>
    </row>
    <row r="160" spans="1:14" ht="13.9" x14ac:dyDescent="0.45">
      <c r="A160" s="43">
        <v>23</v>
      </c>
      <c r="B160" s="44" t="s">
        <v>278</v>
      </c>
      <c r="C160" s="94">
        <f>SUM(D161:D162)</f>
        <v>2</v>
      </c>
      <c r="G160" s="94">
        <f>SUM(H161:H162)</f>
        <v>2</v>
      </c>
      <c r="L160" s="94">
        <f>SUM(M161:M162)</f>
        <v>2</v>
      </c>
    </row>
    <row r="161" spans="1:14" x14ac:dyDescent="0.45">
      <c r="A161" s="52">
        <v>23.1</v>
      </c>
      <c r="B161" s="48" t="s">
        <v>277</v>
      </c>
      <c r="D161" s="48">
        <v>1</v>
      </c>
      <c r="H161" s="48">
        <v>1</v>
      </c>
      <c r="M161" s="48">
        <v>1</v>
      </c>
    </row>
    <row r="162" spans="1:14" x14ac:dyDescent="0.45">
      <c r="A162" s="52">
        <v>23.2</v>
      </c>
      <c r="B162" s="48" t="s">
        <v>276</v>
      </c>
      <c r="D162" s="48">
        <v>1</v>
      </c>
      <c r="H162" s="48">
        <v>1</v>
      </c>
      <c r="M162" s="48">
        <v>1</v>
      </c>
    </row>
    <row r="163" spans="1:14" x14ac:dyDescent="0.45">
      <c r="A163" s="52">
        <v>23.3</v>
      </c>
      <c r="B163" s="48" t="s">
        <v>275</v>
      </c>
      <c r="E163" s="48" t="s">
        <v>255</v>
      </c>
      <c r="I163" s="48" t="s">
        <v>255</v>
      </c>
      <c r="N163" s="48" t="s">
        <v>255</v>
      </c>
    </row>
    <row r="164" spans="1:14" ht="13.9" x14ac:dyDescent="0.45">
      <c r="A164" s="43">
        <v>24</v>
      </c>
      <c r="B164" s="44" t="s">
        <v>270</v>
      </c>
      <c r="C164" s="94">
        <f>SUM(D165:D169)</f>
        <v>4</v>
      </c>
      <c r="G164" s="94">
        <f>SUM(H165:H169)</f>
        <v>6</v>
      </c>
      <c r="L164" s="94">
        <f>SUM(M165:M169)</f>
        <v>6</v>
      </c>
    </row>
    <row r="165" spans="1:14" ht="13.9" x14ac:dyDescent="0.45">
      <c r="A165" s="52">
        <v>24.1</v>
      </c>
      <c r="B165" s="48" t="s">
        <v>274</v>
      </c>
      <c r="D165" s="60">
        <v>0.5</v>
      </c>
      <c r="H165" s="123">
        <v>1</v>
      </c>
      <c r="M165" s="123">
        <v>1</v>
      </c>
    </row>
    <row r="166" spans="1:14" ht="13.9" x14ac:dyDescent="0.45">
      <c r="A166" s="52">
        <v>24.2</v>
      </c>
      <c r="B166" s="48" t="s">
        <v>273</v>
      </c>
      <c r="D166" s="61">
        <v>0.5</v>
      </c>
      <c r="H166" s="124">
        <v>1</v>
      </c>
      <c r="M166" s="124">
        <v>1</v>
      </c>
    </row>
    <row r="167" spans="1:14" ht="13.9" x14ac:dyDescent="0.45">
      <c r="A167" s="52">
        <v>24.3</v>
      </c>
      <c r="B167" s="48" t="s">
        <v>272</v>
      </c>
      <c r="D167" s="60">
        <v>0.5</v>
      </c>
      <c r="H167" s="123">
        <v>1</v>
      </c>
      <c r="M167" s="123">
        <v>1</v>
      </c>
    </row>
    <row r="168" spans="1:14" ht="13.9" x14ac:dyDescent="0.45">
      <c r="A168" s="52">
        <v>24.4</v>
      </c>
      <c r="B168" s="48" t="s">
        <v>271</v>
      </c>
      <c r="D168" s="61">
        <v>0.5</v>
      </c>
      <c r="H168" s="124">
        <v>1</v>
      </c>
      <c r="M168" s="124">
        <v>1</v>
      </c>
    </row>
    <row r="169" spans="1:14" x14ac:dyDescent="0.45">
      <c r="A169" s="52">
        <v>24.5</v>
      </c>
      <c r="B169" s="48" t="s">
        <v>270</v>
      </c>
      <c r="D169" s="56">
        <v>2</v>
      </c>
      <c r="H169" s="56">
        <v>2</v>
      </c>
      <c r="M169" s="56">
        <v>2</v>
      </c>
    </row>
    <row r="170" spans="1:14" ht="13.9" x14ac:dyDescent="0.45">
      <c r="A170" s="43">
        <v>25</v>
      </c>
      <c r="B170" s="44" t="s">
        <v>269</v>
      </c>
      <c r="C170" s="94">
        <f>SUM(D171:D175)</f>
        <v>4</v>
      </c>
      <c r="G170" s="94">
        <f>SUM(H171:H175)</f>
        <v>5</v>
      </c>
      <c r="L170" s="94">
        <f>SUM(M171:M175)</f>
        <v>7</v>
      </c>
    </row>
    <row r="171" spans="1:14" ht="13.9" x14ac:dyDescent="0.45">
      <c r="A171" s="52">
        <v>25.1</v>
      </c>
      <c r="B171" s="48" t="s">
        <v>268</v>
      </c>
      <c r="D171" s="60">
        <v>0.5</v>
      </c>
      <c r="H171" s="123">
        <v>1</v>
      </c>
      <c r="M171" s="123">
        <v>1</v>
      </c>
    </row>
    <row r="172" spans="1:14" ht="13.9" x14ac:dyDescent="0.45">
      <c r="A172" s="52">
        <v>25.2</v>
      </c>
      <c r="B172" s="48" t="s">
        <v>267</v>
      </c>
      <c r="D172" s="61">
        <v>0.5</v>
      </c>
      <c r="H172" s="124">
        <v>1</v>
      </c>
      <c r="M172" s="124">
        <v>1</v>
      </c>
    </row>
    <row r="173" spans="1:14" ht="13.9" x14ac:dyDescent="0.45">
      <c r="A173" s="52">
        <v>25.3</v>
      </c>
      <c r="B173" s="48" t="s">
        <v>266</v>
      </c>
      <c r="D173" s="48">
        <v>1</v>
      </c>
      <c r="H173" s="48">
        <v>1</v>
      </c>
      <c r="M173" s="118">
        <v>2</v>
      </c>
    </row>
    <row r="174" spans="1:14" ht="13.9" x14ac:dyDescent="0.45">
      <c r="A174" s="52">
        <v>25.4</v>
      </c>
      <c r="B174" s="48" t="s">
        <v>265</v>
      </c>
      <c r="D174" s="48">
        <v>1</v>
      </c>
      <c r="H174" s="48">
        <v>1</v>
      </c>
      <c r="M174" s="118">
        <v>2</v>
      </c>
    </row>
    <row r="175" spans="1:14" x14ac:dyDescent="0.45">
      <c r="A175" s="52">
        <v>25.5</v>
      </c>
      <c r="B175" s="48" t="s">
        <v>264</v>
      </c>
      <c r="D175" s="48">
        <v>1</v>
      </c>
      <c r="H175" s="48">
        <v>1</v>
      </c>
      <c r="M175" s="48">
        <v>1</v>
      </c>
    </row>
    <row r="176" spans="1:14" x14ac:dyDescent="0.45">
      <c r="A176" s="52">
        <v>25.6</v>
      </c>
      <c r="B176" s="48" t="s">
        <v>263</v>
      </c>
      <c r="E176" s="48" t="s">
        <v>255</v>
      </c>
      <c r="I176" s="48" t="s">
        <v>255</v>
      </c>
      <c r="N176" s="48" t="s">
        <v>255</v>
      </c>
    </row>
    <row r="177" spans="1:14" ht="13.9" x14ac:dyDescent="0.45">
      <c r="A177" s="43">
        <v>26</v>
      </c>
      <c r="B177" s="44" t="s">
        <v>262</v>
      </c>
      <c r="C177" s="94">
        <f>SUM(D178:D179)</f>
        <v>4</v>
      </c>
      <c r="G177" s="94">
        <f>SUM(H178:H179)</f>
        <v>4</v>
      </c>
      <c r="L177" s="94">
        <f>SUM(M178:M179)</f>
        <v>4</v>
      </c>
    </row>
    <row r="178" spans="1:14" x14ac:dyDescent="0.45">
      <c r="A178" s="52">
        <v>26.1</v>
      </c>
      <c r="B178" s="48" t="s">
        <v>261</v>
      </c>
      <c r="D178" s="56">
        <v>2</v>
      </c>
      <c r="H178" s="56">
        <v>2</v>
      </c>
      <c r="M178" s="56">
        <v>2</v>
      </c>
    </row>
    <row r="179" spans="1:14" x14ac:dyDescent="0.45">
      <c r="A179" s="52">
        <v>26.2</v>
      </c>
      <c r="B179" s="48" t="s">
        <v>45</v>
      </c>
      <c r="D179" s="56">
        <v>2</v>
      </c>
      <c r="H179" s="56">
        <v>2</v>
      </c>
      <c r="M179" s="56">
        <v>2</v>
      </c>
    </row>
    <row r="180" spans="1:14" x14ac:dyDescent="0.45">
      <c r="A180" s="52">
        <v>26.3</v>
      </c>
      <c r="B180" s="48" t="s">
        <v>260</v>
      </c>
      <c r="E180" s="48" t="s">
        <v>255</v>
      </c>
      <c r="I180" s="48" t="s">
        <v>255</v>
      </c>
      <c r="N180" s="48" t="s">
        <v>255</v>
      </c>
    </row>
    <row r="181" spans="1:14" ht="13.9" x14ac:dyDescent="0.45">
      <c r="A181" s="43">
        <v>27</v>
      </c>
      <c r="B181" s="44" t="s">
        <v>52</v>
      </c>
      <c r="C181" s="94">
        <f>SUM(D182:D184)</f>
        <v>2</v>
      </c>
      <c r="G181" s="94">
        <f>SUM(H182:H184)</f>
        <v>2</v>
      </c>
      <c r="L181" s="94">
        <f>SUM(M182:M184)</f>
        <v>3</v>
      </c>
    </row>
    <row r="182" spans="1:14" x14ac:dyDescent="0.45">
      <c r="A182" s="52">
        <v>27.1</v>
      </c>
      <c r="B182" s="48" t="s">
        <v>259</v>
      </c>
      <c r="D182" s="60">
        <v>0.5</v>
      </c>
      <c r="H182" s="60">
        <v>0.5</v>
      </c>
      <c r="M182" s="60">
        <v>1</v>
      </c>
    </row>
    <row r="183" spans="1:14" x14ac:dyDescent="0.45">
      <c r="A183" s="52">
        <v>27.2</v>
      </c>
      <c r="B183" s="48" t="s">
        <v>258</v>
      </c>
      <c r="D183" s="61">
        <v>0.5</v>
      </c>
      <c r="H183" s="61">
        <v>0.5</v>
      </c>
      <c r="M183" s="61">
        <v>1</v>
      </c>
    </row>
    <row r="184" spans="1:14" x14ac:dyDescent="0.45">
      <c r="A184" s="52">
        <v>27.3</v>
      </c>
      <c r="B184" s="48" t="s">
        <v>257</v>
      </c>
      <c r="D184" s="48">
        <v>1</v>
      </c>
      <c r="H184" s="48">
        <v>1</v>
      </c>
      <c r="M184" s="48">
        <v>1</v>
      </c>
    </row>
    <row r="185" spans="1:14" x14ac:dyDescent="0.45">
      <c r="A185" s="52">
        <v>27.4</v>
      </c>
      <c r="B185" s="48" t="s">
        <v>256</v>
      </c>
      <c r="E185" s="48" t="s">
        <v>255</v>
      </c>
      <c r="I185" s="48" t="s">
        <v>255</v>
      </c>
      <c r="N185" s="48" t="s">
        <v>255</v>
      </c>
    </row>
    <row r="186" spans="1:14" ht="13.9" x14ac:dyDescent="0.45">
      <c r="A186" s="43">
        <v>28</v>
      </c>
      <c r="B186" s="44" t="s">
        <v>221</v>
      </c>
      <c r="C186" s="94">
        <f>SUM(D187:D188)</f>
        <v>2</v>
      </c>
      <c r="G186" s="94">
        <f>SUM(H187:H188)</f>
        <v>2</v>
      </c>
      <c r="L186" s="94">
        <f>SUM(M187:M188)</f>
        <v>3</v>
      </c>
    </row>
    <row r="187" spans="1:14" x14ac:dyDescent="0.45">
      <c r="A187" s="52">
        <v>28.1</v>
      </c>
      <c r="B187" s="48" t="s">
        <v>254</v>
      </c>
      <c r="D187" s="48">
        <v>1</v>
      </c>
      <c r="H187" s="48">
        <v>1</v>
      </c>
      <c r="M187" s="48">
        <v>1</v>
      </c>
    </row>
    <row r="188" spans="1:14" ht="13.9" x14ac:dyDescent="0.45">
      <c r="A188" s="52">
        <v>28.2</v>
      </c>
      <c r="B188" s="48" t="s">
        <v>253</v>
      </c>
      <c r="D188" s="48">
        <v>1</v>
      </c>
      <c r="H188" s="48">
        <v>1</v>
      </c>
      <c r="M188" s="118">
        <v>2</v>
      </c>
    </row>
    <row r="189" spans="1:14" ht="13.9" x14ac:dyDescent="0.45">
      <c r="A189" s="43">
        <v>29</v>
      </c>
      <c r="B189" s="44" t="s">
        <v>252</v>
      </c>
      <c r="C189" s="44"/>
      <c r="G189" s="44"/>
      <c r="L189" s="44"/>
    </row>
    <row r="190" spans="1:14" x14ac:dyDescent="0.45">
      <c r="A190" s="52">
        <v>29.1</v>
      </c>
      <c r="B190" s="48" t="s">
        <v>251</v>
      </c>
      <c r="E190" s="48" t="s">
        <v>255</v>
      </c>
      <c r="I190" s="48" t="s">
        <v>255</v>
      </c>
      <c r="N190" s="48" t="s">
        <v>255</v>
      </c>
    </row>
    <row r="191" spans="1:14" x14ac:dyDescent="0.45">
      <c r="A191" s="52">
        <v>29.2</v>
      </c>
      <c r="B191" s="48" t="s">
        <v>251</v>
      </c>
      <c r="E191" s="48" t="s">
        <v>255</v>
      </c>
      <c r="I191" s="48" t="s">
        <v>255</v>
      </c>
      <c r="N191" s="48" t="s">
        <v>255</v>
      </c>
    </row>
    <row r="192" spans="1:14" x14ac:dyDescent="0.45">
      <c r="A192" s="52" t="s">
        <v>461</v>
      </c>
      <c r="B192" s="48" t="s">
        <v>250</v>
      </c>
      <c r="E192" s="48" t="s">
        <v>255</v>
      </c>
      <c r="I192" s="48" t="s">
        <v>255</v>
      </c>
      <c r="N192" s="48" t="s">
        <v>255</v>
      </c>
    </row>
    <row r="193" spans="1:14" x14ac:dyDescent="0.45">
      <c r="A193" s="52" t="s">
        <v>462</v>
      </c>
      <c r="B193" s="48" t="s">
        <v>249</v>
      </c>
      <c r="E193" s="48" t="s">
        <v>255</v>
      </c>
      <c r="I193" s="48" t="s">
        <v>255</v>
      </c>
      <c r="N193" s="48" t="s">
        <v>255</v>
      </c>
    </row>
    <row r="194" spans="1:14" ht="13.9" x14ac:dyDescent="0.45">
      <c r="A194" s="45"/>
      <c r="B194" s="46" t="s">
        <v>4</v>
      </c>
      <c r="C194" s="46"/>
      <c r="D194" s="47"/>
      <c r="E194" s="47"/>
      <c r="G194" s="46"/>
      <c r="H194" s="47"/>
      <c r="I194" s="47"/>
      <c r="L194" s="46"/>
      <c r="M194" s="47"/>
      <c r="N194" s="47"/>
    </row>
    <row r="195" spans="1:14" ht="13.9" x14ac:dyDescent="0.45">
      <c r="A195" s="43">
        <v>30</v>
      </c>
      <c r="B195" s="44" t="s">
        <v>248</v>
      </c>
      <c r="C195" s="44"/>
      <c r="G195" s="44"/>
      <c r="L195" s="44"/>
    </row>
    <row r="196" spans="1:14" x14ac:dyDescent="0.45">
      <c r="A196" s="52">
        <v>30.1</v>
      </c>
      <c r="B196" s="48" t="s">
        <v>247</v>
      </c>
    </row>
    <row r="197" spans="1:14" x14ac:dyDescent="0.45">
      <c r="A197" s="52">
        <v>30.13</v>
      </c>
      <c r="B197" s="48" t="s">
        <v>246</v>
      </c>
    </row>
    <row r="198" spans="1:14" x14ac:dyDescent="0.45">
      <c r="A198" s="52">
        <v>30.21</v>
      </c>
      <c r="B198" s="48" t="s">
        <v>245</v>
      </c>
    </row>
    <row r="199" spans="1:14" x14ac:dyDescent="0.45">
      <c r="A199" s="52">
        <v>30.29</v>
      </c>
      <c r="B199" s="48" t="s">
        <v>244</v>
      </c>
    </row>
    <row r="200" spans="1:14" x14ac:dyDescent="0.45">
      <c r="A200" s="52">
        <v>30.3</v>
      </c>
      <c r="B200" s="48" t="s">
        <v>243</v>
      </c>
    </row>
    <row r="201" spans="1:14" x14ac:dyDescent="0.45">
      <c r="B201" s="48" t="s">
        <v>407</v>
      </c>
    </row>
    <row r="202" spans="1:14" ht="14.25" thickBot="1" x14ac:dyDescent="0.5">
      <c r="B202" s="44" t="s">
        <v>5</v>
      </c>
      <c r="C202" s="44"/>
      <c r="D202" s="51">
        <f>SUM(D3:D200)</f>
        <v>104</v>
      </c>
      <c r="E202" s="48">
        <f>COUNTA(E3:E200)</f>
        <v>33</v>
      </c>
      <c r="G202" s="44"/>
      <c r="H202" s="51">
        <f>SUM(H3:H200)</f>
        <v>128</v>
      </c>
      <c r="I202" s="48">
        <f>COUNTA(I3:I200)</f>
        <v>33</v>
      </c>
      <c r="L202" s="44"/>
      <c r="M202" s="51">
        <f>SUM(M3:M200)</f>
        <v>89</v>
      </c>
      <c r="N202" s="48">
        <f>COUNTA(N3:N200)</f>
        <v>33</v>
      </c>
    </row>
    <row r="203" spans="1:14" ht="13.9" thickTop="1" x14ac:dyDescent="0.45"/>
    <row r="204" spans="1:14" x14ac:dyDescent="0.45">
      <c r="B204" s="48" t="s">
        <v>435</v>
      </c>
      <c r="D204" s="62">
        <f>D202/60*50</f>
        <v>86.666666666666671</v>
      </c>
      <c r="H204" s="62">
        <f>H202/60*50</f>
        <v>106.66666666666667</v>
      </c>
      <c r="M204" s="62">
        <f>M202/60*50</f>
        <v>74.166666666666671</v>
      </c>
    </row>
  </sheetData>
  <mergeCells count="3">
    <mergeCell ref="C1:D1"/>
    <mergeCell ref="G1:H1"/>
    <mergeCell ref="L1:M1"/>
  </mergeCells>
  <printOptions horizontalCentered="1"/>
  <pageMargins left="0.59055118110236227" right="0.59055118110236227" top="0.78740157480314965" bottom="0.78740157480314965" header="0.39370078740157483" footer="0.39370078740157483"/>
  <pageSetup paperSize="9" orientation="portrait" r:id="rId1"/>
  <headerFooter>
    <oddHeader>&amp;L&amp;"Arial,Bold"&amp;12N5 AoM Topics</oddHeader>
    <oddFooter>&amp;C&amp;P&amp;RPrinted at &amp;T on &amp;D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65B7-35B8-4C7B-81A0-5B830A24735E}">
  <dimension ref="A1:E111"/>
  <sheetViews>
    <sheetView workbookViewId="0">
      <selection sqref="A1:E1"/>
    </sheetView>
  </sheetViews>
  <sheetFormatPr defaultColWidth="9.06640625" defaultRowHeight="15" x14ac:dyDescent="0.4"/>
  <cols>
    <col min="1" max="1" width="4.73046875" style="21" bestFit="1" customWidth="1"/>
    <col min="2" max="2" width="32.59765625" style="21" bestFit="1" customWidth="1"/>
    <col min="3" max="3" width="7.9296875" style="32" bestFit="1" customWidth="1"/>
    <col min="4" max="4" width="58.06640625" style="21" bestFit="1" customWidth="1"/>
    <col min="5" max="5" width="34.06640625" style="21" bestFit="1" customWidth="1"/>
    <col min="6" max="16384" width="9.06640625" style="21"/>
  </cols>
  <sheetData>
    <row r="1" spans="1:5" ht="15.75" thickTop="1" thickBot="1" x14ac:dyDescent="0.45">
      <c r="A1" s="197" t="s">
        <v>34</v>
      </c>
      <c r="B1" s="198"/>
      <c r="C1" s="198"/>
      <c r="D1" s="198"/>
      <c r="E1" s="199"/>
    </row>
    <row r="2" spans="1:5" ht="15.75" thickTop="1" thickBot="1" x14ac:dyDescent="0.45">
      <c r="A2" s="22"/>
      <c r="B2" s="23" t="s">
        <v>78</v>
      </c>
      <c r="C2" s="24" t="s">
        <v>1</v>
      </c>
      <c r="D2" s="23" t="s">
        <v>32</v>
      </c>
      <c r="E2" s="25" t="s">
        <v>79</v>
      </c>
    </row>
    <row r="3" spans="1:5" ht="15.75" thickTop="1" thickBot="1" x14ac:dyDescent="0.45">
      <c r="A3" s="200" t="s">
        <v>54</v>
      </c>
      <c r="B3" s="203" t="s">
        <v>80</v>
      </c>
      <c r="C3" s="206">
        <v>4</v>
      </c>
      <c r="D3" s="17" t="s">
        <v>81</v>
      </c>
      <c r="E3" s="26" t="s">
        <v>82</v>
      </c>
    </row>
    <row r="4" spans="1:5" ht="15.4" thickBot="1" x14ac:dyDescent="0.45">
      <c r="A4" s="201"/>
      <c r="B4" s="204"/>
      <c r="C4" s="207"/>
      <c r="D4" s="17" t="s">
        <v>83</v>
      </c>
      <c r="E4" s="26" t="s">
        <v>84</v>
      </c>
    </row>
    <row r="5" spans="1:5" ht="15.4" thickBot="1" x14ac:dyDescent="0.45">
      <c r="A5" s="202"/>
      <c r="B5" s="205"/>
      <c r="C5" s="208"/>
      <c r="D5" s="23" t="s">
        <v>232</v>
      </c>
      <c r="E5" s="25" t="s">
        <v>85</v>
      </c>
    </row>
    <row r="6" spans="1:5" ht="15.4" thickBot="1" x14ac:dyDescent="0.45">
      <c r="A6" s="209" t="s">
        <v>55</v>
      </c>
      <c r="B6" s="210" t="s">
        <v>35</v>
      </c>
      <c r="C6" s="211">
        <v>3</v>
      </c>
      <c r="D6" s="17" t="s">
        <v>86</v>
      </c>
      <c r="E6" s="26" t="s">
        <v>82</v>
      </c>
    </row>
    <row r="7" spans="1:5" ht="15.4" thickBot="1" x14ac:dyDescent="0.45">
      <c r="A7" s="202"/>
      <c r="B7" s="205"/>
      <c r="C7" s="208"/>
      <c r="D7" s="23" t="s">
        <v>87</v>
      </c>
      <c r="E7" s="25" t="s">
        <v>88</v>
      </c>
    </row>
    <row r="8" spans="1:5" ht="15.4" thickBot="1" x14ac:dyDescent="0.45">
      <c r="A8" s="209" t="s">
        <v>56</v>
      </c>
      <c r="B8" s="210" t="s">
        <v>46</v>
      </c>
      <c r="C8" s="211">
        <v>6</v>
      </c>
      <c r="D8" s="17" t="s">
        <v>89</v>
      </c>
      <c r="E8" s="26" t="s">
        <v>90</v>
      </c>
    </row>
    <row r="9" spans="1:5" ht="15.4" thickBot="1" x14ac:dyDescent="0.45">
      <c r="A9" s="201"/>
      <c r="B9" s="204"/>
      <c r="C9" s="207"/>
      <c r="D9" s="17" t="s">
        <v>91</v>
      </c>
      <c r="E9" s="26" t="s">
        <v>92</v>
      </c>
    </row>
    <row r="10" spans="1:5" ht="15.4" thickBot="1" x14ac:dyDescent="0.45">
      <c r="A10" s="201"/>
      <c r="B10" s="204"/>
      <c r="C10" s="207"/>
      <c r="D10" s="17" t="s">
        <v>93</v>
      </c>
      <c r="E10" s="26"/>
    </row>
    <row r="11" spans="1:5" ht="15.4" thickBot="1" x14ac:dyDescent="0.45">
      <c r="A11" s="201"/>
      <c r="B11" s="204"/>
      <c r="C11" s="207"/>
      <c r="D11" s="17" t="s">
        <v>81</v>
      </c>
      <c r="E11" s="26"/>
    </row>
    <row r="12" spans="1:5" ht="15.4" thickBot="1" x14ac:dyDescent="0.45">
      <c r="A12" s="202"/>
      <c r="B12" s="205"/>
      <c r="C12" s="208"/>
      <c r="D12" s="23" t="s">
        <v>83</v>
      </c>
      <c r="E12" s="25"/>
    </row>
    <row r="13" spans="1:5" ht="15.4" thickBot="1" x14ac:dyDescent="0.45">
      <c r="A13" s="209" t="s">
        <v>57</v>
      </c>
      <c r="B13" s="210" t="s">
        <v>94</v>
      </c>
      <c r="C13" s="211">
        <v>2</v>
      </c>
      <c r="D13" s="17" t="s">
        <v>95</v>
      </c>
      <c r="E13" s="26" t="s">
        <v>96</v>
      </c>
    </row>
    <row r="14" spans="1:5" ht="15.4" thickBot="1" x14ac:dyDescent="0.45">
      <c r="A14" s="201"/>
      <c r="B14" s="204"/>
      <c r="C14" s="207"/>
      <c r="D14" s="17" t="s">
        <v>97</v>
      </c>
      <c r="E14" s="26" t="s">
        <v>98</v>
      </c>
    </row>
    <row r="15" spans="1:5" ht="15.4" thickBot="1" x14ac:dyDescent="0.45">
      <c r="A15" s="202"/>
      <c r="B15" s="205"/>
      <c r="C15" s="208"/>
      <c r="D15" s="23"/>
      <c r="E15" s="25" t="s">
        <v>99</v>
      </c>
    </row>
    <row r="16" spans="1:5" ht="15.4" thickBot="1" x14ac:dyDescent="0.45">
      <c r="A16" s="209" t="s">
        <v>58</v>
      </c>
      <c r="B16" s="210" t="s">
        <v>100</v>
      </c>
      <c r="C16" s="211">
        <v>8</v>
      </c>
      <c r="D16" s="17" t="s">
        <v>101</v>
      </c>
      <c r="E16" s="26" t="s">
        <v>102</v>
      </c>
    </row>
    <row r="17" spans="1:5" ht="15.4" thickBot="1" x14ac:dyDescent="0.45">
      <c r="A17" s="201"/>
      <c r="B17" s="204"/>
      <c r="C17" s="207"/>
      <c r="D17" s="17" t="s">
        <v>103</v>
      </c>
      <c r="E17" s="26" t="s">
        <v>104</v>
      </c>
    </row>
    <row r="18" spans="1:5" ht="15.4" thickBot="1" x14ac:dyDescent="0.45">
      <c r="A18" s="201"/>
      <c r="B18" s="204"/>
      <c r="C18" s="207"/>
      <c r="D18" s="17" t="s">
        <v>105</v>
      </c>
      <c r="E18" s="26"/>
    </row>
    <row r="19" spans="1:5" ht="15.4" thickBot="1" x14ac:dyDescent="0.45">
      <c r="A19" s="201"/>
      <c r="B19" s="204"/>
      <c r="C19" s="207"/>
      <c r="D19" s="17" t="s">
        <v>106</v>
      </c>
      <c r="E19" s="26"/>
    </row>
    <row r="20" spans="1:5" ht="15.4" thickBot="1" x14ac:dyDescent="0.45">
      <c r="A20" s="201"/>
      <c r="B20" s="204"/>
      <c r="C20" s="207"/>
      <c r="D20" s="17" t="s">
        <v>107</v>
      </c>
      <c r="E20" s="26"/>
    </row>
    <row r="21" spans="1:5" ht="15.4" thickBot="1" x14ac:dyDescent="0.45">
      <c r="A21" s="201"/>
      <c r="B21" s="204"/>
      <c r="C21" s="207"/>
      <c r="D21" s="17" t="s">
        <v>108</v>
      </c>
      <c r="E21" s="26"/>
    </row>
    <row r="22" spans="1:5" ht="15.4" thickBot="1" x14ac:dyDescent="0.45">
      <c r="A22" s="202"/>
      <c r="B22" s="205"/>
      <c r="C22" s="208"/>
      <c r="D22" s="23" t="s">
        <v>109</v>
      </c>
      <c r="E22" s="25"/>
    </row>
    <row r="23" spans="1:5" ht="15.4" thickBot="1" x14ac:dyDescent="0.45">
      <c r="A23" s="209" t="s">
        <v>59</v>
      </c>
      <c r="B23" s="210" t="s">
        <v>110</v>
      </c>
      <c r="C23" s="211">
        <v>5</v>
      </c>
      <c r="D23" s="17" t="s">
        <v>234</v>
      </c>
      <c r="E23" s="26" t="s">
        <v>111</v>
      </c>
    </row>
    <row r="24" spans="1:5" ht="15.4" thickBot="1" x14ac:dyDescent="0.45">
      <c r="A24" s="201"/>
      <c r="B24" s="204"/>
      <c r="C24" s="207"/>
      <c r="D24" s="17" t="s">
        <v>112</v>
      </c>
      <c r="E24" s="26" t="s">
        <v>113</v>
      </c>
    </row>
    <row r="25" spans="1:5" ht="15.4" thickBot="1" x14ac:dyDescent="0.45">
      <c r="A25" s="201"/>
      <c r="B25" s="204"/>
      <c r="C25" s="207"/>
      <c r="D25" s="17" t="s">
        <v>114</v>
      </c>
      <c r="E25" s="26" t="s">
        <v>104</v>
      </c>
    </row>
    <row r="26" spans="1:5" ht="15.4" thickBot="1" x14ac:dyDescent="0.45">
      <c r="A26" s="202"/>
      <c r="B26" s="205"/>
      <c r="C26" s="208"/>
      <c r="D26" s="23" t="s">
        <v>115</v>
      </c>
      <c r="E26" s="25"/>
    </row>
    <row r="27" spans="1:5" ht="15.4" thickBot="1" x14ac:dyDescent="0.45">
      <c r="A27" s="209" t="s">
        <v>60</v>
      </c>
      <c r="B27" s="210" t="s">
        <v>116</v>
      </c>
      <c r="C27" s="211">
        <v>5</v>
      </c>
      <c r="D27" s="17" t="s">
        <v>117</v>
      </c>
      <c r="E27" s="26" t="s">
        <v>118</v>
      </c>
    </row>
    <row r="28" spans="1:5" ht="15.4" thickBot="1" x14ac:dyDescent="0.45">
      <c r="A28" s="201"/>
      <c r="B28" s="204"/>
      <c r="C28" s="207"/>
      <c r="D28" s="17" t="s">
        <v>119</v>
      </c>
      <c r="E28" s="26" t="s">
        <v>120</v>
      </c>
    </row>
    <row r="29" spans="1:5" ht="15.4" thickBot="1" x14ac:dyDescent="0.45">
      <c r="A29" s="201"/>
      <c r="B29" s="204"/>
      <c r="C29" s="207"/>
      <c r="D29" s="17" t="s">
        <v>121</v>
      </c>
      <c r="E29" s="26"/>
    </row>
    <row r="30" spans="1:5" ht="15.75" thickTop="1" thickBot="1" x14ac:dyDescent="0.45">
      <c r="A30" s="202"/>
      <c r="B30" s="205"/>
      <c r="C30" s="208"/>
      <c r="D30" s="23" t="s">
        <v>122</v>
      </c>
      <c r="E30" s="25"/>
    </row>
    <row r="31" spans="1:5" ht="15.4" thickBot="1" x14ac:dyDescent="0.45">
      <c r="A31" s="209" t="s">
        <v>61</v>
      </c>
      <c r="B31" s="210" t="s">
        <v>47</v>
      </c>
      <c r="C31" s="211">
        <v>6</v>
      </c>
      <c r="D31" s="17" t="s">
        <v>123</v>
      </c>
      <c r="E31" s="26" t="s">
        <v>124</v>
      </c>
    </row>
    <row r="32" spans="1:5" ht="15.4" thickBot="1" x14ac:dyDescent="0.45">
      <c r="A32" s="201"/>
      <c r="B32" s="204"/>
      <c r="C32" s="207"/>
      <c r="D32" s="17" t="s">
        <v>125</v>
      </c>
      <c r="E32" s="26" t="s">
        <v>126</v>
      </c>
    </row>
    <row r="33" spans="1:5" ht="15.4" thickBot="1" x14ac:dyDescent="0.45">
      <c r="A33" s="201"/>
      <c r="B33" s="204"/>
      <c r="C33" s="207"/>
      <c r="D33" s="17" t="s">
        <v>127</v>
      </c>
      <c r="E33" s="26"/>
    </row>
    <row r="34" spans="1:5" ht="15.4" thickBot="1" x14ac:dyDescent="0.45">
      <c r="A34" s="201"/>
      <c r="B34" s="204"/>
      <c r="C34" s="207"/>
      <c r="D34" s="17"/>
      <c r="E34" s="26"/>
    </row>
    <row r="35" spans="1:5" ht="15.4" thickBot="1" x14ac:dyDescent="0.45">
      <c r="A35" s="202"/>
      <c r="B35" s="205"/>
      <c r="C35" s="208"/>
      <c r="D35" s="23" t="s">
        <v>128</v>
      </c>
      <c r="E35" s="25"/>
    </row>
    <row r="36" spans="1:5" ht="15.4" thickBot="1" x14ac:dyDescent="0.45">
      <c r="A36" s="209" t="s">
        <v>62</v>
      </c>
      <c r="B36" s="210" t="s">
        <v>129</v>
      </c>
      <c r="C36" s="211">
        <v>8</v>
      </c>
      <c r="D36" s="17" t="s">
        <v>48</v>
      </c>
      <c r="E36" s="26" t="s">
        <v>130</v>
      </c>
    </row>
    <row r="37" spans="1:5" ht="15.4" thickBot="1" x14ac:dyDescent="0.45">
      <c r="A37" s="201"/>
      <c r="B37" s="204"/>
      <c r="C37" s="207"/>
      <c r="D37" s="17" t="s">
        <v>131</v>
      </c>
      <c r="E37" s="27" t="s">
        <v>132</v>
      </c>
    </row>
    <row r="38" spans="1:5" ht="15.4" thickBot="1" x14ac:dyDescent="0.45">
      <c r="A38" s="201"/>
      <c r="B38" s="204"/>
      <c r="C38" s="207"/>
      <c r="D38" s="17" t="s">
        <v>133</v>
      </c>
      <c r="E38" s="27"/>
    </row>
    <row r="39" spans="1:5" ht="15.4" thickBot="1" x14ac:dyDescent="0.45">
      <c r="A39" s="201"/>
      <c r="B39" s="204"/>
      <c r="C39" s="207"/>
      <c r="D39" s="17" t="s">
        <v>134</v>
      </c>
      <c r="E39" s="26"/>
    </row>
    <row r="40" spans="1:5" ht="15.4" thickBot="1" x14ac:dyDescent="0.45">
      <c r="A40" s="201"/>
      <c r="B40" s="204"/>
      <c r="C40" s="207"/>
      <c r="D40" s="17" t="s">
        <v>135</v>
      </c>
      <c r="E40" s="26"/>
    </row>
    <row r="41" spans="1:5" ht="15.4" thickBot="1" x14ac:dyDescent="0.45">
      <c r="A41" s="201"/>
      <c r="B41" s="204"/>
      <c r="C41" s="207"/>
      <c r="D41" s="17" t="s">
        <v>136</v>
      </c>
      <c r="E41" s="26"/>
    </row>
    <row r="42" spans="1:5" ht="15.4" thickBot="1" x14ac:dyDescent="0.45">
      <c r="A42" s="202"/>
      <c r="B42" s="205"/>
      <c r="C42" s="208"/>
      <c r="D42" s="23" t="s">
        <v>137</v>
      </c>
      <c r="E42" s="25"/>
    </row>
    <row r="43" spans="1:5" ht="15.4" thickBot="1" x14ac:dyDescent="0.45">
      <c r="A43" s="209" t="s">
        <v>63</v>
      </c>
      <c r="B43" s="210" t="s">
        <v>138</v>
      </c>
      <c r="C43" s="211">
        <v>7</v>
      </c>
      <c r="D43" s="17" t="s">
        <v>139</v>
      </c>
      <c r="E43" s="26" t="s">
        <v>230</v>
      </c>
    </row>
    <row r="44" spans="1:5" ht="15.4" thickBot="1" x14ac:dyDescent="0.45">
      <c r="A44" s="201"/>
      <c r="B44" s="204"/>
      <c r="C44" s="207"/>
      <c r="D44" s="17" t="s">
        <v>140</v>
      </c>
      <c r="E44" s="26" t="s">
        <v>141</v>
      </c>
    </row>
    <row r="45" spans="1:5" ht="15.4" thickBot="1" x14ac:dyDescent="0.45">
      <c r="A45" s="201"/>
      <c r="B45" s="204"/>
      <c r="C45" s="207"/>
      <c r="D45" s="17" t="s">
        <v>142</v>
      </c>
      <c r="E45" s="26"/>
    </row>
    <row r="46" spans="1:5" ht="15.4" thickBot="1" x14ac:dyDescent="0.45">
      <c r="A46" s="201"/>
      <c r="B46" s="204"/>
      <c r="C46" s="207"/>
      <c r="D46" s="17" t="s">
        <v>143</v>
      </c>
      <c r="E46" s="26"/>
    </row>
    <row r="47" spans="1:5" ht="15.4" thickBot="1" x14ac:dyDescent="0.45">
      <c r="A47" s="201"/>
      <c r="B47" s="204"/>
      <c r="C47" s="207"/>
      <c r="D47" s="17" t="s">
        <v>144</v>
      </c>
      <c r="E47" s="26"/>
    </row>
    <row r="48" spans="1:5" ht="15.4" thickBot="1" x14ac:dyDescent="0.45">
      <c r="A48" s="201"/>
      <c r="B48" s="204"/>
      <c r="C48" s="207"/>
      <c r="D48" s="17" t="s">
        <v>145</v>
      </c>
      <c r="E48" s="26"/>
    </row>
    <row r="49" spans="1:5" ht="15.4" thickBot="1" x14ac:dyDescent="0.45">
      <c r="A49" s="201"/>
      <c r="B49" s="204"/>
      <c r="C49" s="207"/>
      <c r="D49" s="17" t="s">
        <v>146</v>
      </c>
      <c r="E49" s="26"/>
    </row>
    <row r="50" spans="1:5" ht="15.4" thickBot="1" x14ac:dyDescent="0.45">
      <c r="A50" s="202"/>
      <c r="B50" s="205"/>
      <c r="C50" s="208"/>
      <c r="D50" s="23" t="s">
        <v>147</v>
      </c>
      <c r="E50" s="25"/>
    </row>
    <row r="51" spans="1:5" ht="15.4" thickBot="1" x14ac:dyDescent="0.45">
      <c r="A51" s="28"/>
      <c r="B51" s="29"/>
      <c r="C51" s="30">
        <f>SUM(C3:C50)</f>
        <v>54</v>
      </c>
      <c r="D51" s="25"/>
      <c r="E51" s="25"/>
    </row>
    <row r="52" spans="1:5" ht="15.75" thickTop="1" thickBot="1" x14ac:dyDescent="0.45">
      <c r="A52" s="31"/>
    </row>
    <row r="53" spans="1:5" ht="15.75" thickTop="1" thickBot="1" x14ac:dyDescent="0.45">
      <c r="A53" s="197" t="s">
        <v>148</v>
      </c>
      <c r="B53" s="198"/>
      <c r="C53" s="198"/>
      <c r="D53" s="198"/>
      <c r="E53" s="199"/>
    </row>
    <row r="54" spans="1:5" ht="15.75" thickTop="1" thickBot="1" x14ac:dyDescent="0.45">
      <c r="A54" s="22"/>
      <c r="B54" s="23" t="s">
        <v>78</v>
      </c>
      <c r="C54" s="24" t="s">
        <v>1</v>
      </c>
      <c r="D54" s="23" t="s">
        <v>149</v>
      </c>
      <c r="E54" s="25" t="s">
        <v>150</v>
      </c>
    </row>
    <row r="55" spans="1:5" ht="15.75" thickTop="1" thickBot="1" x14ac:dyDescent="0.45">
      <c r="A55" s="200" t="s">
        <v>64</v>
      </c>
      <c r="B55" s="203" t="s">
        <v>151</v>
      </c>
      <c r="C55" s="206">
        <v>10</v>
      </c>
      <c r="D55" s="17" t="s">
        <v>152</v>
      </c>
      <c r="E55" s="26" t="s">
        <v>231</v>
      </c>
    </row>
    <row r="56" spans="1:5" ht="15.4" thickBot="1" x14ac:dyDescent="0.45">
      <c r="A56" s="201"/>
      <c r="B56" s="204"/>
      <c r="C56" s="207"/>
      <c r="D56" s="17" t="s">
        <v>153</v>
      </c>
      <c r="E56" s="26" t="s">
        <v>154</v>
      </c>
    </row>
    <row r="57" spans="1:5" ht="15.4" thickBot="1" x14ac:dyDescent="0.45">
      <c r="A57" s="201"/>
      <c r="B57" s="204"/>
      <c r="C57" s="207"/>
      <c r="D57" s="17" t="s">
        <v>38</v>
      </c>
      <c r="E57" s="26"/>
    </row>
    <row r="58" spans="1:5" ht="15.4" thickBot="1" x14ac:dyDescent="0.45">
      <c r="A58" s="201"/>
      <c r="B58" s="204"/>
      <c r="C58" s="207"/>
      <c r="D58" s="17" t="s">
        <v>39</v>
      </c>
      <c r="E58" s="26"/>
    </row>
    <row r="59" spans="1:5" ht="15.4" thickBot="1" x14ac:dyDescent="0.45">
      <c r="A59" s="201"/>
      <c r="B59" s="204"/>
      <c r="C59" s="207"/>
      <c r="D59" s="17" t="s">
        <v>155</v>
      </c>
      <c r="E59" s="26"/>
    </row>
    <row r="60" spans="1:5" ht="15.4" thickBot="1" x14ac:dyDescent="0.45">
      <c r="A60" s="201"/>
      <c r="B60" s="204"/>
      <c r="C60" s="207"/>
      <c r="D60" s="17" t="s">
        <v>238</v>
      </c>
      <c r="E60" s="26"/>
    </row>
    <row r="61" spans="1:5" ht="15.4" thickBot="1" x14ac:dyDescent="0.45">
      <c r="A61" s="201"/>
      <c r="B61" s="204"/>
      <c r="C61" s="207"/>
      <c r="D61" s="17" t="s">
        <v>239</v>
      </c>
      <c r="E61" s="26"/>
    </row>
    <row r="62" spans="1:5" ht="15.4" thickBot="1" x14ac:dyDescent="0.45">
      <c r="A62" s="212"/>
      <c r="B62" s="213"/>
      <c r="C62" s="214"/>
      <c r="D62" s="23" t="s">
        <v>156</v>
      </c>
      <c r="E62" s="25"/>
    </row>
    <row r="63" spans="1:5" ht="15.75" thickTop="1" thickBot="1" x14ac:dyDescent="0.45">
      <c r="A63" s="200" t="s">
        <v>65</v>
      </c>
      <c r="B63" s="203" t="s">
        <v>42</v>
      </c>
      <c r="C63" s="206">
        <v>3</v>
      </c>
      <c r="D63" s="17" t="s">
        <v>157</v>
      </c>
      <c r="E63" s="26" t="s">
        <v>158</v>
      </c>
    </row>
    <row r="64" spans="1:5" ht="15.4" thickBot="1" x14ac:dyDescent="0.45">
      <c r="A64" s="212"/>
      <c r="B64" s="213"/>
      <c r="C64" s="214"/>
      <c r="D64" s="23" t="s">
        <v>159</v>
      </c>
      <c r="E64" s="25" t="s">
        <v>160</v>
      </c>
    </row>
    <row r="65" spans="1:5" ht="15.75" thickTop="1" thickBot="1" x14ac:dyDescent="0.45">
      <c r="A65" s="200" t="s">
        <v>66</v>
      </c>
      <c r="B65" s="203" t="s">
        <v>161</v>
      </c>
      <c r="C65" s="206">
        <v>3</v>
      </c>
      <c r="D65" s="17" t="s">
        <v>162</v>
      </c>
      <c r="E65" s="26" t="s">
        <v>163</v>
      </c>
    </row>
    <row r="66" spans="1:5" ht="15.4" thickBot="1" x14ac:dyDescent="0.45">
      <c r="A66" s="201"/>
      <c r="B66" s="204"/>
      <c r="C66" s="207"/>
      <c r="D66" s="17" t="s">
        <v>164</v>
      </c>
      <c r="E66" s="26" t="s">
        <v>165</v>
      </c>
    </row>
    <row r="67" spans="1:5" ht="15.4" thickBot="1" x14ac:dyDescent="0.45">
      <c r="A67" s="201"/>
      <c r="B67" s="204"/>
      <c r="C67" s="207"/>
      <c r="D67" s="17" t="s">
        <v>166</v>
      </c>
      <c r="E67" s="26"/>
    </row>
    <row r="68" spans="1:5" ht="15.4" thickBot="1" x14ac:dyDescent="0.45">
      <c r="A68" s="212"/>
      <c r="B68" s="213"/>
      <c r="C68" s="214"/>
      <c r="D68" s="23" t="s">
        <v>167</v>
      </c>
      <c r="E68" s="25"/>
    </row>
    <row r="69" spans="1:5" ht="15.75" thickTop="1" thickBot="1" x14ac:dyDescent="0.45">
      <c r="A69" s="200" t="s">
        <v>67</v>
      </c>
      <c r="B69" s="203" t="s">
        <v>168</v>
      </c>
      <c r="C69" s="206">
        <v>3</v>
      </c>
      <c r="D69" s="17" t="s">
        <v>169</v>
      </c>
      <c r="E69" s="26" t="s">
        <v>170</v>
      </c>
    </row>
    <row r="70" spans="1:5" ht="15.4" thickBot="1" x14ac:dyDescent="0.45">
      <c r="A70" s="201"/>
      <c r="B70" s="204"/>
      <c r="C70" s="207"/>
      <c r="D70" s="17" t="s">
        <v>171</v>
      </c>
      <c r="E70" s="26" t="s">
        <v>172</v>
      </c>
    </row>
    <row r="71" spans="1:5" ht="15.4" thickBot="1" x14ac:dyDescent="0.45">
      <c r="A71" s="212"/>
      <c r="B71" s="213"/>
      <c r="C71" s="214"/>
      <c r="D71" s="23" t="s">
        <v>173</v>
      </c>
      <c r="E71" s="25"/>
    </row>
    <row r="72" spans="1:5" ht="15.75" thickTop="1" thickBot="1" x14ac:dyDescent="0.45">
      <c r="A72" s="200" t="s">
        <v>68</v>
      </c>
      <c r="B72" s="203" t="s">
        <v>174</v>
      </c>
      <c r="C72" s="206">
        <v>5</v>
      </c>
      <c r="D72" s="17" t="s">
        <v>175</v>
      </c>
      <c r="E72" s="26" t="s">
        <v>176</v>
      </c>
    </row>
    <row r="73" spans="1:5" ht="15.4" thickBot="1" x14ac:dyDescent="0.45">
      <c r="A73" s="201"/>
      <c r="B73" s="204"/>
      <c r="C73" s="207"/>
      <c r="D73" s="17" t="s">
        <v>177</v>
      </c>
      <c r="E73" s="26" t="s">
        <v>178</v>
      </c>
    </row>
    <row r="74" spans="1:5" ht="15.4" thickBot="1" x14ac:dyDescent="0.45">
      <c r="A74" s="212"/>
      <c r="B74" s="213"/>
      <c r="C74" s="214"/>
      <c r="D74" s="23" t="s">
        <v>179</v>
      </c>
      <c r="E74" s="25"/>
    </row>
    <row r="75" spans="1:5" ht="15.75" thickTop="1" thickBot="1" x14ac:dyDescent="0.45">
      <c r="A75" s="200" t="s">
        <v>69</v>
      </c>
      <c r="B75" s="203" t="s">
        <v>180</v>
      </c>
      <c r="C75" s="206">
        <v>12</v>
      </c>
      <c r="D75" s="17" t="s">
        <v>181</v>
      </c>
      <c r="E75" s="27" t="s">
        <v>182</v>
      </c>
    </row>
    <row r="76" spans="1:5" ht="15.4" thickBot="1" x14ac:dyDescent="0.45">
      <c r="A76" s="201"/>
      <c r="B76" s="204"/>
      <c r="C76" s="207"/>
      <c r="D76" s="17" t="s">
        <v>183</v>
      </c>
      <c r="E76" s="26" t="s">
        <v>184</v>
      </c>
    </row>
    <row r="77" spans="1:5" ht="15.4" thickBot="1" x14ac:dyDescent="0.45">
      <c r="A77" s="201"/>
      <c r="B77" s="204"/>
      <c r="C77" s="207"/>
      <c r="D77" s="17" t="s">
        <v>185</v>
      </c>
      <c r="E77" s="26"/>
    </row>
    <row r="78" spans="1:5" ht="15.4" thickBot="1" x14ac:dyDescent="0.45">
      <c r="A78" s="201"/>
      <c r="B78" s="204"/>
      <c r="C78" s="207"/>
      <c r="D78" s="17" t="s">
        <v>186</v>
      </c>
      <c r="E78" s="26"/>
    </row>
    <row r="79" spans="1:5" ht="15.4" thickBot="1" x14ac:dyDescent="0.45">
      <c r="A79" s="201"/>
      <c r="B79" s="204"/>
      <c r="C79" s="207"/>
      <c r="D79" s="17" t="s">
        <v>187</v>
      </c>
      <c r="E79" s="26"/>
    </row>
    <row r="80" spans="1:5" ht="15.4" thickBot="1" x14ac:dyDescent="0.45">
      <c r="A80" s="201"/>
      <c r="B80" s="204"/>
      <c r="C80" s="207"/>
      <c r="D80" s="17" t="s">
        <v>188</v>
      </c>
      <c r="E80" s="26"/>
    </row>
    <row r="81" spans="1:5" ht="15.4" thickBot="1" x14ac:dyDescent="0.45">
      <c r="A81" s="212"/>
      <c r="B81" s="213"/>
      <c r="C81" s="214"/>
      <c r="D81" s="23" t="s">
        <v>189</v>
      </c>
      <c r="E81" s="25"/>
    </row>
    <row r="82" spans="1:5" ht="15.75" thickTop="1" thickBot="1" x14ac:dyDescent="0.45">
      <c r="A82" s="200" t="s">
        <v>70</v>
      </c>
      <c r="B82" s="203" t="s">
        <v>190</v>
      </c>
      <c r="C82" s="206">
        <v>6</v>
      </c>
      <c r="D82" s="17" t="s">
        <v>240</v>
      </c>
      <c r="E82" s="26" t="s">
        <v>191</v>
      </c>
    </row>
    <row r="83" spans="1:5" ht="15.4" thickBot="1" x14ac:dyDescent="0.45">
      <c r="A83" s="201"/>
      <c r="B83" s="204"/>
      <c r="C83" s="207"/>
      <c r="D83" s="17" t="s">
        <v>241</v>
      </c>
      <c r="E83" s="26" t="s">
        <v>192</v>
      </c>
    </row>
    <row r="84" spans="1:5" ht="15.4" thickBot="1" x14ac:dyDescent="0.45">
      <c r="A84" s="201"/>
      <c r="B84" s="204"/>
      <c r="C84" s="207"/>
      <c r="D84" s="17" t="s">
        <v>242</v>
      </c>
      <c r="E84" s="26"/>
    </row>
    <row r="85" spans="1:5" ht="15.4" thickBot="1" x14ac:dyDescent="0.45">
      <c r="A85" s="212"/>
      <c r="B85" s="213"/>
      <c r="C85" s="214"/>
      <c r="D85" s="23" t="s">
        <v>193</v>
      </c>
      <c r="E85" s="25"/>
    </row>
    <row r="86" spans="1:5" ht="15.75" thickTop="1" thickBot="1" x14ac:dyDescent="0.45">
      <c r="A86" s="22"/>
      <c r="B86" s="23"/>
      <c r="C86" s="33">
        <f>SUM(C55:C85)</f>
        <v>42</v>
      </c>
      <c r="D86" s="23"/>
      <c r="E86" s="25"/>
    </row>
    <row r="87" spans="1:5" ht="15.4" thickTop="1" x14ac:dyDescent="0.4">
      <c r="A87" s="31"/>
    </row>
    <row r="88" spans="1:5" x14ac:dyDescent="0.4">
      <c r="A88" s="31"/>
    </row>
    <row r="89" spans="1:5" ht="15.4" thickBot="1" x14ac:dyDescent="0.45">
      <c r="A89" s="31"/>
    </row>
    <row r="90" spans="1:5" ht="15.4" thickBot="1" x14ac:dyDescent="0.45">
      <c r="A90" s="215" t="s">
        <v>194</v>
      </c>
      <c r="B90" s="216"/>
      <c r="C90" s="216"/>
      <c r="D90" s="216"/>
      <c r="E90" s="217"/>
    </row>
    <row r="91" spans="1:5" ht="15.75" thickTop="1" thickBot="1" x14ac:dyDescent="0.45">
      <c r="A91" s="34"/>
      <c r="B91" s="23" t="s">
        <v>78</v>
      </c>
      <c r="C91" s="24" t="s">
        <v>1</v>
      </c>
      <c r="D91" s="23" t="s">
        <v>32</v>
      </c>
      <c r="E91" s="23" t="s">
        <v>150</v>
      </c>
    </row>
    <row r="92" spans="1:5" ht="15.75" thickTop="1" thickBot="1" x14ac:dyDescent="0.45">
      <c r="A92" s="203" t="s">
        <v>71</v>
      </c>
      <c r="B92" s="203" t="s">
        <v>195</v>
      </c>
      <c r="C92" s="206">
        <v>2</v>
      </c>
      <c r="D92" s="17" t="s">
        <v>196</v>
      </c>
      <c r="E92" s="35" t="s">
        <v>197</v>
      </c>
    </row>
    <row r="93" spans="1:5" ht="15.4" thickBot="1" x14ac:dyDescent="0.45">
      <c r="A93" s="213"/>
      <c r="B93" s="213"/>
      <c r="C93" s="214"/>
      <c r="D93" s="23" t="s">
        <v>198</v>
      </c>
      <c r="E93" s="23" t="s">
        <v>199</v>
      </c>
    </row>
    <row r="94" spans="1:5" ht="15.75" thickTop="1" thickBot="1" x14ac:dyDescent="0.45">
      <c r="A94" s="203" t="s">
        <v>72</v>
      </c>
      <c r="B94" s="203" t="s">
        <v>200</v>
      </c>
      <c r="C94" s="206">
        <v>2</v>
      </c>
      <c r="D94" s="17" t="s">
        <v>201</v>
      </c>
      <c r="E94" s="35" t="s">
        <v>202</v>
      </c>
    </row>
    <row r="95" spans="1:5" ht="15.4" thickBot="1" x14ac:dyDescent="0.45">
      <c r="A95" s="213"/>
      <c r="B95" s="213"/>
      <c r="C95" s="214"/>
      <c r="D95" s="23" t="s">
        <v>203</v>
      </c>
      <c r="E95" s="23" t="s">
        <v>204</v>
      </c>
    </row>
    <row r="96" spans="1:5" ht="15.75" thickTop="1" thickBot="1" x14ac:dyDescent="0.45">
      <c r="A96" s="203" t="s">
        <v>73</v>
      </c>
      <c r="B96" s="203" t="s">
        <v>50</v>
      </c>
      <c r="C96" s="206">
        <v>5</v>
      </c>
      <c r="D96" s="17" t="s">
        <v>205</v>
      </c>
      <c r="E96" s="35" t="s">
        <v>206</v>
      </c>
    </row>
    <row r="97" spans="1:5" ht="15.4" thickBot="1" x14ac:dyDescent="0.45">
      <c r="A97" s="204"/>
      <c r="B97" s="204"/>
      <c r="C97" s="207"/>
      <c r="D97" s="17" t="s">
        <v>207</v>
      </c>
      <c r="E97" s="35" t="s">
        <v>208</v>
      </c>
    </row>
    <row r="98" spans="1:5" ht="15.4" thickBot="1" x14ac:dyDescent="0.45">
      <c r="A98" s="213"/>
      <c r="B98" s="213"/>
      <c r="C98" s="214"/>
      <c r="D98" s="23" t="s">
        <v>209</v>
      </c>
      <c r="E98" s="23"/>
    </row>
    <row r="99" spans="1:5" ht="15.75" thickTop="1" thickBot="1" x14ac:dyDescent="0.45">
      <c r="A99" s="203" t="s">
        <v>74</v>
      </c>
      <c r="B99" s="203" t="s">
        <v>51</v>
      </c>
      <c r="C99" s="206">
        <v>3</v>
      </c>
      <c r="D99" s="17" t="s">
        <v>210</v>
      </c>
      <c r="E99" s="35" t="s">
        <v>211</v>
      </c>
    </row>
    <row r="100" spans="1:5" ht="15.4" thickBot="1" x14ac:dyDescent="0.45">
      <c r="A100" s="204"/>
      <c r="B100" s="204"/>
      <c r="C100" s="207"/>
      <c r="D100" s="17" t="s">
        <v>212</v>
      </c>
      <c r="E100" s="35" t="s">
        <v>213</v>
      </c>
    </row>
    <row r="101" spans="1:5" ht="15.4" thickBot="1" x14ac:dyDescent="0.45">
      <c r="A101" s="213"/>
      <c r="B101" s="213"/>
      <c r="C101" s="214"/>
      <c r="D101" s="23" t="s">
        <v>214</v>
      </c>
      <c r="E101" s="23"/>
    </row>
    <row r="102" spans="1:5" ht="15.75" thickTop="1" thickBot="1" x14ac:dyDescent="0.45">
      <c r="A102" s="203" t="s">
        <v>75</v>
      </c>
      <c r="B102" s="218" t="s">
        <v>215</v>
      </c>
      <c r="C102" s="206">
        <v>6</v>
      </c>
      <c r="D102" s="36" t="s">
        <v>216</v>
      </c>
      <c r="E102" s="35" t="s">
        <v>217</v>
      </c>
    </row>
    <row r="103" spans="1:5" ht="15.4" thickBot="1" x14ac:dyDescent="0.45">
      <c r="A103" s="204"/>
      <c r="B103" s="219"/>
      <c r="C103" s="207"/>
      <c r="D103" s="36" t="s">
        <v>218</v>
      </c>
      <c r="E103" s="35" t="s">
        <v>219</v>
      </c>
    </row>
    <row r="104" spans="1:5" ht="15.4" thickBot="1" x14ac:dyDescent="0.45">
      <c r="A104" s="213"/>
      <c r="B104" s="220"/>
      <c r="C104" s="214"/>
      <c r="D104" s="37" t="s">
        <v>220</v>
      </c>
      <c r="E104" s="23"/>
    </row>
    <row r="105" spans="1:5" ht="15.75" thickTop="1" thickBot="1" x14ac:dyDescent="0.45">
      <c r="A105" s="203" t="s">
        <v>76</v>
      </c>
      <c r="B105" s="203" t="s">
        <v>221</v>
      </c>
      <c r="C105" s="206">
        <v>3</v>
      </c>
      <c r="D105" s="17" t="s">
        <v>222</v>
      </c>
      <c r="E105" s="35" t="s">
        <v>223</v>
      </c>
    </row>
    <row r="106" spans="1:5" ht="15.4" thickBot="1" x14ac:dyDescent="0.45">
      <c r="A106" s="213"/>
      <c r="B106" s="213"/>
      <c r="C106" s="214"/>
      <c r="D106" s="23" t="s">
        <v>224</v>
      </c>
      <c r="E106" s="23" t="s">
        <v>225</v>
      </c>
    </row>
    <row r="107" spans="1:5" ht="15.75" thickTop="1" thickBot="1" x14ac:dyDescent="0.45">
      <c r="A107" s="203" t="s">
        <v>77</v>
      </c>
      <c r="B107" s="203" t="s">
        <v>226</v>
      </c>
      <c r="C107" s="206">
        <v>2</v>
      </c>
      <c r="D107" s="17" t="s">
        <v>227</v>
      </c>
      <c r="E107" s="35" t="s">
        <v>228</v>
      </c>
    </row>
    <row r="108" spans="1:5" ht="15.4" thickBot="1" x14ac:dyDescent="0.45">
      <c r="A108" s="213"/>
      <c r="B108" s="213"/>
      <c r="C108" s="214"/>
      <c r="D108" s="23" t="s">
        <v>229</v>
      </c>
      <c r="E108" s="23"/>
    </row>
    <row r="109" spans="1:5" ht="15.75" thickTop="1" thickBot="1" x14ac:dyDescent="0.45">
      <c r="A109" s="38"/>
      <c r="B109" s="17"/>
      <c r="C109" s="39">
        <f>SUM(C92:C108)</f>
        <v>23</v>
      </c>
      <c r="D109" s="17"/>
      <c r="E109" s="17"/>
    </row>
    <row r="111" spans="1:5" ht="15.4" x14ac:dyDescent="0.45">
      <c r="A111" s="40"/>
      <c r="B111" s="41" t="s">
        <v>5</v>
      </c>
      <c r="C111" s="42">
        <f>C51+C86+C109</f>
        <v>119</v>
      </c>
      <c r="D111" s="40"/>
      <c r="E111" s="40"/>
    </row>
  </sheetData>
  <mergeCells count="75">
    <mergeCell ref="A105:A106"/>
    <mergeCell ref="B105:B106"/>
    <mergeCell ref="C105:C106"/>
    <mergeCell ref="A107:A108"/>
    <mergeCell ref="B107:B108"/>
    <mergeCell ref="C107:C108"/>
    <mergeCell ref="A99:A101"/>
    <mergeCell ref="B99:B101"/>
    <mergeCell ref="C99:C101"/>
    <mergeCell ref="A102:A104"/>
    <mergeCell ref="B102:B104"/>
    <mergeCell ref="C102:C104"/>
    <mergeCell ref="A94:A95"/>
    <mergeCell ref="B94:B95"/>
    <mergeCell ref="C94:C95"/>
    <mergeCell ref="A96:A98"/>
    <mergeCell ref="B96:B98"/>
    <mergeCell ref="C96:C98"/>
    <mergeCell ref="A82:A85"/>
    <mergeCell ref="B82:B85"/>
    <mergeCell ref="C82:C85"/>
    <mergeCell ref="A90:E90"/>
    <mergeCell ref="A92:A93"/>
    <mergeCell ref="B92:B93"/>
    <mergeCell ref="C92:C93"/>
    <mergeCell ref="A72:A74"/>
    <mergeCell ref="B72:B74"/>
    <mergeCell ref="C72:C74"/>
    <mergeCell ref="A75:A81"/>
    <mergeCell ref="B75:B81"/>
    <mergeCell ref="C75:C81"/>
    <mergeCell ref="A65:A68"/>
    <mergeCell ref="B65:B68"/>
    <mergeCell ref="C65:C68"/>
    <mergeCell ref="A69:A71"/>
    <mergeCell ref="B69:B71"/>
    <mergeCell ref="C69:C71"/>
    <mergeCell ref="A53:E53"/>
    <mergeCell ref="A55:A62"/>
    <mergeCell ref="B55:B62"/>
    <mergeCell ref="C55:C62"/>
    <mergeCell ref="A63:A64"/>
    <mergeCell ref="B63:B64"/>
    <mergeCell ref="C63:C64"/>
    <mergeCell ref="A36:A42"/>
    <mergeCell ref="B36:B42"/>
    <mergeCell ref="C36:C42"/>
    <mergeCell ref="A43:A50"/>
    <mergeCell ref="B43:B50"/>
    <mergeCell ref="C43:C50"/>
    <mergeCell ref="A27:A30"/>
    <mergeCell ref="B27:B30"/>
    <mergeCell ref="C27:C30"/>
    <mergeCell ref="A31:A35"/>
    <mergeCell ref="B31:B35"/>
    <mergeCell ref="C31:C35"/>
    <mergeCell ref="A16:A22"/>
    <mergeCell ref="B16:B22"/>
    <mergeCell ref="C16:C22"/>
    <mergeCell ref="A23:A26"/>
    <mergeCell ref="B23:B26"/>
    <mergeCell ref="C23:C26"/>
    <mergeCell ref="A8:A12"/>
    <mergeCell ref="B8:B12"/>
    <mergeCell ref="C8:C12"/>
    <mergeCell ref="A13:A15"/>
    <mergeCell ref="B13:B15"/>
    <mergeCell ref="C13:C15"/>
    <mergeCell ref="A1:E1"/>
    <mergeCell ref="A3:A5"/>
    <mergeCell ref="B3:B5"/>
    <mergeCell ref="C3:C5"/>
    <mergeCell ref="A6:A7"/>
    <mergeCell ref="B6:B7"/>
    <mergeCell ref="C6:C7"/>
  </mergeCells>
  <pageMargins left="0.39370078740157483" right="0.39370078740157483" top="0.78740157480314965" bottom="0.78740157480314965" header="0.39370078740157483" footer="0.39370078740157483"/>
  <pageSetup paperSize="9" orientation="landscape" r:id="rId1"/>
  <headerFooter>
    <oddHeader>&amp;C&amp;"Arial,Bold"&amp;12N5 AoM SoW</oddHeader>
    <oddFooter>&amp;C&amp;"Arial,Regular"&amp;12&amp;P of &amp;N&amp;R&amp;"Arial,Regular"&amp;12&amp;T at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85F9-ADCB-4927-BD2F-57F630C1E8C6}">
  <dimension ref="A1:AX24"/>
  <sheetViews>
    <sheetView zoomScaleNormal="100" workbookViewId="0">
      <selection activeCell="AA26" sqref="AA26"/>
    </sheetView>
  </sheetViews>
  <sheetFormatPr defaultColWidth="2.796875" defaultRowHeight="15" x14ac:dyDescent="0.45"/>
  <cols>
    <col min="1" max="1" width="2.796875" style="96"/>
    <col min="2" max="2" width="2.796875" style="96" customWidth="1"/>
    <col min="3" max="16384" width="2.796875" style="96"/>
  </cols>
  <sheetData>
    <row r="1" spans="1:50" s="98" customFormat="1" ht="22.5" x14ac:dyDescent="0.45">
      <c r="A1" s="236" t="s">
        <v>471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6"/>
      <c r="AG1" s="236"/>
      <c r="AH1" s="236"/>
      <c r="AI1" s="236"/>
      <c r="AJ1" s="236"/>
      <c r="AK1" s="236"/>
      <c r="AL1" s="236"/>
      <c r="AM1" s="236"/>
      <c r="AN1" s="236"/>
      <c r="AO1" s="236"/>
      <c r="AP1" s="236"/>
      <c r="AQ1" s="236"/>
      <c r="AR1" s="236"/>
      <c r="AS1" s="236"/>
      <c r="AT1" s="236"/>
      <c r="AU1" s="236"/>
      <c r="AV1" s="236"/>
    </row>
    <row r="2" spans="1:50" ht="17.649999999999999" x14ac:dyDescent="0.45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</row>
    <row r="3" spans="1:50" ht="22.5" customHeight="1" x14ac:dyDescent="0.45">
      <c r="A3" s="221" t="s">
        <v>470</v>
      </c>
      <c r="B3" s="222"/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3"/>
      <c r="AG3" s="237" t="s">
        <v>469</v>
      </c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9"/>
    </row>
    <row r="4" spans="1:50" ht="22.5" customHeight="1" x14ac:dyDescent="0.45">
      <c r="A4" s="224"/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6"/>
      <c r="AG4" s="240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2"/>
    </row>
    <row r="5" spans="1:50" ht="22.5" customHeight="1" x14ac:dyDescent="0.45">
      <c r="A5" s="224"/>
      <c r="B5" s="225"/>
      <c r="C5" s="225"/>
      <c r="D5" s="225"/>
      <c r="E5" s="225"/>
      <c r="F5" s="225"/>
      <c r="G5" s="225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5"/>
      <c r="S5" s="225"/>
      <c r="T5" s="225"/>
      <c r="U5" s="225"/>
      <c r="V5" s="225"/>
      <c r="W5" s="225"/>
      <c r="X5" s="225"/>
      <c r="Y5" s="225"/>
      <c r="Z5" s="225"/>
      <c r="AA5" s="225"/>
      <c r="AB5" s="225"/>
      <c r="AC5" s="225"/>
      <c r="AD5" s="225"/>
      <c r="AE5" s="225"/>
      <c r="AF5" s="226"/>
      <c r="AG5" s="240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2"/>
    </row>
    <row r="6" spans="1:50" ht="22.5" customHeight="1" x14ac:dyDescent="0.45">
      <c r="A6" s="224"/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5"/>
      <c r="Y6" s="225"/>
      <c r="Z6" s="225"/>
      <c r="AA6" s="225"/>
      <c r="AB6" s="225"/>
      <c r="AC6" s="225"/>
      <c r="AD6" s="225"/>
      <c r="AE6" s="225"/>
      <c r="AF6" s="226"/>
      <c r="AG6" s="240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1"/>
      <c r="AT6" s="241"/>
      <c r="AU6" s="241"/>
      <c r="AV6" s="242"/>
    </row>
    <row r="7" spans="1:50" ht="22.5" customHeight="1" x14ac:dyDescent="0.45">
      <c r="A7" s="227"/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9"/>
      <c r="AG7" s="243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5"/>
    </row>
    <row r="9" spans="1:50" ht="15" customHeight="1" x14ac:dyDescent="0.45">
      <c r="AM9"/>
      <c r="AN9"/>
      <c r="AO9"/>
      <c r="AP9"/>
      <c r="AQ9"/>
      <c r="AR9"/>
      <c r="AS9"/>
      <c r="AT9"/>
      <c r="AU9"/>
      <c r="AV9"/>
      <c r="AW9"/>
      <c r="AX9"/>
    </row>
    <row r="10" spans="1:50" x14ac:dyDescent="0.45"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x14ac:dyDescent="0.45"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s="98" customFormat="1" ht="23.25" x14ac:dyDescent="0.7">
      <c r="A12" s="236" t="s">
        <v>472</v>
      </c>
      <c r="B12" s="236"/>
      <c r="C12" s="236"/>
      <c r="D12" s="236"/>
      <c r="E12" s="236"/>
      <c r="F12" s="236"/>
      <c r="G12" s="236"/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6"/>
      <c r="S12" s="236"/>
      <c r="T12" s="236"/>
      <c r="U12" s="236"/>
      <c r="V12" s="236"/>
      <c r="W12" s="236"/>
      <c r="X12" s="236"/>
      <c r="Y12" s="236"/>
      <c r="Z12" s="236"/>
      <c r="AA12" s="236"/>
      <c r="AB12" s="236"/>
      <c r="AC12" s="236"/>
      <c r="AD12" s="236"/>
      <c r="AE12" s="236"/>
      <c r="AF12" s="236"/>
      <c r="AG12" s="236"/>
      <c r="AH12" s="236"/>
      <c r="AI12" s="236"/>
      <c r="AJ12" s="236"/>
      <c r="AK12" s="236"/>
      <c r="AL12" s="236"/>
      <c r="AM12" s="236"/>
      <c r="AN12" s="236"/>
      <c r="AO12" s="236"/>
      <c r="AP12" s="236"/>
      <c r="AQ12" s="236"/>
      <c r="AR12" s="236"/>
      <c r="AS12" s="236"/>
      <c r="AT12" s="236"/>
      <c r="AU12" s="236"/>
      <c r="AV12" s="236"/>
      <c r="AW12" s="101"/>
      <c r="AX12" s="101"/>
    </row>
    <row r="13" spans="1:50" ht="17.649999999999999" x14ac:dyDescent="0.45">
      <c r="A13" s="100"/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/>
      <c r="AX13"/>
    </row>
    <row r="14" spans="1:50" ht="22.5" customHeight="1" x14ac:dyDescent="0.45">
      <c r="A14" s="221" t="s">
        <v>479</v>
      </c>
      <c r="B14" s="222"/>
      <c r="C14" s="222"/>
      <c r="D14" s="222"/>
      <c r="E14" s="222"/>
      <c r="F14" s="222"/>
      <c r="G14" s="222"/>
      <c r="H14" s="222"/>
      <c r="I14" s="222"/>
      <c r="J14" s="222"/>
      <c r="K14" s="222"/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3"/>
      <c r="AA14" s="230" t="s">
        <v>480</v>
      </c>
      <c r="AB14" s="230"/>
      <c r="AC14" s="230"/>
      <c r="AD14" s="230"/>
      <c r="AE14" s="230"/>
      <c r="AF14" s="230"/>
      <c r="AG14" s="230"/>
      <c r="AH14" s="230"/>
      <c r="AI14" s="230"/>
      <c r="AJ14" s="230"/>
      <c r="AK14" s="230"/>
      <c r="AL14" s="230"/>
      <c r="AM14" s="230"/>
      <c r="AN14" s="230"/>
      <c r="AO14" s="230"/>
      <c r="AP14" s="230"/>
      <c r="AQ14" s="230"/>
      <c r="AR14" s="230"/>
      <c r="AS14" s="230"/>
      <c r="AT14" s="230"/>
      <c r="AU14" s="230"/>
      <c r="AV14" s="231"/>
    </row>
    <row r="15" spans="1:50" ht="22.5" customHeight="1" x14ac:dyDescent="0.45">
      <c r="A15" s="224"/>
      <c r="B15" s="225"/>
      <c r="C15" s="225"/>
      <c r="D15" s="225"/>
      <c r="E15" s="225"/>
      <c r="F15" s="225"/>
      <c r="G15" s="225"/>
      <c r="H15" s="225"/>
      <c r="I15" s="225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5"/>
      <c r="W15" s="225"/>
      <c r="X15" s="225"/>
      <c r="Y15" s="225"/>
      <c r="Z15" s="226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232"/>
      <c r="AR15" s="232"/>
      <c r="AS15" s="232"/>
      <c r="AT15" s="232"/>
      <c r="AU15" s="232"/>
      <c r="AV15" s="233"/>
    </row>
    <row r="16" spans="1:50" ht="22.5" customHeight="1" x14ac:dyDescent="0.45">
      <c r="A16" s="224"/>
      <c r="B16" s="225"/>
      <c r="C16" s="225"/>
      <c r="D16" s="225"/>
      <c r="E16" s="225"/>
      <c r="F16" s="225"/>
      <c r="G16" s="225"/>
      <c r="H16" s="225"/>
      <c r="I16" s="225"/>
      <c r="J16" s="225"/>
      <c r="K16" s="225"/>
      <c r="L16" s="225"/>
      <c r="M16" s="225"/>
      <c r="N16" s="225"/>
      <c r="O16" s="225"/>
      <c r="P16" s="225"/>
      <c r="Q16" s="225"/>
      <c r="R16" s="225"/>
      <c r="S16" s="225"/>
      <c r="T16" s="225"/>
      <c r="U16" s="225"/>
      <c r="V16" s="225"/>
      <c r="W16" s="225"/>
      <c r="X16" s="225"/>
      <c r="Y16" s="225"/>
      <c r="Z16" s="226"/>
      <c r="AA16" s="232"/>
      <c r="AB16" s="232"/>
      <c r="AC16" s="232"/>
      <c r="AD16" s="232"/>
      <c r="AE16" s="232"/>
      <c r="AF16" s="232"/>
      <c r="AG16" s="232"/>
      <c r="AH16" s="232"/>
      <c r="AI16" s="232"/>
      <c r="AJ16" s="232"/>
      <c r="AK16" s="232"/>
      <c r="AL16" s="232"/>
      <c r="AM16" s="232"/>
      <c r="AN16" s="232"/>
      <c r="AO16" s="232"/>
      <c r="AP16" s="232"/>
      <c r="AQ16" s="232"/>
      <c r="AR16" s="232"/>
      <c r="AS16" s="232"/>
      <c r="AT16" s="232"/>
      <c r="AU16" s="232"/>
      <c r="AV16" s="233"/>
    </row>
    <row r="17" spans="1:48" ht="22.5" customHeight="1" x14ac:dyDescent="0.45">
      <c r="A17" s="224"/>
      <c r="B17" s="225"/>
      <c r="C17" s="225"/>
      <c r="D17" s="225"/>
      <c r="E17" s="225"/>
      <c r="F17" s="225"/>
      <c r="G17" s="225"/>
      <c r="H17" s="225"/>
      <c r="I17" s="225"/>
      <c r="J17" s="225"/>
      <c r="K17" s="225"/>
      <c r="L17" s="225"/>
      <c r="M17" s="225"/>
      <c r="N17" s="225"/>
      <c r="O17" s="225"/>
      <c r="P17" s="225"/>
      <c r="Q17" s="225"/>
      <c r="R17" s="225"/>
      <c r="S17" s="225"/>
      <c r="T17" s="225"/>
      <c r="U17" s="225"/>
      <c r="V17" s="225"/>
      <c r="W17" s="225"/>
      <c r="X17" s="225"/>
      <c r="Y17" s="225"/>
      <c r="Z17" s="226"/>
      <c r="AA17" s="232"/>
      <c r="AB17" s="232"/>
      <c r="AC17" s="232"/>
      <c r="AD17" s="232"/>
      <c r="AE17" s="232"/>
      <c r="AF17" s="232"/>
      <c r="AG17" s="232"/>
      <c r="AH17" s="232"/>
      <c r="AI17" s="232"/>
      <c r="AJ17" s="232"/>
      <c r="AK17" s="232"/>
      <c r="AL17" s="232"/>
      <c r="AM17" s="232"/>
      <c r="AN17" s="232"/>
      <c r="AO17" s="232"/>
      <c r="AP17" s="232"/>
      <c r="AQ17" s="232"/>
      <c r="AR17" s="232"/>
      <c r="AS17" s="232"/>
      <c r="AT17" s="232"/>
      <c r="AU17" s="232"/>
      <c r="AV17" s="233"/>
    </row>
    <row r="18" spans="1:48" ht="22.5" customHeight="1" x14ac:dyDescent="0.45">
      <c r="A18" s="227"/>
      <c r="B18" s="228"/>
      <c r="C18" s="228"/>
      <c r="D18" s="228"/>
      <c r="E18" s="228"/>
      <c r="F18" s="228"/>
      <c r="G18" s="228"/>
      <c r="H18" s="228"/>
      <c r="I18" s="228"/>
      <c r="J18" s="228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9"/>
      <c r="AA18" s="234"/>
      <c r="AB18" s="234"/>
      <c r="AC18" s="234"/>
      <c r="AD18" s="234"/>
      <c r="AE18" s="234"/>
      <c r="AF18" s="234"/>
      <c r="AG18" s="234"/>
      <c r="AH18" s="234"/>
      <c r="AI18" s="234"/>
      <c r="AJ18" s="234"/>
      <c r="AK18" s="234"/>
      <c r="AL18" s="234"/>
      <c r="AM18" s="234"/>
      <c r="AN18" s="234"/>
      <c r="AO18" s="234"/>
      <c r="AP18" s="234"/>
      <c r="AQ18" s="234"/>
      <c r="AR18" s="234"/>
      <c r="AS18" s="234"/>
      <c r="AT18" s="234"/>
      <c r="AU18" s="234"/>
      <c r="AV18" s="235"/>
    </row>
    <row r="21" spans="1:48" s="97" customFormat="1" ht="17.25" x14ac:dyDescent="0.45">
      <c r="AV21" s="102"/>
    </row>
    <row r="22" spans="1:48" x14ac:dyDescent="0.45">
      <c r="AV22" s="99"/>
    </row>
    <row r="24" spans="1:48" ht="17.25" x14ac:dyDescent="0.45">
      <c r="AV24" s="102" t="s">
        <v>468</v>
      </c>
    </row>
  </sheetData>
  <mergeCells count="6">
    <mergeCell ref="A14:Z18"/>
    <mergeCell ref="AA14:AV18"/>
    <mergeCell ref="A1:AV1"/>
    <mergeCell ref="A12:AV12"/>
    <mergeCell ref="A3:AF7"/>
    <mergeCell ref="AG3:AV7"/>
  </mergeCells>
  <phoneticPr fontId="18" type="noConversion"/>
  <printOptions horizontalCentered="1"/>
  <pageMargins left="0.39370078740157483" right="0.39370078740157483" top="0.78740157480314965" bottom="0.78740157480314965" header="0.39370078740157483" footer="0.3937007874015748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C065-E4F6-4E96-A56E-CE99C4342DE9}">
  <sheetPr>
    <pageSetUpPr fitToPage="1"/>
  </sheetPr>
  <dimension ref="A1:T52"/>
  <sheetViews>
    <sheetView topLeftCell="A25" workbookViewId="0">
      <selection activeCell="K34" sqref="K34:K45"/>
    </sheetView>
  </sheetViews>
  <sheetFormatPr defaultColWidth="9.06640625" defaultRowHeight="15.75" customHeight="1" x14ac:dyDescent="0.45"/>
  <cols>
    <col min="1" max="1" width="11.73046875" style="113" bestFit="1" customWidth="1"/>
    <col min="2" max="6" width="9.73046875" style="2" bestFit="1" customWidth="1"/>
    <col min="7" max="7" width="2.73046875" style="2" customWidth="1"/>
    <col min="8" max="8" width="3.796875" style="2" bestFit="1" customWidth="1"/>
    <col min="9" max="9" width="3.796875" style="2" customWidth="1"/>
    <col min="10" max="10" width="9.53125" style="2" bestFit="1" customWidth="1"/>
    <col min="11" max="11" width="5.796875" style="2" bestFit="1" customWidth="1"/>
    <col min="12" max="12" width="7.33203125" style="2" bestFit="1" customWidth="1"/>
    <col min="13" max="13" width="11" style="2" bestFit="1" customWidth="1"/>
    <col min="14" max="14" width="8.06640625" style="2" bestFit="1" customWidth="1"/>
    <col min="15" max="15" width="6.06640625" style="2" bestFit="1" customWidth="1"/>
    <col min="16" max="16" width="6.73046875" style="2" bestFit="1" customWidth="1"/>
    <col min="17" max="18" width="9.06640625" style="2"/>
    <col min="19" max="19" width="5.53125" style="2" customWidth="1"/>
    <col min="20" max="20" width="6.73046875" style="2" bestFit="1" customWidth="1"/>
    <col min="21" max="16384" width="9.06640625" style="2"/>
  </cols>
  <sheetData>
    <row r="1" spans="1:19" ht="15.75" customHeight="1" x14ac:dyDescent="0.45">
      <c r="A1" s="114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"/>
      <c r="H1" s="1"/>
      <c r="I1" s="1"/>
    </row>
    <row r="2" spans="1:19" ht="15.75" customHeight="1" x14ac:dyDescent="0.45">
      <c r="A2" s="114" t="s">
        <v>12</v>
      </c>
      <c r="B2" s="115">
        <v>5</v>
      </c>
      <c r="C2" s="115">
        <v>5</v>
      </c>
      <c r="D2" s="115">
        <v>5</v>
      </c>
      <c r="E2" s="116" t="s">
        <v>477</v>
      </c>
      <c r="F2" s="116" t="s">
        <v>473</v>
      </c>
      <c r="G2" s="14"/>
      <c r="H2" s="14"/>
      <c r="I2" s="14"/>
    </row>
    <row r="3" spans="1:19" ht="15.75" customHeight="1" x14ac:dyDescent="0.4">
      <c r="A3" s="117">
        <v>45446</v>
      </c>
      <c r="B3" s="63" t="s">
        <v>53</v>
      </c>
      <c r="C3" s="19" t="s">
        <v>54</v>
      </c>
      <c r="D3" s="19" t="s">
        <v>55</v>
      </c>
      <c r="E3" s="19" t="s">
        <v>56</v>
      </c>
      <c r="F3" s="19" t="s">
        <v>55</v>
      </c>
      <c r="G3" s="14"/>
      <c r="H3" s="14">
        <v>43</v>
      </c>
      <c r="I3" s="14"/>
    </row>
    <row r="4" spans="1:19" ht="15.75" customHeight="1" x14ac:dyDescent="0.4">
      <c r="A4" s="117">
        <f t="shared" ref="A4:A6" si="0">A3+7</f>
        <v>45453</v>
      </c>
      <c r="B4" s="19" t="s">
        <v>56</v>
      </c>
      <c r="C4" s="19" t="s">
        <v>55</v>
      </c>
      <c r="D4" s="19" t="s">
        <v>56</v>
      </c>
      <c r="E4" s="19" t="s">
        <v>55</v>
      </c>
      <c r="F4" s="19" t="s">
        <v>56</v>
      </c>
      <c r="G4" s="14"/>
      <c r="H4" s="14">
        <v>42</v>
      </c>
      <c r="I4" s="14"/>
    </row>
    <row r="5" spans="1:19" ht="15.75" customHeight="1" x14ac:dyDescent="0.4">
      <c r="A5" s="117">
        <f t="shared" si="0"/>
        <v>45460</v>
      </c>
      <c r="B5" s="19" t="s">
        <v>55</v>
      </c>
      <c r="C5" s="19" t="s">
        <v>57</v>
      </c>
      <c r="D5" s="19" t="s">
        <v>57</v>
      </c>
      <c r="E5" s="19" t="s">
        <v>57</v>
      </c>
      <c r="F5" s="19" t="s">
        <v>57</v>
      </c>
      <c r="G5" s="14"/>
      <c r="H5" s="14">
        <v>41</v>
      </c>
      <c r="I5" s="14"/>
    </row>
    <row r="6" spans="1:19" ht="15.75" customHeight="1" x14ac:dyDescent="0.4">
      <c r="A6" s="117">
        <f t="shared" si="0"/>
        <v>45467</v>
      </c>
      <c r="B6" s="63" t="s">
        <v>53</v>
      </c>
      <c r="C6" s="63" t="s">
        <v>53</v>
      </c>
      <c r="D6" s="63" t="s">
        <v>53</v>
      </c>
      <c r="E6" s="63" t="s">
        <v>53</v>
      </c>
      <c r="F6" s="20" t="s">
        <v>16</v>
      </c>
      <c r="G6" s="14"/>
      <c r="H6" s="14">
        <v>40</v>
      </c>
      <c r="I6" s="14"/>
    </row>
    <row r="7" spans="1:19" ht="15.75" customHeight="1" x14ac:dyDescent="0.4">
      <c r="A7" s="114"/>
      <c r="B7" s="20" t="s">
        <v>16</v>
      </c>
      <c r="C7" s="20" t="s">
        <v>16</v>
      </c>
      <c r="D7" s="20" t="s">
        <v>16</v>
      </c>
      <c r="E7" s="20" t="s">
        <v>16</v>
      </c>
      <c r="F7" s="20" t="s">
        <v>16</v>
      </c>
      <c r="G7" s="14"/>
      <c r="H7" s="14"/>
      <c r="I7" s="14"/>
    </row>
    <row r="8" spans="1:19" ht="15.75" customHeight="1" x14ac:dyDescent="0.45">
      <c r="A8" s="190"/>
      <c r="B8" s="192"/>
      <c r="C8" s="192"/>
      <c r="D8" s="192"/>
      <c r="E8" s="192"/>
      <c r="F8" s="193"/>
      <c r="G8" s="14"/>
      <c r="H8" s="14"/>
      <c r="I8" s="14"/>
    </row>
    <row r="9" spans="1:19" ht="15.75" customHeight="1" x14ac:dyDescent="0.45">
      <c r="A9" s="114" t="s">
        <v>6</v>
      </c>
      <c r="B9" s="13" t="s">
        <v>7</v>
      </c>
      <c r="C9" s="13" t="s">
        <v>8</v>
      </c>
      <c r="D9" s="13" t="s">
        <v>9</v>
      </c>
      <c r="E9" s="13" t="s">
        <v>10</v>
      </c>
      <c r="F9" s="13" t="s">
        <v>11</v>
      </c>
      <c r="G9" s="14"/>
      <c r="H9" s="14"/>
      <c r="I9" s="15"/>
      <c r="J9" s="184" t="s">
        <v>14</v>
      </c>
      <c r="K9" s="184"/>
      <c r="M9" s="9" t="s">
        <v>15</v>
      </c>
    </row>
    <row r="10" spans="1:19" ht="15.75" customHeight="1" x14ac:dyDescent="0.45">
      <c r="A10" s="114" t="s">
        <v>12</v>
      </c>
      <c r="B10" s="115">
        <v>7</v>
      </c>
      <c r="C10" s="115">
        <v>2</v>
      </c>
      <c r="D10" s="115">
        <v>6</v>
      </c>
      <c r="E10" s="115">
        <v>6</v>
      </c>
      <c r="F10" s="115">
        <v>3</v>
      </c>
      <c r="G10" s="14"/>
      <c r="H10" s="14"/>
      <c r="I10" s="15"/>
      <c r="J10" s="10" t="s">
        <v>28</v>
      </c>
      <c r="K10" s="9" cm="1">
        <f t="array" ref="K10">(SUMPRODUCT(LEN(B3:F6)-LEN(SUBSTITUTE(B3:F6,"N",""))))+(SUMPRODUCT(LEN(B11:F29)-LEN(SUBSTITUTE(B11:F29,"N",""))))</f>
        <v>53</v>
      </c>
      <c r="L10" s="3">
        <f>K10/$K$14</f>
        <v>0.4140625</v>
      </c>
      <c r="M10" s="4">
        <v>0.4</v>
      </c>
      <c r="N10" s="194">
        <f>K14*(50/60)</f>
        <v>106.66666666666667</v>
      </c>
      <c r="O10" s="195" t="s">
        <v>25</v>
      </c>
    </row>
    <row r="11" spans="1:19" ht="15.75" customHeight="1" x14ac:dyDescent="0.4">
      <c r="A11" s="117">
        <v>45516</v>
      </c>
      <c r="B11" s="18" t="s">
        <v>13</v>
      </c>
      <c r="C11" s="18" t="s">
        <v>13</v>
      </c>
      <c r="D11" s="18" t="s">
        <v>13</v>
      </c>
      <c r="E11" s="19" t="s">
        <v>57</v>
      </c>
      <c r="F11" s="19" t="s">
        <v>57</v>
      </c>
      <c r="G11" s="14"/>
      <c r="H11" s="15">
        <v>39</v>
      </c>
      <c r="I11" s="15"/>
      <c r="J11" s="64" t="s">
        <v>437</v>
      </c>
      <c r="K11" s="9" cm="1">
        <f t="array" ref="K11">(SUMPRODUCT(LEN(B3:F6)-LEN(SUBSTITUTE(B3:F6,"F",""))))+(SUMPRODUCT(LEN(B11:F52)-LEN(SUBSTITUTE(B11:F52,"F",""))))</f>
        <v>36</v>
      </c>
      <c r="L11" s="3">
        <f>K11/$K$14</f>
        <v>0.28125</v>
      </c>
      <c r="M11" s="4">
        <v>0.3</v>
      </c>
      <c r="N11" s="194"/>
      <c r="O11" s="195"/>
    </row>
    <row r="12" spans="1:19" ht="15.75" customHeight="1" x14ac:dyDescent="0.4">
      <c r="A12" s="117">
        <f>A11+7</f>
        <v>45523</v>
      </c>
      <c r="B12" s="19" t="s">
        <v>57</v>
      </c>
      <c r="C12" s="19" t="s">
        <v>57</v>
      </c>
      <c r="D12" s="19" t="s">
        <v>57</v>
      </c>
      <c r="E12" s="19" t="s">
        <v>58</v>
      </c>
      <c r="F12" s="19" t="s">
        <v>58</v>
      </c>
      <c r="G12" s="14"/>
      <c r="H12" s="15">
        <v>38</v>
      </c>
      <c r="I12" s="15"/>
      <c r="J12" s="64" t="s">
        <v>233</v>
      </c>
      <c r="K12" s="9" cm="1">
        <f t="array" ref="K12">(SUMPRODUCT(LEN(B3:F6)-LEN(SUBSTITUTE(B3:F6,"G",""))))+(SUMPRODUCT(LEN(B11:F52)-LEN(SUBSTITUTE(B11:F52,"G",""))))</f>
        <v>39</v>
      </c>
      <c r="L12" s="3">
        <f>K12/$K$14</f>
        <v>0.3046875</v>
      </c>
      <c r="M12" s="4">
        <v>0.3</v>
      </c>
      <c r="N12" s="194"/>
      <c r="O12" s="195"/>
    </row>
    <row r="13" spans="1:19" ht="15.75" customHeight="1" x14ac:dyDescent="0.4">
      <c r="A13" s="117">
        <f t="shared" ref="A13:A52" si="1">A12+7</f>
        <v>45530</v>
      </c>
      <c r="B13" s="19" t="s">
        <v>58</v>
      </c>
      <c r="C13" s="19" t="s">
        <v>58</v>
      </c>
      <c r="D13" s="19" t="s">
        <v>58</v>
      </c>
      <c r="E13" s="19" t="s">
        <v>58</v>
      </c>
      <c r="F13" s="19" t="s">
        <v>58</v>
      </c>
      <c r="G13" s="14"/>
      <c r="H13" s="15">
        <v>37</v>
      </c>
      <c r="I13" s="15"/>
      <c r="J13" s="122" t="s">
        <v>474</v>
      </c>
      <c r="K13" s="9" cm="1">
        <f t="array" ref="K13">(SUMPRODUCT(LEN(B3:F7)-LEN(SUBSTITUTE(B3:F7,"D",""))))+(SUMPRODUCT(LEN(B11:F52)-LEN(SUBSTITUTE(B11:F52,"D",""))))</f>
        <v>0</v>
      </c>
      <c r="L13" s="119"/>
      <c r="M13" s="120"/>
      <c r="N13" s="121"/>
      <c r="O13" s="112"/>
    </row>
    <row r="14" spans="1:19" ht="15.75" customHeight="1" x14ac:dyDescent="0.4">
      <c r="A14" s="117">
        <f t="shared" si="1"/>
        <v>45537</v>
      </c>
      <c r="B14" s="19" t="s">
        <v>58</v>
      </c>
      <c r="C14" s="19" t="s">
        <v>58</v>
      </c>
      <c r="D14" s="19" t="s">
        <v>59</v>
      </c>
      <c r="E14" s="19" t="s">
        <v>59</v>
      </c>
      <c r="F14" s="19" t="s">
        <v>59</v>
      </c>
      <c r="G14" s="14"/>
      <c r="H14" s="15">
        <v>36</v>
      </c>
      <c r="I14" s="15"/>
      <c r="J14" s="13" t="s">
        <v>5</v>
      </c>
      <c r="K14" s="13">
        <f>SUM(K10:K13)</f>
        <v>128</v>
      </c>
      <c r="Q14" s="5"/>
      <c r="R14" s="7"/>
      <c r="S14" s="6"/>
    </row>
    <row r="15" spans="1:19" ht="15.75" customHeight="1" x14ac:dyDescent="0.4">
      <c r="A15" s="117">
        <f t="shared" si="1"/>
        <v>45544</v>
      </c>
      <c r="B15" s="19" t="s">
        <v>59</v>
      </c>
      <c r="C15" s="19" t="s">
        <v>59</v>
      </c>
      <c r="D15" s="19" t="s">
        <v>60</v>
      </c>
      <c r="E15" s="19" t="s">
        <v>60</v>
      </c>
      <c r="F15" s="19" t="s">
        <v>60</v>
      </c>
      <c r="G15" s="14"/>
      <c r="H15" s="15">
        <v>35</v>
      </c>
      <c r="I15" s="15"/>
      <c r="J15" s="1"/>
      <c r="K15" s="1"/>
      <c r="L15" s="5"/>
      <c r="M15" s="7"/>
      <c r="N15" s="6"/>
    </row>
    <row r="16" spans="1:19" ht="15.75" customHeight="1" x14ac:dyDescent="0.4">
      <c r="A16" s="117">
        <f t="shared" si="1"/>
        <v>45551</v>
      </c>
      <c r="B16" s="19" t="s">
        <v>60</v>
      </c>
      <c r="C16" s="19" t="s">
        <v>61</v>
      </c>
      <c r="D16" s="19" t="s">
        <v>61</v>
      </c>
      <c r="E16" s="19" t="s">
        <v>61</v>
      </c>
      <c r="F16" s="19" t="s">
        <v>61</v>
      </c>
      <c r="G16" s="14"/>
      <c r="H16" s="15">
        <v>34</v>
      </c>
      <c r="I16" s="15"/>
      <c r="J16" s="1"/>
      <c r="K16" s="1"/>
      <c r="L16" s="5"/>
    </row>
    <row r="17" spans="1:20" ht="15.75" customHeight="1" x14ac:dyDescent="0.4">
      <c r="A17" s="117">
        <f t="shared" si="1"/>
        <v>45558</v>
      </c>
      <c r="B17" s="19" t="s">
        <v>61</v>
      </c>
      <c r="C17" s="19" t="s">
        <v>61</v>
      </c>
      <c r="D17" s="19" t="s">
        <v>61</v>
      </c>
      <c r="E17" s="19" t="s">
        <v>62</v>
      </c>
      <c r="F17" s="19" t="s">
        <v>63</v>
      </c>
      <c r="G17" s="14"/>
      <c r="H17" s="15">
        <v>33</v>
      </c>
      <c r="I17" s="15"/>
      <c r="J17" s="184" t="s">
        <v>18</v>
      </c>
      <c r="K17" s="184"/>
      <c r="M17" s="5" t="s">
        <v>5</v>
      </c>
      <c r="N17" s="12">
        <f>(K14+K19)/60*50</f>
        <v>139.16666666666666</v>
      </c>
      <c r="O17" s="6" t="s">
        <v>25</v>
      </c>
      <c r="Q17" s="7">
        <f>K14+K19</f>
        <v>167</v>
      </c>
      <c r="R17" s="11" t="s">
        <v>29</v>
      </c>
    </row>
    <row r="18" spans="1:20" ht="15.75" customHeight="1" x14ac:dyDescent="0.4">
      <c r="A18" s="117">
        <f t="shared" si="1"/>
        <v>45565</v>
      </c>
      <c r="B18" s="19" t="s">
        <v>63</v>
      </c>
      <c r="C18" s="19" t="s">
        <v>63</v>
      </c>
      <c r="D18" s="19" t="s">
        <v>415</v>
      </c>
      <c r="E18" s="19" t="s">
        <v>415</v>
      </c>
      <c r="F18" s="19" t="s">
        <v>415</v>
      </c>
      <c r="G18" s="14"/>
      <c r="H18" s="15">
        <v>32</v>
      </c>
      <c r="I18" s="15"/>
      <c r="J18" s="72" t="s">
        <v>4</v>
      </c>
      <c r="K18" s="9" cm="1">
        <f t="array" ref="K18">SUMPRODUCT(LEN(B3:F50)-LEN(SUBSTITUTE(B3:F50,"R","")))</f>
        <v>39</v>
      </c>
    </row>
    <row r="19" spans="1:20" ht="15.75" customHeight="1" x14ac:dyDescent="0.4">
      <c r="A19" s="117">
        <f t="shared" si="1"/>
        <v>45572</v>
      </c>
      <c r="B19" s="19" t="s">
        <v>415</v>
      </c>
      <c r="C19" s="19" t="s">
        <v>415</v>
      </c>
      <c r="D19" s="19" t="s">
        <v>417</v>
      </c>
      <c r="E19" s="19" t="s">
        <v>417</v>
      </c>
      <c r="F19" s="20" t="s">
        <v>16</v>
      </c>
      <c r="G19" s="14"/>
      <c r="H19" s="15">
        <v>31</v>
      </c>
      <c r="I19" s="15"/>
      <c r="J19" s="13" t="s">
        <v>5</v>
      </c>
      <c r="K19" s="13">
        <f>SUM(K18:K18)</f>
        <v>39</v>
      </c>
      <c r="M19" s="103" t="s">
        <v>26</v>
      </c>
      <c r="N19" s="104">
        <v>160</v>
      </c>
      <c r="O19" s="105" t="s">
        <v>25</v>
      </c>
      <c r="P19" s="106"/>
      <c r="Q19" s="104">
        <f>N19/(5/6)</f>
        <v>192</v>
      </c>
      <c r="R19" s="107" t="s">
        <v>29</v>
      </c>
    </row>
    <row r="20" spans="1:20" ht="15.75" customHeight="1" x14ac:dyDescent="0.4">
      <c r="A20" s="117">
        <f t="shared" si="1"/>
        <v>45579</v>
      </c>
      <c r="B20" s="20" t="s">
        <v>16</v>
      </c>
      <c r="C20" s="20" t="s">
        <v>16</v>
      </c>
      <c r="D20" s="20" t="s">
        <v>16</v>
      </c>
      <c r="E20" s="20" t="s">
        <v>16</v>
      </c>
      <c r="F20" s="20" t="s">
        <v>16</v>
      </c>
      <c r="G20" s="14"/>
      <c r="H20" s="15">
        <v>30</v>
      </c>
      <c r="I20" s="15"/>
      <c r="J20" s="1"/>
      <c r="K20" s="1"/>
      <c r="M20" s="188" t="s">
        <v>27</v>
      </c>
      <c r="N20" s="108">
        <f>N17-N19</f>
        <v>-20.833333333333343</v>
      </c>
      <c r="O20" s="6" t="s">
        <v>25</v>
      </c>
      <c r="Q20" s="109">
        <f>Q17-Q19</f>
        <v>-25</v>
      </c>
      <c r="R20" s="66" t="s">
        <v>29</v>
      </c>
    </row>
    <row r="21" spans="1:20" ht="15.75" customHeight="1" x14ac:dyDescent="0.4">
      <c r="A21" s="117">
        <f t="shared" si="1"/>
        <v>45586</v>
      </c>
      <c r="B21" s="20" t="s">
        <v>16</v>
      </c>
      <c r="C21" s="20" t="s">
        <v>16</v>
      </c>
      <c r="D21" s="18" t="s">
        <v>13</v>
      </c>
      <c r="E21" s="19" t="s">
        <v>418</v>
      </c>
      <c r="F21" s="19" t="s">
        <v>478</v>
      </c>
      <c r="G21" s="14"/>
      <c r="H21" s="15">
        <v>29</v>
      </c>
      <c r="I21" s="15"/>
      <c r="M21" s="189"/>
      <c r="N21" s="110">
        <f>N20/N19*100</f>
        <v>-13.020833333333339</v>
      </c>
      <c r="O21" s="111" t="s">
        <v>441</v>
      </c>
      <c r="P21" s="70"/>
      <c r="Q21" s="68"/>
      <c r="R21" s="71"/>
    </row>
    <row r="22" spans="1:20" ht="15.75" customHeight="1" x14ac:dyDescent="0.4">
      <c r="A22" s="117">
        <f t="shared" si="1"/>
        <v>45593</v>
      </c>
      <c r="B22" s="19" t="s">
        <v>418</v>
      </c>
      <c r="C22" s="19" t="s">
        <v>418</v>
      </c>
      <c r="D22" s="19" t="s">
        <v>418</v>
      </c>
      <c r="E22" s="19" t="s">
        <v>419</v>
      </c>
      <c r="F22" s="19" t="s">
        <v>478</v>
      </c>
      <c r="G22" s="14"/>
      <c r="H22" s="15">
        <v>28</v>
      </c>
      <c r="I22" s="15"/>
      <c r="J22" s="184" t="s">
        <v>414</v>
      </c>
      <c r="K22" s="184"/>
    </row>
    <row r="23" spans="1:20" ht="15.75" customHeight="1" x14ac:dyDescent="0.4">
      <c r="A23" s="117">
        <f t="shared" si="1"/>
        <v>45600</v>
      </c>
      <c r="B23" s="19" t="s">
        <v>419</v>
      </c>
      <c r="C23" s="19" t="s">
        <v>419</v>
      </c>
      <c r="D23" s="19" t="s">
        <v>419</v>
      </c>
      <c r="E23" s="19" t="s">
        <v>419</v>
      </c>
      <c r="F23" s="19" t="s">
        <v>478</v>
      </c>
      <c r="G23" s="14"/>
      <c r="H23" s="15">
        <v>27</v>
      </c>
      <c r="I23" s="15"/>
      <c r="J23" s="73" t="s">
        <v>3</v>
      </c>
      <c r="K23" s="9" cm="1">
        <f t="array" ref="K23">SUMPRODUCT(LEN(B7:F55)-LEN(SUBSTITUTE(B7:F55,"P","")))</f>
        <v>9</v>
      </c>
      <c r="M23" s="181" t="s">
        <v>438</v>
      </c>
      <c r="N23" s="182"/>
      <c r="O23" s="182"/>
      <c r="P23" s="182"/>
      <c r="Q23" s="182"/>
      <c r="R23" s="183"/>
    </row>
    <row r="24" spans="1:20" ht="15.75" customHeight="1" x14ac:dyDescent="0.4">
      <c r="A24" s="117">
        <f t="shared" si="1"/>
        <v>45607</v>
      </c>
      <c r="B24" s="19" t="s">
        <v>420</v>
      </c>
      <c r="C24" s="19" t="s">
        <v>420</v>
      </c>
      <c r="D24" s="19" t="s">
        <v>419</v>
      </c>
      <c r="E24" s="19" t="s">
        <v>419</v>
      </c>
      <c r="F24" s="19" t="s">
        <v>478</v>
      </c>
      <c r="G24" s="14"/>
      <c r="H24" s="15">
        <v>26</v>
      </c>
      <c r="I24" s="15"/>
      <c r="J24" s="74" t="s">
        <v>17</v>
      </c>
      <c r="K24" s="9">
        <f>SUMPRODUCT(LEN(B3:F50)-LEN(SUBSTITUTE(B3:F50,"E","")))</f>
        <v>1</v>
      </c>
      <c r="M24" s="65" t="s">
        <v>30</v>
      </c>
      <c r="N24" s="7">
        <v>240</v>
      </c>
      <c r="O24" s="6" t="s">
        <v>25</v>
      </c>
      <c r="Q24" s="7">
        <f>N24/(5/6)</f>
        <v>288</v>
      </c>
      <c r="R24" s="66" t="s">
        <v>29</v>
      </c>
    </row>
    <row r="25" spans="1:20" ht="15.75" customHeight="1" x14ac:dyDescent="0.4">
      <c r="A25" s="117">
        <f t="shared" si="1"/>
        <v>45614</v>
      </c>
      <c r="B25" s="19" t="s">
        <v>421</v>
      </c>
      <c r="C25" s="19" t="s">
        <v>421</v>
      </c>
      <c r="D25" s="19" t="s">
        <v>421</v>
      </c>
      <c r="E25" s="19" t="s">
        <v>421</v>
      </c>
      <c r="F25" s="20" t="s">
        <v>16</v>
      </c>
      <c r="G25" s="14"/>
      <c r="H25" s="15">
        <v>25</v>
      </c>
      <c r="I25" s="15"/>
      <c r="J25" s="9" t="s">
        <v>19</v>
      </c>
      <c r="K25" s="9">
        <f>COUNTBLANK($B$3:$F$6)+COUNTBLANK($B$11:$F$50)</f>
        <v>0</v>
      </c>
      <c r="L25" s="15"/>
      <c r="M25" s="67" t="s">
        <v>27</v>
      </c>
      <c r="N25" s="68">
        <f>N17-N24</f>
        <v>-100.83333333333334</v>
      </c>
      <c r="O25" s="69" t="s">
        <v>25</v>
      </c>
      <c r="P25" s="70"/>
      <c r="Q25" s="68">
        <f>Q17-Q24</f>
        <v>-121</v>
      </c>
      <c r="R25" s="71" t="s">
        <v>29</v>
      </c>
    </row>
    <row r="26" spans="1:20" ht="15.75" customHeight="1" x14ac:dyDescent="0.4">
      <c r="A26" s="117">
        <f t="shared" si="1"/>
        <v>45621</v>
      </c>
      <c r="B26" s="20" t="s">
        <v>16</v>
      </c>
      <c r="C26" s="58" t="s">
        <v>22</v>
      </c>
      <c r="D26" s="58" t="s">
        <v>22</v>
      </c>
      <c r="E26" s="58" t="s">
        <v>22</v>
      </c>
      <c r="F26" s="19" t="s">
        <v>478</v>
      </c>
      <c r="G26" s="14"/>
      <c r="H26" s="15">
        <v>24</v>
      </c>
      <c r="I26" s="15"/>
      <c r="J26" s="9" t="s">
        <v>20</v>
      </c>
      <c r="K26" s="9">
        <f>SUMPRODUCT(LEN(B3:F50)-LEN(SUBSTITUTE(B3:F50,"I","")))</f>
        <v>5</v>
      </c>
    </row>
    <row r="27" spans="1:20" ht="15.75" customHeight="1" x14ac:dyDescent="0.4">
      <c r="A27" s="117">
        <f t="shared" si="1"/>
        <v>45628</v>
      </c>
      <c r="B27" s="59" t="s">
        <v>24</v>
      </c>
      <c r="C27" s="59" t="s">
        <v>24</v>
      </c>
      <c r="D27" s="59" t="s">
        <v>24</v>
      </c>
      <c r="E27" s="59" t="s">
        <v>24</v>
      </c>
      <c r="F27" s="19" t="s">
        <v>478</v>
      </c>
      <c r="G27" s="14"/>
      <c r="H27" s="15">
        <v>23</v>
      </c>
      <c r="I27" s="15"/>
      <c r="J27" s="74" t="s">
        <v>18</v>
      </c>
      <c r="K27" s="9">
        <f>SUMPRODUCT(LEN(B3:F50)-LEN(SUBSTITUTE(B3:F50,"O","")))</f>
        <v>5</v>
      </c>
    </row>
    <row r="28" spans="1:20" ht="15.75" customHeight="1" x14ac:dyDescent="0.4">
      <c r="A28" s="117">
        <f t="shared" si="1"/>
        <v>45635</v>
      </c>
      <c r="B28" s="19" t="s">
        <v>422</v>
      </c>
      <c r="C28" s="19" t="s">
        <v>422</v>
      </c>
      <c r="D28" s="19" t="s">
        <v>422</v>
      </c>
      <c r="E28" s="19" t="s">
        <v>422</v>
      </c>
      <c r="F28" s="19" t="s">
        <v>478</v>
      </c>
      <c r="G28" s="14"/>
      <c r="H28" s="15">
        <v>22</v>
      </c>
      <c r="I28" s="15"/>
      <c r="J28" s="10" t="s">
        <v>2</v>
      </c>
      <c r="K28" s="9" cm="1">
        <f t="array" ref="K28">SUMPRODUCT(LEN(B11:F50)-LEN(SUBSTITUTE(B11:F50,"NA","")))</f>
        <v>0</v>
      </c>
    </row>
    <row r="29" spans="1:20" ht="15.75" customHeight="1" x14ac:dyDescent="0.4">
      <c r="A29" s="117">
        <f t="shared" si="1"/>
        <v>45642</v>
      </c>
      <c r="B29" s="19" t="s">
        <v>422</v>
      </c>
      <c r="C29" s="19" t="s">
        <v>423</v>
      </c>
      <c r="D29" s="19" t="s">
        <v>423</v>
      </c>
      <c r="E29" s="19" t="s">
        <v>423</v>
      </c>
      <c r="F29" s="19" t="s">
        <v>478</v>
      </c>
      <c r="G29" s="14"/>
      <c r="H29" s="15">
        <v>21</v>
      </c>
      <c r="I29" s="15"/>
      <c r="J29" s="8" t="s">
        <v>21</v>
      </c>
      <c r="K29" s="9">
        <f>COUNTIF($B$3:$F$50,J29)</f>
        <v>0</v>
      </c>
    </row>
    <row r="30" spans="1:20" ht="15.75" customHeight="1" x14ac:dyDescent="0.4">
      <c r="A30" s="117">
        <f t="shared" si="1"/>
        <v>45649</v>
      </c>
      <c r="B30" s="16" t="s">
        <v>16</v>
      </c>
      <c r="C30" s="16" t="s">
        <v>16</v>
      </c>
      <c r="D30" s="16" t="s">
        <v>16</v>
      </c>
      <c r="E30" s="16" t="s">
        <v>16</v>
      </c>
      <c r="F30" s="16" t="s">
        <v>16</v>
      </c>
      <c r="G30" s="14"/>
      <c r="H30" s="15">
        <v>20</v>
      </c>
      <c r="I30" s="15"/>
    </row>
    <row r="31" spans="1:20" ht="15.75" customHeight="1" x14ac:dyDescent="0.4">
      <c r="A31" s="117">
        <f t="shared" si="1"/>
        <v>45656</v>
      </c>
      <c r="B31" s="16" t="s">
        <v>16</v>
      </c>
      <c r="C31" s="16" t="s">
        <v>16</v>
      </c>
      <c r="D31" s="16" t="s">
        <v>16</v>
      </c>
      <c r="E31" s="16" t="s">
        <v>16</v>
      </c>
      <c r="F31" s="16" t="s">
        <v>16</v>
      </c>
      <c r="G31" s="14"/>
      <c r="H31" s="15">
        <v>19</v>
      </c>
      <c r="I31" s="15"/>
    </row>
    <row r="32" spans="1:20" ht="15.75" customHeight="1" x14ac:dyDescent="0.4">
      <c r="A32" s="117">
        <f t="shared" si="1"/>
        <v>45663</v>
      </c>
      <c r="B32" s="19" t="s">
        <v>423</v>
      </c>
      <c r="C32" s="19" t="s">
        <v>423</v>
      </c>
      <c r="D32" s="19" t="s">
        <v>423</v>
      </c>
      <c r="E32" s="19" t="s">
        <v>423</v>
      </c>
      <c r="F32" s="19" t="s">
        <v>423</v>
      </c>
      <c r="G32" s="14"/>
      <c r="H32" s="15">
        <v>18</v>
      </c>
      <c r="I32" s="15"/>
      <c r="J32" s="184" t="s">
        <v>34</v>
      </c>
      <c r="K32" s="184"/>
      <c r="L32" s="184"/>
      <c r="N32" s="184" t="s">
        <v>235</v>
      </c>
      <c r="O32" s="184"/>
      <c r="P32" s="184"/>
      <c r="R32" s="185" t="s">
        <v>236</v>
      </c>
      <c r="S32" s="186"/>
      <c r="T32" s="187"/>
    </row>
    <row r="33" spans="1:20" ht="15.75" customHeight="1" x14ac:dyDescent="0.4">
      <c r="A33" s="117">
        <f t="shared" si="1"/>
        <v>45670</v>
      </c>
      <c r="B33" s="19" t="s">
        <v>423</v>
      </c>
      <c r="C33" s="19" t="s">
        <v>423</v>
      </c>
      <c r="D33" s="19" t="s">
        <v>423</v>
      </c>
      <c r="E33" s="19" t="s">
        <v>423</v>
      </c>
      <c r="F33" s="19" t="s">
        <v>424</v>
      </c>
      <c r="G33" s="14"/>
      <c r="H33" s="15">
        <v>17</v>
      </c>
      <c r="I33" s="15"/>
      <c r="J33" s="13" t="s">
        <v>0</v>
      </c>
      <c r="K33" s="13" t="s">
        <v>15</v>
      </c>
      <c r="L33" s="13" t="s">
        <v>237</v>
      </c>
      <c r="N33" s="13" t="s">
        <v>0</v>
      </c>
      <c r="O33" s="13" t="s">
        <v>15</v>
      </c>
      <c r="P33" s="13" t="s">
        <v>237</v>
      </c>
      <c r="R33" s="13" t="s">
        <v>0</v>
      </c>
      <c r="S33" s="13" t="s">
        <v>15</v>
      </c>
      <c r="T33" s="13" t="s">
        <v>237</v>
      </c>
    </row>
    <row r="34" spans="1:20" ht="15.75" customHeight="1" thickBot="1" x14ac:dyDescent="0.45">
      <c r="A34" s="117">
        <f t="shared" si="1"/>
        <v>45677</v>
      </c>
      <c r="B34" s="19" t="s">
        <v>424</v>
      </c>
      <c r="C34" s="19" t="s">
        <v>424</v>
      </c>
      <c r="D34" s="19" t="s">
        <v>424</v>
      </c>
      <c r="E34" s="19" t="s">
        <v>424</v>
      </c>
      <c r="F34" s="19" t="s">
        <v>424</v>
      </c>
      <c r="G34" s="14"/>
      <c r="H34" s="15">
        <v>16</v>
      </c>
      <c r="I34" s="15"/>
      <c r="J34" s="125" t="s">
        <v>54</v>
      </c>
      <c r="K34" s="87">
        <f>'Zeta Periods'!G3</f>
        <v>1</v>
      </c>
      <c r="L34" s="87">
        <f>COUNTIF($B$3:$F$52,J34)</f>
        <v>1</v>
      </c>
      <c r="N34" s="129" t="s">
        <v>417</v>
      </c>
      <c r="O34" s="55">
        <f>'Zeta Periods'!G90</f>
        <v>2</v>
      </c>
      <c r="P34" s="9">
        <f t="shared" ref="P34:P41" si="2">COUNTIF($B$3:$F$50,N34)</f>
        <v>2</v>
      </c>
      <c r="R34" s="129" t="s">
        <v>424</v>
      </c>
      <c r="S34" s="55">
        <f>'Zeta Periods'!G139</f>
        <v>10</v>
      </c>
      <c r="T34" s="9">
        <f t="shared" ref="T34:T42" si="3">COUNTIF($B$3:$F$50,R34)</f>
        <v>10</v>
      </c>
    </row>
    <row r="35" spans="1:20" ht="15.75" customHeight="1" x14ac:dyDescent="0.4">
      <c r="A35" s="117">
        <f t="shared" si="1"/>
        <v>45684</v>
      </c>
      <c r="B35" s="19" t="s">
        <v>424</v>
      </c>
      <c r="C35" s="19" t="s">
        <v>424</v>
      </c>
      <c r="D35" s="19" t="s">
        <v>424</v>
      </c>
      <c r="E35" s="19" t="s">
        <v>424</v>
      </c>
      <c r="F35" s="19" t="s">
        <v>425</v>
      </c>
      <c r="G35" s="14"/>
      <c r="H35" s="15">
        <v>15</v>
      </c>
      <c r="I35" s="15"/>
      <c r="J35" s="126" t="s">
        <v>55</v>
      </c>
      <c r="K35" s="88">
        <f>'Zeta Periods'!G7</f>
        <v>4.5</v>
      </c>
      <c r="L35" s="89">
        <f>COUNTIF($B$3:$F$52,J35)</f>
        <v>5</v>
      </c>
      <c r="N35" s="129" t="s">
        <v>418</v>
      </c>
      <c r="O35" s="55">
        <f>'Zeta Periods'!G94</f>
        <v>4</v>
      </c>
      <c r="P35" s="9">
        <f t="shared" si="2"/>
        <v>4</v>
      </c>
      <c r="R35" s="129" t="s">
        <v>425</v>
      </c>
      <c r="S35" s="55">
        <f>'Zeta Periods'!G151</f>
        <v>8</v>
      </c>
      <c r="T35" s="9">
        <f t="shared" si="3"/>
        <v>8</v>
      </c>
    </row>
    <row r="36" spans="1:20" ht="15.75" customHeight="1" thickBot="1" x14ac:dyDescent="0.45">
      <c r="A36" s="117">
        <f t="shared" si="1"/>
        <v>45691</v>
      </c>
      <c r="B36" s="19" t="s">
        <v>425</v>
      </c>
      <c r="C36" s="19" t="s">
        <v>425</v>
      </c>
      <c r="D36" s="19" t="s">
        <v>425</v>
      </c>
      <c r="E36" s="19" t="s">
        <v>425</v>
      </c>
      <c r="F36" s="19" t="s">
        <v>425</v>
      </c>
      <c r="G36" s="14"/>
      <c r="H36" s="15">
        <v>14</v>
      </c>
      <c r="I36" s="15"/>
      <c r="J36" s="127" t="s">
        <v>56</v>
      </c>
      <c r="K36" s="90">
        <f>'Zeta Periods'!G16</f>
        <v>4.5</v>
      </c>
      <c r="L36" s="91">
        <f>COUNTIF($B$3:$F$52,J36)</f>
        <v>4</v>
      </c>
      <c r="N36" s="129" t="s">
        <v>419</v>
      </c>
      <c r="O36" s="55">
        <f>'Zeta Periods'!G100</f>
        <v>7</v>
      </c>
      <c r="P36" s="9">
        <f t="shared" si="2"/>
        <v>7</v>
      </c>
      <c r="R36" s="129" t="s">
        <v>426</v>
      </c>
      <c r="S36" s="55">
        <f>'Zeta Periods'!G160</f>
        <v>2</v>
      </c>
      <c r="T36" s="9">
        <f t="shared" si="3"/>
        <v>2</v>
      </c>
    </row>
    <row r="37" spans="1:20" ht="15.75" customHeight="1" x14ac:dyDescent="0.4">
      <c r="A37" s="117">
        <f t="shared" si="1"/>
        <v>45698</v>
      </c>
      <c r="B37" s="19" t="s">
        <v>425</v>
      </c>
      <c r="C37" s="19" t="s">
        <v>425</v>
      </c>
      <c r="D37" s="19" t="s">
        <v>426</v>
      </c>
      <c r="E37" s="19" t="s">
        <v>426</v>
      </c>
      <c r="F37" s="16" t="s">
        <v>16</v>
      </c>
      <c r="G37" s="14"/>
      <c r="H37" s="15">
        <v>13</v>
      </c>
      <c r="I37" s="15"/>
      <c r="J37" s="128" t="s">
        <v>57</v>
      </c>
      <c r="K37" s="92">
        <f>'Zeta Periods'!G25</f>
        <v>9</v>
      </c>
      <c r="L37" s="92">
        <f>COUNTIF($B$3:$F$52,J37)</f>
        <v>9</v>
      </c>
      <c r="N37" s="129" t="s">
        <v>420</v>
      </c>
      <c r="O37" s="55">
        <f>'Zeta Periods'!G105</f>
        <v>2</v>
      </c>
      <c r="P37" s="9">
        <f t="shared" si="2"/>
        <v>2</v>
      </c>
      <c r="R37" s="129" t="s">
        <v>427</v>
      </c>
      <c r="S37" s="55">
        <f>'Zeta Periods'!G164</f>
        <v>6</v>
      </c>
      <c r="T37" s="9">
        <f t="shared" si="3"/>
        <v>6</v>
      </c>
    </row>
    <row r="38" spans="1:20" ht="15.75" customHeight="1" x14ac:dyDescent="0.4">
      <c r="A38" s="117">
        <f t="shared" si="1"/>
        <v>45705</v>
      </c>
      <c r="B38" s="16" t="s">
        <v>16</v>
      </c>
      <c r="C38" s="18" t="s">
        <v>13</v>
      </c>
      <c r="D38" s="58" t="s">
        <v>22</v>
      </c>
      <c r="E38" s="58" t="s">
        <v>22</v>
      </c>
      <c r="F38" s="58" t="s">
        <v>22</v>
      </c>
      <c r="G38" s="14"/>
      <c r="H38" s="15">
        <v>12</v>
      </c>
      <c r="I38" s="15"/>
      <c r="J38" s="129" t="s">
        <v>58</v>
      </c>
      <c r="K38" s="93">
        <f>'Zeta Periods'!G36</f>
        <v>9</v>
      </c>
      <c r="L38" s="92">
        <f t="shared" ref="L38:L45" si="4">COUNTIF($B$3:$F$52,J38)</f>
        <v>9</v>
      </c>
      <c r="N38" s="129" t="s">
        <v>421</v>
      </c>
      <c r="O38" s="55">
        <f>'Zeta Periods'!G109</f>
        <v>4</v>
      </c>
      <c r="P38" s="9">
        <f t="shared" si="2"/>
        <v>4</v>
      </c>
      <c r="R38" s="129" t="s">
        <v>428</v>
      </c>
      <c r="S38" s="55">
        <f>'Zeta Periods'!G170</f>
        <v>5</v>
      </c>
      <c r="T38" s="9">
        <f t="shared" si="3"/>
        <v>5</v>
      </c>
    </row>
    <row r="39" spans="1:20" ht="15.75" customHeight="1" x14ac:dyDescent="0.4">
      <c r="A39" s="117">
        <f t="shared" si="1"/>
        <v>45712</v>
      </c>
      <c r="B39" s="59" t="s">
        <v>24</v>
      </c>
      <c r="C39" s="59" t="s">
        <v>24</v>
      </c>
      <c r="D39" s="59" t="s">
        <v>24</v>
      </c>
      <c r="E39" s="59" t="s">
        <v>24</v>
      </c>
      <c r="F39" s="59" t="s">
        <v>24</v>
      </c>
      <c r="G39" s="14"/>
      <c r="H39" s="15">
        <v>11</v>
      </c>
      <c r="I39" s="15"/>
      <c r="J39" s="129" t="s">
        <v>59</v>
      </c>
      <c r="K39" s="93">
        <f>'Zeta Periods'!G47</f>
        <v>5</v>
      </c>
      <c r="L39" s="92">
        <f t="shared" si="4"/>
        <v>5</v>
      </c>
      <c r="N39" s="129" t="s">
        <v>422</v>
      </c>
      <c r="O39" s="55">
        <f>'Zeta Periods'!G113</f>
        <v>5</v>
      </c>
      <c r="P39" s="9">
        <f t="shared" si="2"/>
        <v>5</v>
      </c>
      <c r="R39" s="129" t="s">
        <v>429</v>
      </c>
      <c r="S39" s="55">
        <f>'Zeta Periods'!G177</f>
        <v>4</v>
      </c>
      <c r="T39" s="9">
        <f t="shared" si="3"/>
        <v>4</v>
      </c>
    </row>
    <row r="40" spans="1:20" ht="15.75" customHeight="1" x14ac:dyDescent="0.4">
      <c r="A40" s="117">
        <f t="shared" si="1"/>
        <v>45719</v>
      </c>
      <c r="B40" s="19" t="s">
        <v>427</v>
      </c>
      <c r="C40" s="19" t="s">
        <v>427</v>
      </c>
      <c r="D40" s="19" t="s">
        <v>427</v>
      </c>
      <c r="E40" s="19" t="s">
        <v>427</v>
      </c>
      <c r="F40" s="19" t="s">
        <v>427</v>
      </c>
      <c r="G40" s="14"/>
      <c r="H40" s="15">
        <v>10</v>
      </c>
      <c r="I40" s="15"/>
      <c r="J40" s="129" t="s">
        <v>60</v>
      </c>
      <c r="K40" s="93">
        <f>'Zeta Periods'!G54</f>
        <v>4</v>
      </c>
      <c r="L40" s="92">
        <f t="shared" si="4"/>
        <v>4</v>
      </c>
      <c r="N40" s="129" t="s">
        <v>423</v>
      </c>
      <c r="O40" s="55">
        <f>'Zeta Periods'!G118</f>
        <v>12</v>
      </c>
      <c r="P40" s="9">
        <f t="shared" si="2"/>
        <v>12</v>
      </c>
      <c r="R40" s="129" t="s">
        <v>430</v>
      </c>
      <c r="S40" s="55">
        <f>'Zeta Periods'!G181</f>
        <v>2</v>
      </c>
      <c r="T40" s="9">
        <f t="shared" si="3"/>
        <v>2</v>
      </c>
    </row>
    <row r="41" spans="1:20" ht="15.75" customHeight="1" x14ac:dyDescent="0.4">
      <c r="A41" s="117">
        <f t="shared" si="1"/>
        <v>45726</v>
      </c>
      <c r="B41" s="19" t="s">
        <v>427</v>
      </c>
      <c r="C41" s="19" t="s">
        <v>428</v>
      </c>
      <c r="D41" s="19" t="s">
        <v>428</v>
      </c>
      <c r="E41" s="19" t="s">
        <v>428</v>
      </c>
      <c r="F41" s="19" t="s">
        <v>428</v>
      </c>
      <c r="G41" s="14"/>
      <c r="H41" s="15">
        <v>9</v>
      </c>
      <c r="I41" s="15"/>
      <c r="J41" s="129" t="s">
        <v>61</v>
      </c>
      <c r="K41" s="93">
        <f>'Zeta Periods'!G60</f>
        <v>7</v>
      </c>
      <c r="L41" s="92">
        <f t="shared" si="4"/>
        <v>7</v>
      </c>
      <c r="N41" s="129" t="s">
        <v>431</v>
      </c>
      <c r="O41" s="55">
        <f>'Zeta Periods'!G133</f>
        <v>0</v>
      </c>
      <c r="P41" s="9">
        <f t="shared" si="2"/>
        <v>0</v>
      </c>
      <c r="R41" s="129" t="s">
        <v>432</v>
      </c>
      <c r="S41" s="55">
        <f>'Zeta Periods'!G186</f>
        <v>2</v>
      </c>
      <c r="T41" s="9">
        <f t="shared" si="3"/>
        <v>2</v>
      </c>
    </row>
    <row r="42" spans="1:20" ht="15.75" customHeight="1" x14ac:dyDescent="0.4">
      <c r="A42" s="117">
        <f t="shared" si="1"/>
        <v>45733</v>
      </c>
      <c r="B42" s="19" t="s">
        <v>428</v>
      </c>
      <c r="C42" s="19" t="s">
        <v>429</v>
      </c>
      <c r="D42" s="19" t="s">
        <v>429</v>
      </c>
      <c r="E42" s="19" t="s">
        <v>429</v>
      </c>
      <c r="F42" s="19" t="s">
        <v>429</v>
      </c>
      <c r="G42" s="14"/>
      <c r="H42" s="15">
        <v>8</v>
      </c>
      <c r="I42" s="15"/>
      <c r="J42" s="129" t="s">
        <v>62</v>
      </c>
      <c r="K42" s="93">
        <f>'Zeta Periods'!G69</f>
        <v>1</v>
      </c>
      <c r="L42" s="92">
        <f t="shared" si="4"/>
        <v>1</v>
      </c>
      <c r="N42" s="13" t="s">
        <v>5</v>
      </c>
      <c r="O42" s="13">
        <f>SUM(O34:O41)</f>
        <v>36</v>
      </c>
      <c r="P42" s="13">
        <f>SUM(P34:P41)</f>
        <v>36</v>
      </c>
      <c r="R42" s="129" t="s">
        <v>433</v>
      </c>
      <c r="S42" s="55">
        <f>'Zeta Periods'!G189</f>
        <v>0</v>
      </c>
      <c r="T42" s="9">
        <f t="shared" si="3"/>
        <v>0</v>
      </c>
    </row>
    <row r="43" spans="1:20" ht="15.75" customHeight="1" x14ac:dyDescent="0.4">
      <c r="A43" s="117">
        <f t="shared" si="1"/>
        <v>45740</v>
      </c>
      <c r="B43" s="19" t="s">
        <v>430</v>
      </c>
      <c r="C43" s="19" t="s">
        <v>430</v>
      </c>
      <c r="D43" s="19" t="s">
        <v>432</v>
      </c>
      <c r="E43" s="19" t="s">
        <v>432</v>
      </c>
      <c r="F43" s="16" t="s">
        <v>16</v>
      </c>
      <c r="G43" s="14"/>
      <c r="H43" s="15">
        <v>7</v>
      </c>
      <c r="I43" s="15"/>
      <c r="J43" s="129" t="s">
        <v>63</v>
      </c>
      <c r="K43" s="93">
        <f>'Zeta Periods'!G72</f>
        <v>3</v>
      </c>
      <c r="L43" s="92">
        <f t="shared" si="4"/>
        <v>3</v>
      </c>
      <c r="R43" s="13" t="s">
        <v>5</v>
      </c>
      <c r="S43" s="13">
        <f>SUM(S34:S42)</f>
        <v>39</v>
      </c>
      <c r="T43" s="13">
        <f>SUM(T34:T42)</f>
        <v>39</v>
      </c>
    </row>
    <row r="44" spans="1:20" ht="15.75" customHeight="1" x14ac:dyDescent="0.4">
      <c r="A44" s="117">
        <f t="shared" si="1"/>
        <v>45747</v>
      </c>
      <c r="B44" s="16" t="s">
        <v>16</v>
      </c>
      <c r="C44" s="16" t="s">
        <v>16</v>
      </c>
      <c r="D44" s="16" t="s">
        <v>16</v>
      </c>
      <c r="E44" s="16" t="s">
        <v>16</v>
      </c>
      <c r="F44" s="16" t="s">
        <v>16</v>
      </c>
      <c r="G44" s="14"/>
      <c r="H44" s="15">
        <v>6</v>
      </c>
      <c r="I44" s="15"/>
      <c r="J44" s="129" t="s">
        <v>415</v>
      </c>
      <c r="K44" s="93">
        <f>'Zeta Periods'!G77</f>
        <v>5</v>
      </c>
      <c r="L44" s="92">
        <f t="shared" si="4"/>
        <v>5</v>
      </c>
    </row>
    <row r="45" spans="1:20" ht="15.75" customHeight="1" x14ac:dyDescent="0.4">
      <c r="A45" s="117">
        <f t="shared" si="1"/>
        <v>45754</v>
      </c>
      <c r="B45" s="16" t="s">
        <v>16</v>
      </c>
      <c r="C45" s="16" t="s">
        <v>16</v>
      </c>
      <c r="D45" s="16" t="s">
        <v>16</v>
      </c>
      <c r="E45" s="16" t="s">
        <v>16</v>
      </c>
      <c r="F45" s="16" t="s">
        <v>16</v>
      </c>
      <c r="G45" s="14"/>
      <c r="H45" s="15">
        <v>5</v>
      </c>
      <c r="I45" s="15"/>
      <c r="J45" s="129" t="s">
        <v>416</v>
      </c>
      <c r="K45" s="93">
        <f>'Zeta Periods'!G84</f>
        <v>0</v>
      </c>
      <c r="L45" s="92">
        <f t="shared" si="4"/>
        <v>0</v>
      </c>
      <c r="O45" s="57" t="s">
        <v>15</v>
      </c>
      <c r="P45" s="57" t="s">
        <v>237</v>
      </c>
    </row>
    <row r="46" spans="1:20" ht="15.75" customHeight="1" x14ac:dyDescent="0.4">
      <c r="A46" s="117">
        <f t="shared" si="1"/>
        <v>45761</v>
      </c>
      <c r="B46" s="58" t="s">
        <v>22</v>
      </c>
      <c r="C46" s="58" t="s">
        <v>22</v>
      </c>
      <c r="D46" s="58" t="s">
        <v>22</v>
      </c>
      <c r="E46" s="58" t="s">
        <v>22</v>
      </c>
      <c r="F46" s="16" t="s">
        <v>16</v>
      </c>
      <c r="G46" s="14"/>
      <c r="H46" s="15">
        <v>4</v>
      </c>
      <c r="I46" s="15"/>
      <c r="J46" s="13" t="s">
        <v>5</v>
      </c>
      <c r="K46" s="13">
        <f>SUM(K34:K45)</f>
        <v>53</v>
      </c>
      <c r="L46" s="13">
        <f>SUM(L34:L45)</f>
        <v>53</v>
      </c>
      <c r="N46" s="13" t="s">
        <v>5</v>
      </c>
      <c r="O46" s="13">
        <f>K46+O42+S43</f>
        <v>128</v>
      </c>
      <c r="P46" s="13">
        <f>L46+P42+T43</f>
        <v>128</v>
      </c>
    </row>
    <row r="47" spans="1:20" ht="15.75" customHeight="1" x14ac:dyDescent="0.4">
      <c r="A47" s="117">
        <f t="shared" si="1"/>
        <v>45768</v>
      </c>
      <c r="B47" s="16" t="s">
        <v>16</v>
      </c>
      <c r="C47" s="58" t="s">
        <v>22</v>
      </c>
      <c r="D47" s="58" t="s">
        <v>22</v>
      </c>
      <c r="E47" s="58" t="s">
        <v>22</v>
      </c>
      <c r="F47" s="58" t="s">
        <v>22</v>
      </c>
      <c r="H47" s="15">
        <v>3</v>
      </c>
      <c r="I47" s="15"/>
    </row>
    <row r="48" spans="1:20" ht="15.75" customHeight="1" x14ac:dyDescent="0.4">
      <c r="A48" s="117">
        <f t="shared" si="1"/>
        <v>45775</v>
      </c>
      <c r="B48" s="58" t="s">
        <v>22</v>
      </c>
      <c r="C48" s="58" t="s">
        <v>22</v>
      </c>
      <c r="D48" s="58" t="s">
        <v>22</v>
      </c>
      <c r="E48" s="58" t="s">
        <v>22</v>
      </c>
      <c r="F48" s="58" t="s">
        <v>22</v>
      </c>
      <c r="H48" s="15">
        <v>2</v>
      </c>
    </row>
    <row r="49" spans="1:8" ht="15.75" customHeight="1" x14ac:dyDescent="0.4">
      <c r="A49" s="117">
        <f t="shared" si="1"/>
        <v>45782</v>
      </c>
      <c r="B49" s="16" t="s">
        <v>16</v>
      </c>
      <c r="C49" s="58" t="s">
        <v>22</v>
      </c>
      <c r="D49" s="58" t="s">
        <v>22</v>
      </c>
      <c r="E49" s="58" t="s">
        <v>22</v>
      </c>
      <c r="F49" s="58" t="s">
        <v>22</v>
      </c>
      <c r="H49" s="15">
        <v>1</v>
      </c>
    </row>
    <row r="50" spans="1:8" ht="15.75" customHeight="1" x14ac:dyDescent="0.4">
      <c r="A50" s="117">
        <f t="shared" si="1"/>
        <v>45789</v>
      </c>
      <c r="B50" s="63" t="s">
        <v>23</v>
      </c>
      <c r="C50" s="19" t="s">
        <v>434</v>
      </c>
      <c r="D50" s="19" t="s">
        <v>434</v>
      </c>
      <c r="E50" s="19" t="s">
        <v>434</v>
      </c>
      <c r="F50" s="19" t="s">
        <v>434</v>
      </c>
      <c r="H50" s="15"/>
    </row>
    <row r="51" spans="1:8" ht="15.75" customHeight="1" x14ac:dyDescent="0.4">
      <c r="A51" s="117">
        <f t="shared" si="1"/>
        <v>45796</v>
      </c>
      <c r="B51" s="19" t="s">
        <v>434</v>
      </c>
      <c r="C51" s="19" t="s">
        <v>434</v>
      </c>
      <c r="D51" s="19" t="s">
        <v>434</v>
      </c>
      <c r="E51" s="19" t="s">
        <v>434</v>
      </c>
      <c r="F51" s="19" t="s">
        <v>434</v>
      </c>
      <c r="H51" s="15"/>
    </row>
    <row r="52" spans="1:8" ht="15.75" customHeight="1" x14ac:dyDescent="0.4">
      <c r="A52" s="117">
        <f t="shared" si="1"/>
        <v>45803</v>
      </c>
      <c r="B52" s="19" t="s">
        <v>434</v>
      </c>
      <c r="C52" s="19" t="s">
        <v>434</v>
      </c>
      <c r="D52" s="19" t="s">
        <v>434</v>
      </c>
      <c r="E52" s="19" t="s">
        <v>434</v>
      </c>
      <c r="F52" s="19" t="s">
        <v>434</v>
      </c>
    </row>
  </sheetData>
  <sheetProtection selectLockedCells="1"/>
  <mergeCells count="11">
    <mergeCell ref="A8:F8"/>
    <mergeCell ref="J32:L32"/>
    <mergeCell ref="R32:T32"/>
    <mergeCell ref="N32:P32"/>
    <mergeCell ref="J9:K9"/>
    <mergeCell ref="N10:N12"/>
    <mergeCell ref="O10:O12"/>
    <mergeCell ref="J17:K17"/>
    <mergeCell ref="M20:M21"/>
    <mergeCell ref="J22:K22"/>
    <mergeCell ref="M23:R23"/>
  </mergeCells>
  <phoneticPr fontId="18" type="noConversion"/>
  <conditionalFormatting sqref="L34:L45">
    <cfRule type="cellIs" dxfId="41" priority="5" operator="lessThan">
      <formula>K34</formula>
    </cfRule>
    <cfRule type="cellIs" dxfId="40" priority="6" operator="greaterThan">
      <formula>K34</formula>
    </cfRule>
  </conditionalFormatting>
  <conditionalFormatting sqref="N20:N21">
    <cfRule type="cellIs" dxfId="39" priority="13" operator="lessThan">
      <formula>0</formula>
    </cfRule>
    <cfRule type="cellIs" dxfId="38" priority="14" operator="lessThan">
      <formula>0</formula>
    </cfRule>
  </conditionalFormatting>
  <conditionalFormatting sqref="N25">
    <cfRule type="cellIs" dxfId="37" priority="9" operator="lessThan">
      <formula>0</formula>
    </cfRule>
    <cfRule type="cellIs" dxfId="36" priority="10" operator="lessThan">
      <formula>0</formula>
    </cfRule>
  </conditionalFormatting>
  <conditionalFormatting sqref="P34:P41">
    <cfRule type="cellIs" dxfId="35" priority="3" operator="lessThan">
      <formula>O34</formula>
    </cfRule>
    <cfRule type="cellIs" dxfId="34" priority="4" operator="greaterThan">
      <formula>O34</formula>
    </cfRule>
  </conditionalFormatting>
  <conditionalFormatting sqref="Q20:Q21">
    <cfRule type="cellIs" dxfId="33" priority="11" operator="lessThan">
      <formula>0</formula>
    </cfRule>
    <cfRule type="cellIs" dxfId="32" priority="12" operator="lessThan">
      <formula>0</formula>
    </cfRule>
  </conditionalFormatting>
  <conditionalFormatting sqref="Q25">
    <cfRule type="cellIs" dxfId="31" priority="7" operator="lessThan">
      <formula>0</formula>
    </cfRule>
    <cfRule type="cellIs" dxfId="30" priority="8" operator="lessThan">
      <formula>0</formula>
    </cfRule>
  </conditionalFormatting>
  <conditionalFormatting sqref="T34:T42">
    <cfRule type="cellIs" dxfId="29" priority="1" operator="lessThan">
      <formula>S34</formula>
    </cfRule>
    <cfRule type="cellIs" dxfId="28" priority="2" operator="greaterThan">
      <formula>S34</formula>
    </cfRule>
  </conditionalFormatting>
  <pageMargins left="0.39370078740157483" right="0.39370078740157483" top="0.59055118110236227" bottom="0.59055118110236227" header="0.19685039370078741" footer="0.19685039370078741"/>
  <pageSetup paperSize="8" scale="65" orientation="landscape" r:id="rId1"/>
  <headerFooter>
    <oddHeader>&amp;L&amp;"Arial,Bold"&amp;12N5 AoM Plan 2023-24</oddHeader>
    <oddFooter>&amp;LN5 AoM&amp;C&amp;P of &amp;N&amp;RPrinted at &amp;T on &amp;D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0443-E6D5-4DF1-A153-B1D320BD4E74}">
  <sheetPr>
    <pageSetUpPr fitToPage="1"/>
  </sheetPr>
  <dimension ref="A1:U52"/>
  <sheetViews>
    <sheetView workbookViewId="0">
      <selection activeCell="L38" sqref="L38"/>
    </sheetView>
  </sheetViews>
  <sheetFormatPr defaultColWidth="9.06640625" defaultRowHeight="15.75" customHeight="1" x14ac:dyDescent="0.45"/>
  <cols>
    <col min="1" max="1" width="11.73046875" style="113" bestFit="1" customWidth="1"/>
    <col min="2" max="6" width="9.73046875" style="2" bestFit="1" customWidth="1"/>
    <col min="7" max="7" width="6.796875" style="2" bestFit="1" customWidth="1"/>
    <col min="8" max="8" width="3.796875" style="2" bestFit="1" customWidth="1"/>
    <col min="9" max="9" width="3.796875" style="2" customWidth="1"/>
    <col min="10" max="10" width="5.33203125" style="2" customWidth="1"/>
    <col min="11" max="11" width="9.265625" style="2" bestFit="1" customWidth="1"/>
    <col min="12" max="12" width="4.46484375" style="2" bestFit="1" customWidth="1"/>
    <col min="13" max="13" width="7.46484375" style="2" bestFit="1" customWidth="1"/>
    <col min="14" max="14" width="10.59765625" style="2" bestFit="1" customWidth="1"/>
    <col min="15" max="15" width="6.06640625" style="2" bestFit="1" customWidth="1"/>
    <col min="16" max="16" width="6.19921875" style="2" bestFit="1" customWidth="1"/>
    <col min="17" max="17" width="7.46484375" style="2" bestFit="1" customWidth="1"/>
    <col min="18" max="18" width="5.19921875" style="2" bestFit="1" customWidth="1"/>
    <col min="19" max="19" width="7.59765625" style="2" bestFit="1" customWidth="1"/>
    <col min="20" max="20" width="4.19921875" style="2" bestFit="1" customWidth="1"/>
    <col min="21" max="21" width="7.46484375" style="2" bestFit="1" customWidth="1"/>
    <col min="22" max="16384" width="9.06640625" style="2"/>
  </cols>
  <sheetData>
    <row r="1" spans="1:20" ht="15.75" customHeight="1" x14ac:dyDescent="0.45">
      <c r="A1" s="114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"/>
      <c r="H1" s="1"/>
      <c r="I1" s="1"/>
    </row>
    <row r="2" spans="1:20" ht="15.75" customHeight="1" x14ac:dyDescent="0.45">
      <c r="A2" s="114" t="s">
        <v>12</v>
      </c>
      <c r="B2" s="115">
        <v>5</v>
      </c>
      <c r="C2" s="115">
        <v>5</v>
      </c>
      <c r="D2" s="115">
        <v>5</v>
      </c>
      <c r="E2" s="116" t="s">
        <v>477</v>
      </c>
      <c r="F2" s="116" t="s">
        <v>473</v>
      </c>
      <c r="G2" s="14"/>
      <c r="H2" s="14"/>
      <c r="I2" s="14"/>
    </row>
    <row r="3" spans="1:20" ht="15.75" customHeight="1" x14ac:dyDescent="0.4">
      <c r="A3" s="117">
        <v>45446</v>
      </c>
      <c r="B3" s="130" t="s">
        <v>53</v>
      </c>
      <c r="C3" s="131" t="s">
        <v>54</v>
      </c>
      <c r="D3" s="131" t="s">
        <v>55</v>
      </c>
      <c r="E3" s="131" t="s">
        <v>56</v>
      </c>
      <c r="F3" s="131" t="s">
        <v>55</v>
      </c>
      <c r="G3" s="14"/>
      <c r="H3" s="14">
        <v>43</v>
      </c>
      <c r="I3" s="14"/>
    </row>
    <row r="4" spans="1:20" ht="15.75" customHeight="1" x14ac:dyDescent="0.4">
      <c r="A4" s="117">
        <f t="shared" ref="A4:A6" si="0">A3+7</f>
        <v>45453</v>
      </c>
      <c r="B4" s="131" t="s">
        <v>56</v>
      </c>
      <c r="C4" s="131" t="s">
        <v>55</v>
      </c>
      <c r="D4" s="131" t="s">
        <v>56</v>
      </c>
      <c r="E4" s="131" t="s">
        <v>55</v>
      </c>
      <c r="F4" s="131" t="s">
        <v>56</v>
      </c>
      <c r="G4" s="14"/>
      <c r="H4" s="14">
        <v>42</v>
      </c>
      <c r="I4" s="14"/>
    </row>
    <row r="5" spans="1:20" ht="15.75" customHeight="1" x14ac:dyDescent="0.4">
      <c r="A5" s="117">
        <f t="shared" si="0"/>
        <v>45460</v>
      </c>
      <c r="B5" s="131" t="s">
        <v>57</v>
      </c>
      <c r="C5" s="131" t="s">
        <v>57</v>
      </c>
      <c r="D5" s="131" t="s">
        <v>57</v>
      </c>
      <c r="E5" s="131" t="s">
        <v>57</v>
      </c>
      <c r="F5" s="131" t="s">
        <v>57</v>
      </c>
      <c r="G5" s="14"/>
      <c r="H5" s="14">
        <v>41</v>
      </c>
      <c r="I5" s="14"/>
    </row>
    <row r="6" spans="1:20" ht="15.75" customHeight="1" x14ac:dyDescent="0.4">
      <c r="A6" s="117">
        <f t="shared" si="0"/>
        <v>45467</v>
      </c>
      <c r="B6" s="130" t="s">
        <v>53</v>
      </c>
      <c r="C6" s="130" t="s">
        <v>53</v>
      </c>
      <c r="D6" s="130" t="s">
        <v>53</v>
      </c>
      <c r="E6" s="130" t="s">
        <v>53</v>
      </c>
      <c r="F6" s="133" t="s">
        <v>16</v>
      </c>
      <c r="G6" s="14"/>
      <c r="H6" s="14">
        <v>40</v>
      </c>
      <c r="I6" s="14"/>
    </row>
    <row r="7" spans="1:20" ht="15.75" customHeight="1" x14ac:dyDescent="0.4">
      <c r="A7" s="114"/>
      <c r="B7" s="133" t="s">
        <v>16</v>
      </c>
      <c r="C7" s="133" t="s">
        <v>16</v>
      </c>
      <c r="D7" s="133" t="s">
        <v>16</v>
      </c>
      <c r="E7" s="133" t="s">
        <v>16</v>
      </c>
      <c r="F7" s="133" t="s">
        <v>16</v>
      </c>
      <c r="G7" s="14"/>
      <c r="H7" s="14"/>
      <c r="I7" s="14"/>
    </row>
    <row r="8" spans="1:20" ht="15.75" customHeight="1" thickBot="1" x14ac:dyDescent="0.5">
      <c r="A8" s="190"/>
      <c r="B8" s="191"/>
      <c r="C8" s="191"/>
      <c r="D8" s="192"/>
      <c r="E8" s="192"/>
      <c r="F8" s="193"/>
      <c r="G8" s="14"/>
      <c r="H8" s="14"/>
      <c r="I8" s="14"/>
    </row>
    <row r="9" spans="1:20" ht="15.75" customHeight="1" x14ac:dyDescent="0.45">
      <c r="A9" s="136" t="s">
        <v>6</v>
      </c>
      <c r="B9" s="145" t="s">
        <v>7</v>
      </c>
      <c r="C9" s="146" t="s">
        <v>7</v>
      </c>
      <c r="D9" s="134" t="s">
        <v>8</v>
      </c>
      <c r="E9" s="13" t="s">
        <v>9</v>
      </c>
      <c r="F9" s="13" t="s">
        <v>10</v>
      </c>
      <c r="G9" s="13" t="s">
        <v>11</v>
      </c>
      <c r="H9" s="14"/>
      <c r="I9" s="14"/>
      <c r="J9" s="15"/>
      <c r="K9" s="184" t="s">
        <v>14</v>
      </c>
      <c r="L9" s="184"/>
      <c r="N9" s="9" t="s">
        <v>15</v>
      </c>
    </row>
    <row r="10" spans="1:20" ht="15.75" customHeight="1" x14ac:dyDescent="0.45">
      <c r="A10" s="136" t="s">
        <v>12</v>
      </c>
      <c r="B10" s="147">
        <v>4</v>
      </c>
      <c r="C10" s="148">
        <v>5</v>
      </c>
      <c r="D10" s="138">
        <v>5</v>
      </c>
      <c r="E10" s="115">
        <v>5</v>
      </c>
      <c r="F10" s="116" t="s">
        <v>477</v>
      </c>
      <c r="G10" s="116" t="s">
        <v>473</v>
      </c>
      <c r="H10" s="14"/>
      <c r="I10" s="14"/>
      <c r="J10" s="15"/>
      <c r="K10" s="10" t="s">
        <v>28</v>
      </c>
      <c r="L10" s="9" cm="1">
        <f t="array" ref="L10">(SUMPRODUCT(LEN(B3:F6)-LEN(SUBSTITUTE(B3:F6,"N",""))))+(SUMPRODUCT(LEN(B11:G29)-LEN(SUBSTITUTE(B11:G29,"N",""))))</f>
        <v>60</v>
      </c>
      <c r="M10" s="3">
        <f>L10/$L$13</f>
        <v>0.45454545454545453</v>
      </c>
      <c r="N10" s="4">
        <v>0.4</v>
      </c>
      <c r="O10" s="194">
        <f>L13*(50/60)</f>
        <v>110</v>
      </c>
      <c r="P10" s="195" t="s">
        <v>25</v>
      </c>
    </row>
    <row r="11" spans="1:20" ht="15.75" customHeight="1" x14ac:dyDescent="0.4">
      <c r="A11" s="137">
        <v>45516</v>
      </c>
      <c r="B11" s="149" t="s">
        <v>13</v>
      </c>
      <c r="C11" s="150" t="s">
        <v>13</v>
      </c>
      <c r="D11" s="139" t="s">
        <v>13</v>
      </c>
      <c r="E11" s="135" t="s">
        <v>13</v>
      </c>
      <c r="F11" s="131" t="s">
        <v>481</v>
      </c>
      <c r="G11" s="131" t="s">
        <v>57</v>
      </c>
      <c r="H11" s="14"/>
      <c r="I11" s="15">
        <v>39</v>
      </c>
      <c r="J11" s="15"/>
      <c r="K11" s="64" t="s">
        <v>437</v>
      </c>
      <c r="L11" s="9" cm="1">
        <f t="array" ref="L11">(SUMPRODUCT(LEN(B3:F6)-LEN(SUBSTITUTE(B3:F6,"F",""))))+(SUMPRODUCT(LEN(B11:G52)-LEN(SUBSTITUTE(B11:G52,"F",""))))</f>
        <v>35</v>
      </c>
      <c r="M11" s="3">
        <f>L11/$L$13</f>
        <v>0.26515151515151514</v>
      </c>
      <c r="N11" s="4">
        <v>0.3</v>
      </c>
      <c r="O11" s="194"/>
      <c r="P11" s="195"/>
    </row>
    <row r="12" spans="1:20" ht="15.75" customHeight="1" x14ac:dyDescent="0.4">
      <c r="A12" s="137">
        <f>A11+7</f>
        <v>45523</v>
      </c>
      <c r="B12" s="151" t="s">
        <v>57</v>
      </c>
      <c r="C12" s="152" t="s">
        <v>57</v>
      </c>
      <c r="D12" s="140" t="s">
        <v>57</v>
      </c>
      <c r="E12" s="19" t="s">
        <v>58</v>
      </c>
      <c r="F12" s="19" t="s">
        <v>481</v>
      </c>
      <c r="G12" s="19" t="s">
        <v>58</v>
      </c>
      <c r="H12" s="14"/>
      <c r="I12" s="15">
        <v>38</v>
      </c>
      <c r="J12" s="15"/>
      <c r="K12" s="64" t="s">
        <v>233</v>
      </c>
      <c r="L12" s="9" cm="1">
        <f t="array" ref="L12">(SUMPRODUCT(LEN(B3:F6)-LEN(SUBSTITUTE(B3:F6,"G",""))))+(SUMPRODUCT(LEN(B11:G52)-LEN(SUBSTITUTE(B11:G52,"G",""))))</f>
        <v>37</v>
      </c>
      <c r="M12" s="3">
        <f>L12/$L$13</f>
        <v>0.28030303030303028</v>
      </c>
      <c r="N12" s="4">
        <v>0.3</v>
      </c>
      <c r="O12" s="194"/>
      <c r="P12" s="195"/>
    </row>
    <row r="13" spans="1:20" ht="15.75" customHeight="1" x14ac:dyDescent="0.4">
      <c r="A13" s="137">
        <f t="shared" ref="A13:A52" si="1">A12+7</f>
        <v>45530</v>
      </c>
      <c r="B13" s="151" t="s">
        <v>58</v>
      </c>
      <c r="C13" s="152" t="s">
        <v>58</v>
      </c>
      <c r="D13" s="140" t="s">
        <v>58</v>
      </c>
      <c r="E13" s="19" t="s">
        <v>58</v>
      </c>
      <c r="F13" s="19" t="s">
        <v>481</v>
      </c>
      <c r="G13" s="19" t="s">
        <v>58</v>
      </c>
      <c r="H13" s="14"/>
      <c r="I13" s="15">
        <v>37</v>
      </c>
      <c r="J13" s="15"/>
      <c r="K13" s="13" t="s">
        <v>5</v>
      </c>
      <c r="L13" s="13">
        <f>SUM(L10:L12)</f>
        <v>132</v>
      </c>
      <c r="R13" s="5"/>
      <c r="S13" s="7"/>
      <c r="T13" s="6"/>
    </row>
    <row r="14" spans="1:20" ht="15.75" customHeight="1" x14ac:dyDescent="0.4">
      <c r="A14" s="137">
        <f t="shared" si="1"/>
        <v>45537</v>
      </c>
      <c r="B14" s="151" t="s">
        <v>58</v>
      </c>
      <c r="C14" s="152" t="s">
        <v>58</v>
      </c>
      <c r="D14" s="140" t="s">
        <v>59</v>
      </c>
      <c r="E14" s="19" t="s">
        <v>59</v>
      </c>
      <c r="F14" s="19" t="s">
        <v>481</v>
      </c>
      <c r="G14" s="19" t="s">
        <v>59</v>
      </c>
      <c r="H14" s="14"/>
      <c r="I14" s="15">
        <v>36</v>
      </c>
      <c r="J14" s="15"/>
      <c r="K14" s="1"/>
      <c r="L14" s="1"/>
      <c r="M14" s="5"/>
      <c r="N14" s="7"/>
      <c r="O14" s="6"/>
    </row>
    <row r="15" spans="1:20" ht="15.75" customHeight="1" x14ac:dyDescent="0.4">
      <c r="A15" s="137">
        <f t="shared" si="1"/>
        <v>45544</v>
      </c>
      <c r="B15" s="151" t="s">
        <v>59</v>
      </c>
      <c r="C15" s="152" t="s">
        <v>59</v>
      </c>
      <c r="D15" s="140" t="s">
        <v>60</v>
      </c>
      <c r="E15" s="19" t="s">
        <v>60</v>
      </c>
      <c r="F15" s="19" t="s">
        <v>481</v>
      </c>
      <c r="G15" s="19" t="s">
        <v>60</v>
      </c>
      <c r="H15" s="14"/>
      <c r="I15" s="15">
        <v>35</v>
      </c>
      <c r="J15" s="15"/>
      <c r="K15" s="184" t="s">
        <v>18</v>
      </c>
      <c r="L15" s="184"/>
    </row>
    <row r="16" spans="1:20" ht="15.75" customHeight="1" x14ac:dyDescent="0.4">
      <c r="A16" s="137">
        <f t="shared" si="1"/>
        <v>45551</v>
      </c>
      <c r="B16" s="151" t="s">
        <v>60</v>
      </c>
      <c r="C16" s="152" t="s">
        <v>61</v>
      </c>
      <c r="D16" s="140" t="s">
        <v>61</v>
      </c>
      <c r="E16" s="19" t="s">
        <v>61</v>
      </c>
      <c r="F16" s="19" t="s">
        <v>481</v>
      </c>
      <c r="G16" s="19" t="s">
        <v>61</v>
      </c>
      <c r="H16" s="14"/>
      <c r="I16" s="15">
        <v>34</v>
      </c>
      <c r="J16" s="15"/>
      <c r="K16" s="72" t="s">
        <v>4</v>
      </c>
      <c r="L16" s="9" cm="1">
        <f t="array" ref="L16">SUMPRODUCT(LEN(B3:F50)-LEN(SUBSTITUTE(B3:F50,"R","")))</f>
        <v>24</v>
      </c>
      <c r="N16" s="5" t="s">
        <v>5</v>
      </c>
      <c r="O16" s="12">
        <f>(L13+L18)/60*50</f>
        <v>154.16666666666669</v>
      </c>
      <c r="P16" s="6" t="s">
        <v>25</v>
      </c>
      <c r="R16" s="7">
        <f>L13+L18</f>
        <v>185</v>
      </c>
      <c r="S16" s="11" t="s">
        <v>29</v>
      </c>
    </row>
    <row r="17" spans="1:21" ht="15.75" customHeight="1" x14ac:dyDescent="0.4">
      <c r="A17" s="137">
        <f t="shared" si="1"/>
        <v>45558</v>
      </c>
      <c r="B17" s="151" t="s">
        <v>61</v>
      </c>
      <c r="C17" s="152" t="s">
        <v>61</v>
      </c>
      <c r="D17" s="140" t="s">
        <v>61</v>
      </c>
      <c r="E17" s="19" t="s">
        <v>62</v>
      </c>
      <c r="F17" s="19" t="s">
        <v>481</v>
      </c>
      <c r="G17" s="19" t="s">
        <v>63</v>
      </c>
      <c r="H17" s="14"/>
      <c r="I17" s="15">
        <v>33</v>
      </c>
      <c r="J17" s="15"/>
      <c r="K17" s="55" t="s">
        <v>482</v>
      </c>
      <c r="L17" s="9" cm="1">
        <f t="array" ref="L17">SUMPRODUCT(LEN(B4:F51)-LEN(SUBSTITUTE(B4:F51,"M","")))</f>
        <v>29</v>
      </c>
    </row>
    <row r="18" spans="1:21" ht="15.75" customHeight="1" x14ac:dyDescent="0.4">
      <c r="A18" s="137">
        <f t="shared" si="1"/>
        <v>45565</v>
      </c>
      <c r="B18" s="151" t="s">
        <v>63</v>
      </c>
      <c r="C18" s="152" t="s">
        <v>63</v>
      </c>
      <c r="D18" s="140" t="s">
        <v>415</v>
      </c>
      <c r="E18" s="19" t="s">
        <v>415</v>
      </c>
      <c r="F18" s="19" t="s">
        <v>481</v>
      </c>
      <c r="G18" s="19" t="s">
        <v>415</v>
      </c>
      <c r="H18" s="14"/>
      <c r="I18" s="15">
        <v>32</v>
      </c>
      <c r="J18" s="15"/>
      <c r="K18" s="13" t="s">
        <v>5</v>
      </c>
      <c r="L18" s="13">
        <f>SUM(L16:L17)</f>
        <v>53</v>
      </c>
      <c r="N18" s="103" t="s">
        <v>26</v>
      </c>
      <c r="O18" s="104">
        <v>160</v>
      </c>
      <c r="P18" s="105" t="s">
        <v>25</v>
      </c>
      <c r="Q18" s="106"/>
      <c r="R18" s="104">
        <f>O18/(5/6)</f>
        <v>192</v>
      </c>
      <c r="S18" s="107" t="s">
        <v>29</v>
      </c>
    </row>
    <row r="19" spans="1:21" ht="15.75" customHeight="1" x14ac:dyDescent="0.4">
      <c r="A19" s="137">
        <f t="shared" si="1"/>
        <v>45572</v>
      </c>
      <c r="B19" s="151" t="s">
        <v>415</v>
      </c>
      <c r="C19" s="152" t="s">
        <v>415</v>
      </c>
      <c r="D19" s="140" t="s">
        <v>417</v>
      </c>
      <c r="E19" s="19" t="s">
        <v>417</v>
      </c>
      <c r="F19" s="19" t="s">
        <v>481</v>
      </c>
      <c r="G19" s="20" t="s">
        <v>16</v>
      </c>
      <c r="H19" s="14"/>
      <c r="I19" s="15">
        <v>31</v>
      </c>
      <c r="J19" s="15"/>
      <c r="K19" s="1"/>
      <c r="L19" s="1"/>
      <c r="N19" s="188" t="s">
        <v>27</v>
      </c>
      <c r="O19" s="108">
        <f>O16-O18</f>
        <v>-5.8333333333333144</v>
      </c>
      <c r="P19" s="6" t="s">
        <v>25</v>
      </c>
      <c r="R19" s="109">
        <f>R16-R18</f>
        <v>-7</v>
      </c>
      <c r="S19" s="66" t="s">
        <v>29</v>
      </c>
    </row>
    <row r="20" spans="1:21" ht="15.75" customHeight="1" x14ac:dyDescent="0.4">
      <c r="A20" s="137">
        <f t="shared" si="1"/>
        <v>45579</v>
      </c>
      <c r="B20" s="153" t="s">
        <v>16</v>
      </c>
      <c r="C20" s="154" t="s">
        <v>16</v>
      </c>
      <c r="D20" s="141" t="s">
        <v>16</v>
      </c>
      <c r="E20" s="20" t="s">
        <v>16</v>
      </c>
      <c r="F20" s="20" t="s">
        <v>16</v>
      </c>
      <c r="G20" s="20" t="s">
        <v>16</v>
      </c>
      <c r="H20" s="14"/>
      <c r="I20" s="15">
        <v>30</v>
      </c>
      <c r="J20" s="15"/>
      <c r="N20" s="189"/>
      <c r="O20" s="110">
        <f>O19/O18*100</f>
        <v>-3.6458333333333219</v>
      </c>
      <c r="P20" s="111" t="s">
        <v>441</v>
      </c>
      <c r="Q20" s="70"/>
      <c r="R20" s="68"/>
      <c r="S20" s="71"/>
    </row>
    <row r="21" spans="1:21" ht="15.75" customHeight="1" x14ac:dyDescent="0.4">
      <c r="A21" s="137">
        <f t="shared" si="1"/>
        <v>45586</v>
      </c>
      <c r="B21" s="153" t="s">
        <v>16</v>
      </c>
      <c r="C21" s="154" t="s">
        <v>16</v>
      </c>
      <c r="D21" s="141" t="s">
        <v>16</v>
      </c>
      <c r="E21" s="18" t="s">
        <v>13</v>
      </c>
      <c r="F21" s="19" t="s">
        <v>481</v>
      </c>
      <c r="G21" s="19" t="s">
        <v>2</v>
      </c>
      <c r="H21" s="14"/>
      <c r="I21" s="15">
        <v>29</v>
      </c>
      <c r="J21" s="15"/>
      <c r="K21" s="184" t="s">
        <v>414</v>
      </c>
      <c r="L21" s="184"/>
    </row>
    <row r="22" spans="1:21" ht="15.75" customHeight="1" x14ac:dyDescent="0.4">
      <c r="A22" s="137">
        <f t="shared" si="1"/>
        <v>45593</v>
      </c>
      <c r="B22" s="151" t="s">
        <v>418</v>
      </c>
      <c r="C22" s="152" t="s">
        <v>418</v>
      </c>
      <c r="D22" s="140" t="s">
        <v>418</v>
      </c>
      <c r="E22" s="19" t="s">
        <v>418</v>
      </c>
      <c r="F22" s="19" t="s">
        <v>481</v>
      </c>
      <c r="G22" s="19" t="s">
        <v>2</v>
      </c>
      <c r="H22" s="14"/>
      <c r="I22" s="15">
        <v>28</v>
      </c>
      <c r="J22" s="15"/>
      <c r="K22" s="73" t="s">
        <v>3</v>
      </c>
      <c r="L22" s="9" cm="1">
        <f t="array" ref="L22">SUMPRODUCT(LEN(B7:F54)-LEN(SUBSTITUTE(B7:F54,"P","")))</f>
        <v>10</v>
      </c>
      <c r="N22" s="181" t="s">
        <v>438</v>
      </c>
      <c r="O22" s="182"/>
      <c r="P22" s="182"/>
      <c r="Q22" s="182"/>
      <c r="R22" s="182"/>
      <c r="S22" s="183"/>
    </row>
    <row r="23" spans="1:21" ht="15.75" customHeight="1" x14ac:dyDescent="0.4">
      <c r="A23" s="137">
        <f t="shared" si="1"/>
        <v>45600</v>
      </c>
      <c r="B23" s="151" t="s">
        <v>419</v>
      </c>
      <c r="C23" s="152" t="s">
        <v>419</v>
      </c>
      <c r="D23" s="140" t="s">
        <v>419</v>
      </c>
      <c r="E23" s="19" t="s">
        <v>419</v>
      </c>
      <c r="F23" s="19" t="s">
        <v>481</v>
      </c>
      <c r="G23" s="19" t="s">
        <v>2</v>
      </c>
      <c r="H23" s="14"/>
      <c r="I23" s="15">
        <v>27</v>
      </c>
      <c r="J23" s="15"/>
      <c r="K23" s="74" t="s">
        <v>17</v>
      </c>
      <c r="L23" s="9">
        <f>SUMPRODUCT(LEN(B3:F50)-LEN(SUBSTITUTE(B3:F50,"E","")))</f>
        <v>2</v>
      </c>
      <c r="N23" s="65" t="s">
        <v>30</v>
      </c>
      <c r="O23" s="7">
        <v>240</v>
      </c>
      <c r="P23" s="6" t="s">
        <v>25</v>
      </c>
      <c r="R23" s="7">
        <f>O23/(5/6)</f>
        <v>288</v>
      </c>
      <c r="S23" s="66" t="s">
        <v>29</v>
      </c>
    </row>
    <row r="24" spans="1:21" ht="15.75" customHeight="1" x14ac:dyDescent="0.4">
      <c r="A24" s="137">
        <f t="shared" si="1"/>
        <v>45607</v>
      </c>
      <c r="B24" s="151" t="s">
        <v>419</v>
      </c>
      <c r="C24" s="152" t="s">
        <v>419</v>
      </c>
      <c r="D24" s="140" t="s">
        <v>419</v>
      </c>
      <c r="E24" s="19" t="s">
        <v>420</v>
      </c>
      <c r="F24" s="19" t="s">
        <v>481</v>
      </c>
      <c r="G24" s="19" t="s">
        <v>2</v>
      </c>
      <c r="H24" s="14"/>
      <c r="I24" s="15">
        <v>26</v>
      </c>
      <c r="J24" s="15"/>
      <c r="K24" s="9" t="s">
        <v>19</v>
      </c>
      <c r="L24" s="9">
        <f>COUNTBLANK($B$3:$F$6)+COUNTBLANK($B$11:$G$50)</f>
        <v>2</v>
      </c>
      <c r="M24" s="15"/>
      <c r="N24" s="67" t="s">
        <v>27</v>
      </c>
      <c r="O24" s="110">
        <f>O16-O23</f>
        <v>-85.833333333333314</v>
      </c>
      <c r="P24" s="69" t="s">
        <v>25</v>
      </c>
      <c r="Q24" s="70"/>
      <c r="R24" s="68">
        <f>R16-R23</f>
        <v>-103</v>
      </c>
      <c r="S24" s="71" t="s">
        <v>29</v>
      </c>
    </row>
    <row r="25" spans="1:21" ht="15.75" customHeight="1" x14ac:dyDescent="0.4">
      <c r="A25" s="137">
        <f t="shared" si="1"/>
        <v>45614</v>
      </c>
      <c r="B25" s="151" t="s">
        <v>420</v>
      </c>
      <c r="C25" s="152" t="s">
        <v>421</v>
      </c>
      <c r="D25" s="140" t="s">
        <v>421</v>
      </c>
      <c r="E25" s="19" t="s">
        <v>421</v>
      </c>
      <c r="F25" s="19" t="s">
        <v>481</v>
      </c>
      <c r="G25" s="20" t="s">
        <v>16</v>
      </c>
      <c r="H25" s="14"/>
      <c r="I25" s="15">
        <v>25</v>
      </c>
      <c r="J25" s="15"/>
      <c r="K25" s="9" t="s">
        <v>20</v>
      </c>
      <c r="L25" s="9">
        <f>SUMPRODUCT(LEN(B3:F50)-LEN(SUBSTITUTE(B3:F50,"I","")))</f>
        <v>6</v>
      </c>
    </row>
    <row r="26" spans="1:21" ht="15.75" customHeight="1" x14ac:dyDescent="0.4">
      <c r="A26" s="137">
        <f t="shared" si="1"/>
        <v>45621</v>
      </c>
      <c r="B26" s="153" t="s">
        <v>16</v>
      </c>
      <c r="C26" s="153" t="s">
        <v>16</v>
      </c>
      <c r="D26" s="142" t="s">
        <v>22</v>
      </c>
      <c r="E26" s="58" t="s">
        <v>22</v>
      </c>
      <c r="F26" s="58" t="s">
        <v>22</v>
      </c>
      <c r="G26" s="19" t="s">
        <v>2</v>
      </c>
      <c r="H26" s="14"/>
      <c r="I26" s="15">
        <v>24</v>
      </c>
      <c r="J26" s="15"/>
      <c r="K26" s="74" t="s">
        <v>18</v>
      </c>
      <c r="L26" s="9">
        <f>SUMPRODUCT(LEN(B3:F50)-LEN(SUBSTITUTE(B3:F50,"O","")))</f>
        <v>5</v>
      </c>
    </row>
    <row r="27" spans="1:21" ht="15.75" customHeight="1" x14ac:dyDescent="0.4">
      <c r="A27" s="137">
        <f t="shared" si="1"/>
        <v>45628</v>
      </c>
      <c r="B27" s="156" t="s">
        <v>24</v>
      </c>
      <c r="C27" s="157" t="s">
        <v>24</v>
      </c>
      <c r="D27" s="143" t="s">
        <v>24</v>
      </c>
      <c r="E27" s="59" t="s">
        <v>24</v>
      </c>
      <c r="F27" s="59" t="s">
        <v>24</v>
      </c>
      <c r="G27" s="19" t="s">
        <v>2</v>
      </c>
      <c r="H27" s="14"/>
      <c r="I27" s="15">
        <v>23</v>
      </c>
      <c r="J27" s="15"/>
      <c r="K27" s="10" t="s">
        <v>2</v>
      </c>
      <c r="L27" s="9" cm="1">
        <f t="array" ref="L27">SUMPRODUCT(LEN(B11:G50)-LEN(SUBSTITUTE(B11:G50,"NA","")))</f>
        <v>16</v>
      </c>
    </row>
    <row r="28" spans="1:21" ht="15.75" customHeight="1" x14ac:dyDescent="0.4">
      <c r="A28" s="137">
        <f t="shared" si="1"/>
        <v>45635</v>
      </c>
      <c r="B28" s="151" t="s">
        <v>422</v>
      </c>
      <c r="C28" s="152" t="s">
        <v>422</v>
      </c>
      <c r="D28" s="140" t="s">
        <v>422</v>
      </c>
      <c r="E28" s="19" t="s">
        <v>422</v>
      </c>
      <c r="F28" s="19" t="s">
        <v>481</v>
      </c>
      <c r="G28" s="19" t="s">
        <v>2</v>
      </c>
      <c r="H28" s="14"/>
      <c r="I28" s="15">
        <v>22</v>
      </c>
      <c r="J28" s="15"/>
      <c r="K28" s="8" t="s">
        <v>21</v>
      </c>
      <c r="L28" s="9">
        <f>COUNTIF($B$3:$F$50,K28)</f>
        <v>0</v>
      </c>
    </row>
    <row r="29" spans="1:21" ht="15.75" customHeight="1" x14ac:dyDescent="0.4">
      <c r="A29" s="137">
        <f t="shared" si="1"/>
        <v>45642</v>
      </c>
      <c r="B29" s="151" t="s">
        <v>422</v>
      </c>
      <c r="C29" s="152" t="s">
        <v>423</v>
      </c>
      <c r="D29" s="140" t="s">
        <v>423</v>
      </c>
      <c r="E29" s="19" t="s">
        <v>423</v>
      </c>
      <c r="F29" s="19" t="s">
        <v>481</v>
      </c>
      <c r="G29" s="19" t="s">
        <v>2</v>
      </c>
      <c r="H29" s="14"/>
      <c r="I29" s="15">
        <v>21</v>
      </c>
      <c r="J29" s="15"/>
    </row>
    <row r="30" spans="1:21" ht="15.75" customHeight="1" x14ac:dyDescent="0.4">
      <c r="A30" s="137">
        <f t="shared" si="1"/>
        <v>45649</v>
      </c>
      <c r="B30" s="158" t="s">
        <v>16</v>
      </c>
      <c r="C30" s="159" t="s">
        <v>16</v>
      </c>
      <c r="D30" s="144"/>
      <c r="E30" s="16" t="s">
        <v>16</v>
      </c>
      <c r="F30" s="16" t="s">
        <v>16</v>
      </c>
      <c r="G30" s="16" t="s">
        <v>16</v>
      </c>
      <c r="H30" s="14"/>
      <c r="I30" s="15">
        <v>20</v>
      </c>
      <c r="J30" s="15"/>
    </row>
    <row r="31" spans="1:21" ht="15.75" customHeight="1" x14ac:dyDescent="0.4">
      <c r="A31" s="137">
        <f t="shared" si="1"/>
        <v>45656</v>
      </c>
      <c r="B31" s="158" t="s">
        <v>16</v>
      </c>
      <c r="C31" s="159" t="s">
        <v>16</v>
      </c>
      <c r="D31" s="144"/>
      <c r="E31" s="16" t="s">
        <v>16</v>
      </c>
      <c r="F31" s="16" t="s">
        <v>16</v>
      </c>
      <c r="G31" s="16" t="s">
        <v>16</v>
      </c>
      <c r="H31" s="14"/>
      <c r="I31" s="15">
        <v>19</v>
      </c>
      <c r="J31" s="15"/>
      <c r="K31" s="184" t="s">
        <v>34</v>
      </c>
      <c r="L31" s="184"/>
      <c r="M31" s="184"/>
      <c r="O31" s="184" t="s">
        <v>235</v>
      </c>
      <c r="P31" s="184"/>
      <c r="Q31" s="184"/>
      <c r="S31" s="185" t="s">
        <v>236</v>
      </c>
      <c r="T31" s="186"/>
      <c r="U31" s="187"/>
    </row>
    <row r="32" spans="1:21" ht="15.75" customHeight="1" x14ac:dyDescent="0.4">
      <c r="A32" s="137">
        <f t="shared" si="1"/>
        <v>45663</v>
      </c>
      <c r="B32" s="151" t="s">
        <v>423</v>
      </c>
      <c r="C32" s="152" t="s">
        <v>423</v>
      </c>
      <c r="D32" s="140" t="s">
        <v>423</v>
      </c>
      <c r="E32" s="19" t="s">
        <v>423</v>
      </c>
      <c r="F32" s="19" t="s">
        <v>481</v>
      </c>
      <c r="G32" s="19" t="s">
        <v>423</v>
      </c>
      <c r="H32" s="14"/>
      <c r="I32" s="15">
        <v>18</v>
      </c>
      <c r="J32" s="15"/>
      <c r="K32" s="13" t="s">
        <v>0</v>
      </c>
      <c r="L32" s="13" t="s">
        <v>15</v>
      </c>
      <c r="M32" s="13" t="s">
        <v>237</v>
      </c>
      <c r="O32" s="13" t="s">
        <v>0</v>
      </c>
      <c r="P32" s="13" t="s">
        <v>15</v>
      </c>
      <c r="Q32" s="13" t="s">
        <v>237</v>
      </c>
      <c r="S32" s="13" t="s">
        <v>0</v>
      </c>
      <c r="T32" s="13" t="s">
        <v>15</v>
      </c>
      <c r="U32" s="13" t="s">
        <v>237</v>
      </c>
    </row>
    <row r="33" spans="1:21" ht="15.75" customHeight="1" thickBot="1" x14ac:dyDescent="0.45">
      <c r="A33" s="137">
        <f t="shared" si="1"/>
        <v>45670</v>
      </c>
      <c r="B33" s="151" t="s">
        <v>423</v>
      </c>
      <c r="C33" s="152" t="s">
        <v>423</v>
      </c>
      <c r="D33" s="140" t="s">
        <v>423</v>
      </c>
      <c r="E33" s="19" t="s">
        <v>423</v>
      </c>
      <c r="F33" s="19" t="s">
        <v>481</v>
      </c>
      <c r="G33" s="19" t="s">
        <v>424</v>
      </c>
      <c r="H33" s="14"/>
      <c r="I33" s="15">
        <v>17</v>
      </c>
      <c r="J33" s="15"/>
      <c r="K33" s="166" t="s">
        <v>54</v>
      </c>
      <c r="L33" s="87">
        <f>'Zeta Periods'!G3</f>
        <v>1</v>
      </c>
      <c r="M33" s="87">
        <f>COUNTIF($B$3:$G$52,K33)</f>
        <v>1</v>
      </c>
      <c r="O33" s="129" t="s">
        <v>417</v>
      </c>
      <c r="P33" s="55">
        <f>'Zeta Periods'!G90</f>
        <v>2</v>
      </c>
      <c r="Q33" s="87">
        <f>COUNTIF($B$3:$G$52,O33)</f>
        <v>2</v>
      </c>
      <c r="S33" s="129" t="s">
        <v>424</v>
      </c>
      <c r="T33" s="55">
        <f>'Zeta Periods'!G139</f>
        <v>10</v>
      </c>
      <c r="U33" s="87">
        <f>COUNTIF($B$3:$G$52,S33)</f>
        <v>10</v>
      </c>
    </row>
    <row r="34" spans="1:21" ht="15.75" customHeight="1" x14ac:dyDescent="0.4">
      <c r="A34" s="137">
        <f t="shared" si="1"/>
        <v>45677</v>
      </c>
      <c r="B34" s="151" t="s">
        <v>424</v>
      </c>
      <c r="C34" s="152" t="s">
        <v>424</v>
      </c>
      <c r="D34" s="140" t="s">
        <v>424</v>
      </c>
      <c r="E34" s="19" t="s">
        <v>424</v>
      </c>
      <c r="F34" s="19" t="s">
        <v>481</v>
      </c>
      <c r="G34" s="19" t="s">
        <v>424</v>
      </c>
      <c r="H34" s="14"/>
      <c r="I34" s="15">
        <v>16</v>
      </c>
      <c r="J34" s="15"/>
      <c r="K34" s="167" t="s">
        <v>55</v>
      </c>
      <c r="L34" s="88">
        <f>'Zeta Periods'!G7</f>
        <v>4.5</v>
      </c>
      <c r="M34" s="87">
        <f t="shared" ref="M34:M44" si="2">COUNTIF($B$3:$G$52,K34)</f>
        <v>4</v>
      </c>
      <c r="O34" s="129" t="s">
        <v>418</v>
      </c>
      <c r="P34" s="55">
        <f>'Zeta Periods'!G94</f>
        <v>4</v>
      </c>
      <c r="Q34" s="87">
        <f t="shared" ref="Q34:Q40" si="3">COUNTIF($B$3:$G$52,O34)</f>
        <v>4</v>
      </c>
      <c r="S34" s="129" t="s">
        <v>425</v>
      </c>
      <c r="T34" s="55">
        <f>'Zeta Periods'!G151</f>
        <v>8</v>
      </c>
      <c r="U34" s="87">
        <f t="shared" ref="U34:U41" si="4">COUNTIF($B$3:$G$52,S34)</f>
        <v>8</v>
      </c>
    </row>
    <row r="35" spans="1:21" ht="15.75" customHeight="1" thickBot="1" x14ac:dyDescent="0.45">
      <c r="A35" s="137">
        <f t="shared" si="1"/>
        <v>45684</v>
      </c>
      <c r="B35" s="160" t="s">
        <v>22</v>
      </c>
      <c r="C35" s="155" t="s">
        <v>22</v>
      </c>
      <c r="D35" s="142" t="s">
        <v>22</v>
      </c>
      <c r="E35" s="58" t="s">
        <v>22</v>
      </c>
      <c r="F35" s="58" t="s">
        <v>22</v>
      </c>
      <c r="G35" s="58" t="s">
        <v>22</v>
      </c>
      <c r="H35" s="14"/>
      <c r="I35" s="15">
        <v>15</v>
      </c>
      <c r="J35" s="15"/>
      <c r="K35" s="168" t="s">
        <v>56</v>
      </c>
      <c r="L35" s="90">
        <f>'Zeta Periods'!G16</f>
        <v>4.5</v>
      </c>
      <c r="M35" s="87">
        <f t="shared" si="2"/>
        <v>4</v>
      </c>
      <c r="O35" s="129" t="s">
        <v>419</v>
      </c>
      <c r="P35" s="55">
        <f>'Zeta Periods'!G100</f>
        <v>7</v>
      </c>
      <c r="Q35" s="87">
        <f t="shared" si="3"/>
        <v>7</v>
      </c>
      <c r="S35" s="129" t="s">
        <v>426</v>
      </c>
      <c r="T35" s="55">
        <f>'Zeta Periods'!G160</f>
        <v>2</v>
      </c>
      <c r="U35" s="87">
        <f t="shared" si="4"/>
        <v>2</v>
      </c>
    </row>
    <row r="36" spans="1:21" ht="15.75" customHeight="1" x14ac:dyDescent="0.4">
      <c r="A36" s="137">
        <f t="shared" si="1"/>
        <v>45691</v>
      </c>
      <c r="B36" s="156" t="s">
        <v>24</v>
      </c>
      <c r="C36" s="157" t="s">
        <v>24</v>
      </c>
      <c r="D36" s="143" t="s">
        <v>24</v>
      </c>
      <c r="E36" s="59" t="s">
        <v>24</v>
      </c>
      <c r="F36" s="59" t="s">
        <v>24</v>
      </c>
      <c r="G36" s="59" t="s">
        <v>24</v>
      </c>
      <c r="H36" s="14"/>
      <c r="I36" s="15">
        <v>14</v>
      </c>
      <c r="J36" s="15"/>
      <c r="K36" s="128" t="s">
        <v>57</v>
      </c>
      <c r="L36" s="92">
        <f>'Zeta Periods'!G25</f>
        <v>9</v>
      </c>
      <c r="M36" s="87">
        <f t="shared" si="2"/>
        <v>9</v>
      </c>
      <c r="O36" s="129" t="s">
        <v>420</v>
      </c>
      <c r="P36" s="55">
        <f>'Zeta Periods'!G105</f>
        <v>2</v>
      </c>
      <c r="Q36" s="87">
        <f t="shared" si="3"/>
        <v>2</v>
      </c>
      <c r="S36" s="129" t="s">
        <v>427</v>
      </c>
      <c r="T36" s="55">
        <f>'Zeta Periods'!G164</f>
        <v>6</v>
      </c>
      <c r="U36" s="87">
        <f t="shared" si="4"/>
        <v>6</v>
      </c>
    </row>
    <row r="37" spans="1:21" ht="15.75" customHeight="1" x14ac:dyDescent="0.4">
      <c r="A37" s="137">
        <f t="shared" si="1"/>
        <v>45698</v>
      </c>
      <c r="B37" s="151" t="s">
        <v>424</v>
      </c>
      <c r="C37" s="152" t="s">
        <v>424</v>
      </c>
      <c r="D37" s="140" t="s">
        <v>424</v>
      </c>
      <c r="E37" s="19" t="s">
        <v>424</v>
      </c>
      <c r="F37" s="19" t="s">
        <v>481</v>
      </c>
      <c r="G37" s="16" t="s">
        <v>16</v>
      </c>
      <c r="H37" s="14"/>
      <c r="I37" s="15">
        <v>13</v>
      </c>
      <c r="J37" s="15"/>
      <c r="K37" s="129" t="s">
        <v>58</v>
      </c>
      <c r="L37" s="93">
        <f>'Zeta Periods'!G36</f>
        <v>9</v>
      </c>
      <c r="M37" s="87">
        <f t="shared" si="2"/>
        <v>9</v>
      </c>
      <c r="O37" s="129" t="s">
        <v>421</v>
      </c>
      <c r="P37" s="55">
        <f>'Zeta Periods'!G109</f>
        <v>4</v>
      </c>
      <c r="Q37" s="87">
        <f t="shared" si="3"/>
        <v>3</v>
      </c>
      <c r="S37" s="129" t="s">
        <v>428</v>
      </c>
      <c r="T37" s="55">
        <f>'Zeta Periods'!G170</f>
        <v>5</v>
      </c>
      <c r="U37" s="87">
        <f t="shared" si="4"/>
        <v>5</v>
      </c>
    </row>
    <row r="38" spans="1:21" ht="15.75" customHeight="1" x14ac:dyDescent="0.4">
      <c r="A38" s="137">
        <f t="shared" si="1"/>
        <v>45705</v>
      </c>
      <c r="B38" s="158" t="s">
        <v>16</v>
      </c>
      <c r="C38" s="159" t="s">
        <v>16</v>
      </c>
      <c r="D38" s="164" t="s">
        <v>13</v>
      </c>
      <c r="E38" s="19" t="s">
        <v>425</v>
      </c>
      <c r="F38" s="19" t="s">
        <v>481</v>
      </c>
      <c r="G38" s="19" t="s">
        <v>425</v>
      </c>
      <c r="H38" s="14"/>
      <c r="I38" s="15">
        <v>12</v>
      </c>
      <c r="J38" s="15"/>
      <c r="K38" s="129" t="s">
        <v>59</v>
      </c>
      <c r="L38" s="93">
        <f>'Zeta Periods'!G47</f>
        <v>5</v>
      </c>
      <c r="M38" s="87">
        <f t="shared" si="2"/>
        <v>5</v>
      </c>
      <c r="O38" s="129" t="s">
        <v>422</v>
      </c>
      <c r="P38" s="55">
        <f>'Zeta Periods'!G113</f>
        <v>5</v>
      </c>
      <c r="Q38" s="87">
        <f t="shared" si="3"/>
        <v>5</v>
      </c>
      <c r="S38" s="129" t="s">
        <v>429</v>
      </c>
      <c r="T38" s="55">
        <f>'Zeta Periods'!G177</f>
        <v>4</v>
      </c>
      <c r="U38" s="87">
        <f t="shared" si="4"/>
        <v>4</v>
      </c>
    </row>
    <row r="39" spans="1:21" ht="15.75" customHeight="1" x14ac:dyDescent="0.4">
      <c r="A39" s="137">
        <f t="shared" si="1"/>
        <v>45712</v>
      </c>
      <c r="B39" s="151" t="s">
        <v>425</v>
      </c>
      <c r="C39" s="152" t="s">
        <v>425</v>
      </c>
      <c r="D39" s="140" t="s">
        <v>425</v>
      </c>
      <c r="E39" s="19" t="s">
        <v>425</v>
      </c>
      <c r="F39" s="19" t="s">
        <v>481</v>
      </c>
      <c r="G39" s="19" t="s">
        <v>425</v>
      </c>
      <c r="H39" s="14"/>
      <c r="I39" s="15">
        <v>11</v>
      </c>
      <c r="J39" s="15"/>
      <c r="K39" s="129" t="s">
        <v>60</v>
      </c>
      <c r="L39" s="93">
        <f>'Zeta Periods'!G54</f>
        <v>4</v>
      </c>
      <c r="M39" s="87">
        <f t="shared" si="2"/>
        <v>4</v>
      </c>
      <c r="O39" s="129" t="s">
        <v>423</v>
      </c>
      <c r="P39" s="55">
        <f>'Zeta Periods'!G118</f>
        <v>12</v>
      </c>
      <c r="Q39" s="87">
        <f t="shared" si="3"/>
        <v>12</v>
      </c>
      <c r="S39" s="129" t="s">
        <v>430</v>
      </c>
      <c r="T39" s="55">
        <f>'Zeta Periods'!G181</f>
        <v>2</v>
      </c>
      <c r="U39" s="87">
        <f t="shared" si="4"/>
        <v>1</v>
      </c>
    </row>
    <row r="40" spans="1:21" ht="15.75" customHeight="1" x14ac:dyDescent="0.4">
      <c r="A40" s="137">
        <f t="shared" si="1"/>
        <v>45719</v>
      </c>
      <c r="B40" s="151" t="s">
        <v>425</v>
      </c>
      <c r="C40" s="152" t="s">
        <v>426</v>
      </c>
      <c r="D40" s="140" t="s">
        <v>426</v>
      </c>
      <c r="E40" s="19" t="s">
        <v>427</v>
      </c>
      <c r="F40" s="19" t="s">
        <v>481</v>
      </c>
      <c r="G40" s="19" t="s">
        <v>427</v>
      </c>
      <c r="H40" s="14"/>
      <c r="I40" s="15">
        <v>10</v>
      </c>
      <c r="J40" s="15"/>
      <c r="K40" s="129" t="s">
        <v>61</v>
      </c>
      <c r="L40" s="93">
        <f>'Zeta Periods'!G60</f>
        <v>7</v>
      </c>
      <c r="M40" s="87">
        <f t="shared" si="2"/>
        <v>7</v>
      </c>
      <c r="O40" s="129" t="s">
        <v>431</v>
      </c>
      <c r="P40" s="55">
        <f>'Zeta Periods'!G133</f>
        <v>0</v>
      </c>
      <c r="Q40" s="87">
        <f t="shared" si="3"/>
        <v>0</v>
      </c>
      <c r="S40" s="129" t="s">
        <v>432</v>
      </c>
      <c r="T40" s="55">
        <f>'Zeta Periods'!G186</f>
        <v>2</v>
      </c>
      <c r="U40" s="87">
        <f t="shared" si="4"/>
        <v>0</v>
      </c>
    </row>
    <row r="41" spans="1:21" ht="15.75" customHeight="1" x14ac:dyDescent="0.4">
      <c r="A41" s="137">
        <f t="shared" si="1"/>
        <v>45726</v>
      </c>
      <c r="B41" s="151" t="s">
        <v>427</v>
      </c>
      <c r="C41" s="152" t="s">
        <v>483</v>
      </c>
      <c r="D41" s="140" t="s">
        <v>427</v>
      </c>
      <c r="E41" s="19" t="s">
        <v>427</v>
      </c>
      <c r="F41" s="19" t="s">
        <v>481</v>
      </c>
      <c r="G41" s="19" t="s">
        <v>427</v>
      </c>
      <c r="H41" s="14"/>
      <c r="I41" s="15">
        <v>9</v>
      </c>
      <c r="J41" s="15"/>
      <c r="K41" s="129" t="s">
        <v>62</v>
      </c>
      <c r="L41" s="93">
        <f>'Zeta Periods'!G69</f>
        <v>1</v>
      </c>
      <c r="M41" s="87">
        <f t="shared" si="2"/>
        <v>1</v>
      </c>
      <c r="O41" s="13" t="s">
        <v>5</v>
      </c>
      <c r="P41" s="13">
        <f>SUM(P33:P40)</f>
        <v>36</v>
      </c>
      <c r="Q41" s="13">
        <f>SUM(Q33:Q40)</f>
        <v>35</v>
      </c>
      <c r="S41" s="129" t="s">
        <v>433</v>
      </c>
      <c r="T41" s="55">
        <f>'Zeta Periods'!G189</f>
        <v>0</v>
      </c>
      <c r="U41" s="87">
        <f t="shared" si="4"/>
        <v>0</v>
      </c>
    </row>
    <row r="42" spans="1:21" ht="15.75" customHeight="1" x14ac:dyDescent="0.4">
      <c r="A42" s="137">
        <f t="shared" si="1"/>
        <v>45733</v>
      </c>
      <c r="B42" s="151" t="s">
        <v>428</v>
      </c>
      <c r="C42" s="152" t="s">
        <v>428</v>
      </c>
      <c r="D42" s="140" t="s">
        <v>428</v>
      </c>
      <c r="E42" s="19" t="s">
        <v>428</v>
      </c>
      <c r="F42" s="19" t="s">
        <v>481</v>
      </c>
      <c r="G42" s="19" t="s">
        <v>428</v>
      </c>
      <c r="H42" s="14"/>
      <c r="I42" s="15">
        <v>8</v>
      </c>
      <c r="J42" s="15"/>
      <c r="K42" s="129" t="s">
        <v>63</v>
      </c>
      <c r="L42" s="93">
        <f>'Zeta Periods'!G72</f>
        <v>3</v>
      </c>
      <c r="M42" s="87">
        <f t="shared" si="2"/>
        <v>3</v>
      </c>
      <c r="S42" s="13" t="s">
        <v>5</v>
      </c>
      <c r="T42" s="13">
        <f>SUM(T33:T41)</f>
        <v>39</v>
      </c>
      <c r="U42" s="13">
        <f>SUM(U33:U41)</f>
        <v>36</v>
      </c>
    </row>
    <row r="43" spans="1:21" ht="15.75" customHeight="1" x14ac:dyDescent="0.4">
      <c r="A43" s="137">
        <f t="shared" si="1"/>
        <v>45740</v>
      </c>
      <c r="B43" s="151" t="s">
        <v>429</v>
      </c>
      <c r="C43" s="152" t="s">
        <v>429</v>
      </c>
      <c r="D43" s="140" t="s">
        <v>429</v>
      </c>
      <c r="E43" s="19" t="s">
        <v>429</v>
      </c>
      <c r="F43" s="19" t="s">
        <v>481</v>
      </c>
      <c r="G43" s="19" t="s">
        <v>430</v>
      </c>
      <c r="H43" s="14"/>
      <c r="I43" s="15">
        <v>7</v>
      </c>
      <c r="J43" s="15"/>
      <c r="K43" s="129" t="s">
        <v>415</v>
      </c>
      <c r="L43" s="93">
        <f>'Zeta Periods'!G77</f>
        <v>5</v>
      </c>
      <c r="M43" s="87">
        <f t="shared" si="2"/>
        <v>5</v>
      </c>
    </row>
    <row r="44" spans="1:21" ht="15.75" customHeight="1" x14ac:dyDescent="0.4">
      <c r="A44" s="137">
        <f t="shared" si="1"/>
        <v>45747</v>
      </c>
      <c r="B44" s="158" t="s">
        <v>16</v>
      </c>
      <c r="C44" s="159" t="s">
        <v>16</v>
      </c>
      <c r="D44" s="144" t="s">
        <v>16</v>
      </c>
      <c r="E44" s="16" t="s">
        <v>16</v>
      </c>
      <c r="F44" s="16" t="s">
        <v>16</v>
      </c>
      <c r="G44" s="16" t="s">
        <v>16</v>
      </c>
      <c r="H44" s="14"/>
      <c r="I44" s="15">
        <v>6</v>
      </c>
      <c r="J44" s="15"/>
      <c r="K44" s="129" t="s">
        <v>416</v>
      </c>
      <c r="L44" s="93">
        <f>'Zeta Periods'!G84</f>
        <v>0</v>
      </c>
      <c r="M44" s="87">
        <f t="shared" si="2"/>
        <v>0</v>
      </c>
      <c r="P44" s="57" t="s">
        <v>15</v>
      </c>
      <c r="Q44" s="57" t="s">
        <v>237</v>
      </c>
    </row>
    <row r="45" spans="1:21" ht="15.75" customHeight="1" x14ac:dyDescent="0.4">
      <c r="A45" s="137">
        <f t="shared" si="1"/>
        <v>45754</v>
      </c>
      <c r="B45" s="158" t="s">
        <v>16</v>
      </c>
      <c r="C45" s="159" t="s">
        <v>16</v>
      </c>
      <c r="D45" s="144" t="s">
        <v>16</v>
      </c>
      <c r="E45" s="16" t="s">
        <v>16</v>
      </c>
      <c r="F45" s="16" t="s">
        <v>16</v>
      </c>
      <c r="G45" s="16" t="s">
        <v>16</v>
      </c>
      <c r="H45" s="14"/>
      <c r="I45" s="15">
        <v>5</v>
      </c>
      <c r="J45" s="15"/>
      <c r="K45" s="13" t="s">
        <v>5</v>
      </c>
      <c r="L45" s="13">
        <f>SUM(L33:L44)</f>
        <v>53</v>
      </c>
      <c r="M45" s="13">
        <f>SUM(M33:M44)</f>
        <v>52</v>
      </c>
      <c r="O45" s="13" t="s">
        <v>5</v>
      </c>
      <c r="P45" s="13">
        <f>L45+P41+T42</f>
        <v>128</v>
      </c>
      <c r="Q45" s="13">
        <f>M45+Q41+U42</f>
        <v>123</v>
      </c>
    </row>
    <row r="46" spans="1:21" ht="15.75" customHeight="1" x14ac:dyDescent="0.4">
      <c r="A46" s="137">
        <f t="shared" si="1"/>
        <v>45761</v>
      </c>
      <c r="B46" s="160" t="s">
        <v>22</v>
      </c>
      <c r="C46" s="155" t="s">
        <v>22</v>
      </c>
      <c r="D46" s="142" t="s">
        <v>22</v>
      </c>
      <c r="E46" s="58" t="s">
        <v>22</v>
      </c>
      <c r="F46" s="58" t="s">
        <v>22</v>
      </c>
      <c r="G46" s="16" t="s">
        <v>16</v>
      </c>
      <c r="H46" s="14"/>
      <c r="I46" s="15">
        <v>4</v>
      </c>
      <c r="J46" s="15"/>
    </row>
    <row r="47" spans="1:21" ht="15.75" customHeight="1" x14ac:dyDescent="0.4">
      <c r="A47" s="137">
        <f t="shared" si="1"/>
        <v>45768</v>
      </c>
      <c r="B47" s="158" t="s">
        <v>16</v>
      </c>
      <c r="C47" s="159" t="s">
        <v>16</v>
      </c>
      <c r="D47" s="142" t="s">
        <v>22</v>
      </c>
      <c r="E47" s="58" t="s">
        <v>22</v>
      </c>
      <c r="F47" s="58" t="s">
        <v>22</v>
      </c>
      <c r="G47" s="58" t="s">
        <v>22</v>
      </c>
      <c r="I47" s="15">
        <v>3</v>
      </c>
      <c r="J47" s="15"/>
    </row>
    <row r="48" spans="1:21" ht="15.75" customHeight="1" x14ac:dyDescent="0.4">
      <c r="A48" s="137">
        <f t="shared" si="1"/>
        <v>45775</v>
      </c>
      <c r="B48" s="160" t="s">
        <v>22</v>
      </c>
      <c r="C48" s="155" t="s">
        <v>22</v>
      </c>
      <c r="D48" s="142" t="s">
        <v>22</v>
      </c>
      <c r="E48" s="58" t="s">
        <v>22</v>
      </c>
      <c r="F48" s="58" t="s">
        <v>22</v>
      </c>
      <c r="G48" s="58" t="s">
        <v>22</v>
      </c>
      <c r="I48" s="15">
        <v>2</v>
      </c>
    </row>
    <row r="49" spans="1:9" ht="15.75" customHeight="1" x14ac:dyDescent="0.4">
      <c r="A49" s="137">
        <f t="shared" si="1"/>
        <v>45782</v>
      </c>
      <c r="B49" s="158" t="s">
        <v>16</v>
      </c>
      <c r="C49" s="159" t="s">
        <v>16</v>
      </c>
      <c r="D49" s="142" t="s">
        <v>22</v>
      </c>
      <c r="E49" s="58" t="s">
        <v>22</v>
      </c>
      <c r="F49" s="58" t="s">
        <v>22</v>
      </c>
      <c r="G49" s="58" t="s">
        <v>22</v>
      </c>
      <c r="I49" s="15">
        <v>1</v>
      </c>
    </row>
    <row r="50" spans="1:9" ht="15.75" customHeight="1" x14ac:dyDescent="0.4">
      <c r="A50" s="137">
        <f t="shared" si="1"/>
        <v>45789</v>
      </c>
      <c r="B50" s="161" t="s">
        <v>23</v>
      </c>
      <c r="C50" s="165" t="s">
        <v>23</v>
      </c>
      <c r="D50" s="140" t="s">
        <v>434</v>
      </c>
      <c r="E50" s="19" t="s">
        <v>434</v>
      </c>
      <c r="F50" s="19" t="s">
        <v>434</v>
      </c>
      <c r="G50" s="19" t="s">
        <v>434</v>
      </c>
      <c r="I50" s="15"/>
    </row>
    <row r="51" spans="1:9" ht="15.75" customHeight="1" x14ac:dyDescent="0.4">
      <c r="A51" s="137">
        <f t="shared" si="1"/>
        <v>45796</v>
      </c>
      <c r="B51" s="151" t="s">
        <v>434</v>
      </c>
      <c r="C51" s="152" t="s">
        <v>434</v>
      </c>
      <c r="D51" s="140" t="s">
        <v>434</v>
      </c>
      <c r="E51" s="19" t="s">
        <v>434</v>
      </c>
      <c r="F51" s="19" t="s">
        <v>434</v>
      </c>
      <c r="G51" s="19" t="s">
        <v>434</v>
      </c>
      <c r="I51" s="15"/>
    </row>
    <row r="52" spans="1:9" ht="15.75" customHeight="1" thickBot="1" x14ac:dyDescent="0.45">
      <c r="A52" s="137">
        <f t="shared" si="1"/>
        <v>45803</v>
      </c>
      <c r="B52" s="162" t="s">
        <v>434</v>
      </c>
      <c r="C52" s="163" t="s">
        <v>434</v>
      </c>
      <c r="D52" s="140" t="s">
        <v>434</v>
      </c>
      <c r="E52" s="19" t="s">
        <v>434</v>
      </c>
      <c r="F52" s="19" t="s">
        <v>434</v>
      </c>
      <c r="G52" s="19" t="s">
        <v>434</v>
      </c>
    </row>
  </sheetData>
  <sheetProtection selectLockedCells="1"/>
  <mergeCells count="11">
    <mergeCell ref="K21:L21"/>
    <mergeCell ref="N22:S22"/>
    <mergeCell ref="K31:M31"/>
    <mergeCell ref="O31:Q31"/>
    <mergeCell ref="S31:U31"/>
    <mergeCell ref="N19:N20"/>
    <mergeCell ref="A8:F8"/>
    <mergeCell ref="K9:L9"/>
    <mergeCell ref="O10:O12"/>
    <mergeCell ref="P10:P12"/>
    <mergeCell ref="K15:L15"/>
  </mergeCells>
  <phoneticPr fontId="18" type="noConversion"/>
  <conditionalFormatting sqref="M33:M44">
    <cfRule type="cellIs" dxfId="27" priority="9" operator="lessThan">
      <formula>L33</formula>
    </cfRule>
    <cfRule type="cellIs" dxfId="26" priority="10" operator="greaterThan">
      <formula>L33</formula>
    </cfRule>
  </conditionalFormatting>
  <conditionalFormatting sqref="O19:O20">
    <cfRule type="cellIs" dxfId="25" priority="17" operator="lessThan">
      <formula>0</formula>
    </cfRule>
    <cfRule type="cellIs" dxfId="24" priority="18" operator="lessThan">
      <formula>0</formula>
    </cfRule>
  </conditionalFormatting>
  <conditionalFormatting sqref="O24">
    <cfRule type="cellIs" dxfId="23" priority="13" operator="lessThan">
      <formula>0</formula>
    </cfRule>
    <cfRule type="cellIs" dxfId="22" priority="14" operator="lessThan">
      <formula>0</formula>
    </cfRule>
  </conditionalFormatting>
  <conditionalFormatting sqref="Q33:Q40">
    <cfRule type="cellIs" dxfId="21" priority="3" operator="lessThan">
      <formula>P33</formula>
    </cfRule>
    <cfRule type="cellIs" dxfId="20" priority="4" operator="greaterThan">
      <formula>P33</formula>
    </cfRule>
  </conditionalFormatting>
  <conditionalFormatting sqref="R19:R20">
    <cfRule type="cellIs" dxfId="19" priority="15" operator="lessThan">
      <formula>0</formula>
    </cfRule>
    <cfRule type="cellIs" dxfId="18" priority="16" operator="lessThan">
      <formula>0</formula>
    </cfRule>
  </conditionalFormatting>
  <conditionalFormatting sqref="R24">
    <cfRule type="cellIs" dxfId="17" priority="11" operator="lessThan">
      <formula>0</formula>
    </cfRule>
    <cfRule type="cellIs" dxfId="16" priority="12" operator="lessThan">
      <formula>0</formula>
    </cfRule>
  </conditionalFormatting>
  <conditionalFormatting sqref="U33:U41">
    <cfRule type="cellIs" dxfId="15" priority="1" operator="lessThan">
      <formula>T33</formula>
    </cfRule>
    <cfRule type="cellIs" dxfId="14" priority="2" operator="greaterThan">
      <formula>T33</formula>
    </cfRule>
  </conditionalFormatting>
  <pageMargins left="0.39370078740157483" right="0.39370078740157483" top="0.59055118110236227" bottom="0.59055118110236227" header="0.19685039370078741" footer="0.19685039370078741"/>
  <pageSetup paperSize="8" scale="65" orientation="landscape" r:id="rId1"/>
  <headerFooter>
    <oddHeader>&amp;L&amp;"Arial,Bold"&amp;12N5 AoM Plan 2023-24</oddHeader>
    <oddFooter>&amp;LN5 AoM&amp;C&amp;P of &amp;N&amp;RPrinted at &amp;T on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8112-40FA-4030-9675-A908E17CEDD2}">
  <sheetPr>
    <pageSetUpPr fitToPage="1"/>
  </sheetPr>
  <dimension ref="A1:U52"/>
  <sheetViews>
    <sheetView topLeftCell="A25" workbookViewId="0">
      <selection activeCell="I42" sqref="I42"/>
    </sheetView>
  </sheetViews>
  <sheetFormatPr defaultColWidth="9.06640625" defaultRowHeight="15.75" customHeight="1" x14ac:dyDescent="0.45"/>
  <cols>
    <col min="1" max="1" width="11.73046875" style="113" bestFit="1" customWidth="1"/>
    <col min="2" max="6" width="9.73046875" style="2" bestFit="1" customWidth="1"/>
    <col min="7" max="7" width="6.796875" style="2" bestFit="1" customWidth="1"/>
    <col min="8" max="8" width="3.796875" style="2" bestFit="1" customWidth="1"/>
    <col min="9" max="9" width="3.796875" style="2" customWidth="1"/>
    <col min="10" max="10" width="5.33203125" style="2" customWidth="1"/>
    <col min="11" max="11" width="9.265625" style="2" bestFit="1" customWidth="1"/>
    <col min="12" max="12" width="4.46484375" style="2" bestFit="1" customWidth="1"/>
    <col min="13" max="13" width="7.46484375" style="2" bestFit="1" customWidth="1"/>
    <col min="14" max="14" width="10.59765625" style="2" bestFit="1" customWidth="1"/>
    <col min="15" max="15" width="6.06640625" style="2" bestFit="1" customWidth="1"/>
    <col min="16" max="16" width="6.19921875" style="2" bestFit="1" customWidth="1"/>
    <col min="17" max="17" width="7.46484375" style="2" bestFit="1" customWidth="1"/>
    <col min="18" max="18" width="5.19921875" style="2" bestFit="1" customWidth="1"/>
    <col min="19" max="19" width="7.59765625" style="2" bestFit="1" customWidth="1"/>
    <col min="20" max="20" width="4.19921875" style="2" bestFit="1" customWidth="1"/>
    <col min="21" max="21" width="7.46484375" style="2" bestFit="1" customWidth="1"/>
    <col min="22" max="16384" width="9.06640625" style="2"/>
  </cols>
  <sheetData>
    <row r="1" spans="1:20" ht="15.75" customHeight="1" x14ac:dyDescent="0.45">
      <c r="A1" s="114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"/>
      <c r="H1" s="1"/>
      <c r="I1" s="1"/>
    </row>
    <row r="2" spans="1:20" ht="15.75" customHeight="1" x14ac:dyDescent="0.45">
      <c r="A2" s="114" t="s">
        <v>12</v>
      </c>
      <c r="B2" s="115">
        <v>5</v>
      </c>
      <c r="C2" s="115">
        <v>5</v>
      </c>
      <c r="D2" s="115">
        <v>5</v>
      </c>
      <c r="E2" s="116" t="s">
        <v>477</v>
      </c>
      <c r="F2" s="116">
        <v>1</v>
      </c>
      <c r="G2" s="14"/>
      <c r="H2" s="14"/>
      <c r="I2" s="14"/>
    </row>
    <row r="3" spans="1:20" ht="15.75" customHeight="1" x14ac:dyDescent="0.4">
      <c r="A3" s="117">
        <v>45446</v>
      </c>
      <c r="B3" s="130" t="s">
        <v>53</v>
      </c>
      <c r="C3" s="131" t="s">
        <v>54</v>
      </c>
      <c r="D3" s="131" t="s">
        <v>55</v>
      </c>
      <c r="E3" s="131" t="s">
        <v>56</v>
      </c>
      <c r="F3" s="131" t="s">
        <v>55</v>
      </c>
      <c r="G3" s="14"/>
      <c r="H3" s="14">
        <v>43</v>
      </c>
      <c r="I3" s="14"/>
    </row>
    <row r="4" spans="1:20" ht="15.75" customHeight="1" x14ac:dyDescent="0.4">
      <c r="A4" s="117">
        <f t="shared" ref="A4:A6" si="0">A3+7</f>
        <v>45453</v>
      </c>
      <c r="B4" s="131" t="s">
        <v>56</v>
      </c>
      <c r="C4" s="131" t="s">
        <v>55</v>
      </c>
      <c r="D4" s="131" t="s">
        <v>56</v>
      </c>
      <c r="E4" s="131" t="s">
        <v>55</v>
      </c>
      <c r="F4" s="131" t="s">
        <v>56</v>
      </c>
      <c r="G4" s="14"/>
      <c r="H4" s="14">
        <v>42</v>
      </c>
      <c r="I4" s="14"/>
    </row>
    <row r="5" spans="1:20" ht="15.75" customHeight="1" x14ac:dyDescent="0.4">
      <c r="A5" s="117">
        <f t="shared" si="0"/>
        <v>45460</v>
      </c>
      <c r="B5" s="131" t="s">
        <v>57</v>
      </c>
      <c r="C5" s="131" t="s">
        <v>57</v>
      </c>
      <c r="D5" s="131" t="s">
        <v>57</v>
      </c>
      <c r="E5" s="131" t="s">
        <v>57</v>
      </c>
      <c r="F5" s="131" t="s">
        <v>57</v>
      </c>
      <c r="G5" s="14"/>
      <c r="H5" s="14">
        <v>41</v>
      </c>
      <c r="I5" s="14"/>
    </row>
    <row r="6" spans="1:20" ht="15.75" customHeight="1" x14ac:dyDescent="0.4">
      <c r="A6" s="117">
        <f t="shared" si="0"/>
        <v>45467</v>
      </c>
      <c r="B6" s="130" t="s">
        <v>53</v>
      </c>
      <c r="C6" s="130" t="s">
        <v>53</v>
      </c>
      <c r="D6" s="130" t="s">
        <v>53</v>
      </c>
      <c r="E6" s="130" t="s">
        <v>53</v>
      </c>
      <c r="F6" s="133" t="s">
        <v>16</v>
      </c>
      <c r="G6" s="14"/>
      <c r="H6" s="14">
        <v>40</v>
      </c>
      <c r="I6" s="14"/>
    </row>
    <row r="7" spans="1:20" ht="15.75" customHeight="1" x14ac:dyDescent="0.4">
      <c r="A7" s="114"/>
      <c r="B7" s="133" t="s">
        <v>16</v>
      </c>
      <c r="C7" s="133" t="s">
        <v>16</v>
      </c>
      <c r="D7" s="133" t="s">
        <v>16</v>
      </c>
      <c r="E7" s="133" t="s">
        <v>16</v>
      </c>
      <c r="F7" s="133" t="s">
        <v>16</v>
      </c>
      <c r="G7" s="14"/>
      <c r="H7" s="14"/>
      <c r="I7" s="14"/>
    </row>
    <row r="8" spans="1:20" ht="15.75" customHeight="1" thickBot="1" x14ac:dyDescent="0.5">
      <c r="A8" s="190"/>
      <c r="B8" s="191"/>
      <c r="C8" s="191"/>
      <c r="D8" s="192"/>
      <c r="E8" s="192"/>
      <c r="F8" s="193"/>
      <c r="G8" s="14"/>
      <c r="H8" s="14"/>
      <c r="I8" s="14"/>
    </row>
    <row r="9" spans="1:20" ht="15.75" customHeight="1" x14ac:dyDescent="0.45">
      <c r="A9" s="136" t="s">
        <v>6</v>
      </c>
      <c r="B9" s="145" t="s">
        <v>7</v>
      </c>
      <c r="C9" s="146" t="s">
        <v>7</v>
      </c>
      <c r="D9" s="134" t="s">
        <v>8</v>
      </c>
      <c r="E9" s="13" t="s">
        <v>9</v>
      </c>
      <c r="F9" s="13" t="s">
        <v>10</v>
      </c>
      <c r="G9" s="13" t="s">
        <v>11</v>
      </c>
      <c r="H9" s="14"/>
      <c r="I9" s="14"/>
      <c r="J9" s="15"/>
      <c r="K9" s="184" t="s">
        <v>14</v>
      </c>
      <c r="L9" s="184"/>
      <c r="N9" s="9" t="s">
        <v>15</v>
      </c>
    </row>
    <row r="10" spans="1:20" ht="15.75" customHeight="1" x14ac:dyDescent="0.45">
      <c r="A10" s="136" t="s">
        <v>12</v>
      </c>
      <c r="B10" s="147">
        <v>4</v>
      </c>
      <c r="C10" s="148">
        <v>5</v>
      </c>
      <c r="D10" s="138">
        <v>5</v>
      </c>
      <c r="E10" s="115">
        <v>5</v>
      </c>
      <c r="F10" s="116" t="s">
        <v>2</v>
      </c>
      <c r="G10" s="116">
        <v>1</v>
      </c>
      <c r="H10" s="14"/>
      <c r="I10" s="14"/>
      <c r="J10" s="15"/>
      <c r="K10" s="10" t="s">
        <v>28</v>
      </c>
      <c r="L10" s="9">
        <f>M45</f>
        <v>17</v>
      </c>
      <c r="M10" s="3">
        <f>L10/$L$13</f>
        <v>0.15178571428571427</v>
      </c>
      <c r="N10" s="4">
        <v>0.4</v>
      </c>
      <c r="O10" s="194">
        <f>L13*(50/60)</f>
        <v>93.333333333333343</v>
      </c>
      <c r="P10" s="195" t="s">
        <v>25</v>
      </c>
    </row>
    <row r="11" spans="1:20" ht="15.75" customHeight="1" x14ac:dyDescent="0.4">
      <c r="A11" s="137">
        <v>45516</v>
      </c>
      <c r="B11" s="149" t="s">
        <v>13</v>
      </c>
      <c r="C11" s="150" t="s">
        <v>13</v>
      </c>
      <c r="D11" s="139" t="s">
        <v>13</v>
      </c>
      <c r="E11" s="135" t="s">
        <v>13</v>
      </c>
      <c r="F11" s="131" t="s">
        <v>2</v>
      </c>
      <c r="G11" s="131" t="s">
        <v>57</v>
      </c>
      <c r="H11" s="14"/>
      <c r="I11" s="15">
        <v>39</v>
      </c>
      <c r="J11" s="15"/>
      <c r="K11" s="64" t="s">
        <v>437</v>
      </c>
      <c r="L11" s="9">
        <f>Q41</f>
        <v>46</v>
      </c>
      <c r="M11" s="3">
        <f>L11/$L$13</f>
        <v>0.4107142857142857</v>
      </c>
      <c r="N11" s="4">
        <v>0.3</v>
      </c>
      <c r="O11" s="194"/>
      <c r="P11" s="195"/>
    </row>
    <row r="12" spans="1:20" ht="15.75" customHeight="1" x14ac:dyDescent="0.4">
      <c r="A12" s="137">
        <f>A11+7</f>
        <v>45523</v>
      </c>
      <c r="B12" s="169" t="s">
        <v>484</v>
      </c>
      <c r="C12" s="170" t="s">
        <v>57</v>
      </c>
      <c r="D12" s="171" t="s">
        <v>57</v>
      </c>
      <c r="E12" s="131" t="s">
        <v>418</v>
      </c>
      <c r="F12" s="131" t="s">
        <v>2</v>
      </c>
      <c r="G12" s="131" t="s">
        <v>418</v>
      </c>
      <c r="H12" s="14"/>
      <c r="I12" s="15">
        <v>38</v>
      </c>
      <c r="J12" s="15"/>
      <c r="K12" s="64" t="s">
        <v>233</v>
      </c>
      <c r="L12" s="9">
        <f>U42</f>
        <v>49</v>
      </c>
      <c r="M12" s="3">
        <f>L12/$L$13</f>
        <v>0.4375</v>
      </c>
      <c r="N12" s="4">
        <v>0.3</v>
      </c>
      <c r="O12" s="194"/>
      <c r="P12" s="195"/>
    </row>
    <row r="13" spans="1:20" ht="15.75" customHeight="1" x14ac:dyDescent="0.4">
      <c r="A13" s="137">
        <f t="shared" ref="A13:A52" si="1">A12+7</f>
        <v>45530</v>
      </c>
      <c r="B13" s="169" t="s">
        <v>484</v>
      </c>
      <c r="C13" s="170" t="s">
        <v>418</v>
      </c>
      <c r="D13" s="171" t="s">
        <v>418</v>
      </c>
      <c r="E13" s="131" t="s">
        <v>418</v>
      </c>
      <c r="F13" s="131" t="s">
        <v>2</v>
      </c>
      <c r="G13" s="131" t="s">
        <v>417</v>
      </c>
      <c r="H13" s="14"/>
      <c r="I13" s="15">
        <v>37</v>
      </c>
      <c r="J13" s="15"/>
      <c r="K13" s="13" t="s">
        <v>5</v>
      </c>
      <c r="L13" s="13">
        <f>SUM(L10:L12)</f>
        <v>112</v>
      </c>
      <c r="R13" s="5"/>
      <c r="S13" s="7"/>
      <c r="T13" s="6"/>
    </row>
    <row r="14" spans="1:20" ht="15.75" customHeight="1" x14ac:dyDescent="0.4">
      <c r="A14" s="137">
        <f t="shared" si="1"/>
        <v>45537</v>
      </c>
      <c r="B14" s="169" t="s">
        <v>417</v>
      </c>
      <c r="C14" s="170" t="s">
        <v>484</v>
      </c>
      <c r="D14" s="169" t="s">
        <v>419</v>
      </c>
      <c r="E14" s="131" t="s">
        <v>419</v>
      </c>
      <c r="F14" s="131" t="s">
        <v>2</v>
      </c>
      <c r="G14" s="131" t="s">
        <v>419</v>
      </c>
      <c r="H14" s="14"/>
      <c r="I14" s="15">
        <v>36</v>
      </c>
      <c r="J14" s="15"/>
      <c r="K14" s="1"/>
      <c r="L14" s="1"/>
      <c r="M14" s="5"/>
      <c r="N14" s="7"/>
      <c r="O14" s="6"/>
    </row>
    <row r="15" spans="1:20" ht="15.75" customHeight="1" x14ac:dyDescent="0.4">
      <c r="A15" s="137">
        <f t="shared" si="1"/>
        <v>45544</v>
      </c>
      <c r="B15" s="169" t="s">
        <v>419</v>
      </c>
      <c r="C15" s="170" t="s">
        <v>2</v>
      </c>
      <c r="D15" s="171" t="s">
        <v>419</v>
      </c>
      <c r="E15" s="131" t="s">
        <v>419</v>
      </c>
      <c r="F15" s="176" t="s">
        <v>22</v>
      </c>
      <c r="G15" s="131" t="s">
        <v>419</v>
      </c>
      <c r="H15" s="14"/>
      <c r="I15" s="15">
        <v>35</v>
      </c>
      <c r="J15" s="15"/>
      <c r="K15" s="184" t="s">
        <v>18</v>
      </c>
      <c r="L15" s="184"/>
    </row>
    <row r="16" spans="1:20" ht="15.75" customHeight="1" x14ac:dyDescent="0.4">
      <c r="A16" s="137">
        <f t="shared" si="1"/>
        <v>45551</v>
      </c>
      <c r="B16" s="169" t="s">
        <v>420</v>
      </c>
      <c r="C16" s="170" t="s">
        <v>2</v>
      </c>
      <c r="D16" s="171" t="s">
        <v>420</v>
      </c>
      <c r="E16" s="131" t="s">
        <v>420</v>
      </c>
      <c r="F16" s="176" t="s">
        <v>22</v>
      </c>
      <c r="G16" s="19" t="s">
        <v>421</v>
      </c>
      <c r="H16" s="14"/>
      <c r="I16" s="15">
        <v>34</v>
      </c>
      <c r="J16" s="15"/>
      <c r="K16" s="72" t="s">
        <v>4</v>
      </c>
      <c r="L16" s="9" cm="1">
        <f t="array" ref="L16">SUMPRODUCT(LEN(B3:F50)-LEN(SUBSTITUTE(B3:F50,"R","")))</f>
        <v>44</v>
      </c>
      <c r="N16" s="5" t="s">
        <v>5</v>
      </c>
      <c r="O16" s="12">
        <f>(L13+L17)/60*50</f>
        <v>130</v>
      </c>
      <c r="P16" s="6" t="s">
        <v>25</v>
      </c>
      <c r="R16" s="7">
        <f>L13+L17</f>
        <v>156</v>
      </c>
      <c r="S16" s="11" t="s">
        <v>29</v>
      </c>
    </row>
    <row r="17" spans="1:21" ht="15.75" customHeight="1" x14ac:dyDescent="0.4">
      <c r="A17" s="137">
        <f t="shared" si="1"/>
        <v>45558</v>
      </c>
      <c r="B17" s="151" t="s">
        <v>421</v>
      </c>
      <c r="C17" s="152" t="s">
        <v>2</v>
      </c>
      <c r="D17" s="140" t="s">
        <v>421</v>
      </c>
      <c r="E17" s="19" t="s">
        <v>421</v>
      </c>
      <c r="F17" s="58" t="s">
        <v>22</v>
      </c>
      <c r="G17" s="19" t="s">
        <v>421</v>
      </c>
      <c r="H17" s="14"/>
      <c r="I17" s="15">
        <v>33</v>
      </c>
      <c r="J17" s="15"/>
      <c r="K17" s="13" t="s">
        <v>5</v>
      </c>
      <c r="L17" s="13">
        <f>SUM(L16:L16)</f>
        <v>44</v>
      </c>
    </row>
    <row r="18" spans="1:21" ht="15.75" customHeight="1" x14ac:dyDescent="0.4">
      <c r="A18" s="137">
        <f t="shared" si="1"/>
        <v>45565</v>
      </c>
      <c r="B18" s="151" t="s">
        <v>421</v>
      </c>
      <c r="C18" s="152" t="s">
        <v>2</v>
      </c>
      <c r="D18" s="140" t="s">
        <v>422</v>
      </c>
      <c r="E18" s="19" t="s">
        <v>422</v>
      </c>
      <c r="F18" s="58" t="s">
        <v>22</v>
      </c>
      <c r="G18" s="19" t="s">
        <v>422</v>
      </c>
      <c r="H18" s="14"/>
      <c r="I18" s="15">
        <v>32</v>
      </c>
      <c r="J18" s="15"/>
      <c r="K18" s="1"/>
      <c r="L18" s="1"/>
      <c r="N18" s="103" t="s">
        <v>26</v>
      </c>
      <c r="O18" s="104">
        <v>160</v>
      </c>
      <c r="P18" s="105" t="s">
        <v>25</v>
      </c>
      <c r="Q18" s="106"/>
      <c r="R18" s="104">
        <f>O18/(5/6)</f>
        <v>192</v>
      </c>
      <c r="S18" s="107" t="s">
        <v>29</v>
      </c>
    </row>
    <row r="19" spans="1:21" ht="15.75" customHeight="1" x14ac:dyDescent="0.4">
      <c r="A19" s="137">
        <f t="shared" si="1"/>
        <v>45572</v>
      </c>
      <c r="B19" s="151" t="s">
        <v>422</v>
      </c>
      <c r="C19" s="152" t="s">
        <v>2</v>
      </c>
      <c r="D19" s="140" t="s">
        <v>422</v>
      </c>
      <c r="E19" s="19" t="s">
        <v>423</v>
      </c>
      <c r="F19" s="58" t="s">
        <v>22</v>
      </c>
      <c r="G19" s="20" t="s">
        <v>16</v>
      </c>
      <c r="H19" s="14"/>
      <c r="I19" s="15">
        <v>31</v>
      </c>
      <c r="J19" s="15"/>
      <c r="N19" s="188" t="s">
        <v>27</v>
      </c>
      <c r="O19" s="108">
        <f>O16-O18</f>
        <v>-30</v>
      </c>
      <c r="P19" s="6" t="s">
        <v>25</v>
      </c>
      <c r="R19" s="109">
        <f>R16-R18</f>
        <v>-36</v>
      </c>
      <c r="S19" s="66" t="s">
        <v>29</v>
      </c>
    </row>
    <row r="20" spans="1:21" ht="15.75" customHeight="1" x14ac:dyDescent="0.4">
      <c r="A20" s="137">
        <f t="shared" si="1"/>
        <v>45579</v>
      </c>
      <c r="B20" s="153" t="s">
        <v>16</v>
      </c>
      <c r="C20" s="154" t="s">
        <v>16</v>
      </c>
      <c r="D20" s="141" t="s">
        <v>16</v>
      </c>
      <c r="E20" s="20" t="s">
        <v>16</v>
      </c>
      <c r="F20" s="20" t="s">
        <v>16</v>
      </c>
      <c r="G20" s="20" t="s">
        <v>16</v>
      </c>
      <c r="H20" s="14"/>
      <c r="I20" s="15">
        <v>30</v>
      </c>
      <c r="J20" s="15"/>
      <c r="K20" s="184" t="s">
        <v>414</v>
      </c>
      <c r="L20" s="184"/>
      <c r="N20" s="189"/>
      <c r="O20" s="110">
        <f>O19/O18*100</f>
        <v>-18.75</v>
      </c>
      <c r="P20" s="111" t="s">
        <v>441</v>
      </c>
      <c r="Q20" s="70"/>
      <c r="R20" s="68"/>
      <c r="S20" s="71"/>
    </row>
    <row r="21" spans="1:21" ht="15.75" customHeight="1" x14ac:dyDescent="0.4">
      <c r="A21" s="137">
        <f t="shared" si="1"/>
        <v>45586</v>
      </c>
      <c r="B21" s="153" t="s">
        <v>16</v>
      </c>
      <c r="C21" s="154" t="s">
        <v>16</v>
      </c>
      <c r="D21" s="141" t="s">
        <v>16</v>
      </c>
      <c r="E21" s="18" t="s">
        <v>13</v>
      </c>
      <c r="F21" s="58" t="s">
        <v>22</v>
      </c>
      <c r="G21" s="19" t="s">
        <v>423</v>
      </c>
      <c r="H21" s="14"/>
      <c r="I21" s="15">
        <v>29</v>
      </c>
      <c r="J21" s="15"/>
      <c r="K21" s="73" t="s">
        <v>3</v>
      </c>
      <c r="L21" s="9" cm="1">
        <f t="array" ref="L21">SUMPRODUCT(LEN(B7:F54)-LEN(SUBSTITUTE(B7:F54,"P","")))</f>
        <v>9</v>
      </c>
    </row>
    <row r="22" spans="1:21" ht="15.75" customHeight="1" x14ac:dyDescent="0.4">
      <c r="A22" s="137">
        <f t="shared" si="1"/>
        <v>45593</v>
      </c>
      <c r="B22" s="151" t="s">
        <v>423</v>
      </c>
      <c r="C22" s="152" t="s">
        <v>2</v>
      </c>
      <c r="D22" s="140" t="s">
        <v>423</v>
      </c>
      <c r="E22" s="19" t="s">
        <v>423</v>
      </c>
      <c r="F22" s="58" t="s">
        <v>22</v>
      </c>
      <c r="G22" s="19" t="s">
        <v>423</v>
      </c>
      <c r="H22" s="14"/>
      <c r="I22" s="15">
        <v>28</v>
      </c>
      <c r="J22" s="15"/>
      <c r="K22" s="74" t="s">
        <v>17</v>
      </c>
      <c r="L22" s="9">
        <f>SUMPRODUCT(LEN(B3:F50)-LEN(SUBSTITUTE(B3:F50,"E","")))</f>
        <v>0</v>
      </c>
      <c r="N22" s="181" t="s">
        <v>438</v>
      </c>
      <c r="O22" s="182"/>
      <c r="P22" s="182"/>
      <c r="Q22" s="182"/>
      <c r="R22" s="182"/>
      <c r="S22" s="183"/>
    </row>
    <row r="23" spans="1:21" ht="15.75" customHeight="1" x14ac:dyDescent="0.4">
      <c r="A23" s="137">
        <f t="shared" si="1"/>
        <v>45600</v>
      </c>
      <c r="B23" s="151" t="s">
        <v>423</v>
      </c>
      <c r="C23" s="152" t="s">
        <v>2</v>
      </c>
      <c r="D23" s="140" t="s">
        <v>423</v>
      </c>
      <c r="E23" s="19" t="s">
        <v>423</v>
      </c>
      <c r="F23" s="58" t="s">
        <v>22</v>
      </c>
      <c r="G23" s="19" t="s">
        <v>423</v>
      </c>
      <c r="H23" s="14"/>
      <c r="I23" s="15">
        <v>27</v>
      </c>
      <c r="J23" s="15"/>
      <c r="K23" s="9" t="s">
        <v>19</v>
      </c>
      <c r="L23" s="9">
        <f>COUNTBLANK($B$3:$F$6)+COUNTBLANK($B$11:$G$50)</f>
        <v>0</v>
      </c>
      <c r="M23" s="15"/>
      <c r="N23" s="65" t="s">
        <v>30</v>
      </c>
      <c r="O23" s="7">
        <v>240</v>
      </c>
      <c r="P23" s="6" t="s">
        <v>25</v>
      </c>
      <c r="R23" s="7">
        <f>O23/(5/6)</f>
        <v>288</v>
      </c>
      <c r="S23" s="66" t="s">
        <v>29</v>
      </c>
    </row>
    <row r="24" spans="1:21" ht="15.75" customHeight="1" x14ac:dyDescent="0.4">
      <c r="A24" s="137">
        <f t="shared" si="1"/>
        <v>45607</v>
      </c>
      <c r="B24" s="151" t="s">
        <v>423</v>
      </c>
      <c r="C24" s="152" t="s">
        <v>2</v>
      </c>
      <c r="D24" s="140" t="s">
        <v>423</v>
      </c>
      <c r="E24" s="19" t="s">
        <v>423</v>
      </c>
      <c r="F24" s="58" t="s">
        <v>22</v>
      </c>
      <c r="G24" s="19" t="s">
        <v>423</v>
      </c>
      <c r="H24" s="14"/>
      <c r="I24" s="15">
        <v>26</v>
      </c>
      <c r="J24" s="15"/>
      <c r="K24" s="9" t="s">
        <v>20</v>
      </c>
      <c r="L24" s="9">
        <f>SUMPRODUCT(LEN(B3:F50)-LEN(SUBSTITUTE(B3:F50,"I","")))</f>
        <v>6</v>
      </c>
      <c r="N24" s="67" t="s">
        <v>27</v>
      </c>
      <c r="O24" s="110">
        <f>O16-O23</f>
        <v>-110</v>
      </c>
      <c r="P24" s="69" t="s">
        <v>25</v>
      </c>
      <c r="Q24" s="70"/>
      <c r="R24" s="68">
        <f>R16-R23</f>
        <v>-132</v>
      </c>
      <c r="S24" s="71" t="s">
        <v>29</v>
      </c>
    </row>
    <row r="25" spans="1:21" ht="15.75" customHeight="1" x14ac:dyDescent="0.4">
      <c r="A25" s="137">
        <f t="shared" si="1"/>
        <v>45614</v>
      </c>
      <c r="B25" s="151" t="s">
        <v>423</v>
      </c>
      <c r="C25" s="152" t="s">
        <v>2</v>
      </c>
      <c r="D25" s="140" t="s">
        <v>423</v>
      </c>
      <c r="E25" s="19" t="s">
        <v>423</v>
      </c>
      <c r="F25" s="58" t="s">
        <v>22</v>
      </c>
      <c r="G25" s="20" t="s">
        <v>16</v>
      </c>
      <c r="H25" s="14"/>
      <c r="I25" s="15">
        <v>25</v>
      </c>
      <c r="J25" s="15"/>
      <c r="K25" s="74" t="s">
        <v>18</v>
      </c>
      <c r="L25" s="9">
        <f>SUMPRODUCT(LEN(B3:F50)-LEN(SUBSTITUTE(B3:F50,"O","")))</f>
        <v>5</v>
      </c>
    </row>
    <row r="26" spans="1:21" ht="15.75" customHeight="1" x14ac:dyDescent="0.4">
      <c r="A26" s="137">
        <f t="shared" si="1"/>
        <v>45621</v>
      </c>
      <c r="B26" s="158" t="s">
        <v>16</v>
      </c>
      <c r="C26" s="159" t="s">
        <v>16</v>
      </c>
      <c r="D26" s="140" t="s">
        <v>423</v>
      </c>
      <c r="E26" s="58" t="s">
        <v>22</v>
      </c>
      <c r="F26" s="58" t="s">
        <v>22</v>
      </c>
      <c r="G26" s="58" t="s">
        <v>22</v>
      </c>
      <c r="H26" s="14"/>
      <c r="I26" s="15">
        <v>24</v>
      </c>
      <c r="J26" s="15"/>
      <c r="K26" s="10" t="s">
        <v>2</v>
      </c>
      <c r="L26" s="9" cm="1">
        <f t="array" ref="L26">SUMPRODUCT(LEN(B11:G50)-LEN(SUBSTITUTE(B11:G50,"NA","")))</f>
        <v>42</v>
      </c>
    </row>
    <row r="27" spans="1:21" ht="15.75" customHeight="1" x14ac:dyDescent="0.4">
      <c r="A27" s="137">
        <f t="shared" si="1"/>
        <v>45628</v>
      </c>
      <c r="B27" s="156" t="s">
        <v>24</v>
      </c>
      <c r="C27" s="152" t="s">
        <v>2</v>
      </c>
      <c r="D27" s="143" t="s">
        <v>24</v>
      </c>
      <c r="E27" s="59" t="s">
        <v>24</v>
      </c>
      <c r="F27" s="59" t="s">
        <v>24</v>
      </c>
      <c r="G27" s="59" t="s">
        <v>24</v>
      </c>
      <c r="H27" s="14"/>
      <c r="I27" s="15">
        <v>23</v>
      </c>
      <c r="J27" s="15"/>
      <c r="K27" s="8" t="s">
        <v>21</v>
      </c>
      <c r="L27" s="9">
        <f>COUNTIF($B$3:$F$50,K27)</f>
        <v>0</v>
      </c>
    </row>
    <row r="28" spans="1:21" ht="15.75" customHeight="1" x14ac:dyDescent="0.4">
      <c r="A28" s="137">
        <f t="shared" si="1"/>
        <v>45635</v>
      </c>
      <c r="B28" s="151" t="s">
        <v>424</v>
      </c>
      <c r="C28" s="152" t="s">
        <v>2</v>
      </c>
      <c r="D28" s="140" t="s">
        <v>424</v>
      </c>
      <c r="E28" s="19" t="s">
        <v>424</v>
      </c>
      <c r="F28" s="58" t="s">
        <v>22</v>
      </c>
      <c r="G28" s="19" t="s">
        <v>424</v>
      </c>
      <c r="H28" s="14"/>
      <c r="I28" s="15">
        <v>22</v>
      </c>
      <c r="J28" s="15"/>
    </row>
    <row r="29" spans="1:21" ht="15.75" customHeight="1" x14ac:dyDescent="0.4">
      <c r="A29" s="137">
        <f t="shared" si="1"/>
        <v>45642</v>
      </c>
      <c r="B29" s="151" t="s">
        <v>424</v>
      </c>
      <c r="C29" s="152" t="s">
        <v>2</v>
      </c>
      <c r="D29" s="140" t="s">
        <v>424</v>
      </c>
      <c r="E29" s="19" t="s">
        <v>424</v>
      </c>
      <c r="F29" s="58" t="s">
        <v>22</v>
      </c>
      <c r="G29" s="19" t="s">
        <v>424</v>
      </c>
      <c r="H29" s="14"/>
      <c r="I29" s="15">
        <v>21</v>
      </c>
      <c r="J29" s="15"/>
    </row>
    <row r="30" spans="1:21" ht="15.75" customHeight="1" x14ac:dyDescent="0.4">
      <c r="A30" s="137">
        <f t="shared" si="1"/>
        <v>45649</v>
      </c>
      <c r="B30" s="158" t="s">
        <v>16</v>
      </c>
      <c r="C30" s="159" t="s">
        <v>16</v>
      </c>
      <c r="D30" s="144" t="s">
        <v>16</v>
      </c>
      <c r="E30" s="16" t="s">
        <v>16</v>
      </c>
      <c r="F30" s="16" t="s">
        <v>16</v>
      </c>
      <c r="G30" s="16" t="s">
        <v>16</v>
      </c>
      <c r="H30" s="14"/>
      <c r="I30" s="15">
        <v>20</v>
      </c>
      <c r="J30" s="15"/>
    </row>
    <row r="31" spans="1:21" ht="15.75" customHeight="1" x14ac:dyDescent="0.4">
      <c r="A31" s="137">
        <f t="shared" si="1"/>
        <v>45656</v>
      </c>
      <c r="B31" s="158" t="s">
        <v>16</v>
      </c>
      <c r="C31" s="159" t="s">
        <v>16</v>
      </c>
      <c r="D31" s="144" t="s">
        <v>16</v>
      </c>
      <c r="E31" s="16" t="s">
        <v>16</v>
      </c>
      <c r="F31" s="16" t="s">
        <v>16</v>
      </c>
      <c r="G31" s="16" t="s">
        <v>16</v>
      </c>
      <c r="H31" s="14"/>
      <c r="I31" s="15">
        <v>19</v>
      </c>
      <c r="J31" s="15"/>
      <c r="K31" s="184" t="s">
        <v>34</v>
      </c>
      <c r="L31" s="184"/>
      <c r="M31" s="184"/>
      <c r="O31" s="184" t="s">
        <v>235</v>
      </c>
      <c r="P31" s="184"/>
      <c r="Q31" s="184"/>
      <c r="S31" s="185" t="s">
        <v>236</v>
      </c>
      <c r="T31" s="186"/>
      <c r="U31" s="187"/>
    </row>
    <row r="32" spans="1:21" ht="15.75" customHeight="1" x14ac:dyDescent="0.4">
      <c r="A32" s="137">
        <f t="shared" si="1"/>
        <v>45663</v>
      </c>
      <c r="B32" s="151" t="s">
        <v>424</v>
      </c>
      <c r="C32" s="152" t="s">
        <v>2</v>
      </c>
      <c r="D32" s="140" t="s">
        <v>424</v>
      </c>
      <c r="E32" s="19" t="s">
        <v>425</v>
      </c>
      <c r="F32" s="58" t="s">
        <v>22</v>
      </c>
      <c r="G32" s="19" t="s">
        <v>425</v>
      </c>
      <c r="H32" s="14"/>
      <c r="I32" s="15">
        <v>18</v>
      </c>
      <c r="J32" s="15"/>
      <c r="K32" s="13" t="s">
        <v>0</v>
      </c>
      <c r="L32" s="13" t="s">
        <v>15</v>
      </c>
      <c r="M32" s="13" t="s">
        <v>237</v>
      </c>
      <c r="O32" s="13" t="s">
        <v>0</v>
      </c>
      <c r="P32" s="13" t="s">
        <v>15</v>
      </c>
      <c r="Q32" s="13" t="s">
        <v>237</v>
      </c>
      <c r="S32" s="13" t="s">
        <v>0</v>
      </c>
      <c r="T32" s="13" t="s">
        <v>15</v>
      </c>
      <c r="U32" s="13" t="s">
        <v>237</v>
      </c>
    </row>
    <row r="33" spans="1:21" ht="15.75" customHeight="1" thickBot="1" x14ac:dyDescent="0.45">
      <c r="A33" s="137">
        <f t="shared" si="1"/>
        <v>45670</v>
      </c>
      <c r="B33" s="151" t="s">
        <v>425</v>
      </c>
      <c r="C33" s="152" t="s">
        <v>2</v>
      </c>
      <c r="D33" s="140" t="s">
        <v>425</v>
      </c>
      <c r="E33" s="19" t="s">
        <v>425</v>
      </c>
      <c r="F33" s="58" t="s">
        <v>22</v>
      </c>
      <c r="G33" s="19" t="s">
        <v>425</v>
      </c>
      <c r="H33" s="14"/>
      <c r="I33" s="15">
        <v>17</v>
      </c>
      <c r="J33" s="15"/>
      <c r="K33" s="166" t="s">
        <v>54</v>
      </c>
      <c r="L33" s="87">
        <f>'Zeta Periods'!G3</f>
        <v>1</v>
      </c>
      <c r="M33" s="87">
        <f>COUNTIF($B$3:$G$52,K33)</f>
        <v>1</v>
      </c>
      <c r="O33" s="129" t="s">
        <v>417</v>
      </c>
      <c r="P33" s="55">
        <f>'Zeta Periods'!L90</f>
        <v>2</v>
      </c>
      <c r="Q33" s="87">
        <f>COUNTIF($B$3:$G$52,O33)</f>
        <v>2</v>
      </c>
      <c r="S33" s="129" t="s">
        <v>424</v>
      </c>
      <c r="T33" s="55">
        <f>'Zeta Periods'!L139</f>
        <v>10</v>
      </c>
      <c r="U33" s="87">
        <f>COUNTIF($B$3:$G$52,S33)</f>
        <v>10</v>
      </c>
    </row>
    <row r="34" spans="1:21" ht="15.75" customHeight="1" x14ac:dyDescent="0.4">
      <c r="A34" s="137">
        <f t="shared" si="1"/>
        <v>45677</v>
      </c>
      <c r="B34" s="151" t="s">
        <v>425</v>
      </c>
      <c r="C34" s="152" t="s">
        <v>2</v>
      </c>
      <c r="D34" s="140" t="s">
        <v>425</v>
      </c>
      <c r="E34" s="19" t="s">
        <v>426</v>
      </c>
      <c r="F34" s="58" t="s">
        <v>22</v>
      </c>
      <c r="G34" s="19" t="s">
        <v>426</v>
      </c>
      <c r="H34" s="14"/>
      <c r="I34" s="15">
        <v>16</v>
      </c>
      <c r="J34" s="15"/>
      <c r="K34" s="167" t="s">
        <v>55</v>
      </c>
      <c r="L34" s="88">
        <f>'Zeta Periods'!G7</f>
        <v>4.5</v>
      </c>
      <c r="M34" s="87">
        <f t="shared" ref="M34:M36" si="2">COUNTIF($B$3:$G$52,K34)</f>
        <v>4</v>
      </c>
      <c r="O34" s="129" t="s">
        <v>418</v>
      </c>
      <c r="P34" s="55">
        <f>'Zeta Periods'!L94</f>
        <v>5</v>
      </c>
      <c r="Q34" s="87">
        <f t="shared" ref="Q34:Q40" si="3">COUNTIF($B$3:$G$52,O34)</f>
        <v>5</v>
      </c>
      <c r="S34" s="129" t="s">
        <v>425</v>
      </c>
      <c r="T34" s="55">
        <f>'Zeta Periods'!L151</f>
        <v>8</v>
      </c>
      <c r="U34" s="87">
        <f t="shared" ref="U34:U41" si="4">COUNTIF($B$3:$G$52,S34)</f>
        <v>8</v>
      </c>
    </row>
    <row r="35" spans="1:21" ht="15.75" customHeight="1" thickBot="1" x14ac:dyDescent="0.45">
      <c r="A35" s="137">
        <f t="shared" si="1"/>
        <v>45684</v>
      </c>
      <c r="B35" s="160" t="s">
        <v>22</v>
      </c>
      <c r="C35" s="152" t="s">
        <v>2</v>
      </c>
      <c r="D35" s="142" t="s">
        <v>22</v>
      </c>
      <c r="E35" s="58" t="s">
        <v>22</v>
      </c>
      <c r="F35" s="58" t="s">
        <v>22</v>
      </c>
      <c r="G35" s="58" t="s">
        <v>22</v>
      </c>
      <c r="H35" s="14"/>
      <c r="I35" s="15">
        <v>15</v>
      </c>
      <c r="J35" s="15"/>
      <c r="K35" s="168" t="s">
        <v>56</v>
      </c>
      <c r="L35" s="90">
        <f>'Zeta Periods'!G16</f>
        <v>4.5</v>
      </c>
      <c r="M35" s="87">
        <f t="shared" si="2"/>
        <v>4</v>
      </c>
      <c r="O35" s="129" t="s">
        <v>419</v>
      </c>
      <c r="P35" s="55">
        <f>'Zeta Periods'!L100</f>
        <v>7</v>
      </c>
      <c r="Q35" s="87">
        <f t="shared" si="3"/>
        <v>7</v>
      </c>
      <c r="S35" s="129" t="s">
        <v>426</v>
      </c>
      <c r="T35" s="55">
        <f>'Zeta Periods'!L160</f>
        <v>2</v>
      </c>
      <c r="U35" s="87">
        <f t="shared" si="4"/>
        <v>2</v>
      </c>
    </row>
    <row r="36" spans="1:21" ht="15.75" customHeight="1" x14ac:dyDescent="0.4">
      <c r="A36" s="137">
        <f t="shared" si="1"/>
        <v>45691</v>
      </c>
      <c r="B36" s="156" t="s">
        <v>24</v>
      </c>
      <c r="C36" s="157" t="s">
        <v>24</v>
      </c>
      <c r="D36" s="143" t="s">
        <v>24</v>
      </c>
      <c r="E36" s="59" t="s">
        <v>24</v>
      </c>
      <c r="F36" s="59" t="s">
        <v>24</v>
      </c>
      <c r="G36" s="59" t="s">
        <v>24</v>
      </c>
      <c r="H36" s="14"/>
      <c r="I36" s="15">
        <v>14</v>
      </c>
      <c r="J36" s="15"/>
      <c r="K36" s="128" t="s">
        <v>57</v>
      </c>
      <c r="L36" s="92">
        <f>'Zeta Periods'!G25</f>
        <v>9</v>
      </c>
      <c r="M36" s="87">
        <f t="shared" si="2"/>
        <v>8</v>
      </c>
      <c r="O36" s="129" t="s">
        <v>420</v>
      </c>
      <c r="P36" s="55">
        <f>'Zeta Periods'!L105</f>
        <v>3</v>
      </c>
      <c r="Q36" s="87">
        <f t="shared" si="3"/>
        <v>3</v>
      </c>
      <c r="S36" s="129" t="s">
        <v>427</v>
      </c>
      <c r="T36" s="55">
        <f>'Zeta Periods'!L164</f>
        <v>6</v>
      </c>
      <c r="U36" s="87">
        <f t="shared" si="4"/>
        <v>6</v>
      </c>
    </row>
    <row r="37" spans="1:21" ht="15.75" customHeight="1" x14ac:dyDescent="0.4">
      <c r="A37" s="137">
        <f t="shared" si="1"/>
        <v>45698</v>
      </c>
      <c r="B37" s="151" t="s">
        <v>427</v>
      </c>
      <c r="C37" s="152" t="s">
        <v>2</v>
      </c>
      <c r="D37" s="140" t="s">
        <v>427</v>
      </c>
      <c r="E37" s="19" t="s">
        <v>427</v>
      </c>
      <c r="F37" s="58" t="s">
        <v>22</v>
      </c>
      <c r="G37" s="16" t="s">
        <v>16</v>
      </c>
      <c r="H37" s="14"/>
      <c r="I37" s="15">
        <v>13</v>
      </c>
      <c r="J37" s="15"/>
      <c r="K37" s="129" t="s">
        <v>58</v>
      </c>
      <c r="L37" s="93"/>
      <c r="M37" s="87"/>
      <c r="O37" s="129" t="s">
        <v>421</v>
      </c>
      <c r="P37" s="55">
        <f>'Zeta Periods'!L109</f>
        <v>6</v>
      </c>
      <c r="Q37" s="87">
        <f t="shared" si="3"/>
        <v>6</v>
      </c>
      <c r="S37" s="129" t="s">
        <v>428</v>
      </c>
      <c r="T37" s="55">
        <f>'Zeta Periods'!L170</f>
        <v>7</v>
      </c>
      <c r="U37" s="87">
        <f t="shared" si="4"/>
        <v>7</v>
      </c>
    </row>
    <row r="38" spans="1:21" ht="15.75" customHeight="1" x14ac:dyDescent="0.4">
      <c r="A38" s="137">
        <f t="shared" si="1"/>
        <v>45705</v>
      </c>
      <c r="B38" s="158" t="s">
        <v>16</v>
      </c>
      <c r="C38" s="159" t="s">
        <v>16</v>
      </c>
      <c r="D38" s="164" t="s">
        <v>13</v>
      </c>
      <c r="E38" s="19" t="s">
        <v>427</v>
      </c>
      <c r="F38" s="58" t="s">
        <v>22</v>
      </c>
      <c r="G38" s="19" t="s">
        <v>427</v>
      </c>
      <c r="H38" s="14"/>
      <c r="I38" s="15">
        <v>12</v>
      </c>
      <c r="J38" s="15"/>
      <c r="K38" s="129" t="s">
        <v>59</v>
      </c>
      <c r="L38" s="93"/>
      <c r="M38" s="87"/>
      <c r="O38" s="129" t="s">
        <v>422</v>
      </c>
      <c r="P38" s="55">
        <f>'Zeta Periods'!L113</f>
        <v>5</v>
      </c>
      <c r="Q38" s="87">
        <f t="shared" si="3"/>
        <v>5</v>
      </c>
      <c r="S38" s="129" t="s">
        <v>429</v>
      </c>
      <c r="T38" s="55">
        <f>'Zeta Periods'!L177</f>
        <v>4</v>
      </c>
      <c r="U38" s="87">
        <f t="shared" si="4"/>
        <v>9</v>
      </c>
    </row>
    <row r="39" spans="1:21" ht="15.75" customHeight="1" x14ac:dyDescent="0.4">
      <c r="A39" s="137">
        <f t="shared" si="1"/>
        <v>45712</v>
      </c>
      <c r="B39" s="151" t="s">
        <v>427</v>
      </c>
      <c r="C39" s="152" t="s">
        <v>428</v>
      </c>
      <c r="D39" s="140" t="s">
        <v>428</v>
      </c>
      <c r="E39" s="19" t="s">
        <v>428</v>
      </c>
      <c r="F39" s="58" t="s">
        <v>22</v>
      </c>
      <c r="G39" s="19" t="s">
        <v>428</v>
      </c>
      <c r="H39" s="14"/>
      <c r="I39" s="15">
        <v>11</v>
      </c>
      <c r="J39" s="15"/>
      <c r="K39" s="129" t="s">
        <v>60</v>
      </c>
      <c r="L39" s="93"/>
      <c r="M39" s="87"/>
      <c r="O39" s="129" t="s">
        <v>423</v>
      </c>
      <c r="P39" s="55">
        <f>'Zeta Periods'!L118</f>
        <v>18</v>
      </c>
      <c r="Q39" s="87">
        <f t="shared" si="3"/>
        <v>18</v>
      </c>
      <c r="S39" s="129" t="s">
        <v>430</v>
      </c>
      <c r="T39" s="55">
        <f>'Zeta Periods'!L181</f>
        <v>3</v>
      </c>
      <c r="U39" s="87">
        <f t="shared" si="4"/>
        <v>3</v>
      </c>
    </row>
    <row r="40" spans="1:21" ht="15.75" customHeight="1" x14ac:dyDescent="0.4">
      <c r="A40" s="137">
        <f t="shared" si="1"/>
        <v>45719</v>
      </c>
      <c r="B40" s="151" t="s">
        <v>428</v>
      </c>
      <c r="C40" s="152" t="s">
        <v>428</v>
      </c>
      <c r="D40" s="140" t="s">
        <v>429</v>
      </c>
      <c r="E40" s="19" t="s">
        <v>429</v>
      </c>
      <c r="F40" s="58" t="s">
        <v>22</v>
      </c>
      <c r="G40" s="19" t="s">
        <v>429</v>
      </c>
      <c r="H40" s="14"/>
      <c r="I40" s="15">
        <v>10</v>
      </c>
      <c r="J40" s="15"/>
      <c r="K40" s="129" t="s">
        <v>61</v>
      </c>
      <c r="L40" s="93"/>
      <c r="M40" s="87"/>
      <c r="O40" s="129" t="s">
        <v>431</v>
      </c>
      <c r="P40" s="55">
        <f>'Zeta Periods'!L133</f>
        <v>0</v>
      </c>
      <c r="Q40" s="87">
        <f t="shared" si="3"/>
        <v>0</v>
      </c>
      <c r="S40" s="129" t="s">
        <v>432</v>
      </c>
      <c r="T40" s="55">
        <f>'Zeta Periods'!L186</f>
        <v>3</v>
      </c>
      <c r="U40" s="87">
        <f t="shared" si="4"/>
        <v>4</v>
      </c>
    </row>
    <row r="41" spans="1:21" ht="15.75" customHeight="1" x14ac:dyDescent="0.4">
      <c r="A41" s="137">
        <f t="shared" si="1"/>
        <v>45726</v>
      </c>
      <c r="B41" s="151" t="s">
        <v>429</v>
      </c>
      <c r="C41" s="152" t="s">
        <v>428</v>
      </c>
      <c r="D41" s="140" t="s">
        <v>429</v>
      </c>
      <c r="E41" s="19" t="s">
        <v>429</v>
      </c>
      <c r="F41" s="58" t="s">
        <v>22</v>
      </c>
      <c r="G41" s="19" t="s">
        <v>429</v>
      </c>
      <c r="H41" s="14"/>
      <c r="I41" s="15">
        <v>9</v>
      </c>
      <c r="J41" s="15"/>
      <c r="K41" s="129" t="s">
        <v>62</v>
      </c>
      <c r="L41" s="93"/>
      <c r="M41" s="87"/>
      <c r="O41" s="13" t="s">
        <v>5</v>
      </c>
      <c r="P41" s="13">
        <f>SUM(P33:P40)</f>
        <v>46</v>
      </c>
      <c r="Q41" s="13">
        <f>SUM(Q33:Q40)</f>
        <v>46</v>
      </c>
      <c r="S41" s="129" t="s">
        <v>433</v>
      </c>
      <c r="T41" s="55">
        <f>'Zeta Periods'!L189</f>
        <v>0</v>
      </c>
      <c r="U41" s="87">
        <f t="shared" si="4"/>
        <v>0</v>
      </c>
    </row>
    <row r="42" spans="1:21" ht="15.75" customHeight="1" x14ac:dyDescent="0.4">
      <c r="A42" s="137">
        <f t="shared" si="1"/>
        <v>45733</v>
      </c>
      <c r="B42" s="151" t="s">
        <v>429</v>
      </c>
      <c r="C42" s="152" t="s">
        <v>429</v>
      </c>
      <c r="D42" s="140" t="s">
        <v>430</v>
      </c>
      <c r="E42" s="19" t="s">
        <v>430</v>
      </c>
      <c r="F42" s="58" t="s">
        <v>22</v>
      </c>
      <c r="G42" s="19" t="s">
        <v>430</v>
      </c>
      <c r="H42" s="14"/>
      <c r="I42" s="15">
        <v>8</v>
      </c>
      <c r="J42" s="15"/>
      <c r="K42" s="129" t="s">
        <v>63</v>
      </c>
      <c r="L42" s="93"/>
      <c r="M42" s="87"/>
      <c r="S42" s="13" t="s">
        <v>5</v>
      </c>
      <c r="T42" s="13">
        <f>SUM(T33:T41)</f>
        <v>43</v>
      </c>
      <c r="U42" s="13">
        <f>SUM(U33:U41)</f>
        <v>49</v>
      </c>
    </row>
    <row r="43" spans="1:21" ht="15.75" customHeight="1" x14ac:dyDescent="0.4">
      <c r="A43" s="137">
        <f t="shared" si="1"/>
        <v>45740</v>
      </c>
      <c r="B43" s="151" t="s">
        <v>432</v>
      </c>
      <c r="C43" s="152" t="s">
        <v>432</v>
      </c>
      <c r="D43" s="140" t="s">
        <v>432</v>
      </c>
      <c r="E43" s="19" t="s">
        <v>432</v>
      </c>
      <c r="F43" s="58" t="s">
        <v>22</v>
      </c>
      <c r="G43" s="58" t="s">
        <v>22</v>
      </c>
      <c r="H43" s="14"/>
      <c r="I43" s="15">
        <v>7</v>
      </c>
      <c r="J43" s="15"/>
      <c r="K43" s="129" t="s">
        <v>415</v>
      </c>
      <c r="L43" s="93"/>
      <c r="M43" s="87"/>
    </row>
    <row r="44" spans="1:21" ht="15.75" customHeight="1" x14ac:dyDescent="0.4">
      <c r="A44" s="137">
        <f t="shared" si="1"/>
        <v>45747</v>
      </c>
      <c r="B44" s="158" t="s">
        <v>16</v>
      </c>
      <c r="C44" s="159" t="s">
        <v>16</v>
      </c>
      <c r="D44" s="144" t="s">
        <v>16</v>
      </c>
      <c r="E44" s="16" t="s">
        <v>16</v>
      </c>
      <c r="F44" s="16" t="s">
        <v>16</v>
      </c>
      <c r="G44" s="16" t="s">
        <v>16</v>
      </c>
      <c r="H44" s="14"/>
      <c r="I44" s="15">
        <v>6</v>
      </c>
      <c r="J44" s="15"/>
      <c r="K44" s="129" t="s">
        <v>416</v>
      </c>
      <c r="L44" s="93"/>
      <c r="M44" s="87"/>
      <c r="P44" s="57" t="s">
        <v>15</v>
      </c>
      <c r="Q44" s="57" t="s">
        <v>237</v>
      </c>
    </row>
    <row r="45" spans="1:21" ht="15.75" customHeight="1" x14ac:dyDescent="0.4">
      <c r="A45" s="137">
        <f t="shared" si="1"/>
        <v>45754</v>
      </c>
      <c r="B45" s="158" t="s">
        <v>16</v>
      </c>
      <c r="C45" s="159" t="s">
        <v>16</v>
      </c>
      <c r="D45" s="144" t="s">
        <v>16</v>
      </c>
      <c r="E45" s="16" t="s">
        <v>16</v>
      </c>
      <c r="F45" s="16" t="s">
        <v>16</v>
      </c>
      <c r="G45" s="16" t="s">
        <v>16</v>
      </c>
      <c r="H45" s="14"/>
      <c r="I45" s="15">
        <v>5</v>
      </c>
      <c r="J45" s="15"/>
      <c r="K45" s="13" t="s">
        <v>5</v>
      </c>
      <c r="L45" s="13">
        <f>SUM(L33:L44)</f>
        <v>19</v>
      </c>
      <c r="M45" s="13">
        <f>SUM(M33:M44)</f>
        <v>17</v>
      </c>
      <c r="O45" s="13" t="s">
        <v>5</v>
      </c>
      <c r="P45" s="13">
        <f>L45+P41+T42</f>
        <v>108</v>
      </c>
      <c r="Q45" s="13">
        <f>M45+Q41+U42</f>
        <v>112</v>
      </c>
    </row>
    <row r="46" spans="1:21" ht="15.75" customHeight="1" x14ac:dyDescent="0.4">
      <c r="A46" s="137">
        <f t="shared" si="1"/>
        <v>45761</v>
      </c>
      <c r="B46" s="160" t="s">
        <v>22</v>
      </c>
      <c r="C46" s="155" t="s">
        <v>22</v>
      </c>
      <c r="D46" s="142" t="s">
        <v>22</v>
      </c>
      <c r="E46" s="58" t="s">
        <v>22</v>
      </c>
      <c r="F46" s="58" t="s">
        <v>22</v>
      </c>
      <c r="G46" s="16" t="s">
        <v>16</v>
      </c>
      <c r="H46" s="14"/>
      <c r="I46" s="15">
        <v>4</v>
      </c>
      <c r="J46" s="15"/>
    </row>
    <row r="47" spans="1:21" ht="15.75" customHeight="1" x14ac:dyDescent="0.4">
      <c r="A47" s="137">
        <f t="shared" si="1"/>
        <v>45768</v>
      </c>
      <c r="B47" s="158" t="s">
        <v>16</v>
      </c>
      <c r="C47" s="159" t="s">
        <v>16</v>
      </c>
      <c r="D47" s="142" t="s">
        <v>22</v>
      </c>
      <c r="E47" s="58" t="s">
        <v>22</v>
      </c>
      <c r="F47" s="58" t="s">
        <v>22</v>
      </c>
      <c r="G47" s="58" t="s">
        <v>22</v>
      </c>
      <c r="I47" s="15">
        <v>3</v>
      </c>
      <c r="J47" s="15"/>
    </row>
    <row r="48" spans="1:21" ht="15.75" customHeight="1" x14ac:dyDescent="0.4">
      <c r="A48" s="137">
        <f t="shared" si="1"/>
        <v>45775</v>
      </c>
      <c r="B48" s="160" t="s">
        <v>22</v>
      </c>
      <c r="C48" s="155" t="s">
        <v>22</v>
      </c>
      <c r="D48" s="142" t="s">
        <v>22</v>
      </c>
      <c r="E48" s="58" t="s">
        <v>22</v>
      </c>
      <c r="F48" s="58" t="s">
        <v>22</v>
      </c>
      <c r="G48" s="58" t="s">
        <v>22</v>
      </c>
      <c r="I48" s="15">
        <v>2</v>
      </c>
    </row>
    <row r="49" spans="1:9" ht="15.75" customHeight="1" x14ac:dyDescent="0.4">
      <c r="A49" s="137">
        <f t="shared" si="1"/>
        <v>45782</v>
      </c>
      <c r="B49" s="158" t="s">
        <v>16</v>
      </c>
      <c r="C49" s="159" t="s">
        <v>16</v>
      </c>
      <c r="D49" s="142" t="s">
        <v>22</v>
      </c>
      <c r="E49" s="58" t="s">
        <v>22</v>
      </c>
      <c r="F49" s="58" t="s">
        <v>22</v>
      </c>
      <c r="G49" s="58" t="s">
        <v>22</v>
      </c>
      <c r="I49" s="15">
        <v>1</v>
      </c>
    </row>
    <row r="50" spans="1:9" ht="15.75" customHeight="1" x14ac:dyDescent="0.4">
      <c r="A50" s="137">
        <f t="shared" si="1"/>
        <v>45789</v>
      </c>
      <c r="B50" s="172" t="s">
        <v>486</v>
      </c>
      <c r="C50" s="173" t="s">
        <v>486</v>
      </c>
      <c r="D50" s="174" t="s">
        <v>486</v>
      </c>
      <c r="E50" s="175" t="s">
        <v>486</v>
      </c>
      <c r="F50" s="175" t="s">
        <v>486</v>
      </c>
      <c r="G50" s="63" t="s">
        <v>23</v>
      </c>
      <c r="I50" s="15"/>
    </row>
    <row r="51" spans="1:9" ht="15.75" customHeight="1" x14ac:dyDescent="0.4">
      <c r="A51" s="137">
        <f t="shared" si="1"/>
        <v>45796</v>
      </c>
      <c r="B51" s="151" t="s">
        <v>434</v>
      </c>
      <c r="C51" s="152" t="s">
        <v>434</v>
      </c>
      <c r="D51" s="140" t="s">
        <v>434</v>
      </c>
      <c r="E51" s="19" t="s">
        <v>434</v>
      </c>
      <c r="F51" s="19" t="s">
        <v>434</v>
      </c>
      <c r="G51" s="19" t="s">
        <v>434</v>
      </c>
      <c r="I51" s="15"/>
    </row>
    <row r="52" spans="1:9" ht="15.75" customHeight="1" thickBot="1" x14ac:dyDescent="0.45">
      <c r="A52" s="137">
        <f t="shared" si="1"/>
        <v>45803</v>
      </c>
      <c r="B52" s="162" t="s">
        <v>434</v>
      </c>
      <c r="C52" s="163" t="s">
        <v>434</v>
      </c>
      <c r="D52" s="140" t="s">
        <v>434</v>
      </c>
      <c r="E52" s="19" t="s">
        <v>434</v>
      </c>
      <c r="F52" s="19" t="s">
        <v>434</v>
      </c>
      <c r="G52" s="19" t="s">
        <v>434</v>
      </c>
    </row>
  </sheetData>
  <sheetProtection selectLockedCells="1"/>
  <mergeCells count="11">
    <mergeCell ref="N22:S22"/>
    <mergeCell ref="K31:M31"/>
    <mergeCell ref="O31:Q31"/>
    <mergeCell ref="S31:U31"/>
    <mergeCell ref="A8:F8"/>
    <mergeCell ref="K9:L9"/>
    <mergeCell ref="O10:O12"/>
    <mergeCell ref="P10:P12"/>
    <mergeCell ref="K15:L15"/>
    <mergeCell ref="N19:N20"/>
    <mergeCell ref="K20:L20"/>
  </mergeCells>
  <conditionalFormatting sqref="M33:M44">
    <cfRule type="cellIs" dxfId="13" priority="5" operator="lessThan">
      <formula>L33</formula>
    </cfRule>
    <cfRule type="cellIs" dxfId="12" priority="6" operator="greaterThan">
      <formula>L33</formula>
    </cfRule>
  </conditionalFormatting>
  <conditionalFormatting sqref="O19:O20">
    <cfRule type="cellIs" dxfId="11" priority="13" operator="lessThan">
      <formula>0</formula>
    </cfRule>
    <cfRule type="cellIs" dxfId="10" priority="14" operator="lessThan">
      <formula>0</formula>
    </cfRule>
  </conditionalFormatting>
  <conditionalFormatting sqref="O24">
    <cfRule type="cellIs" dxfId="9" priority="9" operator="lessThan">
      <formula>0</formula>
    </cfRule>
    <cfRule type="cellIs" dxfId="8" priority="10" operator="lessThan">
      <formula>0</formula>
    </cfRule>
  </conditionalFormatting>
  <conditionalFormatting sqref="Q33:Q40">
    <cfRule type="cellIs" dxfId="7" priority="3" operator="lessThan">
      <formula>P33</formula>
    </cfRule>
    <cfRule type="cellIs" dxfId="6" priority="4" operator="greaterThan">
      <formula>P33</formula>
    </cfRule>
  </conditionalFormatting>
  <conditionalFormatting sqref="R19:R20">
    <cfRule type="cellIs" dxfId="5" priority="11" operator="lessThan">
      <formula>0</formula>
    </cfRule>
    <cfRule type="cellIs" dxfId="4" priority="12" operator="lessThan">
      <formula>0</formula>
    </cfRule>
  </conditionalFormatting>
  <conditionalFormatting sqref="R24">
    <cfRule type="cellIs" dxfId="3" priority="7" operator="lessThan">
      <formula>0</formula>
    </cfRule>
    <cfRule type="cellIs" dxfId="2" priority="8" operator="lessThan">
      <formula>0</formula>
    </cfRule>
  </conditionalFormatting>
  <conditionalFormatting sqref="U33:U41">
    <cfRule type="cellIs" dxfId="1" priority="1" operator="lessThan">
      <formula>T33</formula>
    </cfRule>
    <cfRule type="cellIs" dxfId="0" priority="2" operator="greaterThan">
      <formula>T33</formula>
    </cfRule>
  </conditionalFormatting>
  <pageMargins left="0.39370078740157483" right="0.39370078740157483" top="0.59055118110236227" bottom="0.59055118110236227" header="0.19685039370078741" footer="0.19685039370078741"/>
  <pageSetup paperSize="8" scale="92" orientation="landscape" r:id="rId1"/>
  <headerFooter>
    <oddHeader>&amp;L&amp;"Arial,Bold"&amp;12N5 AoM Plan 2023-24</oddHeader>
    <oddFooter>&amp;LN5 AoM&amp;C&amp;P of &amp;N&amp;RPrinted at &amp;T on &amp;D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fb00f1ab-d075-4e01-ab9b-b3f8a42839f0" xsi:nil="true"/>
    <Is_Collaboration_Space_Locked xmlns="fb00f1ab-d075-4e01-ab9b-b3f8a42839f0" xsi:nil="true"/>
    <Teams_Channel_Section_Location xmlns="fb00f1ab-d075-4e01-ab9b-b3f8a42839f0" xsi:nil="true"/>
    <Has_Teacher_Only_SectionGroup xmlns="fb00f1ab-d075-4e01-ab9b-b3f8a42839f0" xsi:nil="true"/>
    <CultureName xmlns="fb00f1ab-d075-4e01-ab9b-b3f8a42839f0" xsi:nil="true"/>
    <Invited_Teachers xmlns="fb00f1ab-d075-4e01-ab9b-b3f8a42839f0" xsi:nil="true"/>
    <Self_Registration_Enabled xmlns="fb00f1ab-d075-4e01-ab9b-b3f8a42839f0" xsi:nil="true"/>
    <FolderType xmlns="fb00f1ab-d075-4e01-ab9b-b3f8a42839f0" xsi:nil="true"/>
    <Teachers xmlns="fb00f1ab-d075-4e01-ab9b-b3f8a42839f0">
      <UserInfo>
        <DisplayName/>
        <AccountId xsi:nil="true"/>
        <AccountType/>
      </UserInfo>
    </Teachers>
    <AppVersion xmlns="fb00f1ab-d075-4e01-ab9b-b3f8a42839f0" xsi:nil="true"/>
    <DefaultSectionNames xmlns="fb00f1ab-d075-4e01-ab9b-b3f8a42839f0" xsi:nil="true"/>
    <Math_Settings xmlns="fb00f1ab-d075-4e01-ab9b-b3f8a42839f0" xsi:nil="true"/>
    <IsNotebookLocked xmlns="fb00f1ab-d075-4e01-ab9b-b3f8a42839f0" xsi:nil="true"/>
    <LMS_Mappings xmlns="fb00f1ab-d075-4e01-ab9b-b3f8a42839f0" xsi:nil="true"/>
    <Owner xmlns="fb00f1ab-d075-4e01-ab9b-b3f8a42839f0">
      <UserInfo>
        <DisplayName/>
        <AccountId xsi:nil="true"/>
        <AccountType/>
      </UserInfo>
    </Owner>
    <Distribution_Groups xmlns="fb00f1ab-d075-4e01-ab9b-b3f8a42839f0" xsi:nil="true"/>
    <TeamsChannelId xmlns="fb00f1ab-d075-4e01-ab9b-b3f8a42839f0" xsi:nil="true"/>
    <Self_Registration_Enabled0 xmlns="fb00f1ab-d075-4e01-ab9b-b3f8a42839f0" xsi:nil="true"/>
    <Templates xmlns="fb00f1ab-d075-4e01-ab9b-b3f8a42839f0" xsi:nil="true"/>
    <NotebookType xmlns="fb00f1ab-d075-4e01-ab9b-b3f8a42839f0" xsi:nil="true"/>
    <Students xmlns="fb00f1ab-d075-4e01-ab9b-b3f8a42839f0">
      <UserInfo>
        <DisplayName/>
        <AccountId xsi:nil="true"/>
        <AccountType/>
      </UserInfo>
    </Students>
    <Student_Groups xmlns="fb00f1ab-d075-4e01-ab9b-b3f8a42839f0">
      <UserInfo>
        <DisplayName/>
        <AccountId xsi:nil="true"/>
        <AccountType/>
      </UserInfo>
    </Student_Groups>
    <_activity xmlns="fb00f1ab-d075-4e01-ab9b-b3f8a42839f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9F92D7F80F64B98FBA117B04E0F80" ma:contentTypeVersion="40" ma:contentTypeDescription="Create a new document." ma:contentTypeScope="" ma:versionID="c66ac9fc89e15db9a9b78ea217b7396b">
  <xsd:schema xmlns:xsd="http://www.w3.org/2001/XMLSchema" xmlns:xs="http://www.w3.org/2001/XMLSchema" xmlns:p="http://schemas.microsoft.com/office/2006/metadata/properties" xmlns:ns3="fb00f1ab-d075-4e01-ab9b-b3f8a42839f0" xmlns:ns4="7870b3cf-1289-4874-b3fd-2340ee2bd0a7" targetNamespace="http://schemas.microsoft.com/office/2006/metadata/properties" ma:root="true" ma:fieldsID="52839e32a475ca7937f40b82df6f65b6" ns3:_="" ns4:_="">
    <xsd:import namespace="fb00f1ab-d075-4e01-ab9b-b3f8a42839f0"/>
    <xsd:import namespace="7870b3cf-1289-4874-b3fd-2340ee2bd0a7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AppVersion" minOccurs="0"/>
                <xsd:element ref="ns3:Teachers" minOccurs="0"/>
                <xsd:element ref="ns3:Students" minOccurs="0"/>
                <xsd:element ref="ns4:SharedWithUsers" minOccurs="0"/>
                <xsd:element ref="ns4:SharedWithDetails" minOccurs="0"/>
                <xsd:element ref="ns4:SharingHintHash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CultureName" minOccurs="0"/>
                <xsd:element ref="ns3:Is_Collaboration_Space_Locked" minOccurs="0"/>
                <xsd:element ref="ns3:Self_Registration_Enabled0" minOccurs="0"/>
                <xsd:element ref="ns3:Template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TeamsChannelId" minOccurs="0"/>
                <xsd:element ref="ns3:IsNotebookLocked" minOccurs="0"/>
                <xsd:element ref="ns3:Math_Settin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Distribution_Groups" minOccurs="0"/>
                <xsd:element ref="ns3:LMS_Mappings" minOccurs="0"/>
                <xsd:element ref="ns3:MediaServiceAutoKeyPoints" minOccurs="0"/>
                <xsd:element ref="ns3:MediaServiceKeyPoints" minOccurs="0"/>
                <xsd:element ref="ns3:Teams_Channel_Section_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0f1ab-d075-4e01-ab9b-b3f8a42839f0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dexed="tru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2" nillable="true" ma:displayName="App Version" ma:internalName="AppVersion">
      <xsd:simpleType>
        <xsd:restriction base="dms:Text"/>
      </xsd:simpleType>
    </xsd:element>
    <xsd:element name="Teachers" ma:index="13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4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2" nillable="true" ma:displayName="Has Teacher Only SectionGroup" ma:internalName="Has_Teacher_Only_SectionGroup">
      <xsd:simpleType>
        <xsd:restriction base="dms:Boolean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Self_Registration_Enabled0" ma:index="25" nillable="true" ma:displayName="Self Registration Enabled" ma:internalName="Self_Registration_Enabled0">
      <xsd:simpleType>
        <xsd:restriction base="dms:Boolean"/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0" nillable="true" ma:displayName="MediaServiceAutoTags" ma:internalName="MediaServiceAutoTags" ma:readOnly="true">
      <xsd:simpleType>
        <xsd:restriction base="dms:Text"/>
      </xsd:simpleType>
    </xsd:element>
    <xsd:element name="MediaServiceOCR" ma:index="3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amsChannelId" ma:index="32" nillable="true" ma:displayName="Teams Channel Id" ma:internalName="TeamsChannelId">
      <xsd:simpleType>
        <xsd:restriction base="dms:Text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ath_Settings" ma:index="34" nillable="true" ma:displayName="Math Settings" ma:internalName="Math_Settings">
      <xsd:simpleType>
        <xsd:restriction base="dms:Text"/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Distribution_Groups" ma:index="3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9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AutoKeyPoints" ma:index="4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ams_Channel_Section_Location" ma:index="42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_activity" ma:index="44" nillable="true" ma:displayName="_activity" ma:hidden="true" ma:internalName="_activity">
      <xsd:simpleType>
        <xsd:restriction base="dms:Note"/>
      </xsd:simpleType>
    </xsd:element>
    <xsd:element name="MediaServiceObjectDetectorVersions" ma:index="4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0b3cf-1289-4874-b3fd-2340ee2bd0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7C7D0E-273E-4A00-84CD-559D314778F7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7870b3cf-1289-4874-b3fd-2340ee2bd0a7"/>
    <ds:schemaRef ds:uri="fb00f1ab-d075-4e01-ab9b-b3f8a42839f0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BDD8051-51BB-4BF2-B7FF-6798F50E47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00f1ab-d075-4e01-ab9b-b3f8a42839f0"/>
    <ds:schemaRef ds:uri="7870b3cf-1289-4874-b3fd-2340ee2bd0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6B82A8-CA94-499D-AB5A-05B374043C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Actual</vt:lpstr>
      <vt:lpstr>Zeta Periods</vt:lpstr>
      <vt:lpstr>TJ</vt:lpstr>
      <vt:lpstr>4+ Periods</vt:lpstr>
      <vt:lpstr>Initial</vt:lpstr>
      <vt:lpstr>Initial 2</vt:lpstr>
      <vt:lpstr>Initial 3</vt:lpstr>
      <vt:lpstr>'Zeta Periods'!Print_Area</vt:lpstr>
      <vt:lpstr>'Zeta Periods'!Print_Titles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2024-09-29T15:41:38Z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0x0101000249F92D7F80F64B98FBA117B04E0F80</vt:lpwstr>
  </property>
</Properties>
</file>