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-projects\OJS_Script_maker_NG\2025\"/>
    </mc:Choice>
  </mc:AlternateContent>
  <xr:revisionPtr revIDLastSave="0" documentId="13_ncr:1_{71608BBE-1ED4-4A58-AA6A-C860F7D56834}" xr6:coauthVersionLast="47" xr6:coauthVersionMax="47" xr10:uidLastSave="{00000000-0000-0000-0000-000000000000}"/>
  <bookViews>
    <workbookView xWindow="-120" yWindow="-120" windowWidth="38640" windowHeight="21120" xr2:uid="{0852510A-0402-494B-87EA-4B91755641F1}"/>
  </bookViews>
  <sheets>
    <sheet name="Summary" sheetId="9" r:id="rId1"/>
    <sheet name="Tournaments" sheetId="7" r:id="rId2"/>
    <sheet name="Awards" sheetId="11" r:id="rId3"/>
    <sheet name="Assignments" sheetId="8" r:id="rId4"/>
    <sheet name="SeasonInfo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9" l="1"/>
  <c r="R4" i="9"/>
  <c r="R3" i="9"/>
  <c r="S35" i="11"/>
  <c r="T35" i="11"/>
  <c r="S34" i="11"/>
  <c r="R7" i="9" s="1"/>
  <c r="T34" i="11"/>
  <c r="R8" i="9"/>
  <c r="R9" i="9"/>
  <c r="R10" i="9"/>
  <c r="L18" i="7"/>
  <c r="R5" i="9" s="1"/>
  <c r="T2" i="11"/>
  <c r="B9" i="9" s="1"/>
  <c r="T3" i="11"/>
  <c r="C9" i="9" s="1"/>
  <c r="T4" i="11"/>
  <c r="D9" i="9" s="1"/>
  <c r="T5" i="11"/>
  <c r="E9" i="9" s="1"/>
  <c r="T6" i="11"/>
  <c r="F9" i="9" s="1"/>
  <c r="T7" i="11"/>
  <c r="G9" i="9" s="1"/>
  <c r="T8" i="11"/>
  <c r="H9" i="9" s="1"/>
  <c r="T9" i="11"/>
  <c r="I9" i="9" s="1"/>
  <c r="T10" i="11"/>
  <c r="J9" i="9" s="1"/>
  <c r="T11" i="11"/>
  <c r="K9" i="9" s="1"/>
  <c r="T12" i="11"/>
  <c r="L9" i="9" s="1"/>
  <c r="T13" i="11"/>
  <c r="M9" i="9" s="1"/>
  <c r="T14" i="11"/>
  <c r="N9" i="9" s="1"/>
  <c r="T15" i="11"/>
  <c r="O9" i="9" s="1"/>
  <c r="T16" i="11"/>
  <c r="P9" i="9" s="1"/>
  <c r="T17" i="11"/>
  <c r="Q9" i="9" s="1"/>
  <c r="T18" i="11"/>
  <c r="B10" i="9" s="1"/>
  <c r="T19" i="11"/>
  <c r="C10" i="9" s="1"/>
  <c r="T20" i="11"/>
  <c r="D10" i="9" s="1"/>
  <c r="T21" i="11"/>
  <c r="E10" i="9" s="1"/>
  <c r="T22" i="11"/>
  <c r="F10" i="9" s="1"/>
  <c r="T23" i="11"/>
  <c r="G10" i="9" s="1"/>
  <c r="T24" i="11"/>
  <c r="H10" i="9" s="1"/>
  <c r="T25" i="11"/>
  <c r="I10" i="9" s="1"/>
  <c r="T26" i="11"/>
  <c r="J10" i="9" s="1"/>
  <c r="T27" i="11"/>
  <c r="K10" i="9" s="1"/>
  <c r="T28" i="11"/>
  <c r="L10" i="9" s="1"/>
  <c r="T29" i="11"/>
  <c r="M10" i="9" s="1"/>
  <c r="T30" i="11"/>
  <c r="N10" i="9" s="1"/>
  <c r="T31" i="11"/>
  <c r="O10" i="9" s="1"/>
  <c r="T32" i="11"/>
  <c r="P10" i="9" s="1"/>
  <c r="T33" i="11"/>
  <c r="Q10" i="9" s="1"/>
  <c r="S2" i="11"/>
  <c r="U2" i="11" s="1"/>
  <c r="S3" i="11"/>
  <c r="U3" i="11" s="1"/>
  <c r="S4" i="11"/>
  <c r="U4" i="11" s="1"/>
  <c r="S5" i="11"/>
  <c r="S6" i="11"/>
  <c r="S7" i="11"/>
  <c r="U7" i="11" s="1"/>
  <c r="S8" i="11"/>
  <c r="H7" i="9" s="1"/>
  <c r="S9" i="11"/>
  <c r="S10" i="11"/>
  <c r="S11" i="11"/>
  <c r="S12" i="11"/>
  <c r="L7" i="9" s="1"/>
  <c r="S13" i="11"/>
  <c r="M7" i="9" s="1"/>
  <c r="S14" i="11"/>
  <c r="U14" i="11" s="1"/>
  <c r="S15" i="11"/>
  <c r="S16" i="11"/>
  <c r="S17" i="11"/>
  <c r="S18" i="11"/>
  <c r="B8" i="9" s="1"/>
  <c r="S19" i="11"/>
  <c r="S20" i="11"/>
  <c r="S21" i="11"/>
  <c r="S22" i="11"/>
  <c r="F8" i="9" s="1"/>
  <c r="S23" i="11"/>
  <c r="G8" i="9" s="1"/>
  <c r="S24" i="11"/>
  <c r="H8" i="9" s="1"/>
  <c r="S25" i="11"/>
  <c r="S26" i="11"/>
  <c r="U26" i="11" s="1"/>
  <c r="S27" i="11"/>
  <c r="K8" i="9" s="1"/>
  <c r="S28" i="11"/>
  <c r="S29" i="11"/>
  <c r="S30" i="11"/>
  <c r="N8" i="9" s="1"/>
  <c r="S31" i="11"/>
  <c r="S32" i="11"/>
  <c r="S33" i="11"/>
  <c r="B5" i="9"/>
  <c r="L2" i="7"/>
  <c r="L3" i="7"/>
  <c r="C5" i="9" s="1"/>
  <c r="L4" i="7"/>
  <c r="D5" i="9" s="1"/>
  <c r="L5" i="7"/>
  <c r="E5" i="9" s="1"/>
  <c r="L6" i="7"/>
  <c r="F5" i="9" s="1"/>
  <c r="L7" i="7"/>
  <c r="G5" i="9" s="1"/>
  <c r="L8" i="7"/>
  <c r="H5" i="9" s="1"/>
  <c r="L9" i="7"/>
  <c r="I5" i="9" s="1"/>
  <c r="L10" i="7"/>
  <c r="J5" i="9" s="1"/>
  <c r="L11" i="7"/>
  <c r="K5" i="9" s="1"/>
  <c r="L12" i="7"/>
  <c r="L5" i="9" s="1"/>
  <c r="L13" i="7"/>
  <c r="M5" i="9" s="1"/>
  <c r="L14" i="7"/>
  <c r="N5" i="9" s="1"/>
  <c r="L15" i="7"/>
  <c r="O5" i="9" s="1"/>
  <c r="L16" i="7"/>
  <c r="P5" i="9" s="1"/>
  <c r="L17" i="7"/>
  <c r="Q5" i="9" s="1"/>
  <c r="U35" i="11" l="1"/>
  <c r="R2" i="9"/>
  <c r="U21" i="11"/>
  <c r="U9" i="11"/>
  <c r="U34" i="11"/>
  <c r="R16" i="9"/>
  <c r="R15" i="9"/>
  <c r="R14" i="9"/>
  <c r="R12" i="9"/>
  <c r="R11" i="9"/>
  <c r="H11" i="9"/>
  <c r="H13" i="9" s="1"/>
  <c r="U11" i="11"/>
  <c r="U10" i="11"/>
  <c r="U28" i="11"/>
  <c r="U16" i="11"/>
  <c r="U31" i="11"/>
  <c r="U19" i="11"/>
  <c r="U29" i="11"/>
  <c r="G12" i="9"/>
  <c r="U15" i="11"/>
  <c r="M11" i="9"/>
  <c r="U25" i="11"/>
  <c r="F12" i="9"/>
  <c r="U33" i="11"/>
  <c r="U32" i="11"/>
  <c r="U20" i="11"/>
  <c r="N7" i="9"/>
  <c r="H12" i="9"/>
  <c r="U6" i="11"/>
  <c r="J8" i="9"/>
  <c r="J12" i="9" s="1"/>
  <c r="K12" i="9"/>
  <c r="U27" i="11"/>
  <c r="U17" i="11"/>
  <c r="U5" i="11"/>
  <c r="I8" i="9"/>
  <c r="I12" i="9" s="1"/>
  <c r="K7" i="9"/>
  <c r="K11" i="9" s="1"/>
  <c r="B7" i="9"/>
  <c r="B11" i="9" s="1"/>
  <c r="J7" i="9"/>
  <c r="J11" i="9" s="1"/>
  <c r="I7" i="9"/>
  <c r="I11" i="9" s="1"/>
  <c r="U24" i="11"/>
  <c r="U23" i="11"/>
  <c r="U13" i="11"/>
  <c r="Q8" i="9"/>
  <c r="Q12" i="9" s="1"/>
  <c r="E8" i="9"/>
  <c r="E12" i="9" s="1"/>
  <c r="U22" i="11"/>
  <c r="U12" i="11"/>
  <c r="P8" i="9"/>
  <c r="D8" i="9"/>
  <c r="D12" i="9" s="1"/>
  <c r="G7" i="9"/>
  <c r="G11" i="9" s="1"/>
  <c r="O8" i="9"/>
  <c r="O12" i="9" s="1"/>
  <c r="C8" i="9"/>
  <c r="C12" i="9" s="1"/>
  <c r="F7" i="9"/>
  <c r="F11" i="9" s="1"/>
  <c r="Q7" i="9"/>
  <c r="Q11" i="9" s="1"/>
  <c r="E7" i="9"/>
  <c r="E11" i="9" s="1"/>
  <c r="M8" i="9"/>
  <c r="M12" i="9" s="1"/>
  <c r="M13" i="9" s="1"/>
  <c r="P7" i="9"/>
  <c r="P11" i="9" s="1"/>
  <c r="D7" i="9"/>
  <c r="D11" i="9" s="1"/>
  <c r="U30" i="11"/>
  <c r="U18" i="11"/>
  <c r="U8" i="11"/>
  <c r="L8" i="9"/>
  <c r="L12" i="9" s="1"/>
  <c r="O7" i="9"/>
  <c r="O11" i="9" s="1"/>
  <c r="C7" i="9"/>
  <c r="C11" i="9" s="1"/>
  <c r="N12" i="9"/>
  <c r="B12" i="9"/>
  <c r="L11" i="9"/>
  <c r="Q4" i="9"/>
  <c r="P4" i="9"/>
  <c r="O4" i="9"/>
  <c r="N4" i="9"/>
  <c r="N16" i="9" s="1"/>
  <c r="M4" i="9"/>
  <c r="L4" i="9"/>
  <c r="K4" i="9"/>
  <c r="K16" i="9" s="1"/>
  <c r="J4" i="9"/>
  <c r="I4" i="9"/>
  <c r="H4" i="9"/>
  <c r="H16" i="9" s="1"/>
  <c r="G4" i="9"/>
  <c r="G16" i="9" s="1"/>
  <c r="F4" i="9"/>
  <c r="F16" i="9" s="1"/>
  <c r="E4" i="9"/>
  <c r="D4" i="9"/>
  <c r="C4" i="9"/>
  <c r="Q3" i="9"/>
  <c r="P3" i="9"/>
  <c r="O3" i="9"/>
  <c r="N3" i="9"/>
  <c r="M3" i="9"/>
  <c r="M15" i="9" s="1"/>
  <c r="L3" i="9"/>
  <c r="L15" i="9" s="1"/>
  <c r="K3" i="9"/>
  <c r="J3" i="9"/>
  <c r="I3" i="9"/>
  <c r="H3" i="9"/>
  <c r="H15" i="9" s="1"/>
  <c r="G3" i="9"/>
  <c r="F3" i="9"/>
  <c r="E3" i="9"/>
  <c r="D3" i="9"/>
  <c r="C3" i="9"/>
  <c r="B4" i="9"/>
  <c r="B16" i="9" s="1"/>
  <c r="B3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F13" i="9" l="1"/>
  <c r="E16" i="9"/>
  <c r="Q13" i="9"/>
  <c r="C13" i="9"/>
  <c r="R13" i="9"/>
  <c r="G13" i="9"/>
  <c r="F15" i="9"/>
  <c r="N15" i="9"/>
  <c r="P16" i="9"/>
  <c r="I13" i="9"/>
  <c r="C16" i="9"/>
  <c r="O16" i="9"/>
  <c r="I16" i="9"/>
  <c r="N11" i="9"/>
  <c r="N13" i="9" s="1"/>
  <c r="J13" i="9"/>
  <c r="Q15" i="9"/>
  <c r="K13" i="9"/>
  <c r="O13" i="9"/>
  <c r="B13" i="9"/>
  <c r="J16" i="9"/>
  <c r="C15" i="9"/>
  <c r="O15" i="9"/>
  <c r="L16" i="9"/>
  <c r="I15" i="9"/>
  <c r="M16" i="9"/>
  <c r="E13" i="9"/>
  <c r="D13" i="9"/>
  <c r="D15" i="9"/>
  <c r="E15" i="9"/>
  <c r="L13" i="9"/>
  <c r="P12" i="9"/>
  <c r="P13" i="9" s="1"/>
  <c r="Q16" i="9"/>
  <c r="J15" i="9"/>
  <c r="K15" i="9"/>
  <c r="G15" i="9"/>
  <c r="P15" i="9"/>
  <c r="D16" i="9"/>
  <c r="B15" i="9"/>
  <c r="K2" i="9"/>
  <c r="K14" i="9" s="1"/>
  <c r="P2" i="9"/>
  <c r="P14" i="9" s="1"/>
  <c r="M2" i="9"/>
  <c r="M14" i="9" s="1"/>
  <c r="L2" i="9"/>
  <c r="L14" i="9" s="1"/>
  <c r="N2" i="9"/>
  <c r="N14" i="9" s="1"/>
  <c r="O2" i="9"/>
  <c r="O14" i="9" s="1"/>
  <c r="D2" i="9"/>
  <c r="D14" i="9" s="1"/>
  <c r="E2" i="9"/>
  <c r="E14" i="9" s="1"/>
  <c r="Q2" i="9"/>
  <c r="Q14" i="9" s="1"/>
  <c r="F2" i="9"/>
  <c r="F14" i="9" s="1"/>
  <c r="G2" i="9"/>
  <c r="G14" i="9" s="1"/>
  <c r="I2" i="9"/>
  <c r="I14" i="9" s="1"/>
  <c r="J2" i="9"/>
  <c r="J14" i="9" s="1"/>
  <c r="H2" i="9"/>
  <c r="H14" i="9" s="1"/>
  <c r="C2" i="9"/>
  <c r="C14" i="9" s="1"/>
  <c r="B2" i="9"/>
  <c r="B14" i="9" s="1"/>
</calcChain>
</file>

<file path=xl/sharedStrings.xml><?xml version="1.0" encoding="utf-8"?>
<sst xmlns="http://schemas.openxmlformats.org/spreadsheetml/2006/main" count="2141" uniqueCount="1061">
  <si>
    <t>Volunteer</t>
  </si>
  <si>
    <t>Ribbons</t>
  </si>
  <si>
    <t>Henrico</t>
  </si>
  <si>
    <t>Martinsville</t>
  </si>
  <si>
    <t>Norfolk</t>
  </si>
  <si>
    <t>Blacksburg</t>
  </si>
  <si>
    <t>Abingdon</t>
  </si>
  <si>
    <t>Charlottesville</t>
  </si>
  <si>
    <t>Fairfax</t>
  </si>
  <si>
    <t>Richmond</t>
  </si>
  <si>
    <t>Ashburn</t>
  </si>
  <si>
    <t>DC-McKinley</t>
  </si>
  <si>
    <t>DC-Friendship</t>
  </si>
  <si>
    <t>Alexandria</t>
  </si>
  <si>
    <t>Short Name</t>
  </si>
  <si>
    <t>Long Name</t>
  </si>
  <si>
    <t>Year</t>
  </si>
  <si>
    <t>D1_OJS</t>
  </si>
  <si>
    <t>Season Name</t>
  </si>
  <si>
    <t>Item</t>
  </si>
  <si>
    <t>Date</t>
  </si>
  <si>
    <t>Tournament</t>
  </si>
  <si>
    <t>Team #</t>
  </si>
  <si>
    <t>Team Name</t>
  </si>
  <si>
    <t>Coach Name</t>
  </si>
  <si>
    <t>Organization</t>
  </si>
  <si>
    <t>Div</t>
  </si>
  <si>
    <t>Mem</t>
  </si>
  <si>
    <t>Mighty Mt. Vernon Mustangs</t>
  </si>
  <si>
    <t>Mt Vernon Elementary</t>
  </si>
  <si>
    <t>Dragon Shiny Cheetos</t>
  </si>
  <si>
    <t>Discovery STEM Academy</t>
  </si>
  <si>
    <t>Steam Jedis</t>
  </si>
  <si>
    <t>Carver Elementary</t>
  </si>
  <si>
    <t>Lego Mates</t>
  </si>
  <si>
    <t>Yates Elementary School</t>
  </si>
  <si>
    <t>General Stanford Indestructible Eagles</t>
  </si>
  <si>
    <t>General Stanford Elementary School</t>
  </si>
  <si>
    <t>Super Scuba Bots</t>
  </si>
  <si>
    <t>Mcintosh Elementary</t>
  </si>
  <si>
    <t>Circuit Squirrels</t>
  </si>
  <si>
    <t>Crazy Coding Calamari</t>
  </si>
  <si>
    <t>Matoaka Elementary School</t>
  </si>
  <si>
    <t>Matoaka Terrific Builders</t>
  </si>
  <si>
    <t>Cool Robot Bruh</t>
  </si>
  <si>
    <t>Newsome Park Elementary School</t>
  </si>
  <si>
    <t>Cyber Piranhas</t>
  </si>
  <si>
    <t>Odin Wise Academy</t>
  </si>
  <si>
    <t>Tabb Tidal Tigers</t>
  </si>
  <si>
    <t xml:space="preserve">Tabb Middle School </t>
  </si>
  <si>
    <t>OLMC Yellow Team</t>
  </si>
  <si>
    <t>Our Lady of Mount Carmel</t>
  </si>
  <si>
    <t>Robohawks</t>
  </si>
  <si>
    <t>Gildersleeve Middle School</t>
  </si>
  <si>
    <t>C.O.D.E</t>
  </si>
  <si>
    <t>Booker T. Washington Middle School</t>
  </si>
  <si>
    <t>OLMC Blue Team</t>
  </si>
  <si>
    <t>Robo Rangers</t>
  </si>
  <si>
    <t>Koding Chicken Nugg-Nuggz</t>
  </si>
  <si>
    <t>Crittenden Middle School</t>
  </si>
  <si>
    <t xml:space="preserve">~ Wild Spirits ~ </t>
  </si>
  <si>
    <t xml:space="preserve">Orange Robot Labs </t>
  </si>
  <si>
    <t>Brick Sharks</t>
  </si>
  <si>
    <t>Kilgore Bright</t>
  </si>
  <si>
    <t>Kilgore Gifted Center</t>
  </si>
  <si>
    <t>Legendary Lobotomies</t>
  </si>
  <si>
    <t>Deep Sea Daisies</t>
  </si>
  <si>
    <t>St. Catherine's School</t>
  </si>
  <si>
    <t>Greenwood Gators</t>
  </si>
  <si>
    <t xml:space="preserve">An-Noor </t>
  </si>
  <si>
    <t xml:space="preserve">Al Madina School of Richmond </t>
  </si>
  <si>
    <t>Torch Techs</t>
  </si>
  <si>
    <t>Collegiate</t>
  </si>
  <si>
    <t>FROGbots, Jr. - Black</t>
  </si>
  <si>
    <t>FROGbots</t>
  </si>
  <si>
    <t>Blazing Torch</t>
  </si>
  <si>
    <t>Collegiate School</t>
  </si>
  <si>
    <t>Off The Grid</t>
  </si>
  <si>
    <t>COUGARS</t>
  </si>
  <si>
    <t>TFC</t>
  </si>
  <si>
    <t>Homeschool group</t>
  </si>
  <si>
    <t>SPARKS</t>
  </si>
  <si>
    <t>Yellow Submarines</t>
  </si>
  <si>
    <t>Chaos Creators</t>
  </si>
  <si>
    <t>Trailblazing Titans</t>
  </si>
  <si>
    <t>Bartels Bots</t>
  </si>
  <si>
    <t>Glowing Torch</t>
  </si>
  <si>
    <t>Igniteovators</t>
  </si>
  <si>
    <t>Programming Pearls</t>
  </si>
  <si>
    <t>The Orcas</t>
  </si>
  <si>
    <t>Enrich and Excel</t>
  </si>
  <si>
    <t>BuildBots</t>
  </si>
  <si>
    <t>Build RVA</t>
  </si>
  <si>
    <t>Bionic Blobfish</t>
  </si>
  <si>
    <t>Homeschool Group</t>
  </si>
  <si>
    <t>Electric Eels</t>
  </si>
  <si>
    <t xml:space="preserve">An- Nasr </t>
  </si>
  <si>
    <t>Byrd Bots</t>
  </si>
  <si>
    <t>Byrd Elementary School</t>
  </si>
  <si>
    <t>The Wild Robots</t>
  </si>
  <si>
    <t>Greenfield Elementary</t>
  </si>
  <si>
    <t>Axolotls</t>
  </si>
  <si>
    <t>LS Saints</t>
  </si>
  <si>
    <t>St. Christopher's School</t>
  </si>
  <si>
    <t>Byrd Eagles</t>
  </si>
  <si>
    <t>Robotic Reef</t>
  </si>
  <si>
    <t>Greenfield Robodragons</t>
  </si>
  <si>
    <t>Greenfield Elementary School</t>
  </si>
  <si>
    <t>Tidal Wave</t>
  </si>
  <si>
    <t>Schrodeinger Sharks</t>
  </si>
  <si>
    <t>Peabody School</t>
  </si>
  <si>
    <t>Gray Saints</t>
  </si>
  <si>
    <t>Dazzling Divers</t>
  </si>
  <si>
    <t>Red Saints</t>
  </si>
  <si>
    <t>Octobots</t>
  </si>
  <si>
    <t>Amazing Samurai</t>
  </si>
  <si>
    <t>Leonardo Megabot</t>
  </si>
  <si>
    <t>Coral Critters</t>
  </si>
  <si>
    <t>Saint Bridget Middle School</t>
  </si>
  <si>
    <t>Greenbrier Panthers</t>
  </si>
  <si>
    <t>Greenbrier Intermediate School</t>
  </si>
  <si>
    <t>Truitt FACE LEGO Team 24_East Squad</t>
  </si>
  <si>
    <t>Truitt Intermediate PTA</t>
  </si>
  <si>
    <t>LS Dolphins</t>
  </si>
  <si>
    <t>Cape Henry Collegiate</t>
  </si>
  <si>
    <t>St. Aquinas</t>
  </si>
  <si>
    <t>TME Pathfinders</t>
  </si>
  <si>
    <t>Thurgood Marshall Elementary</t>
  </si>
  <si>
    <t>Crestwood Falcons</t>
  </si>
  <si>
    <t>Crestwood Intermediate</t>
  </si>
  <si>
    <t>Lily Hawk Collective</t>
  </si>
  <si>
    <t xml:space="preserve">Butts Road Intermediate School </t>
  </si>
  <si>
    <t>C-Scorpions</t>
  </si>
  <si>
    <t>Lego Experts</t>
  </si>
  <si>
    <t>Electric Orcas</t>
  </si>
  <si>
    <t>Truitt FACE LEGO Team 24_West Squad</t>
  </si>
  <si>
    <t>Norfolk Collegiate O.A.K.S.</t>
  </si>
  <si>
    <t>Norfolk Collegiate Middle School</t>
  </si>
  <si>
    <t>OLMC White Team</t>
  </si>
  <si>
    <t>Team Nautilus</t>
  </si>
  <si>
    <t>Homeschool</t>
  </si>
  <si>
    <t>Mighty 3!</t>
  </si>
  <si>
    <t xml:space="preserve">Homeschool </t>
  </si>
  <si>
    <t>Kalamoo Siphonophores</t>
  </si>
  <si>
    <t>Kalamoo Community Outreach</t>
  </si>
  <si>
    <t>MS Dolphins</t>
  </si>
  <si>
    <t>Saviors of Neptune</t>
  </si>
  <si>
    <t>MCH Marvels</t>
  </si>
  <si>
    <t>Montessori Children's House</t>
  </si>
  <si>
    <t>Water Wobblers</t>
  </si>
  <si>
    <t>Patrick Henry Elementary School</t>
  </si>
  <si>
    <t>Thunda Panthas</t>
  </si>
  <si>
    <t>Albert Harris Elementary School</t>
  </si>
  <si>
    <t>Scuba Squad</t>
  </si>
  <si>
    <t>Lego Warriors</t>
  </si>
  <si>
    <t xml:space="preserve">Albert Harris Elementary School  </t>
  </si>
  <si>
    <t>Trident Titans</t>
  </si>
  <si>
    <t>Patrick Henry Elementary</t>
  </si>
  <si>
    <t>Electronic Waffles</t>
  </si>
  <si>
    <t>Lightening Claws</t>
  </si>
  <si>
    <t>JellySharks</t>
  </si>
  <si>
    <t xml:space="preserve">Salem Montessori </t>
  </si>
  <si>
    <t>Wasteland Warriors</t>
  </si>
  <si>
    <t>Aqua Divers</t>
  </si>
  <si>
    <t>Martinsville Middle School</t>
  </si>
  <si>
    <t>Magical Unicodes</t>
  </si>
  <si>
    <t>Absolute Zero</t>
  </si>
  <si>
    <t>Aqua Tigers</t>
  </si>
  <si>
    <t>St. Paul School</t>
  </si>
  <si>
    <t>Squid Squad</t>
  </si>
  <si>
    <t>Copperhead Coders</t>
  </si>
  <si>
    <t>Goldfish Technology</t>
  </si>
  <si>
    <t>Meadows of Dan School</t>
  </si>
  <si>
    <t>Blue Ridge</t>
  </si>
  <si>
    <t>The CytoKinetics</t>
  </si>
  <si>
    <t>Woolwine Elementary</t>
  </si>
  <si>
    <t>Rapid Rebels</t>
  </si>
  <si>
    <t>Hardin Reynolds Memorial School</t>
  </si>
  <si>
    <t>Think Tanks</t>
  </si>
  <si>
    <t>Stuart Elementary</t>
  </si>
  <si>
    <t>The Scurvy Dogs</t>
  </si>
  <si>
    <t>Hillsville Elementary School</t>
  </si>
  <si>
    <t>The Anenemies</t>
  </si>
  <si>
    <t>Carroll County Public Schools</t>
  </si>
  <si>
    <t>Shark Bait</t>
  </si>
  <si>
    <t>Riverview Elem./Middle School</t>
  </si>
  <si>
    <t>Plastic Pickups</t>
  </si>
  <si>
    <t>Aquatic Panthers</t>
  </si>
  <si>
    <t>Oakland Elementary School</t>
  </si>
  <si>
    <t>Fancy Gap</t>
  </si>
  <si>
    <t>Submerged Gators</t>
  </si>
  <si>
    <t>Gladesboro Elementary</t>
  </si>
  <si>
    <t>Valley Bulldog Bots</t>
  </si>
  <si>
    <t>Valley Institute Elementary</t>
  </si>
  <si>
    <t>Watauga Bots</t>
  </si>
  <si>
    <t>Watauga Elementary</t>
  </si>
  <si>
    <t>Aquabots</t>
  </si>
  <si>
    <t>Rhea Valley Elementary</t>
  </si>
  <si>
    <t>Wildcat Bots</t>
  </si>
  <si>
    <t>High Point A</t>
  </si>
  <si>
    <t>High Point Elementary School</t>
  </si>
  <si>
    <t>Dancing Dolphins</t>
  </si>
  <si>
    <t>Rising Tides</t>
  </si>
  <si>
    <t>Riverview Elem/Middle School</t>
  </si>
  <si>
    <t>The Shady Bunch</t>
  </si>
  <si>
    <t>Carroll County Middle School</t>
  </si>
  <si>
    <t>Scuba Doo and the Microplastics Crew</t>
  </si>
  <si>
    <t>Panther Piarates</t>
  </si>
  <si>
    <t>Twin Valley Elem./Middle School</t>
  </si>
  <si>
    <t>AquaBots</t>
  </si>
  <si>
    <t>Hurley Elem./Middle School</t>
  </si>
  <si>
    <t>The Electric Fangs</t>
  </si>
  <si>
    <t>Council Elem./Middle School</t>
  </si>
  <si>
    <t>Bobcats@Sea</t>
  </si>
  <si>
    <t>Pennington Middle School</t>
  </si>
  <si>
    <t>Fries Techno Cats</t>
  </si>
  <si>
    <t xml:space="preserve">Fries School </t>
  </si>
  <si>
    <t>Sea Dragons</t>
  </si>
  <si>
    <t xml:space="preserve">Grayson Highlands </t>
  </si>
  <si>
    <t>Mini Caimans</t>
  </si>
  <si>
    <t>Bobcats</t>
  </si>
  <si>
    <t>Belle Heth Elementary School</t>
  </si>
  <si>
    <t>Amazing Angelfish</t>
  </si>
  <si>
    <t>New River Robotics Association</t>
  </si>
  <si>
    <t>HLH Bees</t>
  </si>
  <si>
    <t>Herman L Horn Elementary</t>
  </si>
  <si>
    <t>LEGO Lizards</t>
  </si>
  <si>
    <t>Gilbert Linkous Elementary</t>
  </si>
  <si>
    <t>R2-D Roos</t>
  </si>
  <si>
    <t>Kipps Elementary</t>
  </si>
  <si>
    <t>Bearbots Blue</t>
  </si>
  <si>
    <t>Bland County Public Schools</t>
  </si>
  <si>
    <t>Night Owls</t>
  </si>
  <si>
    <t>Star Fleet Compouter Division</t>
  </si>
  <si>
    <t>homeschool team</t>
  </si>
  <si>
    <t>Star City Tronics</t>
  </si>
  <si>
    <t>Robotic Ravens of the Blue Ridge</t>
  </si>
  <si>
    <t>Da Little Chickens</t>
  </si>
  <si>
    <t>The Robotic Raiders</t>
  </si>
  <si>
    <t>North Cross School</t>
  </si>
  <si>
    <t>Robosharks 1</t>
  </si>
  <si>
    <t>Pulaski Community Youth Center</t>
  </si>
  <si>
    <t>Robosharks 2</t>
  </si>
  <si>
    <t>Fresta Robot Warriors</t>
  </si>
  <si>
    <t>Fresta Valley Christian School</t>
  </si>
  <si>
    <t>Cheetahs</t>
  </si>
  <si>
    <t>Covington-Harper Elementary School</t>
  </si>
  <si>
    <t>UniCoder FLL</t>
  </si>
  <si>
    <t>UniCoder</t>
  </si>
  <si>
    <t>Building Bidoofs</t>
  </si>
  <si>
    <t>DigiKidz Academy</t>
  </si>
  <si>
    <t>Dragons and Unicorns</t>
  </si>
  <si>
    <t>Robot ate my Homework</t>
  </si>
  <si>
    <t>Rainbow Radishes</t>
  </si>
  <si>
    <t>Family / Community</t>
  </si>
  <si>
    <t>Lego Legands</t>
  </si>
  <si>
    <t>The Mergers</t>
  </si>
  <si>
    <t>theCoderSchool Ashburn</t>
  </si>
  <si>
    <t>Sharks</t>
  </si>
  <si>
    <t>FROGbots, Jr. - Purple</t>
  </si>
  <si>
    <t>Tech Shakers</t>
  </si>
  <si>
    <t>PlasmaBots!</t>
  </si>
  <si>
    <t>Individual Team</t>
  </si>
  <si>
    <t>FalconX</t>
  </si>
  <si>
    <t>Farmwell Station Middle School 8th Graders</t>
  </si>
  <si>
    <t xml:space="preserve">Arlington Montessori </t>
  </si>
  <si>
    <t>robocrew</t>
  </si>
  <si>
    <t>Eagle Robotics</t>
  </si>
  <si>
    <t>Willard Middle School</t>
  </si>
  <si>
    <t>Garfield Robotics Team</t>
  </si>
  <si>
    <t>Garfield ES</t>
  </si>
  <si>
    <t>Tech Titans</t>
  </si>
  <si>
    <t>Eagle Ridge</t>
  </si>
  <si>
    <t>OES FLL</t>
  </si>
  <si>
    <t>Oakton Elementary School</t>
  </si>
  <si>
    <t>PA PUMA's</t>
  </si>
  <si>
    <t>Pinnacle Academy</t>
  </si>
  <si>
    <t>Randolph Robotics</t>
  </si>
  <si>
    <t>Randolph Elementary School</t>
  </si>
  <si>
    <t>Ocean Engineers</t>
  </si>
  <si>
    <t>Ruckersville Elementary</t>
  </si>
  <si>
    <t>Lightning Gladiators</t>
  </si>
  <si>
    <t>Augusta County 4-H</t>
  </si>
  <si>
    <t>OrangeBGC</t>
  </si>
  <si>
    <t>Boys &amp; Girls Club of Orange</t>
  </si>
  <si>
    <t>NGES Lego Dragoneers</t>
  </si>
  <si>
    <t>Nathanael Greene Elementary</t>
  </si>
  <si>
    <t>Sciency Sea Turtles</t>
  </si>
  <si>
    <t>Blue Ridge Boost</t>
  </si>
  <si>
    <t>Incredi-kids</t>
  </si>
  <si>
    <t xml:space="preserve">Fiery Gremlins </t>
  </si>
  <si>
    <t>Monelison Trobots Green</t>
  </si>
  <si>
    <t>Monelison Middle School</t>
  </si>
  <si>
    <t>The Clueless Crabs</t>
  </si>
  <si>
    <t>Finding Noah</t>
  </si>
  <si>
    <t>FROGbots Jr. Green</t>
  </si>
  <si>
    <t>Next Level</t>
  </si>
  <si>
    <t>St. Anne's Belfield School</t>
  </si>
  <si>
    <t>Monelison Trobots Gold</t>
  </si>
  <si>
    <t>Lego Landsharks</t>
  </si>
  <si>
    <t>LEGO  Legends</t>
  </si>
  <si>
    <t>Freedom Cyborgs</t>
  </si>
  <si>
    <t>Freedom Middle School</t>
  </si>
  <si>
    <t>ACC23</t>
  </si>
  <si>
    <t>Boys &amp; Girls Club - Albemarle Campus Club</t>
  </si>
  <si>
    <t>R-MA2</t>
  </si>
  <si>
    <t>Randolph-Macon Academy</t>
  </si>
  <si>
    <t>R-MA 3</t>
  </si>
  <si>
    <t>Unsinkables</t>
  </si>
  <si>
    <t>Lego My Eggo</t>
  </si>
  <si>
    <t>Marine Falcons</t>
  </si>
  <si>
    <t>Skyline Middle School</t>
  </si>
  <si>
    <t>CherryBGC</t>
  </si>
  <si>
    <t>Boys &amp; Girls Club of Cherry Avenue</t>
  </si>
  <si>
    <t>The Flames</t>
  </si>
  <si>
    <t>Dale City ES</t>
  </si>
  <si>
    <t>Robotic Knights</t>
  </si>
  <si>
    <t>Westridge Elementary School</t>
  </si>
  <si>
    <t>Alvey Raybots</t>
  </si>
  <si>
    <t>J. W. Alvey Elementary</t>
  </si>
  <si>
    <t>Victory Robotics</t>
  </si>
  <si>
    <t>Victory Elementary</t>
  </si>
  <si>
    <t>Scottie Bots</t>
  </si>
  <si>
    <t>Robotic Cheetahs</t>
  </si>
  <si>
    <t>Cedar Point Elementary School</t>
  </si>
  <si>
    <t>KnightMare</t>
  </si>
  <si>
    <t>Treasure Champions</t>
  </si>
  <si>
    <t>Chris Yung</t>
  </si>
  <si>
    <t>Coral Crew</t>
  </si>
  <si>
    <t>Piney Branch Elementary</t>
  </si>
  <si>
    <t>Marshall Eaglebots 1</t>
  </si>
  <si>
    <t>Marshall Elementary</t>
  </si>
  <si>
    <t xml:space="preserve">Mythical Genius Eagles </t>
  </si>
  <si>
    <t>Minnieville Elementary</t>
  </si>
  <si>
    <t>The Mini Jackets</t>
  </si>
  <si>
    <t>Osbourn Park HS</t>
  </si>
  <si>
    <t>Marshall Eaglebots 2</t>
  </si>
  <si>
    <t>Shamrock Squad</t>
  </si>
  <si>
    <t>Mullen Elementary School</t>
  </si>
  <si>
    <t>Typhoon Legends</t>
  </si>
  <si>
    <t>Chris Yung Elementary</t>
  </si>
  <si>
    <t>OCES Robotics</t>
  </si>
  <si>
    <t>Occoquan Elementary</t>
  </si>
  <si>
    <t>MPE-A</t>
  </si>
  <si>
    <t>Manassas Park Elementary School</t>
  </si>
  <si>
    <t>MPE-B</t>
  </si>
  <si>
    <t>MPE-C</t>
  </si>
  <si>
    <t>MPE-D</t>
  </si>
  <si>
    <t>Manassas Park City Schools</t>
  </si>
  <si>
    <t>The Sailing Submarines</t>
  </si>
  <si>
    <t>Innovation Elementary</t>
  </si>
  <si>
    <t>Tater Tots</t>
  </si>
  <si>
    <t>Cyber Hawks</t>
  </si>
  <si>
    <t>Mini Jackettes</t>
  </si>
  <si>
    <t>Iron Sharks</t>
  </si>
  <si>
    <t>Springwoods Elementary</t>
  </si>
  <si>
    <t>Gear Ninjas</t>
  </si>
  <si>
    <t>Unstoppables</t>
  </si>
  <si>
    <t>Golden Gears</t>
  </si>
  <si>
    <t>Lightning Dragons</t>
  </si>
  <si>
    <t xml:space="preserve">Minnieville Elementary </t>
  </si>
  <si>
    <t>The Dino Nuggies</t>
  </si>
  <si>
    <t>Super Tyler Tomcats</t>
  </si>
  <si>
    <t>Tyler Elementary</t>
  </si>
  <si>
    <t>Code-Conuts</t>
  </si>
  <si>
    <t>Sudley Elementary</t>
  </si>
  <si>
    <t>PennBotics</t>
  </si>
  <si>
    <t xml:space="preserve">Penn Elementary </t>
  </si>
  <si>
    <t>The Blockheads</t>
  </si>
  <si>
    <t>Featherstone ES</t>
  </si>
  <si>
    <t>Henderson Elementary</t>
  </si>
  <si>
    <t>Henderson</t>
  </si>
  <si>
    <t>The Captains</t>
  </si>
  <si>
    <t>T Clay Wood ES</t>
  </si>
  <si>
    <t>Taskmasters</t>
  </si>
  <si>
    <t>Kreators I</t>
  </si>
  <si>
    <t>Pennington Traditional School</t>
  </si>
  <si>
    <t>Henderson Elementary Blue</t>
  </si>
  <si>
    <t>Glenkirk Golden Gears</t>
  </si>
  <si>
    <t xml:space="preserve">Glenkirk ES </t>
  </si>
  <si>
    <t>Cyber Cubs</t>
  </si>
  <si>
    <t>Haymarket Elementary School</t>
  </si>
  <si>
    <t>Bennett Cybears</t>
  </si>
  <si>
    <t>Bennett Elementary</t>
  </si>
  <si>
    <t>Panthers of The Deep</t>
  </si>
  <si>
    <t>Pattie Elementary</t>
  </si>
  <si>
    <t>Champion Tigers</t>
  </si>
  <si>
    <t>Triangle Elementary</t>
  </si>
  <si>
    <t>Nindroids</t>
  </si>
  <si>
    <t>Dumfries Elementary</t>
  </si>
  <si>
    <t>Lake Ridge Lego Lions</t>
  </si>
  <si>
    <t>Lake Ridge Elementary</t>
  </si>
  <si>
    <t>The Robotic Sharks</t>
  </si>
  <si>
    <t>Bristow Run Elementary</t>
  </si>
  <si>
    <t>Bot Bros.</t>
  </si>
  <si>
    <t>LES RoboEagles</t>
  </si>
  <si>
    <t>Leesylvania Elementary School</t>
  </si>
  <si>
    <t>Sun Droids</t>
  </si>
  <si>
    <t>Alvey Elementary School</t>
  </si>
  <si>
    <t>SHES Robotics Team</t>
  </si>
  <si>
    <t>Signal Hill Elementary</t>
  </si>
  <si>
    <t>The Piglets</t>
  </si>
  <si>
    <t>Home Team</t>
  </si>
  <si>
    <t>Cyber Cubs 2</t>
  </si>
  <si>
    <t>Kracken Coders</t>
  </si>
  <si>
    <t>Savage Creators</t>
  </si>
  <si>
    <t>Kaechele Elementary</t>
  </si>
  <si>
    <t>Tigers #2</t>
  </si>
  <si>
    <t>Mary Munford Elementary School</t>
  </si>
  <si>
    <t>Vikings #1</t>
  </si>
  <si>
    <t>Lions #3</t>
  </si>
  <si>
    <t xml:space="preserve"> Super Snappin' Turtles</t>
  </si>
  <si>
    <t xml:space="preserve">GES River Ottics </t>
  </si>
  <si>
    <t>Goochland Elementary School</t>
  </si>
  <si>
    <t>O.B. Gates RoboStars</t>
  </si>
  <si>
    <t>O.B. Gates Elementary</t>
  </si>
  <si>
    <t>Laburnum Lions</t>
  </si>
  <si>
    <t>Laburnum Elementary School</t>
  </si>
  <si>
    <t xml:space="preserve">Skipwith Cardinal Lego League </t>
  </si>
  <si>
    <t>Skipwith Elementary School</t>
  </si>
  <si>
    <t>Baker Tiger Challengers</t>
  </si>
  <si>
    <t>George F. Baker Elementary</t>
  </si>
  <si>
    <t>Miner Minions</t>
  </si>
  <si>
    <t>J.B. Watkins Elementary School</t>
  </si>
  <si>
    <t>Robo-Penguins</t>
  </si>
  <si>
    <t>Mary Munford Elementary</t>
  </si>
  <si>
    <t>Coding Creatures</t>
  </si>
  <si>
    <t>Lourdes of Legos</t>
  </si>
  <si>
    <t>Our Lady of Lourdes Catholic School</t>
  </si>
  <si>
    <t>Mitochondria</t>
  </si>
  <si>
    <t>Milton Gottesman Jewish Day School of the Nation's Capital</t>
  </si>
  <si>
    <t>Fake Moustache Barbarians</t>
  </si>
  <si>
    <t xml:space="preserve">Legendary Legoists </t>
  </si>
  <si>
    <t>The Lego My Eggo Cows</t>
  </si>
  <si>
    <t>Submerged Robots</t>
  </si>
  <si>
    <t>Pantherbots</t>
  </si>
  <si>
    <t>Falling Creek Middle</t>
  </si>
  <si>
    <t>Red Cardinals</t>
  </si>
  <si>
    <t>Compass Gearheads</t>
  </si>
  <si>
    <t>Compass Homeschool Enrichment</t>
  </si>
  <si>
    <t>CC Panthers</t>
  </si>
  <si>
    <t>Pantherbots 2</t>
  </si>
  <si>
    <t>Not My Fault</t>
  </si>
  <si>
    <t>Capitol City Robotics</t>
  </si>
  <si>
    <t>LEGO Robots</t>
  </si>
  <si>
    <t>Lego Best Coders</t>
  </si>
  <si>
    <t>DMV NSBE jr</t>
  </si>
  <si>
    <t>Master-Neers</t>
  </si>
  <si>
    <t>DMV NSBE jr.</t>
  </si>
  <si>
    <t>Woodridge Eagle Bots</t>
  </si>
  <si>
    <t>Friendship Woodridge Middle School</t>
  </si>
  <si>
    <t>South East Lego Robotics Team</t>
  </si>
  <si>
    <t>Chamberlain Champions</t>
  </si>
  <si>
    <t>Friendship Chamberlain</t>
  </si>
  <si>
    <t>SE Scholar Bots</t>
  </si>
  <si>
    <t>Friendship Southeast Academy</t>
  </si>
  <si>
    <t>roboFoxes</t>
  </si>
  <si>
    <t>Crazy Coders</t>
  </si>
  <si>
    <t>Blinged Out Bumblebees</t>
  </si>
  <si>
    <t>Armstrong Wolfpack</t>
  </si>
  <si>
    <t>Codeopus</t>
  </si>
  <si>
    <t>Saint Agnes Catholic School</t>
  </si>
  <si>
    <t>Pizzaz Pandas</t>
  </si>
  <si>
    <t>Lucky LEGOs</t>
  </si>
  <si>
    <t xml:space="preserve">Four seasons </t>
  </si>
  <si>
    <t>#GirlCode</t>
  </si>
  <si>
    <t>Tech Tigers</t>
  </si>
  <si>
    <t>Techno Titans</t>
  </si>
  <si>
    <t>Oak Hill Elementary School</t>
  </si>
  <si>
    <t>Blue Depths Brigade</t>
  </si>
  <si>
    <t>Yantra Robotics academy</t>
  </si>
  <si>
    <t>Ideal Warriors</t>
  </si>
  <si>
    <t>Ideal Academy</t>
  </si>
  <si>
    <t>MMBDA</t>
  </si>
  <si>
    <t>Mary McLeod Bethune Day Academy PCS</t>
  </si>
  <si>
    <t>B10N1C Bengals</t>
  </si>
  <si>
    <t>Bancroft Elementary School</t>
  </si>
  <si>
    <t>Bengalbots</t>
  </si>
  <si>
    <t>The Dakiwi</t>
  </si>
  <si>
    <t>Lafayette Leaguers</t>
  </si>
  <si>
    <t>Robo Death Divers</t>
  </si>
  <si>
    <t xml:space="preserve">iGen - Ross </t>
  </si>
  <si>
    <t xml:space="preserve">iGen Educational Academy </t>
  </si>
  <si>
    <t>Roboforce 1</t>
  </si>
  <si>
    <t>iGen Eastern Market</t>
  </si>
  <si>
    <t>iGen Educational Academy</t>
  </si>
  <si>
    <t>Maret Frogbotics</t>
  </si>
  <si>
    <t>Maret School</t>
  </si>
  <si>
    <t>Hardy Hawks</t>
  </si>
  <si>
    <t>Hardy Middle School</t>
  </si>
  <si>
    <t>Blue Whales</t>
  </si>
  <si>
    <t>Wolfhounds</t>
  </si>
  <si>
    <t>St. Patrick's Episcopal Day School</t>
  </si>
  <si>
    <t>Bob's Llama's Food</t>
  </si>
  <si>
    <t>LEGO Llamas</t>
  </si>
  <si>
    <t>Bricksville Knights</t>
  </si>
  <si>
    <t>Underwater Robotics</t>
  </si>
  <si>
    <t>Mantua Elementary School</t>
  </si>
  <si>
    <t>FUTURE FIXERS</t>
  </si>
  <si>
    <t>Deal Dragoneers 1</t>
  </si>
  <si>
    <t>Deal MS</t>
  </si>
  <si>
    <t>Deal Dragoneers 2</t>
  </si>
  <si>
    <t>Deal Dragoneers 3</t>
  </si>
  <si>
    <t>Masterminds</t>
  </si>
  <si>
    <t>Code Name: Cardinal Fish</t>
  </si>
  <si>
    <t>Nova Labs Robotics</t>
  </si>
  <si>
    <t>Roboctopi</t>
  </si>
  <si>
    <t>PB Smith Elementary</t>
  </si>
  <si>
    <t xml:space="preserve">Hillside Robotics - Challenge 1 </t>
  </si>
  <si>
    <t>Hillside Elementary</t>
  </si>
  <si>
    <t xml:space="preserve">HIllside Robotics - Challenge 2 </t>
  </si>
  <si>
    <t xml:space="preserve">Hillside Robotics - Challenge 3 </t>
  </si>
  <si>
    <t>Hillside Elementary School</t>
  </si>
  <si>
    <t>Dolphin Dazzle</t>
  </si>
  <si>
    <t>Navy Elementary School</t>
  </si>
  <si>
    <t>Oak Hill Warriors</t>
  </si>
  <si>
    <t>Oak Hill Elementary</t>
  </si>
  <si>
    <t>Lego Legends</t>
  </si>
  <si>
    <t>CHIP (Creative Hardware and Innovative Programming)</t>
  </si>
  <si>
    <t>Private</t>
  </si>
  <si>
    <t>Kraken Koders</t>
  </si>
  <si>
    <t>n/a</t>
  </si>
  <si>
    <t>Robo Avengers 1</t>
  </si>
  <si>
    <t>The Skittles</t>
  </si>
  <si>
    <t>Bot Builders</t>
  </si>
  <si>
    <t>Hillside Robotics - Challenge 4</t>
  </si>
  <si>
    <t xml:space="preserve">Hillside Elementary </t>
  </si>
  <si>
    <t>Algaebrains</t>
  </si>
  <si>
    <t>McNair Upper Elementary</t>
  </si>
  <si>
    <t>Creative Art Bots</t>
  </si>
  <si>
    <t>Code Name: Hawkfish</t>
  </si>
  <si>
    <t>Code Name Parrotfish</t>
  </si>
  <si>
    <t>Yogic Transformers</t>
  </si>
  <si>
    <t>Curious Minds</t>
  </si>
  <si>
    <t>UltraBots</t>
  </si>
  <si>
    <t>Floris</t>
  </si>
  <si>
    <t>Prime Phoenix</t>
  </si>
  <si>
    <t>Bosco Battle Bots</t>
  </si>
  <si>
    <t>St. John Bosco School</t>
  </si>
  <si>
    <t>InnovAces</t>
  </si>
  <si>
    <t>RCMS</t>
  </si>
  <si>
    <t>Human0t1cs</t>
  </si>
  <si>
    <t>Eagle Ridge Middle School</t>
  </si>
  <si>
    <t>Robo Riders</t>
  </si>
  <si>
    <t>The Neurospicy Axolotls</t>
  </si>
  <si>
    <t>Homeschool team</t>
  </si>
  <si>
    <t>Purple Princesses</t>
  </si>
  <si>
    <t>Enrich and Excell</t>
  </si>
  <si>
    <t>Hydrogears</t>
  </si>
  <si>
    <t xml:space="preserve">Waxpool Elementary </t>
  </si>
  <si>
    <t xml:space="preserve"> Clutch Powers 9</t>
  </si>
  <si>
    <t>"Talon-ted" Riverhawk Explorers</t>
  </si>
  <si>
    <t>BEMS</t>
  </si>
  <si>
    <t>The Terminators</t>
  </si>
  <si>
    <t>Lego Minions</t>
  </si>
  <si>
    <t>Mermaids of the Ocean Reefs (MOTORs)</t>
  </si>
  <si>
    <t>Infrared Hawks</t>
  </si>
  <si>
    <t>Team 614</t>
  </si>
  <si>
    <t>Beam Bots</t>
  </si>
  <si>
    <t>Robo-Panther Cubs</t>
  </si>
  <si>
    <t>Mary Williams Elementary</t>
  </si>
  <si>
    <t>Saints Robotics</t>
  </si>
  <si>
    <t>St. Stephen's and St. Agnes</t>
  </si>
  <si>
    <t>Big Twig Burrito People</t>
  </si>
  <si>
    <t>KLB's</t>
  </si>
  <si>
    <t>Kilby ES</t>
  </si>
  <si>
    <t>The Ocean Explorers(T.O.E)</t>
  </si>
  <si>
    <t>Oak St Tigerbotics</t>
  </si>
  <si>
    <t>Oak St Elementary</t>
  </si>
  <si>
    <t>TNT Tech</t>
  </si>
  <si>
    <t>Robo Angels</t>
  </si>
  <si>
    <t>Brambleton</t>
  </si>
  <si>
    <t xml:space="preserve">Robo-Panther Cubs </t>
  </si>
  <si>
    <t>S.T.E.A.M.BLERS</t>
  </si>
  <si>
    <t>Water Wallies</t>
  </si>
  <si>
    <t>St. Francis of Assisi</t>
  </si>
  <si>
    <t>MasterMinds</t>
  </si>
  <si>
    <t>Family and Friends</t>
  </si>
  <si>
    <t>The Atomic Bots</t>
  </si>
  <si>
    <t>The Carmel School</t>
  </si>
  <si>
    <t>Lego Regenerators</t>
  </si>
  <si>
    <t>Bobcat Builders</t>
  </si>
  <si>
    <t>Alexandria Country Day School</t>
  </si>
  <si>
    <t>Pixel DragonZ</t>
  </si>
  <si>
    <t>NA</t>
  </si>
  <si>
    <t>Brickbots</t>
  </si>
  <si>
    <t>South riding</t>
  </si>
  <si>
    <t>Super ChargerZ</t>
  </si>
  <si>
    <t>Gumballs in Action</t>
  </si>
  <si>
    <t>The Underdogs</t>
  </si>
  <si>
    <t>Bucknell Elementary School</t>
  </si>
  <si>
    <t>Bricksters</t>
  </si>
  <si>
    <t>Bush Hill Elementary</t>
  </si>
  <si>
    <t>GDS Mighty Hoppers</t>
  </si>
  <si>
    <t>Georgetown Day School</t>
  </si>
  <si>
    <t>Rise &amp; Shine</t>
  </si>
  <si>
    <t>Prexie Circuit Breakers</t>
  </si>
  <si>
    <t>The Campagna Center</t>
  </si>
  <si>
    <t>Lego Legents</t>
  </si>
  <si>
    <t>Oakhill Elementary</t>
  </si>
  <si>
    <t>Alpha STEM</t>
  </si>
  <si>
    <t>AlphaStem</t>
  </si>
  <si>
    <t>Robots R Robust</t>
  </si>
  <si>
    <t>Lego Bros</t>
  </si>
  <si>
    <t>WeTheBots</t>
  </si>
  <si>
    <t>ITKAN-MASMinds</t>
  </si>
  <si>
    <t>MASDC</t>
  </si>
  <si>
    <t>Mary Ellen Henderson Middle School</t>
  </si>
  <si>
    <t>The Seven Seas</t>
  </si>
  <si>
    <t>Duck Sharks</t>
  </si>
  <si>
    <t>Brick Bots</t>
  </si>
  <si>
    <t>Spring Hill Elementary</t>
  </si>
  <si>
    <t>BotNeers</t>
  </si>
  <si>
    <t>SUBMARINE SQUAD</t>
  </si>
  <si>
    <t>legochamps24</t>
  </si>
  <si>
    <t>Lakeside Middle School</t>
  </si>
  <si>
    <t>Robot Rebels- Reys</t>
  </si>
  <si>
    <t>Robot Rebels- Jedis</t>
  </si>
  <si>
    <t>Robot Rebels- Falcons</t>
  </si>
  <si>
    <t>Robot Rebels- Skywalkers</t>
  </si>
  <si>
    <t>Prajna Techies</t>
  </si>
  <si>
    <t>The Eddie Boys</t>
  </si>
  <si>
    <t>State?</t>
  </si>
  <si>
    <t>D2_OJS</t>
  </si>
  <si>
    <t>D1</t>
  </si>
  <si>
    <t>D2</t>
  </si>
  <si>
    <t>Judges_1</t>
  </si>
  <si>
    <t>Judges_2</t>
  </si>
  <si>
    <t>Judges_3</t>
  </si>
  <si>
    <t>Judges_4</t>
  </si>
  <si>
    <t>Judges_5</t>
  </si>
  <si>
    <t>Judges_6</t>
  </si>
  <si>
    <t>Champ1</t>
  </si>
  <si>
    <t>Champ2</t>
  </si>
  <si>
    <t>Champ3</t>
  </si>
  <si>
    <t>RD1</t>
  </si>
  <si>
    <t>RD2</t>
  </si>
  <si>
    <t>RD3</t>
  </si>
  <si>
    <t>IP1</t>
  </si>
  <si>
    <t>IP2</t>
  </si>
  <si>
    <t>IP3</t>
  </si>
  <si>
    <t>CV1</t>
  </si>
  <si>
    <t>CV2</t>
  </si>
  <si>
    <t>CV3</t>
  </si>
  <si>
    <t>RG1</t>
  </si>
  <si>
    <t>RG2</t>
  </si>
  <si>
    <t>RG3</t>
  </si>
  <si>
    <t>ADV</t>
  </si>
  <si>
    <t>Newport_News</t>
  </si>
  <si>
    <t>Glen_Allen</t>
  </si>
  <si>
    <t>Manassas_1</t>
  </si>
  <si>
    <t>Manassas_2</t>
  </si>
  <si>
    <t>AwardTot</t>
  </si>
  <si>
    <t>TotalJudges</t>
  </si>
  <si>
    <t>D1 Judged Awards</t>
  </si>
  <si>
    <t>D2 Judged Awards</t>
  </si>
  <si>
    <t>JudgedAwards</t>
  </si>
  <si>
    <t>PerfAwards</t>
  </si>
  <si>
    <t>D1 Robot Perf Awards</t>
  </si>
  <si>
    <t>D2 Robot Perf Awards</t>
  </si>
  <si>
    <t>Judged Awards Per Team</t>
  </si>
  <si>
    <t>D1 Awards</t>
  </si>
  <si>
    <t>D2 Awards</t>
  </si>
  <si>
    <t>Total Teams</t>
  </si>
  <si>
    <t>Total Teams D1</t>
  </si>
  <si>
    <t>Total Teams D2</t>
  </si>
  <si>
    <t>Judges Awards</t>
  </si>
  <si>
    <t>Volunteer Awards</t>
  </si>
  <si>
    <t>Judged Awards Per D1 Team</t>
  </si>
  <si>
    <t>Judged Awards Per D2 Team</t>
  </si>
  <si>
    <t>Total Tournament Awards</t>
  </si>
  <si>
    <t>Key</t>
  </si>
  <si>
    <t>Value</t>
  </si>
  <si>
    <t>Test</t>
  </si>
  <si>
    <t>Test tournament for checking OJS functionalityu</t>
  </si>
  <si>
    <t>D1 Test Champion</t>
  </si>
  <si>
    <t>D1 Test Robot Design Winner</t>
  </si>
  <si>
    <t>D1 Test Innovation Project Winner</t>
  </si>
  <si>
    <t>D1 Test Core Values Winner</t>
  </si>
  <si>
    <t>D1 Test Team Lowest Score</t>
  </si>
  <si>
    <t>D1 Test Team 6</t>
  </si>
  <si>
    <t>D1 Test Team 7</t>
  </si>
  <si>
    <t>D1 Test Team 8</t>
  </si>
  <si>
    <t>D1 Test Team 9</t>
  </si>
  <si>
    <t>D1 Test Team 10</t>
  </si>
  <si>
    <t>D2 Test Robot Design Winner</t>
  </si>
  <si>
    <t>D2 Test Innovation Project Winner</t>
  </si>
  <si>
    <t>D2 Test Core Values Winner</t>
  </si>
  <si>
    <t>D2 Test Team Lowest Score</t>
  </si>
  <si>
    <t>D2 Test Team 6</t>
  </si>
  <si>
    <t>D2 Test Team 7</t>
  </si>
  <si>
    <t>D2 Test Team 8</t>
  </si>
  <si>
    <t>D2 Test Team 9</t>
  </si>
  <si>
    <t>D2 Test Team 10</t>
  </si>
  <si>
    <t>D2 Test Champion</t>
  </si>
  <si>
    <t>Coach Byte Me</t>
  </si>
  <si>
    <t>Sir Sprocket</t>
  </si>
  <si>
    <t>Lady Circuit</t>
  </si>
  <si>
    <t>Coach Botterson</t>
  </si>
  <si>
    <t>The Gear Whisperer</t>
  </si>
  <si>
    <t>Captain Capacitor</t>
  </si>
  <si>
    <t>Coach Ctrl+Z</t>
  </si>
  <si>
    <t>Miss Alignment</t>
  </si>
  <si>
    <t>Coach RAMpage</t>
  </si>
  <si>
    <t>Dr. Debug</t>
  </si>
  <si>
    <t>Coach Botzilla</t>
  </si>
  <si>
    <t>The Iron Mentor</t>
  </si>
  <si>
    <t>Coach Nanobot</t>
  </si>
  <si>
    <t>Professor Servo</t>
  </si>
  <si>
    <t>Coach Glitch</t>
  </si>
  <si>
    <t>Coach Botox</t>
  </si>
  <si>
    <t>The Mech Whisperer</t>
  </si>
  <si>
    <t>Coach Reboot</t>
  </si>
  <si>
    <t>Lord of the Links</t>
  </si>
  <si>
    <t>Coach Syntax</t>
  </si>
  <si>
    <t>Mr. Boolean</t>
  </si>
  <si>
    <t>Coach Cache Money</t>
  </si>
  <si>
    <t>The Algorithmator</t>
  </si>
  <si>
    <t>Coach Quantum</t>
  </si>
  <si>
    <t>Miss Function</t>
  </si>
  <si>
    <t>Coach Kernel Panic</t>
  </si>
  <si>
    <t>The Compiler</t>
  </si>
  <si>
    <t>Coach Java the Hutt</t>
  </si>
  <si>
    <t>Coach Bitwise</t>
  </si>
  <si>
    <t>Coach Stack Overflow</t>
  </si>
  <si>
    <t>The Infinite Loop</t>
  </si>
  <si>
    <t>Coach IP Freely</t>
  </si>
  <si>
    <t>Coach NullPointer</t>
  </si>
  <si>
    <t>The Debuggernaut</t>
  </si>
  <si>
    <t>Coach Spreadsheet</t>
  </si>
  <si>
    <t>Coach Wi-Fight</t>
  </si>
  <si>
    <t>Coach ASCII McGee</t>
  </si>
  <si>
    <t>The Data Wrangler</t>
  </si>
  <si>
    <t>Coach Wrench</t>
  </si>
  <si>
    <t>Coach Torque</t>
  </si>
  <si>
    <t>Miss Ratchet</t>
  </si>
  <si>
    <t>Coach Nutjob</t>
  </si>
  <si>
    <t>The Bolt Baron</t>
  </si>
  <si>
    <t>Coach GreaseMonkey</t>
  </si>
  <si>
    <t>Coach HammerTime</t>
  </si>
  <si>
    <t>Coach Duct Tape</t>
  </si>
  <si>
    <t>Coach Clutch</t>
  </si>
  <si>
    <t>Coach Crankshaft</t>
  </si>
  <si>
    <t>The Pistonator</t>
  </si>
  <si>
    <t>Coach Sproing</t>
  </si>
  <si>
    <t>Coach Rusty</t>
  </si>
  <si>
    <t>Coach JigSaw</t>
  </si>
  <si>
    <t>Coach Hex</t>
  </si>
  <si>
    <t>Coach Drill Sergeant</t>
  </si>
  <si>
    <t>Coach Loctite</t>
  </si>
  <si>
    <t>Coach SnapFit</t>
  </si>
  <si>
    <t>Coach Gearhead</t>
  </si>
  <si>
    <t>Coach Mech-a-nic</t>
  </si>
  <si>
    <t>Coach Frankenbot</t>
  </si>
  <si>
    <t>Dr. Spark</t>
  </si>
  <si>
    <t>Coach Zapp</t>
  </si>
  <si>
    <t>Professor Chaos</t>
  </si>
  <si>
    <t>Coach Tesla’d</t>
  </si>
  <si>
    <t>Coach Bunsen</t>
  </si>
  <si>
    <t>Coach Kaboom</t>
  </si>
  <si>
    <t>Coach Ooze</t>
  </si>
  <si>
    <t>Coach ShrinkRay</t>
  </si>
  <si>
    <t>Coach Mutation</t>
  </si>
  <si>
    <t>Coach Labrat</t>
  </si>
  <si>
    <t>Coach Quark</t>
  </si>
  <si>
    <t>Coach Neutrino</t>
  </si>
  <si>
    <t>Coach Plasmatic</t>
  </si>
  <si>
    <t>Coach Voltz</t>
  </si>
  <si>
    <t>Coach MadMatter</t>
  </si>
  <si>
    <t>Coach StaticShock</t>
  </si>
  <si>
    <t>Coach Brainstorm</t>
  </si>
  <si>
    <t>Coach Chemystery</t>
  </si>
  <si>
    <t>Coach Zapstein</t>
  </si>
  <si>
    <t>Coach Swagtron</t>
  </si>
  <si>
    <t>Coach Chillbyte</t>
  </si>
  <si>
    <t>Coach YOLOtron</t>
  </si>
  <si>
    <t>Coach Flex Capacitor</t>
  </si>
  <si>
    <t>Coach RoboCopilot</t>
  </si>
  <si>
    <t>Coach DripBot</t>
  </si>
  <si>
    <t>Coach VibeCheck</t>
  </si>
  <si>
    <t>Coach TikTokulus</t>
  </si>
  <si>
    <t>Coach MemeLord</t>
  </si>
  <si>
    <t>Coach CloutDrive</t>
  </si>
  <si>
    <t>Coach BleepBloop</t>
  </si>
  <si>
    <t>Coach Swagneto</t>
  </si>
  <si>
    <t>Coach FreshPrints</t>
  </si>
  <si>
    <t>Coach Rizzistor</t>
  </si>
  <si>
    <t>Coach HypeDrive</t>
  </si>
  <si>
    <t>Coach ThugNaut</t>
  </si>
  <si>
    <t>Coach Litmus</t>
  </si>
  <si>
    <t>Coach Sassytron</t>
  </si>
  <si>
    <t>Coach BlingBot</t>
  </si>
  <si>
    <t>Coach MoodRing</t>
  </si>
  <si>
    <t>Coach Gandalf the Wired</t>
  </si>
  <si>
    <t>Darth Debug</t>
  </si>
  <si>
    <t>Coach MechMerlin</t>
  </si>
  <si>
    <t>Coach RoboRex</t>
  </si>
  <si>
    <t>Coach Vulcanizer</t>
  </si>
  <si>
    <t>Coach Dumbledrive</t>
  </si>
  <si>
    <t>Coach Skywalker.exe</t>
  </si>
  <si>
    <t>Coach FrodoBit</t>
  </si>
  <si>
    <t>Coach SpockSocket</t>
  </si>
  <si>
    <t>Coach Thanoscope</t>
  </si>
  <si>
    <t>Coach CyberCentaur</t>
  </si>
  <si>
    <t>Coach Elvish Circuitry</t>
  </si>
  <si>
    <t>Coach WarpSpeed</t>
  </si>
  <si>
    <t>Coach DragonByte</t>
  </si>
  <si>
    <t>Coach JediBot</t>
  </si>
  <si>
    <t>Coach Orcware</t>
  </si>
  <si>
    <t>Coach MatrixMage</t>
  </si>
  <si>
    <t>Coach Phaserface</t>
  </si>
  <si>
    <t>Coach KnightShift</t>
  </si>
  <si>
    <t>Coach RoboRogue</t>
  </si>
  <si>
    <t>Coach RoboToad</t>
  </si>
  <si>
    <t>Coach MechaMoose</t>
  </si>
  <si>
    <t>Coach ByteBeaver</t>
  </si>
  <si>
    <t>Coach SnekBot</t>
  </si>
  <si>
    <t>Coach GearGator</t>
  </si>
  <si>
    <t>Coach Owlgorithm</t>
  </si>
  <si>
    <t>Coach RAMRam</t>
  </si>
  <si>
    <t>Coach BotBear</t>
  </si>
  <si>
    <t>Coach Ducktron</t>
  </si>
  <si>
    <t>Coach Platypus.exe</t>
  </si>
  <si>
    <t>Coach LlamaLogic</t>
  </si>
  <si>
    <t>Coach Crabulator</t>
  </si>
  <si>
    <t>Coach Slothware</t>
  </si>
  <si>
    <t>Coach ChipmunkDrive</t>
  </si>
  <si>
    <t>Coach Koalabyte</t>
  </si>
  <si>
    <t>Coach MechMole</t>
  </si>
  <si>
    <t>Coach Sharkware</t>
  </si>
  <si>
    <t>Coach PigeonBot</t>
  </si>
  <si>
    <t>Coach FerretFusion</t>
  </si>
  <si>
    <t>Coach RoboRhino</t>
  </si>
  <si>
    <t>Coach DadBot</t>
  </si>
  <si>
    <t>Coach Momgineer</t>
  </si>
  <si>
    <t>Coach Uncle Circuit</t>
  </si>
  <si>
    <t>Coach Auntie Algorithm</t>
  </si>
  <si>
    <t>Coach Grandpa Gear</t>
  </si>
  <si>
    <t>Coach Karenware</t>
  </si>
  <si>
    <t>Coach ChadChip</t>
  </si>
  <si>
    <t>Coach Brotocol</t>
  </si>
  <si>
    <t>Coach ZoomerBot</t>
  </si>
  <si>
    <t>Coach GenZ.exe</t>
  </si>
  <si>
    <t>Coach HR.exe</t>
  </si>
  <si>
    <t>Coach ManagerBot</t>
  </si>
  <si>
    <t>Coach Intern.exe</t>
  </si>
  <si>
    <t>Coach Overlord</t>
  </si>
  <si>
    <t>Coach MiddleManager</t>
  </si>
  <si>
    <t>Coach SnackMaster</t>
  </si>
  <si>
    <t>Coach CoffeeLoop</t>
  </si>
  <si>
    <t>Coach SpreadsheetDad</t>
  </si>
  <si>
    <t>Coach PTOBot</t>
  </si>
  <si>
    <t>Coach BananaPlug</t>
  </si>
  <si>
    <t>Coach PickleDrive</t>
  </si>
  <si>
    <t>Coach SockDrawer</t>
  </si>
  <si>
    <t>Coach Quantum Nacho</t>
  </si>
  <si>
    <t>Coach DiscoWrench</t>
  </si>
  <si>
    <t>Coach GlitterBot</t>
  </si>
  <si>
    <t>Coach TinfoilHat</t>
  </si>
  <si>
    <t>Coach BurritoLogic</t>
  </si>
  <si>
    <t>Coach Marshmallow.exe</t>
  </si>
  <si>
    <t>Coach SpaghettiCode</t>
  </si>
  <si>
    <t>Coach CactusRAM</t>
  </si>
  <si>
    <t>Coach UnicornDrive</t>
  </si>
  <si>
    <t>Coach CheeseCompiler</t>
  </si>
  <si>
    <t>Coach LavaLamp</t>
  </si>
  <si>
    <t>Coach BubbleWrap</t>
  </si>
  <si>
    <t>Coach CrayonByte</t>
  </si>
  <si>
    <t>Coach MustacheBot</t>
  </si>
  <si>
    <t>Coach FunkyFirmware</t>
  </si>
  <si>
    <t>Coach JellyDrive</t>
  </si>
  <si>
    <t>Coach PancakeStack</t>
  </si>
  <si>
    <t>Coach Beepus</t>
  </si>
  <si>
    <t>Coach Clank McSproing</t>
  </si>
  <si>
    <t>Coach Zorp</t>
  </si>
  <si>
    <t>Coach Blip McFlop</t>
  </si>
  <si>
    <t>Coach Wobbletron</t>
  </si>
  <si>
    <t>Coach Dingus.exe</t>
  </si>
  <si>
    <t>Coach Snarkulator</t>
  </si>
  <si>
    <t>Coach Fizzbyte</t>
  </si>
  <si>
    <t>Coach GloopBot</t>
  </si>
  <si>
    <t>Coach Quibble</t>
  </si>
  <si>
    <t>Coach NoodleLogic</t>
  </si>
  <si>
    <t>Coach Zizzle</t>
  </si>
  <si>
    <t>Coach Borkware</t>
  </si>
  <si>
    <t>Coach TinkerThunk</t>
  </si>
  <si>
    <t>Coach SplatDrive</t>
  </si>
  <si>
    <t>Coach Gadzooks</t>
  </si>
  <si>
    <t>Coach Bleep McSnort</t>
  </si>
  <si>
    <t>Coach ZanyRAM</t>
  </si>
  <si>
    <t>Coach Quackulator</t>
  </si>
  <si>
    <t>Coach Ctrl Alt Elite</t>
  </si>
  <si>
    <t>Coach Bit Happens</t>
  </si>
  <si>
    <t>Coach Cache Me Outside</t>
  </si>
  <si>
    <t>Coach RAMen Noodles</t>
  </si>
  <si>
    <t>Coach Boolean the Beautiful</t>
  </si>
  <si>
    <t>Coach Fork You</t>
  </si>
  <si>
    <t>Coach Kernel Sanders</t>
  </si>
  <si>
    <t>Coach Wi-Fight the Power</t>
  </si>
  <si>
    <t>Coach JavaScripture</t>
  </si>
  <si>
    <t>Coach Git Gud</t>
  </si>
  <si>
    <t>Coach Stack Daddy</t>
  </si>
  <si>
    <t>Coach Byte-Sized Wisdom</t>
  </si>
  <si>
    <t>Coach While(True)</t>
  </si>
  <si>
    <t>Coach Console.log(“Dad”)</t>
  </si>
  <si>
    <t>Coach BreakPointy</t>
  </si>
  <si>
    <t>Coach Loop Skywalker</t>
  </si>
  <si>
    <t>Coach SSHenanigans</t>
  </si>
  <si>
    <t>Coach Bugsy McFixit</t>
  </si>
  <si>
    <t>Coach Duct Tape Diplomacy</t>
  </si>
  <si>
    <t>Coach Torque of the Town</t>
  </si>
  <si>
    <t>Coach Grease Lightning</t>
  </si>
  <si>
    <t>Coach Sprocket Rocket</t>
  </si>
  <si>
    <t>Coach Hammered Logic</t>
  </si>
  <si>
    <t>Coach Bolt of Brilliance</t>
  </si>
  <si>
    <t>Coach Crank It Up</t>
  </si>
  <si>
    <t>Coach JigSawyer</t>
  </si>
  <si>
    <t>Coach Mech-a-nism</t>
  </si>
  <si>
    <t>Coach Hexcellent</t>
  </si>
  <si>
    <t>Coach Snap Decision</t>
  </si>
  <si>
    <t>Coach Drillbit Taylor</t>
  </si>
  <si>
    <t>Coach Clutch Performer</t>
  </si>
  <si>
    <t>Coach Loctite Larry</t>
  </si>
  <si>
    <t>Coach Gearbox Guru</t>
  </si>
  <si>
    <t>Coach Rust Never Sleeps</t>
  </si>
  <si>
    <t>Coach Piston Pete</t>
  </si>
  <si>
    <t>Coach Periodically Funny</t>
  </si>
  <si>
    <t>Coach E=MC Dad</t>
  </si>
  <si>
    <t>Coach Schrödinger’s Coach</t>
  </si>
  <si>
    <t>Coach Newton’s Dad</t>
  </si>
  <si>
    <t>Coach Quarky Humor</t>
  </si>
  <si>
    <t>Coach Bunsen Burnout</t>
  </si>
  <si>
    <t>Coach Tesla Coil-nel</t>
  </si>
  <si>
    <t>Coach Mad Science Mike</t>
  </si>
  <si>
    <t>Coach Static Dadcharge</t>
  </si>
  <si>
    <t>Coach Voltz Wagon</t>
  </si>
  <si>
    <t>Coach Neutrino Nachos</t>
  </si>
  <si>
    <t>Coach Plasmatic Pop</t>
  </si>
  <si>
    <t>Coach Chemis-treehouse</t>
  </si>
  <si>
    <t>Coach Proton Papa</t>
  </si>
  <si>
    <t>Coach Mole Day Mentor</t>
  </si>
  <si>
    <t>Coach Gravity’s Grump</t>
  </si>
  <si>
    <t>Coach MagnetoDad</t>
  </si>
  <si>
    <t>Coach Entropy Enthusiast</t>
  </si>
  <si>
    <t>Coach Alge-bro</t>
  </si>
  <si>
    <t>Coach Pi-thon</t>
  </si>
  <si>
    <t>Coach Count von Dadula</t>
  </si>
  <si>
    <t>Coach Mathter of None</t>
  </si>
  <si>
    <t>Coach Cosine of the Times</t>
  </si>
  <si>
    <t>Coach Carry the Fun</t>
  </si>
  <si>
    <t>Coach Integer Dadvision</t>
  </si>
  <si>
    <t>Coach Factor This</t>
  </si>
  <si>
    <t>Coach Derivative Dad</t>
  </si>
  <si>
    <t>Coach Dadbodmas</t>
  </si>
  <si>
    <t>Coach Log-a-rhythm</t>
  </si>
  <si>
    <t>Coach Function Junction</t>
  </si>
  <si>
    <t>Coach Variable Dad</t>
  </si>
  <si>
    <t>Coach Sigma Snacks</t>
  </si>
  <si>
    <t>Coach Matrix Dadtrix</t>
  </si>
  <si>
    <t>Coach Graph Daddy</t>
  </si>
  <si>
    <t>Coach Proof of Dadness</t>
  </si>
  <si>
    <t>Coach Calculadder</t>
  </si>
  <si>
    <t>Coach Bug Hunter</t>
  </si>
  <si>
    <t>Coach Syntax Terror</t>
  </si>
  <si>
    <t>Coach Codependent</t>
  </si>
  <si>
    <t>Coach Bracket Daddy</t>
  </si>
  <si>
    <t>Coach Semicolon Steve</t>
  </si>
  <si>
    <t>Coach Git Push Dad</t>
  </si>
  <si>
    <t>Coach API-napple</t>
  </si>
  <si>
    <t>Coach Object-Oriented Dad</t>
  </si>
  <si>
    <t>Coach Runtime Ruckus</t>
  </si>
  <si>
    <t>Coach Exceptionally Funny</t>
  </si>
  <si>
    <t>Coach Debug Life</t>
  </si>
  <si>
    <t>Coach Class Clown</t>
  </si>
  <si>
    <t>Coach Method Man</t>
  </si>
  <si>
    <t>Coach DadScript</t>
  </si>
  <si>
    <t>Coach IDEal Mentor</t>
  </si>
  <si>
    <t>Coach Source of Wisdom</t>
  </si>
  <si>
    <t>Coach Version Control Freak</t>
  </si>
  <si>
    <t>Coach Patchy McUpdate</t>
  </si>
  <si>
    <t>Coach DevOps Dad</t>
  </si>
  <si>
    <t>Coach Dadabase</t>
  </si>
  <si>
    <t>Coach Uncle Algorithm</t>
  </si>
  <si>
    <t>Coach Grandpa Graph</t>
  </si>
  <si>
    <t>Coach Auntie Array</t>
  </si>
  <si>
    <t>Coach Chad Compiler</t>
  </si>
  <si>
    <t>Coach Snack Overflow</t>
  </si>
  <si>
    <t>Coach Spreadsheet Steve</t>
  </si>
  <si>
    <t>Coach PTO.exe</t>
  </si>
  <si>
    <t>Coach GenZ.zip</t>
  </si>
  <si>
    <t>Coach Overlord of Lunch</t>
  </si>
  <si>
    <t>Coach Dadmin</t>
  </si>
  <si>
    <t>Coach Clippy Comeback</t>
  </si>
  <si>
    <t>Coach Reboot Rick</t>
  </si>
  <si>
    <t>Coach Beepus Maximus</t>
  </si>
  <si>
    <t>Coach Zorp the Wise</t>
  </si>
  <si>
    <t>Coach ZizzleZap</t>
  </si>
  <si>
    <t>RoboDad 3000</t>
  </si>
  <si>
    <t>Coach Ping</t>
  </si>
  <si>
    <t>Coach 404</t>
  </si>
  <si>
    <t>Coach Ping Floyd</t>
  </si>
  <si>
    <t>Coach Null &amp; Void</t>
  </si>
  <si>
    <t>Coach Nuts &amp; Bolts</t>
  </si>
  <si>
    <t>Coach Wrench &amp; Repeat</t>
  </si>
  <si>
    <t>Coach Ratchet &amp; Dad</t>
  </si>
  <si>
    <t>Coach Atom &amp; Eve</t>
  </si>
  <si>
    <t>Coach Labcoat &amp; Tie</t>
  </si>
  <si>
    <t>Coach Prime Time</t>
  </si>
  <si>
    <t>Coach Theorem &amp; Beer 'em</t>
  </si>
  <si>
    <t>Coach Compile &amp; Smile</t>
  </si>
  <si>
    <t>Coach 404 Dad Not Found</t>
  </si>
  <si>
    <t>Coach Quibble &amp; Bits</t>
  </si>
  <si>
    <t>Unearthed</t>
  </si>
  <si>
    <t>Newport News 2025 Unearthed Qualifier Tournament</t>
  </si>
  <si>
    <t>2025-vadc-fll-challenge-Unearthed-ojs-newport_news-div1.xlsm</t>
  </si>
  <si>
    <t>2025-vadc-fll-challenge-Unearthed-ojs-newport_news-div2.xlsm</t>
  </si>
  <si>
    <t>Henrico 2025 Unearthed Qualifier Tournament</t>
  </si>
  <si>
    <t>2025-vadc-fll-challenge-Unearthed-ojs-henrico-div1.xlsm</t>
  </si>
  <si>
    <t>2025-vadc-fll-challenge-Unearthed-ojs-henrico-div2.xlsm</t>
  </si>
  <si>
    <t>Glen Allen 2025 Unearthed Qualifier Tournament</t>
  </si>
  <si>
    <t>2025-vadc-fll-challenge-Unearthed-ojs-glen_allen-div1.xlsm</t>
  </si>
  <si>
    <t>2025-vadc-fll-challenge-Unearthed-ojs-glen_allen-div2.xlsm</t>
  </si>
  <si>
    <t>Martinsville 2025 Unearthed Qualifier Tournament</t>
  </si>
  <si>
    <t>2025-vadc-fll-challenge-Unearthed-ojs-martinsville-div1.xlsm</t>
  </si>
  <si>
    <t>2025-vadc-fll-challenge-Unearthed-ojs-martinsville-div2.xlsm</t>
  </si>
  <si>
    <t>Norfolk 2025 Unearthed Qualifier Tournament</t>
  </si>
  <si>
    <t>2025-vadc-fll-challenge-Unearthed-ojs-norfolk-div1.xlsm</t>
  </si>
  <si>
    <t>2025-vadc-fll-challenge-Unearthed-ojs-norfolk-div2.xlsm</t>
  </si>
  <si>
    <t>Blacksburg 2025 Unearthed Qualifier Tournament</t>
  </si>
  <si>
    <t>2025-vadc-fll-challenge-Unearthed-ojs-blacksburg-div1.xlsm</t>
  </si>
  <si>
    <t>2025-vadc-fll-challenge-Unearthed-ojs-blacksburg-div2.xlsm</t>
  </si>
  <si>
    <t>Abingdon 2025 Unearthed Qualifier Tournament</t>
  </si>
  <si>
    <t>2025-vadc-fll-challenge-Unearthed-ojs-abingdon-div1.xlsm</t>
  </si>
  <si>
    <t>2025-vadc-fll-challenge-Unearthed-ojs-abingdon-div2.xlsm</t>
  </si>
  <si>
    <t>Charlottesville 2025 Unearthed Qualifier Tournament</t>
  </si>
  <si>
    <t>2025-vadc-fll-challenge-Unearthed-ojs-charlottesville-div1.xlsm</t>
  </si>
  <si>
    <t>2025-vadc-fll-challenge-Unearthed-ojs-charlottesville-div2.xlsm</t>
  </si>
  <si>
    <t>Manassas 1 2025 Unearthed Qualifier Tournament</t>
  </si>
  <si>
    <t>2025-vadc-fll-challenge-Unearthed-ojs-manassas_1-div1.xlsm</t>
  </si>
  <si>
    <t>Fairfax 2025 Unearthed Qualifier Tournament</t>
  </si>
  <si>
    <t>2025-vadc-fll-challenge-Unearthed-ojs-fairfax-div1.xlsm</t>
  </si>
  <si>
    <t>2025-vadc-fll-challenge-Unearthed-ojs-fairfax-div2.xlsm</t>
  </si>
  <si>
    <t>Manassas 2 2025 Unearthed Qualifier Tournament</t>
  </si>
  <si>
    <t>2025-vadc-fll-challenge-Unearthed-ojs-manassas_2-div1.xlsm</t>
  </si>
  <si>
    <t>Richmond 2025 Unearthed Qualifier Tournament</t>
  </si>
  <si>
    <t>2025-vadc-fll-challenge-Unearthed-ojs-richmond-div1.xlsm</t>
  </si>
  <si>
    <t>2025-vadc-fll-challenge-Unearthed-ojs-richmond-div2.xlsm</t>
  </si>
  <si>
    <t>DC-McKinley 2025 Unearthed Qualifier Tournament</t>
  </si>
  <si>
    <t>2025-vadc-fll-challenge-Unearthed-ojs-dc-mckinley-div1.xlsm</t>
  </si>
  <si>
    <t>2025-vadc-fll-challenge-Unearthed-ojs-dc-mckinley-div2.xlsm</t>
  </si>
  <si>
    <t>DC-Friendship 2025 Unearthed Qualifier Tournament</t>
  </si>
  <si>
    <t>2025-vadc-fll-challenge-Unearthed-ojs-dc-friendship-div1.xlsm</t>
  </si>
  <si>
    <t>2025-vadc-fll-challenge-Unearthed-ojs-dc-friendship-div2.xlsm</t>
  </si>
  <si>
    <t>Ashburn 2025 Unearthed Qualifier Tournament</t>
  </si>
  <si>
    <t>2025-vadc-fll-challenge-Unearthed-ojs-ashburn-div1.xlsm</t>
  </si>
  <si>
    <t>2025-vadc-fll-challenge-Unearthed-ojs-ashburn-div2.xlsm</t>
  </si>
  <si>
    <t>Alexandria 2025 Unearthed Qualifier Tournament</t>
  </si>
  <si>
    <t>2025-vadc-fll-challenge-Unearthed-ojs-alexandria-div1.xlsm</t>
  </si>
  <si>
    <t>2025-vadc-fll-challenge-Unearthed-ojs-alexandria-div2.xlsm</t>
  </si>
  <si>
    <t>2025-vadc-fll-challenge-Unearthed-ojs-test-div1.xlsm</t>
  </si>
  <si>
    <t>2025-vadc-fll-challenge-Unearthed-ojs-test-div2.xlsm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</si>
</sst>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2782E-8D00-4650-88D9-CBAFC7F68F2F}" name="Summary" displayName="Summary" ref="A1:R17" totalsRowShown="0" headerRowDxfId="49" dataDxfId="48">
  <autoFilter ref="A1:R17" xr:uid="{BE3A572B-CA44-4747-B917-FCB04945D86D}"/>
  <tableColumns count="18">
    <tableColumn id="1" xr3:uid="{BF1F7E71-E66D-4B0C-89F9-16ABE7AA3A1D}" name="Item" dataDxfId="47"/>
    <tableColumn id="2" xr3:uid="{D668F0F3-57FC-4961-897C-AEAADA4362DF}" name="Newport_News" dataDxfId="46"/>
    <tableColumn id="3" xr3:uid="{0D9B86E2-CF98-40AA-AE69-31D927B8512D}" name="Henrico" dataDxfId="45"/>
    <tableColumn id="4" xr3:uid="{23C8D6E7-CDEC-4B0A-A2FB-20309BE65D99}" name="Glen_Allen" dataDxfId="44"/>
    <tableColumn id="5" xr3:uid="{7D2B892A-A9F7-4E1F-A90C-EDFB5485B1AE}" name="Martinsville" dataDxfId="43"/>
    <tableColumn id="6" xr3:uid="{8187554D-A12A-428A-A29B-8D92D08DABAE}" name="Norfolk" dataDxfId="42"/>
    <tableColumn id="7" xr3:uid="{DD480F0C-B63E-4836-8615-3CBD1B456110}" name="Blacksburg" dataDxfId="41"/>
    <tableColumn id="8" xr3:uid="{E55B54A1-2E1E-4E81-B861-1254ADE8C3C7}" name="Abingdon" dataDxfId="40"/>
    <tableColumn id="9" xr3:uid="{F22D09BC-D7FE-45B8-B3AA-4A632D4F0531}" name="Charlottesville" dataDxfId="39"/>
    <tableColumn id="10" xr3:uid="{7703ECD1-EFAA-4F63-9050-425B0B9A7A45}" name="Manassas_1" dataDxfId="38"/>
    <tableColumn id="11" xr3:uid="{4286384C-47D1-4C43-897C-4839794136FF}" name="Fairfax" dataDxfId="37"/>
    <tableColumn id="12" xr3:uid="{B50C72AA-6A79-402B-807E-793A9D5D98BA}" name="Manassas_2" dataDxfId="36"/>
    <tableColumn id="13" xr3:uid="{60408385-DDF9-45CC-BF1F-54054F87E546}" name="Richmond" dataDxfId="35"/>
    <tableColumn id="14" xr3:uid="{E7460837-F884-44D7-8EB3-95FB2CE2AC4A}" name="DC-McKinley" dataDxfId="34"/>
    <tableColumn id="15" xr3:uid="{28672377-5931-492B-B0DB-D60F205A71D1}" name="DC-Friendship" dataDxfId="33"/>
    <tableColumn id="16" xr3:uid="{DE2FA6CE-1FFD-4892-9A73-81E4AA8ECB84}" name="Ashburn" dataDxfId="32"/>
    <tableColumn id="17" xr3:uid="{20F96C36-71C3-4737-9B8E-E6966F5E8BD5}" name="Alexandria" dataDxfId="31"/>
    <tableColumn id="18" xr3:uid="{B503E49C-2072-4A2D-8458-9F5C833A9CE4}" name="Tes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16C461-5BC9-4866-8279-89BA5266DF3D}" name="TournamentList" displayName="TournamentList" ref="A1:M18" totalsRowShown="0" headerRowDxfId="29" dataDxfId="28">
  <autoFilter ref="A1:M18" xr:uid="{7B16C461-5BC9-4866-8279-89BA5266DF3D}"/>
  <tableColumns count="13">
    <tableColumn id="1" xr3:uid="{41ADFF91-8737-40DB-B5BF-F1FE1207C8F3}" name="Short Name" dataDxfId="27"/>
    <tableColumn id="2" xr3:uid="{8C615F1E-6A8E-4D42-B4AF-FF0093E0EF5D}" name="Long Name" dataDxfId="26"/>
    <tableColumn id="5" xr3:uid="{60E0111B-D905-482F-A1BA-7C258739C404}" name="Date" dataDxfId="25"/>
    <tableColumn id="3" xr3:uid="{CD391DEA-3CAA-4B07-95CE-E82E2C75503C}" name="D1_OJS" dataDxfId="24"/>
    <tableColumn id="4" xr3:uid="{9BFFF598-10CC-4E95-8132-B203D1E2AFF8}" name="D2_OJS" dataDxfId="23"/>
    <tableColumn id="6" xr3:uid="{D3E232C7-A42D-4A00-A06A-1DA768C59552}" name="Judges_1" dataDxfId="22"/>
    <tableColumn id="7" xr3:uid="{60B4949A-6582-4265-8CE0-D0E59BEEBE2D}" name="Judges_2" dataDxfId="21"/>
    <tableColumn id="8" xr3:uid="{ECD3F5DF-2D61-4D64-B851-97F499E057C0}" name="Judges_3" dataDxfId="20"/>
    <tableColumn id="9" xr3:uid="{3816F72D-B32F-493C-8F34-7AC15F2DD724}" name="Judges_4" dataDxfId="19"/>
    <tableColumn id="10" xr3:uid="{3E58B837-92C8-44BF-8884-C748FA3A115C}" name="Judges_5" dataDxfId="18"/>
    <tableColumn id="11" xr3:uid="{5F084FC1-B40B-47AD-B907-4E6416F0FD87}" name="Judges_6" dataDxfId="17"/>
    <tableColumn id="14" xr3:uid="{389CA3CC-1BF8-4FDA-91C4-E989907543C9}" name="TotalJudges" dataDxfId="16">
      <calculatedColumnFormula>SUM(TournamentList[[#This Row],[Judges_1]:[Judges_6]])</calculatedColumnFormula>
    </tableColumn>
    <tableColumn id="12" xr3:uid="{12492D90-F629-479D-91F8-D19E97804652}" name="Voluntee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06E95-68C8-4940-B680-2C0995F031C3}" name="AwardList" displayName="AwardList" ref="A1:U35" totalsRowShown="0">
  <autoFilter ref="A1:U35" xr:uid="{B6A06E95-68C8-4940-B680-2C0995F031C3}"/>
  <tableColumns count="21">
    <tableColumn id="1" xr3:uid="{13A1917A-5FA7-45FA-916C-27FE0F8E0A97}" name="Tournament"/>
    <tableColumn id="41" xr3:uid="{FD3155A7-7337-4CCF-8C34-CE92DA3A68FB}" name="Div"/>
    <tableColumn id="2" xr3:uid="{3A5224C3-DD5B-4274-B98F-40772AF0CD13}" name="Champ1"/>
    <tableColumn id="3" xr3:uid="{DC593074-389E-4C53-9FC4-CC9369206390}" name="Champ2"/>
    <tableColumn id="4" xr3:uid="{17769890-9ECD-4724-9FEF-515CBE417255}" name="Champ3"/>
    <tableColumn id="5" xr3:uid="{2D3E8460-F1E4-4CA1-999A-977C0BB08D92}" name="RD1"/>
    <tableColumn id="6" xr3:uid="{B3E9A4D0-C35A-48F2-8E01-86FDA90BD591}" name="RD2"/>
    <tableColumn id="7" xr3:uid="{7441B223-20BB-4DCF-B510-6CAAD5F14F9A}" name="RD3"/>
    <tableColumn id="8" xr3:uid="{4ABE4A64-CE34-449F-9D10-EFEA110E9031}" name="IP1"/>
    <tableColumn id="9" xr3:uid="{3A1A210F-939D-4316-95F4-0DA1BFEED21C}" name="IP2"/>
    <tableColumn id="10" xr3:uid="{95893CC3-4E31-4A05-B8CD-8A3BF43629E6}" name="IP3"/>
    <tableColumn id="11" xr3:uid="{D44EEEF1-6B39-4ACB-BBA4-9FA605402D14}" name="CV1"/>
    <tableColumn id="12" xr3:uid="{44D4A25F-DB5B-43D8-9B69-0D6A85445846}" name="CV2"/>
    <tableColumn id="13" xr3:uid="{314DF17C-BE2A-47CB-976C-4B472DE80E63}" name="CV3"/>
    <tableColumn id="14" xr3:uid="{B4FFC658-410F-48FA-8811-70656EAF926B}" name="RG1"/>
    <tableColumn id="15" xr3:uid="{2B975B62-E508-4858-821B-16B811AD802F}" name="RG2"/>
    <tableColumn id="16" xr3:uid="{5F6373B1-1300-4F9E-967A-D80CFC31FC60}" name="RG3"/>
    <tableColumn id="17" xr3:uid="{705AB0EF-BD9F-4593-A5C8-9E6C4BA5D795}" name="ADV"/>
    <tableColumn id="19" xr3:uid="{7C317C12-714C-45B7-B2F6-12BA20A45525}" name="JudgedAwards" dataDxfId="14">
      <calculatedColumnFormula>SUM(AwardList[[#This Row],[Champ1]:[CV3]])</calculatedColumnFormula>
    </tableColumn>
    <tableColumn id="20" xr3:uid="{776549BD-BE0B-473D-8AD1-9A026CD530CF}" name="PerfAwards" dataDxfId="13">
      <calculatedColumnFormula>SUM(AwardList[[#This Row],[RG1]:[RG3]])</calculatedColumnFormula>
    </tableColumn>
    <tableColumn id="18" xr3:uid="{6A3230AF-C53E-4120-8DD8-98528C13D914}" name="AwardTot" dataDxfId="12">
      <calculatedColumnFormula>SUM(AwardList[[#This Row],[JudgedAwards]:[PerfAwards]])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45E064-699F-4B50-AC64-10C5360A5DC3}" name="Assignments" displayName="Assignments" ref="A1:H406" totalsRowShown="0" dataDxfId="11">
  <autoFilter ref="A1:H406" xr:uid="{5245E064-699F-4B50-AC64-10C5360A5DC3}"/>
  <sortState xmlns:xlrd2="http://schemas.microsoft.com/office/spreadsheetml/2017/richdata2" ref="A2:H386">
    <sortCondition ref="F1:F386"/>
  </sortState>
  <tableColumns count="8">
    <tableColumn id="1" xr3:uid="{C494A647-227F-40A0-AF21-8E14E63FAE7A}" name="Tournament" dataDxfId="10"/>
    <tableColumn id="2" xr3:uid="{69A3FC9F-727B-4EFD-819E-768850C8CB00}" name="Team #" dataDxfId="9"/>
    <tableColumn id="3" xr3:uid="{278EACB6-A801-4319-849C-E37D6EAB748F}" name="Team Name" dataDxfId="8"/>
    <tableColumn id="4" xr3:uid="{8F817912-69FC-44DC-91B2-68C5C3575940}" name="Coach Name" dataDxfId="7"/>
    <tableColumn id="5" xr3:uid="{4991FCB8-BE6E-4947-A78F-20515BD2B1BC}" name="Organization" dataDxfId="6"/>
    <tableColumn id="6" xr3:uid="{458789FB-ACA2-4AE5-BF28-87906130022C}" name="Div" dataDxfId="5"/>
    <tableColumn id="7" xr3:uid="{52B92E3D-40FD-492A-B778-6CC6A1C881B2}" name="Mem" dataDxfId="4"/>
    <tableColumn id="8" xr3:uid="{78B6183D-6435-4716-A451-31227AA321DB}" name="State?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657A99-D095-41E6-8647-D7ADD5411F40}" name="SeasonInfo" displayName="SeasonInfo" ref="A1:B3" totalsRowShown="0" dataDxfId="2">
  <autoFilter ref="A1:B3" xr:uid="{0F657A99-D095-41E6-8647-D7ADD5411F40}"/>
  <tableColumns count="2">
    <tableColumn id="1" xr3:uid="{962D98B7-2F6C-42A1-A5DF-ECC2C1221D6F}" name="Key" dataDxfId="1"/>
    <tableColumn id="2" xr3:uid="{37DF278B-FFB0-4267-BFAB-CC838DF07745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C16-759B-4D97-9825-4887115BA2E4}">
  <dimension ref="A1:R17"/>
  <sheetViews>
    <sheetView tabSelected="1" workbookViewId="0">
      <selection activeCell="R17" sqref="R17"/>
    </sheetView>
  </sheetViews>
  <sheetFormatPr defaultRowHeight="15" x14ac:dyDescent="0.25"/>
  <cols>
    <col min="1" max="1" width="31.28515625" customWidth="1"/>
    <col min="2" max="2" width="14.42578125" customWidth="1"/>
    <col min="3" max="3" width="8.7109375" customWidth="1"/>
    <col min="4" max="4" width="11" customWidth="1"/>
    <col min="5" max="5" width="12.140625" customWidth="1"/>
    <col min="6" max="6" width="8.5703125" customWidth="1"/>
    <col min="7" max="7" width="11" customWidth="1"/>
    <col min="8" max="8" width="10.28515625" customWidth="1"/>
    <col min="9" max="9" width="14.140625" customWidth="1"/>
    <col min="10" max="10" width="11.42578125" customWidth="1"/>
    <col min="11" max="11" width="8" customWidth="1"/>
    <col min="12" max="12" width="11.42578125" customWidth="1"/>
    <col min="13" max="13" width="10.42578125" customWidth="1"/>
    <col min="14" max="14" width="12.7109375" customWidth="1"/>
    <col min="15" max="15" width="13.7109375" customWidth="1"/>
    <col min="16" max="16" width="9.28515625" customWidth="1"/>
    <col min="17" max="17" width="11.140625" customWidth="1"/>
  </cols>
  <sheetData>
    <row r="1" spans="1:18" x14ac:dyDescent="0.25">
      <c r="A1" s="1" t="s">
        <v>19</v>
      </c>
      <c r="B1" s="1" t="s">
        <v>648</v>
      </c>
      <c r="C1" s="1" t="s">
        <v>2</v>
      </c>
      <c r="D1" s="1" t="s">
        <v>649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650</v>
      </c>
      <c r="K1" s="1" t="s">
        <v>8</v>
      </c>
      <c r="L1" s="1" t="s">
        <v>651</v>
      </c>
      <c r="M1" s="1" t="s">
        <v>9</v>
      </c>
      <c r="N1" s="1" t="s">
        <v>11</v>
      </c>
      <c r="O1" s="1" t="s">
        <v>12</v>
      </c>
      <c r="P1" s="1" t="s">
        <v>10</v>
      </c>
      <c r="Q1" s="1" t="s">
        <v>13</v>
      </c>
      <c r="R1" s="1" t="s">
        <v>673</v>
      </c>
    </row>
    <row r="2" spans="1:18" x14ac:dyDescent="0.25">
      <c r="A2" s="1" t="s">
        <v>663</v>
      </c>
      <c r="B2" s="1">
        <f>SUM(B3:B4)</f>
        <v>22</v>
      </c>
      <c r="C2" s="1">
        <f t="shared" ref="C2:Q2" si="0">SUM(C3:C4)</f>
        <v>16</v>
      </c>
      <c r="D2" s="1">
        <f t="shared" si="0"/>
        <v>22</v>
      </c>
      <c r="E2" s="1">
        <f t="shared" si="0"/>
        <v>20</v>
      </c>
      <c r="F2" s="1">
        <f t="shared" si="0"/>
        <v>19</v>
      </c>
      <c r="G2" s="1">
        <f t="shared" si="0"/>
        <v>13</v>
      </c>
      <c r="H2" s="1">
        <f t="shared" si="0"/>
        <v>24</v>
      </c>
      <c r="I2" s="1">
        <f t="shared" si="0"/>
        <v>24</v>
      </c>
      <c r="J2" s="1">
        <f t="shared" si="0"/>
        <v>30</v>
      </c>
      <c r="K2" s="1">
        <f t="shared" si="0"/>
        <v>21</v>
      </c>
      <c r="L2" s="1">
        <f t="shared" si="0"/>
        <v>24</v>
      </c>
      <c r="M2" s="1">
        <f t="shared" si="0"/>
        <v>24</v>
      </c>
      <c r="N2" s="1">
        <f t="shared" si="0"/>
        <v>21</v>
      </c>
      <c r="O2" s="1">
        <f t="shared" si="0"/>
        <v>22</v>
      </c>
      <c r="P2" s="1">
        <f t="shared" si="0"/>
        <v>36</v>
      </c>
      <c r="Q2" s="1">
        <f t="shared" si="0"/>
        <v>47</v>
      </c>
      <c r="R2" s="1">
        <f t="shared" ref="R2" si="1">SUM(R3:R4)</f>
        <v>20</v>
      </c>
    </row>
    <row r="3" spans="1:18" x14ac:dyDescent="0.25">
      <c r="A3" s="1" t="s">
        <v>664</v>
      </c>
      <c r="B3" s="1">
        <f>COUNTIFS(Assignments[Tournament],B1,Assignments[Div],"D1")</f>
        <v>11</v>
      </c>
      <c r="C3" s="1">
        <f>COUNTIFS(Assignments[Tournament],C1,Assignments[Div],"D1")</f>
        <v>8</v>
      </c>
      <c r="D3" s="1">
        <f>COUNTIFS(Assignments[Tournament],D1,Assignments[Div],"D1")</f>
        <v>5</v>
      </c>
      <c r="E3" s="1">
        <f>COUNTIFS(Assignments[Tournament],E1,Assignments[Div],"D1")</f>
        <v>9</v>
      </c>
      <c r="F3" s="1">
        <f>COUNTIFS(Assignments[Tournament],F1,Assignments[Div],"D1")</f>
        <v>11</v>
      </c>
      <c r="G3" s="1">
        <f>COUNTIFS(Assignments[Tournament],G1,Assignments[Div],"D1")</f>
        <v>4</v>
      </c>
      <c r="H3" s="1">
        <f>COUNTIFS(Assignments[Tournament],H1,Assignments[Div],"D1")</f>
        <v>13</v>
      </c>
      <c r="I3" s="1">
        <f>COUNTIFS(Assignments[Tournament],I1,Assignments[Div],"D1")</f>
        <v>6</v>
      </c>
      <c r="J3" s="1">
        <f>COUNTIFS(Assignments[Tournament],J1,Assignments[Div],"D1")</f>
        <v>30</v>
      </c>
      <c r="K3" s="1">
        <f>COUNTIFS(Assignments[Tournament],K1,Assignments[Div],"D1")</f>
        <v>9</v>
      </c>
      <c r="L3" s="1">
        <f>COUNTIFS(Assignments[Tournament],L1,Assignments[Div],"D1")</f>
        <v>24</v>
      </c>
      <c r="M3" s="1">
        <f>COUNTIFS(Assignments[Tournament],M1,Assignments[Div],"D1")</f>
        <v>12</v>
      </c>
      <c r="N3" s="1">
        <f>COUNTIFS(Assignments[Tournament],N1,Assignments[Div],"D1")</f>
        <v>8</v>
      </c>
      <c r="O3" s="1">
        <f>COUNTIFS(Assignments[Tournament],O1,Assignments[Div],"D1")</f>
        <v>4</v>
      </c>
      <c r="P3" s="1">
        <f>COUNTIFS(Assignments[Tournament],P1,Assignments[Div],"D1")</f>
        <v>16</v>
      </c>
      <c r="Q3" s="1">
        <f>COUNTIFS(Assignments[Tournament],Q1,Assignments[Div],"D1")</f>
        <v>13</v>
      </c>
      <c r="R3" s="1">
        <f>COUNTIFS(Assignments[Tournament],R1,Assignments[Div],"D1")</f>
        <v>10</v>
      </c>
    </row>
    <row r="4" spans="1:18" x14ac:dyDescent="0.25">
      <c r="A4" s="1" t="s">
        <v>665</v>
      </c>
      <c r="B4" s="1">
        <f>COUNTIFS(Assignments[Tournament],B1,Assignments[Div],"D2")</f>
        <v>11</v>
      </c>
      <c r="C4" s="1">
        <f>COUNTIFS(Assignments[Tournament],C1,Assignments[Div],"D2")</f>
        <v>8</v>
      </c>
      <c r="D4" s="1">
        <f>COUNTIFS(Assignments[Tournament],D1,Assignments[Div],"D2")</f>
        <v>17</v>
      </c>
      <c r="E4" s="1">
        <f>COUNTIFS(Assignments[Tournament],E1,Assignments[Div],"D2")</f>
        <v>11</v>
      </c>
      <c r="F4" s="1">
        <f>COUNTIFS(Assignments[Tournament],F1,Assignments[Div],"D2")</f>
        <v>8</v>
      </c>
      <c r="G4" s="1">
        <f>COUNTIFS(Assignments[Tournament],G1,Assignments[Div],"D2")</f>
        <v>9</v>
      </c>
      <c r="H4" s="1">
        <f>COUNTIFS(Assignments[Tournament],H1,Assignments[Div],"D2")</f>
        <v>11</v>
      </c>
      <c r="I4" s="1">
        <f>COUNTIFS(Assignments[Tournament],I1,Assignments[Div],"D2")</f>
        <v>18</v>
      </c>
      <c r="J4" s="1">
        <f>COUNTIFS(Assignments[Tournament],J1,Assignments[Div],"D2")</f>
        <v>0</v>
      </c>
      <c r="K4" s="1">
        <f>COUNTIFS(Assignments[Tournament],K1,Assignments[Div],"D2")</f>
        <v>12</v>
      </c>
      <c r="L4" s="1">
        <f>COUNTIFS(Assignments[Tournament],L1,Assignments[Div],"D2")</f>
        <v>0</v>
      </c>
      <c r="M4" s="1">
        <f>COUNTIFS(Assignments[Tournament],M1,Assignments[Div],"D2")</f>
        <v>12</v>
      </c>
      <c r="N4" s="1">
        <f>COUNTIFS(Assignments[Tournament],N1,Assignments[Div],"D2")</f>
        <v>13</v>
      </c>
      <c r="O4" s="1">
        <f>COUNTIFS(Assignments[Tournament],O1,Assignments[Div],"D2")</f>
        <v>18</v>
      </c>
      <c r="P4" s="1">
        <f>COUNTIFS(Assignments[Tournament],P1,Assignments[Div],"D2")</f>
        <v>20</v>
      </c>
      <c r="Q4" s="1">
        <f>COUNTIFS(Assignments[Tournament],Q1,Assignments[Div],"D2")</f>
        <v>34</v>
      </c>
      <c r="R4" s="1">
        <f>COUNTIFS(Assignments[Tournament],R1,Assignments[Div],"D2")</f>
        <v>10</v>
      </c>
    </row>
    <row r="5" spans="1:18" x14ac:dyDescent="0.25">
      <c r="A5" s="1" t="s">
        <v>666</v>
      </c>
      <c r="B5" s="1">
        <f>VLOOKUP(Summary[[#Headers],[Newport_News]],TournamentList[],12,0)</f>
        <v>1</v>
      </c>
      <c r="C5" s="1">
        <f>VLOOKUP(Summary[[#Headers],[Henrico]],TournamentList[],12,0)</f>
        <v>1</v>
      </c>
      <c r="D5" s="1">
        <f>VLOOKUP(Summary[[#Headers],[Glen_Allen]],TournamentList[],12,0)</f>
        <v>3</v>
      </c>
      <c r="E5" s="1">
        <f>VLOOKUP(Summary[[#Headers],[Martinsville]],TournamentList[],12,0)</f>
        <v>1</v>
      </c>
      <c r="F5" s="1">
        <f>VLOOKUP(Summary[[#Headers],[Norfolk]],TournamentList[],12,0)</f>
        <v>1</v>
      </c>
      <c r="G5" s="1">
        <f>VLOOKUP(Summary[[#Headers],[Blacksburg]],TournamentList[],12,0)</f>
        <v>1</v>
      </c>
      <c r="H5" s="1">
        <f>VLOOKUP(Summary[[#Headers],[Abingdon]],TournamentList[],12,0)</f>
        <v>2</v>
      </c>
      <c r="I5" s="1">
        <f>VLOOKUP(Summary[[#Headers],[Charlottesville]],TournamentList[],12,0)</f>
        <v>3</v>
      </c>
      <c r="J5" s="1">
        <f>VLOOKUP(Summary[[#Headers],[Manassas_1]],TournamentList[],12,0)</f>
        <v>4</v>
      </c>
      <c r="K5" s="1">
        <f>VLOOKUP(Summary[[#Headers],[Fairfax]],TournamentList[],12,0)</f>
        <v>1</v>
      </c>
      <c r="L5" s="1">
        <f>VLOOKUP(Summary[[#Headers],[Manassas_2]],TournamentList[],12,0)</f>
        <v>3</v>
      </c>
      <c r="M5" s="1">
        <f>VLOOKUP(Summary[[#Headers],[Richmond]],TournamentList[],12,0)</f>
        <v>2</v>
      </c>
      <c r="N5" s="1">
        <f>VLOOKUP(Summary[[#Headers],[DC-McKinley]],TournamentList[],12,0)</f>
        <v>1</v>
      </c>
      <c r="O5" s="1">
        <f>VLOOKUP(Summary[[#Headers],[DC-Friendship]],TournamentList[],12,0)</f>
        <v>3</v>
      </c>
      <c r="P5" s="1">
        <f>VLOOKUP(Summary[[#Headers],[Ashburn]],TournamentList[],12,0)</f>
        <v>5</v>
      </c>
      <c r="Q5" s="1">
        <f>VLOOKUP(Summary[[#Headers],[Alexandria]],TournamentList[],12,0)</f>
        <v>6</v>
      </c>
      <c r="R5" s="1">
        <f>VLOOKUP(Summary[[#Headers],[Test]],TournamentList[],12,0)</f>
        <v>1</v>
      </c>
    </row>
    <row r="6" spans="1:18" x14ac:dyDescent="0.25">
      <c r="A6" s="1" t="s">
        <v>667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2</v>
      </c>
    </row>
    <row r="7" spans="1:18" x14ac:dyDescent="0.25">
      <c r="A7" s="1" t="s">
        <v>654</v>
      </c>
      <c r="B7" s="1">
        <f>SUMIFS(AwardList[[JudgedAwards]:[JudgedAwards]],AwardList[[Tournament]:[Tournament]],Summary[[#Headers],[Newport_News]],AwardList[[Div]:[Div]],"D1")</f>
        <v>5</v>
      </c>
      <c r="C7" s="1">
        <f>SUMIFS(AwardList[[JudgedAwards]:[JudgedAwards]],AwardList[[Tournament]:[Tournament]],Summary[[#Headers],[Henrico]],AwardList[[Div]:[Div]],"D1")</f>
        <v>4</v>
      </c>
      <c r="D7" s="1">
        <f>SUMIFS(AwardList[[JudgedAwards]:[JudgedAwards]],AwardList[[Tournament]:[Tournament]],Summary[[#Headers],[Glen_Allen]],AwardList[[Div]:[Div]],"D1")</f>
        <v>4</v>
      </c>
      <c r="E7" s="1">
        <f>SUMIFS(AwardList[[JudgedAwards]:[JudgedAwards]],AwardList[[Tournament]:[Tournament]],Summary[[#Headers],[Martinsville]],AwardList[[Div]:[Div]],"D1")</f>
        <v>5</v>
      </c>
      <c r="F7" s="1">
        <f>SUMIFS(AwardList[[JudgedAwards]:[JudgedAwards]],AwardList[[Tournament]:[Tournament]],Summary[[#Headers],[Norfolk]],AwardList[[Div]:[Div]],"D1")</f>
        <v>5</v>
      </c>
      <c r="G7" s="1">
        <f>SUMIFS(AwardList[[JudgedAwards]:[JudgedAwards]],AwardList[[Tournament]:[Tournament]],Summary[[#Headers],[Blacksburg]],AwardList[[Div]:[Div]],"D1")</f>
        <v>4</v>
      </c>
      <c r="H7" s="1">
        <f>SUMIFS(AwardList[[JudgedAwards]:[JudgedAwards]],AwardList[[Tournament]:[Tournament]],Summary[[#Headers],[Abingdon]],AwardList[[Div]:[Div]],"D1")</f>
        <v>5</v>
      </c>
      <c r="I7" s="1">
        <f>SUMIFS(AwardList[[JudgedAwards]:[JudgedAwards]],AwardList[[Tournament]:[Tournament]],Summary[[#Headers],[Charlottesville]],AwardList[[Div]:[Div]],"D1")</f>
        <v>4</v>
      </c>
      <c r="J7" s="1">
        <f>SUMIFS(AwardList[[JudgedAwards]:[JudgedAwards]],AwardList[[Tournament]:[Tournament]],Summary[[#Headers],[Manassas_1]],AwardList[[Div]:[Div]],"D1")</f>
        <v>9</v>
      </c>
      <c r="K7" s="1">
        <f>SUMIFS(AwardList[[JudgedAwards]:[JudgedAwards]],AwardList[[Tournament]:[Tournament]],Summary[[#Headers],[Fairfax]],AwardList[[Div]:[Div]],"D1")</f>
        <v>5</v>
      </c>
      <c r="L7" s="1">
        <f>SUMIFS(AwardList[[JudgedAwards]:[JudgedAwards]],AwardList[[Tournament]:[Tournament]],Summary[[#Headers],[Manassas_2]],AwardList[[Div]:[Div]],"D1")</f>
        <v>8</v>
      </c>
      <c r="M7" s="1">
        <f>SUMIFS(AwardList[[JudgedAwards]:[JudgedAwards]],AwardList[[Tournament]:[Tournament]],Summary[[#Headers],[Richmond]],AwardList[[Div]:[Div]],"D1")</f>
        <v>5</v>
      </c>
      <c r="N7" s="1">
        <f>SUMIFS(AwardList[[JudgedAwards]:[JudgedAwards]],AwardList[[Tournament]:[Tournament]],Summary[[#Headers],[DC-McKinley]],AwardList[[Div]:[Div]],"D1")</f>
        <v>4</v>
      </c>
      <c r="O7" s="1">
        <f>SUMIFS(AwardList[[JudgedAwards]:[JudgedAwards]],AwardList[[Tournament]:[Tournament]],Summary[[#Headers],[DC-Friendship]],AwardList[[Div]:[Div]],"D1")</f>
        <v>4</v>
      </c>
      <c r="P7" s="1">
        <f>SUMIFS(AwardList[[JudgedAwards]:[JudgedAwards]],AwardList[[Tournament]:[Tournament]],Summary[[#Headers],[Ashburn]],AwardList[[Div]:[Div]],"D1")</f>
        <v>5</v>
      </c>
      <c r="Q7" s="1">
        <f>SUMIFS(AwardList[[JudgedAwards]:[JudgedAwards]],AwardList[[Tournament]:[Tournament]],Summary[[#Headers],[Alexandria]],AwardList[[Div]:[Div]],"D1")</f>
        <v>5</v>
      </c>
      <c r="R7" s="1">
        <f>SUMIFS(AwardList[[JudgedAwards]:[JudgedAwards]],AwardList[[Tournament]:[Tournament]],Summary[[#Headers],[Test]],AwardList[[Div]:[Div]],"D1")</f>
        <v>4</v>
      </c>
    </row>
    <row r="8" spans="1:18" x14ac:dyDescent="0.25">
      <c r="A8" s="1" t="s">
        <v>655</v>
      </c>
      <c r="B8" s="1">
        <f>SUMIFS(AwardList[[JudgedAwards]:[JudgedAwards]],AwardList[[Tournament]:[Tournament]],Summary[[#Headers],[Newport_News]],AwardList[[Div]:[Div]],"D2")</f>
        <v>5</v>
      </c>
      <c r="C8" s="1">
        <f>SUMIFS(AwardList[[JudgedAwards]:[JudgedAwards]],AwardList[[Tournament]:[Tournament]],Summary[[#Headers],[Henrico]],AwardList[[Div]:[Div]],"D2")</f>
        <v>4</v>
      </c>
      <c r="D8" s="1">
        <f>SUMIFS(AwardList[[JudgedAwards]:[JudgedAwards]],AwardList[[Tournament]:[Tournament]],Summary[[#Headers],[Glen_Allen]],AwardList[[Div]:[Div]],"D2")</f>
        <v>5</v>
      </c>
      <c r="E8" s="1">
        <f>SUMIFS(AwardList[[JudgedAwards]:[JudgedAwards]],AwardList[[Tournament]:[Tournament]],Summary[[#Headers],[Martinsville]],AwardList[[Div]:[Div]],"D2")</f>
        <v>5</v>
      </c>
      <c r="F8" s="1">
        <f>SUMIFS(AwardList[[JudgedAwards]:[JudgedAwards]],AwardList[[Tournament]:[Tournament]],Summary[[#Headers],[Norfolk]],AwardList[[Div]:[Div]],"D2")</f>
        <v>4</v>
      </c>
      <c r="G8" s="1">
        <f>SUMIFS(AwardList[[JudgedAwards]:[JudgedAwards]],AwardList[[Tournament]:[Tournament]],Summary[[#Headers],[Blacksburg]],AwardList[[Div]:[Div]],"D2")</f>
        <v>4</v>
      </c>
      <c r="H8" s="1">
        <f>SUMIFS(AwardList[[JudgedAwards]:[JudgedAwards]],AwardList[[Tournament]:[Tournament]],Summary[[#Headers],[Abingdon]],AwardList[[Div]:[Div]],"D2")</f>
        <v>5</v>
      </c>
      <c r="I8" s="1">
        <f>SUMIFS(AwardList[[JudgedAwards]:[JudgedAwards]],AwardList[[Tournament]:[Tournament]],Summary[[#Headers],[Charlottesville]],AwardList[[Div]:[Div]],"D2")</f>
        <v>5</v>
      </c>
      <c r="J8" s="1">
        <f>SUMIFS(AwardList[[JudgedAwards]:[JudgedAwards]],AwardList[[Tournament]:[Tournament]],Summary[[#Headers],[Manassas_1]],AwardList[[Div]:[Div]],"D2")</f>
        <v>0</v>
      </c>
      <c r="K8" s="1">
        <f>SUMIFS(AwardList[[JudgedAwards]:[JudgedAwards]],AwardList[[Tournament]:[Tournament]],Summary[[#Headers],[Fairfax]],AwardList[[Div]:[Div]],"D2")</f>
        <v>5</v>
      </c>
      <c r="L8" s="1">
        <f>SUMIFS(AwardList[[JudgedAwards]:[JudgedAwards]],AwardList[[Tournament]:[Tournament]],Summary[[#Headers],[Manassas_2]],AwardList[[Div]:[Div]],"D2")</f>
        <v>0</v>
      </c>
      <c r="M8" s="1">
        <f>SUMIFS(AwardList[[JudgedAwards]:[JudgedAwards]],AwardList[[Tournament]:[Tournament]],Summary[[#Headers],[Richmond]],AwardList[[Div]:[Div]],"D2")</f>
        <v>5</v>
      </c>
      <c r="N8" s="1">
        <f>SUMIFS(AwardList[[JudgedAwards]:[JudgedAwards]],AwardList[[Tournament]:[Tournament]],Summary[[#Headers],[DC-McKinley]],AwardList[[Div]:[Div]],"D2")</f>
        <v>5</v>
      </c>
      <c r="O8" s="1">
        <f>SUMIFS(AwardList[[JudgedAwards]:[JudgedAwards]],AwardList[[Tournament]:[Tournament]],Summary[[#Headers],[DC-Friendship]],AwardList[[Div]:[Div]],"D2")</f>
        <v>5</v>
      </c>
      <c r="P8" s="1">
        <f>SUMIFS(AwardList[[JudgedAwards]:[JudgedAwards]],AwardList[[Tournament]:[Tournament]],Summary[[#Headers],[Ashburn]],AwardList[[Div]:[Div]],"D2")</f>
        <v>5</v>
      </c>
      <c r="Q8" s="1">
        <f>SUMIFS(AwardList[[JudgedAwards]:[JudgedAwards]],AwardList[[Tournament]:[Tournament]],Summary[[#Headers],[Alexandria]],AwardList[[Div]:[Div]],"D2")</f>
        <v>9</v>
      </c>
      <c r="R8" s="1">
        <f>SUMIFS(AwardList[[JudgedAwards]:[JudgedAwards]],AwardList[[Tournament]:[Tournament]],Summary[[#Headers],[Test]],AwardList[[Div]:[Div]],"D2")</f>
        <v>4</v>
      </c>
    </row>
    <row r="9" spans="1:18" x14ac:dyDescent="0.25">
      <c r="A9" s="1" t="s">
        <v>658</v>
      </c>
      <c r="B9" s="1">
        <f>SUMIFS(AwardList[[PerfAwards]:[PerfAwards]],AwardList[[Tournament]:[Tournament]],Summary[[#Headers],[Newport_News]],AwardList[[Div]:[Div]],"D1")</f>
        <v>2</v>
      </c>
      <c r="C9" s="1">
        <f>SUMIFS(AwardList[[PerfAwards]:[PerfAwards]],AwardList[[Tournament]:[Tournament]],Summary[[#Headers],[Henrico]],AwardList[[Div]:[Div]],"D1")</f>
        <v>2</v>
      </c>
      <c r="D9" s="1">
        <f>SUMIFS(AwardList[[PerfAwards]:[PerfAwards]],AwardList[[Tournament]:[Tournament]],Summary[[#Headers],[Glen_Allen]],AwardList[[Div]:[Div]],"D1")</f>
        <v>1</v>
      </c>
      <c r="E9" s="1">
        <f>SUMIFS(AwardList[[PerfAwards]:[PerfAwards]],AwardList[[Tournament]:[Tournament]],Summary[[#Headers],[Martinsville]],AwardList[[Div]:[Div]],"D1")</f>
        <v>2</v>
      </c>
      <c r="F9" s="1">
        <f>SUMIFS(AwardList[[PerfAwards]:[PerfAwards]],AwardList[[Tournament]:[Tournament]],Summary[[#Headers],[Norfolk]],AwardList[[Div]:[Div]],"D1")</f>
        <v>2</v>
      </c>
      <c r="G9" s="1">
        <f>SUMIFS(AwardList[[PerfAwards]:[PerfAwards]],AwardList[[Tournament]:[Tournament]],Summary[[#Headers],[Blacksburg]],AwardList[[Div]:[Div]],"D1")</f>
        <v>1</v>
      </c>
      <c r="H9" s="1">
        <f>SUMIFS(AwardList[[PerfAwards]:[PerfAwards]],AwardList[[Tournament]:[Tournament]],Summary[[#Headers],[Abingdon]],AwardList[[Div]:[Div]],"D1")</f>
        <v>2</v>
      </c>
      <c r="I9" s="1">
        <f>SUMIFS(AwardList[[PerfAwards]:[PerfAwards]],AwardList[[Tournament]:[Tournament]],Summary[[#Headers],[Charlottesville]],AwardList[[Div]:[Div]],"D1")</f>
        <v>1</v>
      </c>
      <c r="J9" s="1">
        <f>SUMIFS(AwardList[[PerfAwards]:[PerfAwards]],AwardList[[Tournament]:[Tournament]],Summary[[#Headers],[Manassas_1]],AwardList[[Div]:[Div]],"D1")</f>
        <v>3</v>
      </c>
      <c r="K9" s="1">
        <f>SUMIFS(AwardList[[PerfAwards]:[PerfAwards]],AwardList[[Tournament]:[Tournament]],Summary[[#Headers],[Fairfax]],AwardList[[Div]:[Div]],"D1")</f>
        <v>2</v>
      </c>
      <c r="L9" s="1">
        <f>SUMIFS(AwardList[[PerfAwards]:[PerfAwards]],AwardList[[Tournament]:[Tournament]],Summary[[#Headers],[Manassas_2]],AwardList[[Div]:[Div]],"D1")</f>
        <v>2</v>
      </c>
      <c r="M9" s="1">
        <f>SUMIFS(AwardList[[PerfAwards]:[PerfAwards]],AwardList[[Tournament]:[Tournament]],Summary[[#Headers],[Richmond]],AwardList[[Div]:[Div]],"D1")</f>
        <v>2</v>
      </c>
      <c r="N9" s="1">
        <f>SUMIFS(AwardList[[PerfAwards]:[PerfAwards]],AwardList[[Tournament]:[Tournament]],Summary[[#Headers],[DC-McKinley]],AwardList[[Div]:[Div]],"D1")</f>
        <v>2</v>
      </c>
      <c r="O9" s="1">
        <f>SUMIFS(AwardList[[PerfAwards]:[PerfAwards]],AwardList[[Tournament]:[Tournament]],Summary[[#Headers],[DC-Friendship]],AwardList[[Div]:[Div]],"D1")</f>
        <v>1</v>
      </c>
      <c r="P9" s="1">
        <f>SUMIFS(AwardList[[PerfAwards]:[PerfAwards]],AwardList[[Tournament]:[Tournament]],Summary[[#Headers],[Ashburn]],AwardList[[Div]:[Div]],"D1")</f>
        <v>2</v>
      </c>
      <c r="Q9" s="1">
        <f>SUMIFS(AwardList[[PerfAwards]:[PerfAwards]],AwardList[[Tournament]:[Tournament]],Summary[[#Headers],[Alexandria]],AwardList[[Div]:[Div]],"D1")</f>
        <v>2</v>
      </c>
      <c r="R9" s="1">
        <f>SUMIFS(AwardList[[PerfAwards]:[PerfAwards]],AwardList[[Tournament]:[Tournament]],Summary[[#Headers],[Test]],AwardList[[Div]:[Div]],"D1")</f>
        <v>1</v>
      </c>
    </row>
    <row r="10" spans="1:18" x14ac:dyDescent="0.25">
      <c r="A10" s="1" t="s">
        <v>659</v>
      </c>
      <c r="B10" s="1">
        <f>SUMIFS(AwardList[[PerfAwards]:[PerfAwards]],AwardList[[Tournament]:[Tournament]],Summary[[#Headers],[Newport_News]],AwardList[[Div]:[Div]],"D2")</f>
        <v>2</v>
      </c>
      <c r="C10" s="1">
        <f>SUMIFS(AwardList[[PerfAwards]:[PerfAwards]],AwardList[[Tournament]:[Tournament]],Summary[[#Headers],[Henrico]],AwardList[[Div]:[Div]],"D2")</f>
        <v>2</v>
      </c>
      <c r="D10" s="1">
        <f>SUMIFS(AwardList[[PerfAwards]:[PerfAwards]],AwardList[[Tournament]:[Tournament]],Summary[[#Headers],[Glen_Allen]],AwardList[[Div]:[Div]],"D2")</f>
        <v>2</v>
      </c>
      <c r="E10" s="1">
        <f>SUMIFS(AwardList[[PerfAwards]:[PerfAwards]],AwardList[[Tournament]:[Tournament]],Summary[[#Headers],[Martinsville]],AwardList[[Div]:[Div]],"D2")</f>
        <v>2</v>
      </c>
      <c r="F10" s="1">
        <f>SUMIFS(AwardList[[PerfAwards]:[PerfAwards]],AwardList[[Tournament]:[Tournament]],Summary[[#Headers],[Norfolk]],AwardList[[Div]:[Div]],"D2")</f>
        <v>2</v>
      </c>
      <c r="G10" s="1">
        <f>SUMIFS(AwardList[[PerfAwards]:[PerfAwards]],AwardList[[Tournament]:[Tournament]],Summary[[#Headers],[Blacksburg]],AwardList[[Div]:[Div]],"D2")</f>
        <v>1</v>
      </c>
      <c r="H10" s="1">
        <f>SUMIFS(AwardList[[PerfAwards]:[PerfAwards]],AwardList[[Tournament]:[Tournament]],Summary[[#Headers],[Abingdon]],AwardList[[Div]:[Div]],"D2")</f>
        <v>2</v>
      </c>
      <c r="I10" s="1">
        <f>SUMIFS(AwardList[[PerfAwards]:[PerfAwards]],AwardList[[Tournament]:[Tournament]],Summary[[#Headers],[Charlottesville]],AwardList[[Div]:[Div]],"D2")</f>
        <v>2</v>
      </c>
      <c r="J10" s="1">
        <f>SUMIFS(AwardList[[PerfAwards]:[PerfAwards]],AwardList[[Tournament]:[Tournament]],Summary[[#Headers],[Manassas_1]],AwardList[[Div]:[Div]],"D2")</f>
        <v>0</v>
      </c>
      <c r="K10" s="1">
        <f>SUMIFS(AwardList[[PerfAwards]:[PerfAwards]],AwardList[[Tournament]:[Tournament]],Summary[[#Headers],[Fairfax]],AwardList[[Div]:[Div]],"D2")</f>
        <v>2</v>
      </c>
      <c r="L10" s="1">
        <f>SUMIFS(AwardList[[PerfAwards]:[PerfAwards]],AwardList[[Tournament]:[Tournament]],Summary[[#Headers],[Manassas_2]],AwardList[[Div]:[Div]],"D2")</f>
        <v>0</v>
      </c>
      <c r="M10" s="1">
        <f>SUMIFS(AwardList[[PerfAwards]:[PerfAwards]],AwardList[[Tournament]:[Tournament]],Summary[[#Headers],[Richmond]],AwardList[[Div]:[Div]],"D2")</f>
        <v>2</v>
      </c>
      <c r="N10" s="1">
        <f>SUMIFS(AwardList[[PerfAwards]:[PerfAwards]],AwardList[[Tournament]:[Tournament]],Summary[[#Headers],[DC-McKinley]],AwardList[[Div]:[Div]],"D2")</f>
        <v>2</v>
      </c>
      <c r="O10" s="1">
        <f>SUMIFS(AwardList[[PerfAwards]:[PerfAwards]],AwardList[[Tournament]:[Tournament]],Summary[[#Headers],[DC-Friendship]],AwardList[[Div]:[Div]],"D2")</f>
        <v>2</v>
      </c>
      <c r="P10" s="1">
        <f>SUMIFS(AwardList[[PerfAwards]:[PerfAwards]],AwardList[[Tournament]:[Tournament]],Summary[[#Headers],[Ashburn]],AwardList[[Div]:[Div]],"D2")</f>
        <v>2</v>
      </c>
      <c r="Q10" s="1">
        <f>SUMIFS(AwardList[[PerfAwards]:[PerfAwards]],AwardList[[Tournament]:[Tournament]],Summary[[#Headers],[Alexandria]],AwardList[[Div]:[Div]],"D2")</f>
        <v>3</v>
      </c>
      <c r="R10" s="1">
        <f>SUMIFS(AwardList[[PerfAwards]:[PerfAwards]],AwardList[[Tournament]:[Tournament]],Summary[[#Headers],[Test]],AwardList[[Div]:[Div]],"D2")</f>
        <v>1</v>
      </c>
    </row>
    <row r="11" spans="1:18" x14ac:dyDescent="0.25">
      <c r="A11" s="1" t="s">
        <v>661</v>
      </c>
      <c r="B11" s="1">
        <f>B7+B9</f>
        <v>7</v>
      </c>
      <c r="C11" s="1">
        <f t="shared" ref="C11:Q11" si="2">C7+C9</f>
        <v>6</v>
      </c>
      <c r="D11" s="1">
        <f t="shared" si="2"/>
        <v>5</v>
      </c>
      <c r="E11" s="1">
        <f t="shared" si="2"/>
        <v>7</v>
      </c>
      <c r="F11" s="1">
        <f t="shared" si="2"/>
        <v>7</v>
      </c>
      <c r="G11" s="1">
        <f t="shared" si="2"/>
        <v>5</v>
      </c>
      <c r="H11" s="1">
        <f t="shared" si="2"/>
        <v>7</v>
      </c>
      <c r="I11" s="1">
        <f t="shared" si="2"/>
        <v>5</v>
      </c>
      <c r="J11" s="1">
        <f t="shared" si="2"/>
        <v>12</v>
      </c>
      <c r="K11" s="1">
        <f t="shared" si="2"/>
        <v>7</v>
      </c>
      <c r="L11" s="1">
        <f t="shared" si="2"/>
        <v>10</v>
      </c>
      <c r="M11" s="1">
        <f t="shared" si="2"/>
        <v>7</v>
      </c>
      <c r="N11" s="1">
        <f t="shared" si="2"/>
        <v>6</v>
      </c>
      <c r="O11" s="1">
        <f t="shared" si="2"/>
        <v>5</v>
      </c>
      <c r="P11" s="1">
        <f t="shared" si="2"/>
        <v>7</v>
      </c>
      <c r="Q11" s="1">
        <f t="shared" si="2"/>
        <v>7</v>
      </c>
      <c r="R11" s="1">
        <f t="shared" ref="R11" si="3">R7+R9</f>
        <v>5</v>
      </c>
    </row>
    <row r="12" spans="1:18" x14ac:dyDescent="0.25">
      <c r="A12" s="1" t="s">
        <v>662</v>
      </c>
      <c r="B12" s="1">
        <f>B8+B10</f>
        <v>7</v>
      </c>
      <c r="C12" s="1">
        <f t="shared" ref="C12:Q12" si="4">C8+C10</f>
        <v>6</v>
      </c>
      <c r="D12" s="1">
        <f t="shared" si="4"/>
        <v>7</v>
      </c>
      <c r="E12" s="1">
        <f t="shared" si="4"/>
        <v>7</v>
      </c>
      <c r="F12" s="1">
        <f t="shared" si="4"/>
        <v>6</v>
      </c>
      <c r="G12" s="1">
        <f t="shared" si="4"/>
        <v>5</v>
      </c>
      <c r="H12" s="1">
        <f t="shared" si="4"/>
        <v>7</v>
      </c>
      <c r="I12" s="1">
        <f t="shared" si="4"/>
        <v>7</v>
      </c>
      <c r="J12" s="1">
        <f t="shared" si="4"/>
        <v>0</v>
      </c>
      <c r="K12" s="1">
        <f t="shared" si="4"/>
        <v>7</v>
      </c>
      <c r="L12" s="1">
        <f t="shared" si="4"/>
        <v>0</v>
      </c>
      <c r="M12" s="1">
        <f t="shared" si="4"/>
        <v>7</v>
      </c>
      <c r="N12" s="1">
        <f t="shared" si="4"/>
        <v>7</v>
      </c>
      <c r="O12" s="1">
        <f t="shared" si="4"/>
        <v>7</v>
      </c>
      <c r="P12" s="1">
        <f t="shared" si="4"/>
        <v>7</v>
      </c>
      <c r="Q12" s="1">
        <f t="shared" si="4"/>
        <v>12</v>
      </c>
      <c r="R12" s="1">
        <f t="shared" ref="R12" si="5">R8+R10</f>
        <v>5</v>
      </c>
    </row>
    <row r="13" spans="1:18" x14ac:dyDescent="0.25">
      <c r="A13" s="1" t="s">
        <v>670</v>
      </c>
      <c r="B13" s="1">
        <f>B5+B6+B11+B12</f>
        <v>16</v>
      </c>
      <c r="C13" s="1">
        <f t="shared" ref="C13:Q13" si="6">C5+C6+C11+C12</f>
        <v>14</v>
      </c>
      <c r="D13" s="1">
        <f t="shared" si="6"/>
        <v>16</v>
      </c>
      <c r="E13" s="1">
        <f t="shared" si="6"/>
        <v>16</v>
      </c>
      <c r="F13" s="1">
        <f t="shared" si="6"/>
        <v>15</v>
      </c>
      <c r="G13" s="1">
        <f t="shared" si="6"/>
        <v>12</v>
      </c>
      <c r="H13" s="1">
        <f t="shared" si="6"/>
        <v>17</v>
      </c>
      <c r="I13" s="1">
        <f t="shared" si="6"/>
        <v>16</v>
      </c>
      <c r="J13" s="1">
        <f t="shared" si="6"/>
        <v>17</v>
      </c>
      <c r="K13" s="1">
        <f t="shared" si="6"/>
        <v>16</v>
      </c>
      <c r="L13" s="1">
        <f t="shared" si="6"/>
        <v>14</v>
      </c>
      <c r="M13" s="1">
        <f t="shared" si="6"/>
        <v>17</v>
      </c>
      <c r="N13" s="1">
        <f t="shared" si="6"/>
        <v>15</v>
      </c>
      <c r="O13" s="1">
        <f t="shared" si="6"/>
        <v>16</v>
      </c>
      <c r="P13" s="1">
        <f t="shared" si="6"/>
        <v>20</v>
      </c>
      <c r="Q13" s="1">
        <f t="shared" si="6"/>
        <v>26</v>
      </c>
      <c r="R13" s="1">
        <f t="shared" ref="R13" si="7">R5+R6+R11+R12</f>
        <v>13</v>
      </c>
    </row>
    <row r="14" spans="1:18" x14ac:dyDescent="0.25">
      <c r="A14" s="1" t="s">
        <v>660</v>
      </c>
      <c r="B14" s="3">
        <f>(B5+B7+B8)/B2</f>
        <v>0.5</v>
      </c>
      <c r="C14" s="3">
        <f t="shared" ref="C14:Q14" si="8">(C5+C7+C8)/C2</f>
        <v>0.5625</v>
      </c>
      <c r="D14" s="3">
        <f t="shared" si="8"/>
        <v>0.54545454545454541</v>
      </c>
      <c r="E14" s="3">
        <f t="shared" si="8"/>
        <v>0.55000000000000004</v>
      </c>
      <c r="F14" s="3">
        <f t="shared" si="8"/>
        <v>0.52631578947368418</v>
      </c>
      <c r="G14" s="3">
        <f t="shared" si="8"/>
        <v>0.69230769230769229</v>
      </c>
      <c r="H14" s="3">
        <f t="shared" si="8"/>
        <v>0.5</v>
      </c>
      <c r="I14" s="3">
        <f t="shared" si="8"/>
        <v>0.5</v>
      </c>
      <c r="J14" s="3">
        <f t="shared" si="8"/>
        <v>0.43333333333333335</v>
      </c>
      <c r="K14" s="3">
        <f t="shared" si="8"/>
        <v>0.52380952380952384</v>
      </c>
      <c r="L14" s="3">
        <f t="shared" si="8"/>
        <v>0.45833333333333331</v>
      </c>
      <c r="M14" s="3">
        <f t="shared" si="8"/>
        <v>0.5</v>
      </c>
      <c r="N14" s="3">
        <f t="shared" si="8"/>
        <v>0.47619047619047616</v>
      </c>
      <c r="O14" s="3">
        <f t="shared" si="8"/>
        <v>0.54545454545454541</v>
      </c>
      <c r="P14" s="3">
        <f t="shared" si="8"/>
        <v>0.41666666666666669</v>
      </c>
      <c r="Q14" s="3">
        <f t="shared" si="8"/>
        <v>0.42553191489361702</v>
      </c>
      <c r="R14" s="3">
        <f t="shared" ref="R14" si="9">(R5+R7+R8)/R2</f>
        <v>0.45</v>
      </c>
    </row>
    <row r="15" spans="1:18" x14ac:dyDescent="0.25">
      <c r="A15" s="1" t="s">
        <v>668</v>
      </c>
      <c r="B15" s="3">
        <f>(B7)/B3</f>
        <v>0.45454545454545453</v>
      </c>
      <c r="C15" s="3">
        <f t="shared" ref="C15:Q15" si="10">(C7)/C3</f>
        <v>0.5</v>
      </c>
      <c r="D15" s="3">
        <f t="shared" si="10"/>
        <v>0.8</v>
      </c>
      <c r="E15" s="3">
        <f t="shared" si="10"/>
        <v>0.55555555555555558</v>
      </c>
      <c r="F15" s="3">
        <f t="shared" si="10"/>
        <v>0.45454545454545453</v>
      </c>
      <c r="G15" s="3">
        <f t="shared" si="10"/>
        <v>1</v>
      </c>
      <c r="H15" s="3">
        <f t="shared" si="10"/>
        <v>0.38461538461538464</v>
      </c>
      <c r="I15" s="3">
        <f t="shared" si="10"/>
        <v>0.66666666666666663</v>
      </c>
      <c r="J15" s="3">
        <f t="shared" si="10"/>
        <v>0.3</v>
      </c>
      <c r="K15" s="3">
        <f t="shared" si="10"/>
        <v>0.55555555555555558</v>
      </c>
      <c r="L15" s="3">
        <f t="shared" si="10"/>
        <v>0.33333333333333331</v>
      </c>
      <c r="M15" s="3">
        <f t="shared" si="10"/>
        <v>0.41666666666666669</v>
      </c>
      <c r="N15" s="3">
        <f t="shared" si="10"/>
        <v>0.5</v>
      </c>
      <c r="O15" s="3">
        <f t="shared" si="10"/>
        <v>1</v>
      </c>
      <c r="P15" s="3">
        <f t="shared" si="10"/>
        <v>0.3125</v>
      </c>
      <c r="Q15" s="3">
        <f t="shared" si="10"/>
        <v>0.38461538461538464</v>
      </c>
      <c r="R15" s="3">
        <f t="shared" ref="R15" si="11">(R7)/R3</f>
        <v>0.4</v>
      </c>
    </row>
    <row r="16" spans="1:18" x14ac:dyDescent="0.25">
      <c r="A16" s="1" t="s">
        <v>669</v>
      </c>
      <c r="B16" s="3">
        <f>(B8+B5)/B4</f>
        <v>0.54545454545454541</v>
      </c>
      <c r="C16" s="3">
        <f t="shared" ref="C16:Q16" si="12">(C8+C5)/C4</f>
        <v>0.625</v>
      </c>
      <c r="D16" s="3">
        <f t="shared" si="12"/>
        <v>0.47058823529411764</v>
      </c>
      <c r="E16" s="3">
        <f t="shared" si="12"/>
        <v>0.54545454545454541</v>
      </c>
      <c r="F16" s="3">
        <f t="shared" si="12"/>
        <v>0.625</v>
      </c>
      <c r="G16" s="3">
        <f t="shared" si="12"/>
        <v>0.55555555555555558</v>
      </c>
      <c r="H16" s="3">
        <f t="shared" si="12"/>
        <v>0.63636363636363635</v>
      </c>
      <c r="I16" s="3">
        <f t="shared" si="12"/>
        <v>0.44444444444444442</v>
      </c>
      <c r="J16" s="3" t="e">
        <f t="shared" si="12"/>
        <v>#DIV/0!</v>
      </c>
      <c r="K16" s="3">
        <f t="shared" si="12"/>
        <v>0.5</v>
      </c>
      <c r="L16" s="3" t="e">
        <f t="shared" si="12"/>
        <v>#DIV/0!</v>
      </c>
      <c r="M16" s="3">
        <f t="shared" si="12"/>
        <v>0.58333333333333337</v>
      </c>
      <c r="N16" s="3">
        <f t="shared" si="12"/>
        <v>0.46153846153846156</v>
      </c>
      <c r="O16" s="3">
        <f t="shared" si="12"/>
        <v>0.44444444444444442</v>
      </c>
      <c r="P16" s="3">
        <f t="shared" si="12"/>
        <v>0.5</v>
      </c>
      <c r="Q16" s="3">
        <f t="shared" si="12"/>
        <v>0.44117647058823528</v>
      </c>
      <c r="R16" s="3">
        <f t="shared" ref="R16" si="13">(R8+R5)/R4</f>
        <v>0.5</v>
      </c>
    </row>
    <row r="17" spans="1:18" x14ac:dyDescent="0.25">
      <c r="A17" s="1" t="s">
        <v>1</v>
      </c>
      <c r="B17" s="1">
        <f>SUMIFS(Assignments[Mem],Assignments[Tournament],B1)</f>
        <v>146</v>
      </c>
      <c r="C17" s="1">
        <f>SUMIFS(Assignments[Mem],Assignments[Tournament],C1)</f>
        <v>117</v>
      </c>
      <c r="D17" s="1">
        <f>SUMIFS(Assignments[Mem],Assignments[Tournament],D1)</f>
        <v>138</v>
      </c>
      <c r="E17" s="1">
        <f>SUMIFS(Assignments[Mem],Assignments[Tournament],E1)</f>
        <v>156</v>
      </c>
      <c r="F17" s="1">
        <f>SUMIFS(Assignments[Mem],Assignments[Tournament],F1)</f>
        <v>138</v>
      </c>
      <c r="G17" s="1">
        <f>SUMIFS(Assignments[Mem],Assignments[Tournament],G1)</f>
        <v>104</v>
      </c>
      <c r="H17" s="1">
        <f>SUMIFS(Assignments[Mem],Assignments[Tournament],H1)</f>
        <v>175</v>
      </c>
      <c r="I17" s="1">
        <f>SUMIFS(Assignments[Mem],Assignments[Tournament],I1)</f>
        <v>148</v>
      </c>
      <c r="J17" s="1">
        <f>SUMIFS(Assignments[Mem],Assignments[Tournament],J1)</f>
        <v>216</v>
      </c>
      <c r="K17" s="1">
        <f>SUMIFS(Assignments[Mem],Assignments[Tournament],K1)</f>
        <v>127</v>
      </c>
      <c r="L17" s="1">
        <f>SUMIFS(Assignments[Mem],Assignments[Tournament],L1)</f>
        <v>173</v>
      </c>
      <c r="M17" s="1">
        <f>SUMIFS(Assignments[Mem],Assignments[Tournament],M1)</f>
        <v>167</v>
      </c>
      <c r="N17" s="1">
        <f>SUMIFS(Assignments[Mem],Assignments[Tournament],N1)</f>
        <v>132</v>
      </c>
      <c r="O17" s="1">
        <f>SUMIFS(Assignments[Mem],Assignments[Tournament],O1)</f>
        <v>112</v>
      </c>
      <c r="P17" s="1">
        <f>SUMIFS(Assignments[Mem],Assignments[Tournament],P1)</f>
        <v>239</v>
      </c>
      <c r="Q17" s="1">
        <f>SUMIFS(Assignments[Mem],Assignments[Tournament],Q1)</f>
        <v>275</v>
      </c>
      <c r="R17" s="1">
        <f>SUMIFS(Assignments[Mem],Assignments[Tournament],R1)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F0E-5A5F-4597-97F4-A7EE3962C247}">
  <dimension ref="A1:M18"/>
  <sheetViews>
    <sheetView workbookViewId="0">
      <selection activeCell="B4" sqref="B4"/>
    </sheetView>
  </sheetViews>
  <sheetFormatPr defaultRowHeight="15" x14ac:dyDescent="0.25"/>
  <cols>
    <col min="1" max="1" width="14.42578125" customWidth="1"/>
    <col min="2" max="2" width="55" bestFit="1" customWidth="1"/>
    <col min="3" max="3" width="11.42578125" customWidth="1"/>
    <col min="4" max="4" width="59.85546875" bestFit="1" customWidth="1"/>
    <col min="5" max="5" width="55.85546875" customWidth="1"/>
    <col min="6" max="10" width="11.28515625" bestFit="1" customWidth="1"/>
    <col min="11" max="11" width="12.28515625" bestFit="1" customWidth="1"/>
    <col min="12" max="12" width="14.42578125" customWidth="1"/>
    <col min="13" max="19" width="24.5703125" customWidth="1"/>
  </cols>
  <sheetData>
    <row r="1" spans="1:13" x14ac:dyDescent="0.25">
      <c r="A1" s="1" t="s">
        <v>14</v>
      </c>
      <c r="B1" s="1" t="s">
        <v>15</v>
      </c>
      <c r="C1" s="1" t="s">
        <v>20</v>
      </c>
      <c r="D1" s="1" t="s">
        <v>17</v>
      </c>
      <c r="E1" s="1" t="s">
        <v>623</v>
      </c>
      <c r="F1" s="1" t="s">
        <v>626</v>
      </c>
      <c r="G1" s="1" t="s">
        <v>627</v>
      </c>
      <c r="H1" s="1" t="s">
        <v>628</v>
      </c>
      <c r="I1" s="1" t="s">
        <v>629</v>
      </c>
      <c r="J1" s="1" t="s">
        <v>630</v>
      </c>
      <c r="K1" s="1" t="s">
        <v>631</v>
      </c>
      <c r="L1" s="1" t="s">
        <v>653</v>
      </c>
      <c r="M1" s="1" t="s">
        <v>0</v>
      </c>
    </row>
    <row r="2" spans="1:13" x14ac:dyDescent="0.25">
      <c r="A2" s="1" t="s">
        <v>648</v>
      </c>
      <c r="B2" s="1" t="s">
        <v>1013</v>
      </c>
      <c r="C2" s="2">
        <v>45605</v>
      </c>
      <c r="D2" s="1" t="s">
        <v>1014</v>
      </c>
      <c r="E2" s="1" t="s">
        <v>1015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f>SUM(TournamentList[[#This Row],[Judges_1]:[Judges_6]])</f>
        <v>1</v>
      </c>
      <c r="M2" s="1">
        <v>1</v>
      </c>
    </row>
    <row r="3" spans="1:13" x14ac:dyDescent="0.25">
      <c r="A3" s="1" t="s">
        <v>2</v>
      </c>
      <c r="B3" s="1" t="s">
        <v>1016</v>
      </c>
      <c r="C3" s="2">
        <v>45605</v>
      </c>
      <c r="D3" s="1" t="s">
        <v>1017</v>
      </c>
      <c r="E3" s="1" t="s">
        <v>1018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SUM(TournamentList[[#This Row],[Judges_1]:[Judges_6]])</f>
        <v>1</v>
      </c>
      <c r="M3" s="1">
        <v>1</v>
      </c>
    </row>
    <row r="4" spans="1:13" x14ac:dyDescent="0.25">
      <c r="A4" s="1" t="s">
        <v>649</v>
      </c>
      <c r="B4" s="1" t="s">
        <v>1019</v>
      </c>
      <c r="C4" s="2">
        <v>45605</v>
      </c>
      <c r="D4" s="1" t="s">
        <v>1020</v>
      </c>
      <c r="E4" s="1" t="s">
        <v>1021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f>SUM(TournamentList[[#This Row],[Judges_1]:[Judges_6]])</f>
        <v>3</v>
      </c>
      <c r="M4" s="1">
        <v>1</v>
      </c>
    </row>
    <row r="5" spans="1:13" x14ac:dyDescent="0.25">
      <c r="A5" s="1" t="s">
        <v>3</v>
      </c>
      <c r="B5" s="1" t="s">
        <v>1022</v>
      </c>
      <c r="C5" s="2">
        <v>45605</v>
      </c>
      <c r="D5" s="1" t="s">
        <v>1023</v>
      </c>
      <c r="E5" s="1" t="s">
        <v>1024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SUM(TournamentList[[#This Row],[Judges_1]:[Judges_6]])</f>
        <v>1</v>
      </c>
      <c r="M5" s="1">
        <v>1</v>
      </c>
    </row>
    <row r="6" spans="1:13" x14ac:dyDescent="0.25">
      <c r="A6" s="1" t="s">
        <v>4</v>
      </c>
      <c r="B6" s="1" t="s">
        <v>1025</v>
      </c>
      <c r="C6" s="2">
        <v>45612</v>
      </c>
      <c r="D6" s="1" t="s">
        <v>1026</v>
      </c>
      <c r="E6" s="1" t="s">
        <v>1027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>SUM(TournamentList[[#This Row],[Judges_1]:[Judges_6]])</f>
        <v>1</v>
      </c>
      <c r="M6" s="1">
        <v>1</v>
      </c>
    </row>
    <row r="7" spans="1:13" x14ac:dyDescent="0.25">
      <c r="A7" s="1" t="s">
        <v>5</v>
      </c>
      <c r="B7" s="1" t="s">
        <v>1028</v>
      </c>
      <c r="C7" s="2">
        <v>45612</v>
      </c>
      <c r="D7" s="1" t="s">
        <v>1029</v>
      </c>
      <c r="E7" s="1" t="s">
        <v>1030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>SUM(TournamentList[[#This Row],[Judges_1]:[Judges_6]])</f>
        <v>1</v>
      </c>
      <c r="M7" s="1">
        <v>1</v>
      </c>
    </row>
    <row r="8" spans="1:13" x14ac:dyDescent="0.25">
      <c r="A8" s="1" t="s">
        <v>6</v>
      </c>
      <c r="B8" s="1" t="s">
        <v>1031</v>
      </c>
      <c r="C8" s="2">
        <v>45612</v>
      </c>
      <c r="D8" s="1" t="s">
        <v>1032</v>
      </c>
      <c r="E8" s="1" t="s">
        <v>1033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f>SUM(TournamentList[[#This Row],[Judges_1]:[Judges_6]])</f>
        <v>2</v>
      </c>
      <c r="M8" s="1">
        <v>1</v>
      </c>
    </row>
    <row r="9" spans="1:13" x14ac:dyDescent="0.25">
      <c r="A9" s="1" t="s">
        <v>7</v>
      </c>
      <c r="B9" s="1" t="s">
        <v>1034</v>
      </c>
      <c r="C9" s="2">
        <v>45612</v>
      </c>
      <c r="D9" s="1" t="s">
        <v>1035</v>
      </c>
      <c r="E9" s="1" t="s">
        <v>1036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f>SUM(TournamentList[[#This Row],[Judges_1]:[Judges_6]])</f>
        <v>3</v>
      </c>
      <c r="M9" s="1">
        <v>1</v>
      </c>
    </row>
    <row r="10" spans="1:13" x14ac:dyDescent="0.25">
      <c r="A10" s="1" t="s">
        <v>650</v>
      </c>
      <c r="B10" s="1" t="s">
        <v>1037</v>
      </c>
      <c r="C10" s="2">
        <v>45612</v>
      </c>
      <c r="D10" s="1" t="s">
        <v>1038</v>
      </c>
      <c r="E10" s="1"/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f>SUM(TournamentList[[#This Row],[Judges_1]:[Judges_6]])</f>
        <v>4</v>
      </c>
      <c r="M10" s="1">
        <v>1</v>
      </c>
    </row>
    <row r="11" spans="1:13" x14ac:dyDescent="0.25">
      <c r="A11" s="1" t="s">
        <v>8</v>
      </c>
      <c r="B11" s="1" t="s">
        <v>1039</v>
      </c>
      <c r="C11" s="2">
        <v>45612</v>
      </c>
      <c r="D11" s="1" t="s">
        <v>1040</v>
      </c>
      <c r="E11" s="1" t="s">
        <v>1041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>SUM(TournamentList[[#This Row],[Judges_1]:[Judges_6]])</f>
        <v>1</v>
      </c>
      <c r="M11" s="1">
        <v>1</v>
      </c>
    </row>
    <row r="12" spans="1:13" x14ac:dyDescent="0.25">
      <c r="A12" s="1" t="s">
        <v>651</v>
      </c>
      <c r="B12" s="1" t="s">
        <v>1042</v>
      </c>
      <c r="C12" s="2">
        <v>45613</v>
      </c>
      <c r="D12" s="1" t="s">
        <v>1043</v>
      </c>
      <c r="E12" s="1"/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f>SUM(TournamentList[[#This Row],[Judges_1]:[Judges_6]])</f>
        <v>3</v>
      </c>
      <c r="M12" s="1">
        <v>1</v>
      </c>
    </row>
    <row r="13" spans="1:13" x14ac:dyDescent="0.25">
      <c r="A13" s="1" t="s">
        <v>9</v>
      </c>
      <c r="B13" s="1" t="s">
        <v>1044</v>
      </c>
      <c r="C13" s="2">
        <v>45613</v>
      </c>
      <c r="D13" s="1" t="s">
        <v>1045</v>
      </c>
      <c r="E13" s="1" t="s">
        <v>1046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f>SUM(TournamentList[[#This Row],[Judges_1]:[Judges_6]])</f>
        <v>2</v>
      </c>
      <c r="M13" s="1">
        <v>1</v>
      </c>
    </row>
    <row r="14" spans="1:13" x14ac:dyDescent="0.25">
      <c r="A14" s="1" t="s">
        <v>11</v>
      </c>
      <c r="B14" s="1" t="s">
        <v>1047</v>
      </c>
      <c r="C14" s="2">
        <v>45619</v>
      </c>
      <c r="D14" s="1" t="s">
        <v>1048</v>
      </c>
      <c r="E14" s="1" t="s">
        <v>1049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>SUM(TournamentList[[#This Row],[Judges_1]:[Judges_6]])</f>
        <v>1</v>
      </c>
      <c r="M14" s="1">
        <v>1</v>
      </c>
    </row>
    <row r="15" spans="1:13" x14ac:dyDescent="0.25">
      <c r="A15" s="1" t="s">
        <v>12</v>
      </c>
      <c r="B15" s="1" t="s">
        <v>1050</v>
      </c>
      <c r="C15" s="2">
        <v>45619</v>
      </c>
      <c r="D15" s="1" t="s">
        <v>1051</v>
      </c>
      <c r="E15" s="1" t="s">
        <v>1052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f>SUM(TournamentList[[#This Row],[Judges_1]:[Judges_6]])</f>
        <v>3</v>
      </c>
      <c r="M15" s="1">
        <v>1</v>
      </c>
    </row>
    <row r="16" spans="1:13" x14ac:dyDescent="0.25">
      <c r="A16" s="1" t="s">
        <v>10</v>
      </c>
      <c r="B16" s="1" t="s">
        <v>1053</v>
      </c>
      <c r="C16" s="2">
        <v>45620</v>
      </c>
      <c r="D16" s="1" t="s">
        <v>1054</v>
      </c>
      <c r="E16" s="1" t="s">
        <v>1055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f>SUM(TournamentList[[#This Row],[Judges_1]:[Judges_6]])</f>
        <v>5</v>
      </c>
      <c r="M16" s="1">
        <v>1</v>
      </c>
    </row>
    <row r="17" spans="1:13" x14ac:dyDescent="0.25">
      <c r="A17" s="1" t="s">
        <v>13</v>
      </c>
      <c r="B17" s="1" t="s">
        <v>1056</v>
      </c>
      <c r="C17" s="2">
        <v>45620</v>
      </c>
      <c r="D17" s="1" t="s">
        <v>1057</v>
      </c>
      <c r="E17" s="1" t="s">
        <v>1058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f>SUM(TournamentList[[#This Row],[Judges_1]:[Judges_6]])</f>
        <v>6</v>
      </c>
      <c r="M17" s="1">
        <v>1</v>
      </c>
    </row>
    <row r="18" spans="1:13" x14ac:dyDescent="0.25">
      <c r="A18" s="1" t="s">
        <v>673</v>
      </c>
      <c r="B18" s="1" t="s">
        <v>674</v>
      </c>
      <c r="C18" s="2">
        <v>45620</v>
      </c>
      <c r="D18" s="1" t="s">
        <v>1059</v>
      </c>
      <c r="E18" s="1" t="s">
        <v>1060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>SUM(TournamentList[[#This Row],[Judges_1]:[Judges_6]])</f>
        <v>1</v>
      </c>
      <c r="M18" s="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B0F1-8C69-412F-8013-AD404FAFA062}">
  <dimension ref="A1:U35"/>
  <sheetViews>
    <sheetView workbookViewId="0">
      <selection activeCell="D34" sqref="D34"/>
    </sheetView>
  </sheetViews>
  <sheetFormatPr defaultRowHeight="15" x14ac:dyDescent="0.25"/>
  <cols>
    <col min="1" max="1" width="17.7109375" customWidth="1"/>
    <col min="2" max="2" width="6.28515625" bestFit="1" customWidth="1"/>
    <col min="3" max="5" width="10.7109375" bestFit="1" customWidth="1"/>
    <col min="6" max="8" width="7" bestFit="1" customWidth="1"/>
    <col min="9" max="11" width="6" bestFit="1" customWidth="1"/>
    <col min="12" max="14" width="6.85546875" bestFit="1" customWidth="1"/>
    <col min="15" max="18" width="7" bestFit="1" customWidth="1"/>
    <col min="19" max="19" width="16.140625" bestFit="1" customWidth="1"/>
    <col min="20" max="20" width="13.42578125" bestFit="1" customWidth="1"/>
  </cols>
  <sheetData>
    <row r="1" spans="1:21" x14ac:dyDescent="0.25">
      <c r="A1" t="s">
        <v>21</v>
      </c>
      <c r="B1" t="s">
        <v>26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656</v>
      </c>
      <c r="T1" t="s">
        <v>657</v>
      </c>
      <c r="U1" t="s">
        <v>652</v>
      </c>
    </row>
    <row r="2" spans="1:21" x14ac:dyDescent="0.25">
      <c r="A2" t="s">
        <v>648</v>
      </c>
      <c r="B2" t="s">
        <v>624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3</v>
      </c>
      <c r="S2">
        <f>SUM(AwardList[[#This Row],[Champ1]:[CV3]])</f>
        <v>5</v>
      </c>
      <c r="T2">
        <f>SUM(AwardList[[#This Row],[RG1]:[RG3]])</f>
        <v>2</v>
      </c>
      <c r="U2">
        <f>SUM(AwardList[[#This Row],[JudgedAwards]:[PerfAwards]])</f>
        <v>7</v>
      </c>
    </row>
    <row r="3" spans="1:21" x14ac:dyDescent="0.25">
      <c r="A3" t="s">
        <v>2</v>
      </c>
      <c r="B3" t="s">
        <v>624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f>SUM(AwardList[[#This Row],[Champ1]:[CV3]])</f>
        <v>4</v>
      </c>
      <c r="T3">
        <f>SUM(AwardList[[#This Row],[RG1]:[RG3]])</f>
        <v>2</v>
      </c>
      <c r="U3">
        <f>SUM(AwardList[[#This Row],[JudgedAwards]:[PerfAwards]])</f>
        <v>6</v>
      </c>
    </row>
    <row r="4" spans="1:21" x14ac:dyDescent="0.25">
      <c r="A4" t="s">
        <v>649</v>
      </c>
      <c r="B4" t="s">
        <v>624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3</v>
      </c>
      <c r="S4">
        <f>SUM(AwardList[[#This Row],[Champ1]:[CV3]])</f>
        <v>4</v>
      </c>
      <c r="T4">
        <f>SUM(AwardList[[#This Row],[RG1]:[RG3]])</f>
        <v>1</v>
      </c>
      <c r="U4">
        <f>SUM(AwardList[[#This Row],[JudgedAwards]:[PerfAwards]])</f>
        <v>5</v>
      </c>
    </row>
    <row r="5" spans="1:21" x14ac:dyDescent="0.25">
      <c r="A5" t="s">
        <v>3</v>
      </c>
      <c r="B5" t="s">
        <v>624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2</v>
      </c>
      <c r="S5">
        <f>SUM(AwardList[[#This Row],[Champ1]:[CV3]])</f>
        <v>5</v>
      </c>
      <c r="T5">
        <f>SUM(AwardList[[#This Row],[RG1]:[RG3]])</f>
        <v>2</v>
      </c>
      <c r="U5">
        <f>SUM(AwardList[[#This Row],[JudgedAwards]:[PerfAwards]])</f>
        <v>7</v>
      </c>
    </row>
    <row r="6" spans="1:21" x14ac:dyDescent="0.25">
      <c r="A6" t="s">
        <v>4</v>
      </c>
      <c r="B6" t="s">
        <v>624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3</v>
      </c>
      <c r="S6">
        <f>SUM(AwardList[[#This Row],[Champ1]:[CV3]])</f>
        <v>5</v>
      </c>
      <c r="T6">
        <f>SUM(AwardList[[#This Row],[RG1]:[RG3]])</f>
        <v>2</v>
      </c>
      <c r="U6">
        <f>SUM(AwardList[[#This Row],[JudgedAwards]:[PerfAwards]])</f>
        <v>7</v>
      </c>
    </row>
    <row r="7" spans="1:21" x14ac:dyDescent="0.25">
      <c r="A7" t="s">
        <v>5</v>
      </c>
      <c r="B7" t="s">
        <v>624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f>SUM(AwardList[[#This Row],[Champ1]:[CV3]])</f>
        <v>4</v>
      </c>
      <c r="T7">
        <f>SUM(AwardList[[#This Row],[RG1]:[RG3]])</f>
        <v>1</v>
      </c>
      <c r="U7">
        <f>SUM(AwardList[[#This Row],[JudgedAwards]:[PerfAwards]])</f>
        <v>5</v>
      </c>
    </row>
    <row r="8" spans="1:21" x14ac:dyDescent="0.25">
      <c r="A8" t="s">
        <v>6</v>
      </c>
      <c r="B8" t="s">
        <v>624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4</v>
      </c>
      <c r="S8">
        <f>SUM(AwardList[[#This Row],[Champ1]:[CV3]])</f>
        <v>5</v>
      </c>
      <c r="T8">
        <f>SUM(AwardList[[#This Row],[RG1]:[RG3]])</f>
        <v>2</v>
      </c>
      <c r="U8">
        <f>SUM(AwardList[[#This Row],[JudgedAwards]:[PerfAwards]])</f>
        <v>7</v>
      </c>
    </row>
    <row r="9" spans="1:21" x14ac:dyDescent="0.25">
      <c r="A9" t="s">
        <v>7</v>
      </c>
      <c r="B9" t="s">
        <v>624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2</v>
      </c>
      <c r="S9">
        <f>SUM(AwardList[[#This Row],[Champ1]:[CV3]])</f>
        <v>4</v>
      </c>
      <c r="T9">
        <f>SUM(AwardList[[#This Row],[RG1]:[RG3]])</f>
        <v>1</v>
      </c>
      <c r="U9">
        <f>SUM(AwardList[[#This Row],[JudgedAwards]:[PerfAwards]])</f>
        <v>5</v>
      </c>
    </row>
    <row r="10" spans="1:21" x14ac:dyDescent="0.25">
      <c r="A10" t="s">
        <v>650</v>
      </c>
      <c r="B10" t="s">
        <v>624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9</v>
      </c>
      <c r="S10">
        <f>SUM(AwardList[[#This Row],[Champ1]:[CV3]])</f>
        <v>9</v>
      </c>
      <c r="T10">
        <f>SUM(AwardList[[#This Row],[RG1]:[RG3]])</f>
        <v>3</v>
      </c>
      <c r="U10">
        <f>SUM(AwardList[[#This Row],[JudgedAwards]:[PerfAwards]])</f>
        <v>12</v>
      </c>
    </row>
    <row r="11" spans="1:21" x14ac:dyDescent="0.25">
      <c r="A11" t="s">
        <v>8</v>
      </c>
      <c r="B11" t="s">
        <v>624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3</v>
      </c>
      <c r="S11">
        <f>SUM(AwardList[[#This Row],[Champ1]:[CV3]])</f>
        <v>5</v>
      </c>
      <c r="T11">
        <f>SUM(AwardList[[#This Row],[RG1]:[RG3]])</f>
        <v>2</v>
      </c>
      <c r="U11">
        <f>SUM(AwardList[[#This Row],[JudgedAwards]:[PerfAwards]])</f>
        <v>7</v>
      </c>
    </row>
    <row r="12" spans="1:21" x14ac:dyDescent="0.25">
      <c r="A12" t="s">
        <v>651</v>
      </c>
      <c r="B12" t="s">
        <v>624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7</v>
      </c>
      <c r="S12">
        <f>SUM(AwardList[[#This Row],[Champ1]:[CV3]])</f>
        <v>8</v>
      </c>
      <c r="T12">
        <f>SUM(AwardList[[#This Row],[RG1]:[RG3]])</f>
        <v>2</v>
      </c>
      <c r="U12">
        <f>SUM(AwardList[[#This Row],[JudgedAwards]:[PerfAwards]])</f>
        <v>10</v>
      </c>
    </row>
    <row r="13" spans="1:21" x14ac:dyDescent="0.25">
      <c r="A13" t="s">
        <v>9</v>
      </c>
      <c r="B13" t="s">
        <v>624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3</v>
      </c>
      <c r="S13">
        <f>SUM(AwardList[[#This Row],[Champ1]:[CV3]])</f>
        <v>5</v>
      </c>
      <c r="T13">
        <f>SUM(AwardList[[#This Row],[RG1]:[RG3]])</f>
        <v>2</v>
      </c>
      <c r="U13">
        <f>SUM(AwardList[[#This Row],[JudgedAwards]:[PerfAwards]])</f>
        <v>7</v>
      </c>
    </row>
    <row r="14" spans="1:21" x14ac:dyDescent="0.25">
      <c r="A14" t="s">
        <v>11</v>
      </c>
      <c r="B14" t="s">
        <v>624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2</v>
      </c>
      <c r="S14">
        <f>SUM(AwardList[[#This Row],[Champ1]:[CV3]])</f>
        <v>4</v>
      </c>
      <c r="T14">
        <f>SUM(AwardList[[#This Row],[RG1]:[RG3]])</f>
        <v>2</v>
      </c>
      <c r="U14">
        <f>SUM(AwardList[[#This Row],[JudgedAwards]:[PerfAwards]])</f>
        <v>6</v>
      </c>
    </row>
    <row r="15" spans="1:21" x14ac:dyDescent="0.25">
      <c r="A15" t="s">
        <v>12</v>
      </c>
      <c r="B15" t="s">
        <v>624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f>SUM(AwardList[[#This Row],[Champ1]:[CV3]])</f>
        <v>4</v>
      </c>
      <c r="T15">
        <f>SUM(AwardList[[#This Row],[RG1]:[RG3]])</f>
        <v>1</v>
      </c>
      <c r="U15">
        <f>SUM(AwardList[[#This Row],[JudgedAwards]:[PerfAwards]])</f>
        <v>5</v>
      </c>
    </row>
    <row r="16" spans="1:21" x14ac:dyDescent="0.25">
      <c r="A16" t="s">
        <v>10</v>
      </c>
      <c r="B16" t="s">
        <v>624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5</v>
      </c>
      <c r="S16">
        <f>SUM(AwardList[[#This Row],[Champ1]:[CV3]])</f>
        <v>5</v>
      </c>
      <c r="T16">
        <f>SUM(AwardList[[#This Row],[RG1]:[RG3]])</f>
        <v>2</v>
      </c>
      <c r="U16">
        <f>SUM(AwardList[[#This Row],[JudgedAwards]:[PerfAwards]])</f>
        <v>7</v>
      </c>
    </row>
    <row r="17" spans="1:21" x14ac:dyDescent="0.25">
      <c r="A17" t="s">
        <v>13</v>
      </c>
      <c r="B17" t="s">
        <v>624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4</v>
      </c>
      <c r="S17">
        <f>SUM(AwardList[[#This Row],[Champ1]:[CV3]])</f>
        <v>5</v>
      </c>
      <c r="T17">
        <f>SUM(AwardList[[#This Row],[RG1]:[RG3]])</f>
        <v>2</v>
      </c>
      <c r="U17">
        <f>SUM(AwardList[[#This Row],[JudgedAwards]:[PerfAwards]])</f>
        <v>7</v>
      </c>
    </row>
    <row r="18" spans="1:21" x14ac:dyDescent="0.25">
      <c r="A18" t="s">
        <v>648</v>
      </c>
      <c r="B18" t="s">
        <v>625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3</v>
      </c>
      <c r="S18">
        <f>SUM(AwardList[[#This Row],[Champ1]:[CV3]])</f>
        <v>5</v>
      </c>
      <c r="T18">
        <f>SUM(AwardList[[#This Row],[RG1]:[RG3]])</f>
        <v>2</v>
      </c>
      <c r="U18">
        <f>SUM(AwardList[[#This Row],[JudgedAwards]:[PerfAwards]])</f>
        <v>7</v>
      </c>
    </row>
    <row r="19" spans="1:21" x14ac:dyDescent="0.25">
      <c r="A19" t="s">
        <v>2</v>
      </c>
      <c r="B19" t="s">
        <v>625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  <c r="Q19">
        <v>0</v>
      </c>
      <c r="R19">
        <v>5</v>
      </c>
      <c r="S19">
        <f>SUM(AwardList[[#This Row],[Champ1]:[CV3]])</f>
        <v>4</v>
      </c>
      <c r="T19">
        <f>SUM(AwardList[[#This Row],[RG1]:[RG3]])</f>
        <v>2</v>
      </c>
      <c r="U19">
        <f>SUM(AwardList[[#This Row],[JudgedAwards]:[PerfAwards]])</f>
        <v>6</v>
      </c>
    </row>
    <row r="20" spans="1:21" x14ac:dyDescent="0.25">
      <c r="A20" t="s">
        <v>649</v>
      </c>
      <c r="B20" t="s">
        <v>625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3</v>
      </c>
      <c r="S20">
        <f>SUM(AwardList[[#This Row],[Champ1]:[CV3]])</f>
        <v>5</v>
      </c>
      <c r="T20">
        <f>SUM(AwardList[[#This Row],[RG1]:[RG3]])</f>
        <v>2</v>
      </c>
      <c r="U20">
        <f>SUM(AwardList[[#This Row],[JudgedAwards]:[PerfAwards]])</f>
        <v>7</v>
      </c>
    </row>
    <row r="21" spans="1:21" x14ac:dyDescent="0.25">
      <c r="A21" t="s">
        <v>3</v>
      </c>
      <c r="B21" t="s">
        <v>625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2</v>
      </c>
      <c r="S21">
        <f>SUM(AwardList[[#This Row],[Champ1]:[CV3]])</f>
        <v>5</v>
      </c>
      <c r="T21">
        <f>SUM(AwardList[[#This Row],[RG1]:[RG3]])</f>
        <v>2</v>
      </c>
      <c r="U21">
        <f>SUM(AwardList[[#This Row],[JudgedAwards]:[PerfAwards]])</f>
        <v>7</v>
      </c>
    </row>
    <row r="22" spans="1:21" x14ac:dyDescent="0.25">
      <c r="A22" t="s">
        <v>4</v>
      </c>
      <c r="B22" t="s">
        <v>625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2</v>
      </c>
      <c r="S22">
        <f>SUM(AwardList[[#This Row],[Champ1]:[CV3]])</f>
        <v>4</v>
      </c>
      <c r="T22">
        <f>SUM(AwardList[[#This Row],[RG1]:[RG3]])</f>
        <v>2</v>
      </c>
      <c r="U22">
        <f>SUM(AwardList[[#This Row],[JudgedAwards]:[PerfAwards]])</f>
        <v>6</v>
      </c>
    </row>
    <row r="23" spans="1:21" x14ac:dyDescent="0.25">
      <c r="A23" t="s">
        <v>5</v>
      </c>
      <c r="B23" t="s">
        <v>625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S23">
        <f>SUM(AwardList[[#This Row],[Champ1]:[CV3]])</f>
        <v>4</v>
      </c>
      <c r="T23">
        <f>SUM(AwardList[[#This Row],[RG1]:[RG3]])</f>
        <v>1</v>
      </c>
      <c r="U23">
        <f>SUM(AwardList[[#This Row],[JudgedAwards]:[PerfAwards]])</f>
        <v>5</v>
      </c>
    </row>
    <row r="24" spans="1:21" x14ac:dyDescent="0.25">
      <c r="A24" t="s">
        <v>6</v>
      </c>
      <c r="B24" t="s">
        <v>625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3</v>
      </c>
      <c r="S24">
        <f>SUM(AwardList[[#This Row],[Champ1]:[CV3]])</f>
        <v>5</v>
      </c>
      <c r="T24">
        <f>SUM(AwardList[[#This Row],[RG1]:[RG3]])</f>
        <v>2</v>
      </c>
      <c r="U24">
        <f>SUM(AwardList[[#This Row],[JudgedAwards]:[PerfAwards]])</f>
        <v>7</v>
      </c>
    </row>
    <row r="25" spans="1:21" x14ac:dyDescent="0.25">
      <c r="A25" t="s">
        <v>7</v>
      </c>
      <c r="B25" t="s">
        <v>625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5</v>
      </c>
      <c r="S25">
        <f>SUM(AwardList[[#This Row],[Champ1]:[CV3]])</f>
        <v>5</v>
      </c>
      <c r="T25">
        <f>SUM(AwardList[[#This Row],[RG1]:[RG3]])</f>
        <v>2</v>
      </c>
      <c r="U25">
        <f>SUM(AwardList[[#This Row],[JudgedAwards]:[PerfAwards]])</f>
        <v>7</v>
      </c>
    </row>
    <row r="26" spans="1:21" x14ac:dyDescent="0.25">
      <c r="A26" t="s">
        <v>650</v>
      </c>
      <c r="B26" t="s">
        <v>625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SUM(AwardList[[#This Row],[Champ1]:[CV3]])</f>
        <v>0</v>
      </c>
      <c r="T26">
        <f>SUM(AwardList[[#This Row],[RG1]:[RG3]])</f>
        <v>0</v>
      </c>
      <c r="U26">
        <f>SUM(AwardList[[#This Row],[JudgedAwards]:[PerfAwards]])</f>
        <v>0</v>
      </c>
    </row>
    <row r="27" spans="1:21" x14ac:dyDescent="0.25">
      <c r="A27" t="s">
        <v>8</v>
      </c>
      <c r="B27" t="s">
        <v>625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3</v>
      </c>
      <c r="S27">
        <f>SUM(AwardList[[#This Row],[Champ1]:[CV3]])</f>
        <v>5</v>
      </c>
      <c r="T27">
        <f>SUM(AwardList[[#This Row],[RG1]:[RG3]])</f>
        <v>2</v>
      </c>
      <c r="U27">
        <f>SUM(AwardList[[#This Row],[JudgedAwards]:[PerfAwards]])</f>
        <v>7</v>
      </c>
    </row>
    <row r="28" spans="1:21" x14ac:dyDescent="0.25">
      <c r="A28" t="s">
        <v>651</v>
      </c>
      <c r="B28" t="s">
        <v>625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SUM(AwardList[[#This Row],[Champ1]:[CV3]])</f>
        <v>0</v>
      </c>
      <c r="T28">
        <f>SUM(AwardList[[#This Row],[RG1]:[RG3]])</f>
        <v>0</v>
      </c>
      <c r="U28">
        <f>SUM(AwardList[[#This Row],[JudgedAwards]:[PerfAwards]])</f>
        <v>0</v>
      </c>
    </row>
    <row r="29" spans="1:21" x14ac:dyDescent="0.25">
      <c r="A29" t="s">
        <v>9</v>
      </c>
      <c r="B29" t="s">
        <v>625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3</v>
      </c>
      <c r="S29">
        <f>SUM(AwardList[[#This Row],[Champ1]:[CV3]])</f>
        <v>5</v>
      </c>
      <c r="T29">
        <f>SUM(AwardList[[#This Row],[RG1]:[RG3]])</f>
        <v>2</v>
      </c>
      <c r="U29">
        <f>SUM(AwardList[[#This Row],[JudgedAwards]:[PerfAwards]])</f>
        <v>7</v>
      </c>
    </row>
    <row r="30" spans="1:21" x14ac:dyDescent="0.25">
      <c r="A30" t="s">
        <v>11</v>
      </c>
      <c r="B30" t="s">
        <v>625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4</v>
      </c>
      <c r="S30">
        <f>SUM(AwardList[[#This Row],[Champ1]:[CV3]])</f>
        <v>5</v>
      </c>
      <c r="T30">
        <f>SUM(AwardList[[#This Row],[RG1]:[RG3]])</f>
        <v>2</v>
      </c>
      <c r="U30">
        <f>SUM(AwardList[[#This Row],[JudgedAwards]:[PerfAwards]])</f>
        <v>7</v>
      </c>
    </row>
    <row r="31" spans="1:21" x14ac:dyDescent="0.25">
      <c r="A31" t="s">
        <v>12</v>
      </c>
      <c r="B31" t="s">
        <v>625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5</v>
      </c>
      <c r="S31">
        <f>SUM(AwardList[[#This Row],[Champ1]:[CV3]])</f>
        <v>5</v>
      </c>
      <c r="T31">
        <f>SUM(AwardList[[#This Row],[RG1]:[RG3]])</f>
        <v>2</v>
      </c>
      <c r="U31">
        <f>SUM(AwardList[[#This Row],[JudgedAwards]:[PerfAwards]])</f>
        <v>7</v>
      </c>
    </row>
    <row r="32" spans="1:21" x14ac:dyDescent="0.25">
      <c r="A32" t="s">
        <v>10</v>
      </c>
      <c r="B32" t="s">
        <v>625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5</v>
      </c>
      <c r="S32">
        <f>SUM(AwardList[[#This Row],[Champ1]:[CV3]])</f>
        <v>5</v>
      </c>
      <c r="T32">
        <f>SUM(AwardList[[#This Row],[RG1]:[RG3]])</f>
        <v>2</v>
      </c>
      <c r="U32">
        <f>SUM(AwardList[[#This Row],[JudgedAwards]:[PerfAwards]])</f>
        <v>7</v>
      </c>
    </row>
    <row r="33" spans="1:21" x14ac:dyDescent="0.25">
      <c r="A33" t="s">
        <v>13</v>
      </c>
      <c r="B33" t="s">
        <v>625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9</v>
      </c>
      <c r="S33">
        <f>SUM(AwardList[[#This Row],[Champ1]:[CV3]])</f>
        <v>9</v>
      </c>
      <c r="T33">
        <f>SUM(AwardList[[#This Row],[RG1]:[RG3]])</f>
        <v>3</v>
      </c>
      <c r="U33">
        <f>SUM(AwardList[[#This Row],[JudgedAwards]:[PerfAwards]])</f>
        <v>12</v>
      </c>
    </row>
    <row r="34" spans="1:21" x14ac:dyDescent="0.25">
      <c r="A34" t="s">
        <v>673</v>
      </c>
      <c r="B34" t="s">
        <v>624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2</v>
      </c>
      <c r="S34">
        <f>SUM(AwardList[[#This Row],[Champ1]:[CV3]])</f>
        <v>4</v>
      </c>
      <c r="T34">
        <f>SUM(AwardList[[#This Row],[RG1]:[RG3]])</f>
        <v>1</v>
      </c>
      <c r="U34">
        <f>SUM(AwardList[[#This Row],[JudgedAwards]:[PerfAwards]])</f>
        <v>5</v>
      </c>
    </row>
    <row r="35" spans="1:21" x14ac:dyDescent="0.25">
      <c r="A35" t="s">
        <v>673</v>
      </c>
      <c r="B35" t="s">
        <v>625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2</v>
      </c>
      <c r="S35">
        <f>SUM(AwardList[[#This Row],[Champ1]:[CV3]])</f>
        <v>4</v>
      </c>
      <c r="T35">
        <f>SUM(AwardList[[#This Row],[RG1]:[RG3]])</f>
        <v>1</v>
      </c>
      <c r="U35">
        <f>SUM(AwardList[[#This Row],[JudgedAwards]:[PerfAwards]])</f>
        <v>5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33531E-FAA8-4BF0-AF51-C776C4E22994}">
          <x14:formula1>
            <xm:f>Tournaments!$A$2:$A$30</xm:f>
          </x14:formula1>
          <xm:sqref>A2:A35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FCFD-7913-48E7-8A1D-892F3A9B6B36}">
  <dimension ref="A1:H406"/>
  <sheetViews>
    <sheetView topLeftCell="A295" workbookViewId="0">
      <selection activeCell="D390" sqref="D390"/>
    </sheetView>
  </sheetViews>
  <sheetFormatPr defaultRowHeight="15" x14ac:dyDescent="0.25"/>
  <cols>
    <col min="1" max="1" width="13.5703125" bestFit="1" customWidth="1"/>
    <col min="2" max="2" width="9.28515625" bestFit="1" customWidth="1"/>
    <col min="3" max="3" width="46.7109375" bestFit="1" customWidth="1"/>
    <col min="4" max="4" width="45.7109375" bestFit="1" customWidth="1"/>
    <col min="5" max="5" width="50.42578125" bestFit="1" customWidth="1"/>
    <col min="6" max="6" width="5.85546875" bestFit="1" customWidth="1"/>
    <col min="7" max="7" width="7.140625" bestFit="1" customWidth="1"/>
  </cols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622</v>
      </c>
    </row>
    <row r="2" spans="1:8" ht="15.75" x14ac:dyDescent="0.25">
      <c r="A2" s="5" t="s">
        <v>648</v>
      </c>
      <c r="B2" s="5">
        <v>37683</v>
      </c>
      <c r="C2" s="5" t="s">
        <v>28</v>
      </c>
      <c r="D2" s="4" t="s">
        <v>695</v>
      </c>
      <c r="E2" s="5" t="s">
        <v>29</v>
      </c>
      <c r="F2" s="5" t="s">
        <v>624</v>
      </c>
      <c r="G2" s="5">
        <v>10</v>
      </c>
      <c r="H2" s="5"/>
    </row>
    <row r="3" spans="1:8" ht="15.75" x14ac:dyDescent="0.25">
      <c r="A3" s="5" t="s">
        <v>648</v>
      </c>
      <c r="B3" s="5">
        <v>38242</v>
      </c>
      <c r="C3" s="5" t="s">
        <v>30</v>
      </c>
      <c r="D3" s="4" t="s">
        <v>696</v>
      </c>
      <c r="E3" s="5" t="s">
        <v>31</v>
      </c>
      <c r="F3" s="5" t="s">
        <v>624</v>
      </c>
      <c r="G3" s="5">
        <v>10</v>
      </c>
      <c r="H3" s="5"/>
    </row>
    <row r="4" spans="1:8" ht="15.75" x14ac:dyDescent="0.25">
      <c r="A4" s="5" t="s">
        <v>648</v>
      </c>
      <c r="B4" s="5">
        <v>51652</v>
      </c>
      <c r="C4" s="5" t="s">
        <v>32</v>
      </c>
      <c r="D4" s="4" t="s">
        <v>697</v>
      </c>
      <c r="E4" s="5" t="s">
        <v>33</v>
      </c>
      <c r="F4" s="5" t="s">
        <v>624</v>
      </c>
      <c r="G4" s="5">
        <v>10</v>
      </c>
      <c r="H4" s="5"/>
    </row>
    <row r="5" spans="1:8" ht="15.75" x14ac:dyDescent="0.25">
      <c r="A5" s="5" t="s">
        <v>648</v>
      </c>
      <c r="B5" s="5">
        <v>53446</v>
      </c>
      <c r="C5" s="5" t="s">
        <v>34</v>
      </c>
      <c r="D5" s="4" t="s">
        <v>698</v>
      </c>
      <c r="E5" s="5" t="s">
        <v>35</v>
      </c>
      <c r="F5" s="5" t="s">
        <v>624</v>
      </c>
      <c r="G5" s="5">
        <v>6</v>
      </c>
      <c r="H5" s="5"/>
    </row>
    <row r="6" spans="1:8" ht="15.75" x14ac:dyDescent="0.25">
      <c r="A6" s="5" t="s">
        <v>648</v>
      </c>
      <c r="B6" s="5">
        <v>53450</v>
      </c>
      <c r="C6" s="5" t="s">
        <v>36</v>
      </c>
      <c r="D6" s="4" t="s">
        <v>997</v>
      </c>
      <c r="E6" s="5" t="s">
        <v>37</v>
      </c>
      <c r="F6" s="5" t="s">
        <v>624</v>
      </c>
      <c r="G6" s="5">
        <v>10</v>
      </c>
      <c r="H6" s="5"/>
    </row>
    <row r="7" spans="1:8" ht="15.75" x14ac:dyDescent="0.25">
      <c r="A7" s="5" t="s">
        <v>648</v>
      </c>
      <c r="B7" s="5">
        <v>57671</v>
      </c>
      <c r="C7" s="5" t="s">
        <v>38</v>
      </c>
      <c r="D7" s="4" t="s">
        <v>699</v>
      </c>
      <c r="E7" s="5" t="s">
        <v>39</v>
      </c>
      <c r="F7" s="5" t="s">
        <v>624</v>
      </c>
      <c r="G7" s="5">
        <v>10</v>
      </c>
      <c r="H7" s="5"/>
    </row>
    <row r="8" spans="1:8" ht="15.75" x14ac:dyDescent="0.25">
      <c r="A8" s="5" t="s">
        <v>648</v>
      </c>
      <c r="B8" s="5">
        <v>60911</v>
      </c>
      <c r="C8" s="5" t="s">
        <v>40</v>
      </c>
      <c r="D8" s="4" t="s">
        <v>700</v>
      </c>
      <c r="E8" s="5"/>
      <c r="F8" s="5" t="s">
        <v>624</v>
      </c>
      <c r="G8" s="5">
        <v>2</v>
      </c>
      <c r="H8" s="5"/>
    </row>
    <row r="9" spans="1:8" ht="15.75" x14ac:dyDescent="0.25">
      <c r="A9" s="5" t="s">
        <v>648</v>
      </c>
      <c r="B9" s="5">
        <v>65409</v>
      </c>
      <c r="C9" s="5" t="s">
        <v>41</v>
      </c>
      <c r="D9" s="4" t="s">
        <v>701</v>
      </c>
      <c r="E9" s="5" t="s">
        <v>42</v>
      </c>
      <c r="F9" s="5" t="s">
        <v>624</v>
      </c>
      <c r="G9" s="5">
        <v>6</v>
      </c>
      <c r="H9" s="5"/>
    </row>
    <row r="10" spans="1:8" ht="15.75" x14ac:dyDescent="0.25">
      <c r="A10" s="5" t="s">
        <v>648</v>
      </c>
      <c r="B10" s="5">
        <v>65410</v>
      </c>
      <c r="C10" s="5" t="s">
        <v>43</v>
      </c>
      <c r="D10" s="4" t="s">
        <v>702</v>
      </c>
      <c r="E10" s="5" t="s">
        <v>42</v>
      </c>
      <c r="F10" s="5" t="s">
        <v>624</v>
      </c>
      <c r="G10" s="5">
        <v>10</v>
      </c>
      <c r="H10" s="5"/>
    </row>
    <row r="11" spans="1:8" ht="15.75" x14ac:dyDescent="0.25">
      <c r="A11" s="5" t="s">
        <v>648</v>
      </c>
      <c r="B11" s="5">
        <v>66989</v>
      </c>
      <c r="C11" s="5" t="s">
        <v>44</v>
      </c>
      <c r="D11" s="4" t="s">
        <v>703</v>
      </c>
      <c r="E11" s="5" t="s">
        <v>45</v>
      </c>
      <c r="F11" s="5" t="s">
        <v>624</v>
      </c>
      <c r="G11" s="5">
        <v>10</v>
      </c>
      <c r="H11" s="5"/>
    </row>
    <row r="12" spans="1:8" ht="15.75" x14ac:dyDescent="0.25">
      <c r="A12" s="5" t="s">
        <v>648</v>
      </c>
      <c r="B12" s="5">
        <v>68507</v>
      </c>
      <c r="C12" s="5" t="s">
        <v>46</v>
      </c>
      <c r="D12" s="4" t="s">
        <v>704</v>
      </c>
      <c r="E12" s="5" t="s">
        <v>47</v>
      </c>
      <c r="F12" s="5" t="s">
        <v>624</v>
      </c>
      <c r="G12" s="5">
        <v>4</v>
      </c>
      <c r="H12" s="5"/>
    </row>
    <row r="13" spans="1:8" ht="15.75" x14ac:dyDescent="0.25">
      <c r="A13" s="5" t="s">
        <v>649</v>
      </c>
      <c r="B13" s="5">
        <v>1840</v>
      </c>
      <c r="C13" s="5" t="s">
        <v>66</v>
      </c>
      <c r="D13" s="4" t="s">
        <v>705</v>
      </c>
      <c r="E13" s="5" t="s">
        <v>67</v>
      </c>
      <c r="F13" s="5" t="s">
        <v>624</v>
      </c>
      <c r="G13" s="5">
        <v>8</v>
      </c>
      <c r="H13" s="5"/>
    </row>
    <row r="14" spans="1:8" ht="15.75" x14ac:dyDescent="0.25">
      <c r="A14" s="5" t="s">
        <v>649</v>
      </c>
      <c r="B14" s="5">
        <v>31916</v>
      </c>
      <c r="C14" s="5" t="s">
        <v>68</v>
      </c>
      <c r="D14" s="4" t="s">
        <v>706</v>
      </c>
      <c r="E14" s="5"/>
      <c r="F14" s="5" t="s">
        <v>624</v>
      </c>
      <c r="G14" s="5">
        <v>7</v>
      </c>
      <c r="H14" s="5"/>
    </row>
    <row r="15" spans="1:8" ht="15.75" x14ac:dyDescent="0.25">
      <c r="A15" s="5" t="s">
        <v>649</v>
      </c>
      <c r="B15" s="5">
        <v>59940</v>
      </c>
      <c r="C15" s="5" t="s">
        <v>69</v>
      </c>
      <c r="D15" s="4" t="s">
        <v>707</v>
      </c>
      <c r="E15" s="5" t="s">
        <v>70</v>
      </c>
      <c r="F15" s="5" t="s">
        <v>624</v>
      </c>
      <c r="G15" s="5">
        <v>6</v>
      </c>
      <c r="H15" s="5"/>
    </row>
    <row r="16" spans="1:8" ht="15.75" x14ac:dyDescent="0.25">
      <c r="A16" s="5" t="s">
        <v>649</v>
      </c>
      <c r="B16" s="5">
        <v>63325</v>
      </c>
      <c r="C16" s="5" t="s">
        <v>71</v>
      </c>
      <c r="D16" s="4" t="s">
        <v>708</v>
      </c>
      <c r="E16" s="5" t="s">
        <v>72</v>
      </c>
      <c r="F16" s="5" t="s">
        <v>624</v>
      </c>
      <c r="G16" s="5">
        <v>8</v>
      </c>
      <c r="H16" s="5"/>
    </row>
    <row r="17" spans="1:8" ht="15.75" x14ac:dyDescent="0.25">
      <c r="A17" s="5" t="s">
        <v>649</v>
      </c>
      <c r="B17" s="5">
        <v>68180</v>
      </c>
      <c r="C17" s="5" t="s">
        <v>73</v>
      </c>
      <c r="D17" s="4" t="s">
        <v>709</v>
      </c>
      <c r="E17" s="5" t="s">
        <v>74</v>
      </c>
      <c r="F17" s="5" t="s">
        <v>624</v>
      </c>
      <c r="G17" s="5">
        <v>4</v>
      </c>
      <c r="H17" s="5"/>
    </row>
    <row r="18" spans="1:8" ht="15.75" x14ac:dyDescent="0.25">
      <c r="A18" s="5" t="s">
        <v>2</v>
      </c>
      <c r="B18" s="5">
        <v>26904</v>
      </c>
      <c r="C18" s="5" t="s">
        <v>97</v>
      </c>
      <c r="D18" s="4" t="s">
        <v>710</v>
      </c>
      <c r="E18" s="5" t="s">
        <v>98</v>
      </c>
      <c r="F18" s="5" t="s">
        <v>624</v>
      </c>
      <c r="G18" s="5">
        <v>7</v>
      </c>
      <c r="H18" s="5"/>
    </row>
    <row r="19" spans="1:8" ht="15.75" x14ac:dyDescent="0.25">
      <c r="A19" s="5" t="s">
        <v>2</v>
      </c>
      <c r="B19" s="5">
        <v>38363</v>
      </c>
      <c r="C19" s="5" t="s">
        <v>99</v>
      </c>
      <c r="D19" s="4" t="s">
        <v>711</v>
      </c>
      <c r="E19" s="5" t="s">
        <v>100</v>
      </c>
      <c r="F19" s="5" t="s">
        <v>624</v>
      </c>
      <c r="G19" s="5">
        <v>10</v>
      </c>
      <c r="H19" s="5"/>
    </row>
    <row r="20" spans="1:8" ht="15.75" x14ac:dyDescent="0.25">
      <c r="A20" s="5" t="s">
        <v>2</v>
      </c>
      <c r="B20" s="5">
        <v>46001</v>
      </c>
      <c r="C20" s="5" t="s">
        <v>101</v>
      </c>
      <c r="D20" s="4" t="s">
        <v>712</v>
      </c>
      <c r="E20" s="5"/>
      <c r="F20" s="5" t="s">
        <v>624</v>
      </c>
      <c r="G20" s="5">
        <v>9</v>
      </c>
      <c r="H20" s="5"/>
    </row>
    <row r="21" spans="1:8" ht="15.75" x14ac:dyDescent="0.25">
      <c r="A21" s="5" t="s">
        <v>2</v>
      </c>
      <c r="B21" s="5">
        <v>46699</v>
      </c>
      <c r="C21" s="5" t="s">
        <v>102</v>
      </c>
      <c r="D21" s="4" t="s">
        <v>713</v>
      </c>
      <c r="E21" s="5" t="s">
        <v>103</v>
      </c>
      <c r="F21" s="5" t="s">
        <v>624</v>
      </c>
      <c r="G21" s="5">
        <v>2</v>
      </c>
      <c r="H21" s="5"/>
    </row>
    <row r="22" spans="1:8" ht="15.75" x14ac:dyDescent="0.25">
      <c r="A22" s="5" t="s">
        <v>2</v>
      </c>
      <c r="B22" s="5">
        <v>46953</v>
      </c>
      <c r="C22" s="5" t="s">
        <v>104</v>
      </c>
      <c r="D22" s="4" t="s">
        <v>714</v>
      </c>
      <c r="E22" s="5" t="s">
        <v>98</v>
      </c>
      <c r="F22" s="5" t="s">
        <v>624</v>
      </c>
      <c r="G22" s="5">
        <v>6</v>
      </c>
      <c r="H22" s="5"/>
    </row>
    <row r="23" spans="1:8" ht="15.75" x14ac:dyDescent="0.25">
      <c r="A23" s="5" t="s">
        <v>2</v>
      </c>
      <c r="B23" s="5">
        <v>55753</v>
      </c>
      <c r="C23" s="5" t="s">
        <v>105</v>
      </c>
      <c r="D23" s="4" t="s">
        <v>715</v>
      </c>
      <c r="E23" s="5" t="s">
        <v>67</v>
      </c>
      <c r="F23" s="5" t="s">
        <v>624</v>
      </c>
      <c r="G23" s="5">
        <v>8</v>
      </c>
      <c r="H23" s="5"/>
    </row>
    <row r="24" spans="1:8" ht="15.75" x14ac:dyDescent="0.25">
      <c r="A24" s="5" t="s">
        <v>2</v>
      </c>
      <c r="B24" s="5">
        <v>65944</v>
      </c>
      <c r="C24" s="5" t="s">
        <v>106</v>
      </c>
      <c r="D24" s="4" t="s">
        <v>716</v>
      </c>
      <c r="E24" s="5" t="s">
        <v>107</v>
      </c>
      <c r="F24" s="5" t="s">
        <v>624</v>
      </c>
      <c r="G24" s="5">
        <v>9</v>
      </c>
      <c r="H24" s="5"/>
    </row>
    <row r="25" spans="1:8" ht="15.75" x14ac:dyDescent="0.25">
      <c r="A25" s="5" t="s">
        <v>2</v>
      </c>
      <c r="B25" s="5">
        <v>65945</v>
      </c>
      <c r="C25" s="5" t="s">
        <v>108</v>
      </c>
      <c r="D25" s="4" t="s">
        <v>717</v>
      </c>
      <c r="E25" s="5" t="s">
        <v>107</v>
      </c>
      <c r="F25" s="5" t="s">
        <v>624</v>
      </c>
      <c r="G25" s="5">
        <v>10</v>
      </c>
      <c r="H25" s="5"/>
    </row>
    <row r="26" spans="1:8" ht="15.75" x14ac:dyDescent="0.25">
      <c r="A26" s="5" t="s">
        <v>4</v>
      </c>
      <c r="B26" s="5">
        <v>9021</v>
      </c>
      <c r="C26" s="5" t="s">
        <v>119</v>
      </c>
      <c r="D26" s="4" t="s">
        <v>718</v>
      </c>
      <c r="E26" s="5" t="s">
        <v>120</v>
      </c>
      <c r="F26" s="5" t="s">
        <v>624</v>
      </c>
      <c r="G26" s="5">
        <v>10</v>
      </c>
      <c r="H26" s="5"/>
    </row>
    <row r="27" spans="1:8" ht="15.75" x14ac:dyDescent="0.25">
      <c r="A27" s="5" t="s">
        <v>4</v>
      </c>
      <c r="B27" s="5">
        <v>60792</v>
      </c>
      <c r="C27" s="5" t="s">
        <v>121</v>
      </c>
      <c r="D27" s="4" t="s">
        <v>719</v>
      </c>
      <c r="E27" s="5" t="s">
        <v>122</v>
      </c>
      <c r="F27" s="5" t="s">
        <v>624</v>
      </c>
      <c r="G27" s="5">
        <v>10</v>
      </c>
      <c r="H27" s="5"/>
    </row>
    <row r="28" spans="1:8" ht="15.75" x14ac:dyDescent="0.25">
      <c r="A28" s="5" t="s">
        <v>4</v>
      </c>
      <c r="B28" s="5">
        <v>62149</v>
      </c>
      <c r="C28" s="5" t="s">
        <v>123</v>
      </c>
      <c r="D28" s="4" t="s">
        <v>720</v>
      </c>
      <c r="E28" s="5" t="s">
        <v>124</v>
      </c>
      <c r="F28" s="5" t="s">
        <v>624</v>
      </c>
      <c r="G28" s="5">
        <v>8</v>
      </c>
      <c r="H28" s="5"/>
    </row>
    <row r="29" spans="1:8" ht="15.75" x14ac:dyDescent="0.25">
      <c r="A29" s="5" t="s">
        <v>4</v>
      </c>
      <c r="B29" s="5">
        <v>62706</v>
      </c>
      <c r="C29" s="5" t="s">
        <v>125</v>
      </c>
      <c r="D29" s="4" t="s">
        <v>721</v>
      </c>
      <c r="E29" s="5" t="s">
        <v>51</v>
      </c>
      <c r="F29" s="5" t="s">
        <v>624</v>
      </c>
      <c r="G29" s="5">
        <v>7</v>
      </c>
      <c r="H29" s="5"/>
    </row>
    <row r="30" spans="1:8" ht="15.75" x14ac:dyDescent="0.25">
      <c r="A30" s="5" t="s">
        <v>4</v>
      </c>
      <c r="B30" s="5">
        <v>63208</v>
      </c>
      <c r="C30" s="5" t="s">
        <v>126</v>
      </c>
      <c r="D30" s="4" t="s">
        <v>722</v>
      </c>
      <c r="E30" s="5" t="s">
        <v>127</v>
      </c>
      <c r="F30" s="5" t="s">
        <v>624</v>
      </c>
      <c r="G30" s="5">
        <v>10</v>
      </c>
      <c r="H30" s="5"/>
    </row>
    <row r="31" spans="1:8" ht="15.75" x14ac:dyDescent="0.25">
      <c r="A31" s="5" t="s">
        <v>4</v>
      </c>
      <c r="B31" s="5">
        <v>63772</v>
      </c>
      <c r="C31" s="5" t="s">
        <v>128</v>
      </c>
      <c r="D31" s="4" t="s">
        <v>723</v>
      </c>
      <c r="E31" s="5" t="s">
        <v>129</v>
      </c>
      <c r="F31" s="5" t="s">
        <v>624</v>
      </c>
      <c r="G31" s="5">
        <v>9</v>
      </c>
      <c r="H31" s="5"/>
    </row>
    <row r="32" spans="1:8" ht="15.75" x14ac:dyDescent="0.25">
      <c r="A32" s="5" t="s">
        <v>4</v>
      </c>
      <c r="B32" s="5">
        <v>66691</v>
      </c>
      <c r="C32" s="5" t="s">
        <v>130</v>
      </c>
      <c r="D32" s="4" t="s">
        <v>724</v>
      </c>
      <c r="E32" s="5" t="s">
        <v>131</v>
      </c>
      <c r="F32" s="5" t="s">
        <v>624</v>
      </c>
      <c r="G32" s="5">
        <v>10</v>
      </c>
      <c r="H32" s="5"/>
    </row>
    <row r="33" spans="1:8" ht="15.75" x14ac:dyDescent="0.25">
      <c r="A33" s="5" t="s">
        <v>4</v>
      </c>
      <c r="B33" s="5">
        <v>67801</v>
      </c>
      <c r="C33" s="5" t="s">
        <v>132</v>
      </c>
      <c r="D33" s="4" t="s">
        <v>725</v>
      </c>
      <c r="E33" s="5"/>
      <c r="F33" s="5" t="s">
        <v>624</v>
      </c>
      <c r="G33" s="5">
        <v>4</v>
      </c>
      <c r="H33" s="5"/>
    </row>
    <row r="34" spans="1:8" ht="15.75" x14ac:dyDescent="0.25">
      <c r="A34" s="5" t="s">
        <v>4</v>
      </c>
      <c r="B34" s="5">
        <v>67933</v>
      </c>
      <c r="C34" s="5" t="s">
        <v>133</v>
      </c>
      <c r="D34" s="4" t="s">
        <v>998</v>
      </c>
      <c r="E34" s="5" t="s">
        <v>47</v>
      </c>
      <c r="F34" s="5" t="s">
        <v>624</v>
      </c>
      <c r="G34" s="5">
        <v>3</v>
      </c>
      <c r="H34" s="5"/>
    </row>
    <row r="35" spans="1:8" ht="15.75" x14ac:dyDescent="0.25">
      <c r="A35" s="5" t="s">
        <v>4</v>
      </c>
      <c r="B35" s="5">
        <v>68957</v>
      </c>
      <c r="C35" s="5" t="s">
        <v>134</v>
      </c>
      <c r="D35" s="4" t="s">
        <v>726</v>
      </c>
      <c r="E35" s="5"/>
      <c r="F35" s="5" t="s">
        <v>624</v>
      </c>
      <c r="G35" s="5">
        <v>2</v>
      </c>
      <c r="H35" s="5"/>
    </row>
    <row r="36" spans="1:8" ht="15.75" x14ac:dyDescent="0.25">
      <c r="A36" s="5" t="s">
        <v>4</v>
      </c>
      <c r="B36" s="5">
        <v>69558</v>
      </c>
      <c r="C36" s="5" t="s">
        <v>135</v>
      </c>
      <c r="D36" s="4" t="s">
        <v>727</v>
      </c>
      <c r="E36" s="5" t="s">
        <v>122</v>
      </c>
      <c r="F36" s="5" t="s">
        <v>624</v>
      </c>
      <c r="G36" s="5">
        <v>8</v>
      </c>
      <c r="H36" s="5"/>
    </row>
    <row r="37" spans="1:8" ht="15.75" x14ac:dyDescent="0.25">
      <c r="A37" s="5" t="s">
        <v>3</v>
      </c>
      <c r="B37" s="5">
        <v>8806</v>
      </c>
      <c r="C37" s="5" t="s">
        <v>149</v>
      </c>
      <c r="D37" s="4" t="s">
        <v>728</v>
      </c>
      <c r="E37" s="5" t="s">
        <v>150</v>
      </c>
      <c r="F37" s="5" t="s">
        <v>624</v>
      </c>
      <c r="G37" s="5">
        <v>10</v>
      </c>
      <c r="H37" s="5"/>
    </row>
    <row r="38" spans="1:8" ht="15.75" x14ac:dyDescent="0.25">
      <c r="A38" s="5" t="s">
        <v>3</v>
      </c>
      <c r="B38" s="5">
        <v>8809</v>
      </c>
      <c r="C38" s="5" t="s">
        <v>151</v>
      </c>
      <c r="D38" s="4" t="s">
        <v>729</v>
      </c>
      <c r="E38" s="5" t="s">
        <v>152</v>
      </c>
      <c r="F38" s="5" t="s">
        <v>624</v>
      </c>
      <c r="G38" s="5">
        <v>10</v>
      </c>
      <c r="H38" s="5"/>
    </row>
    <row r="39" spans="1:8" ht="15.75" x14ac:dyDescent="0.25">
      <c r="A39" s="5" t="s">
        <v>3</v>
      </c>
      <c r="B39" s="5">
        <v>8810</v>
      </c>
      <c r="C39" s="5" t="s">
        <v>153</v>
      </c>
      <c r="D39" s="4" t="s">
        <v>730</v>
      </c>
      <c r="E39" s="5" t="s">
        <v>150</v>
      </c>
      <c r="F39" s="5" t="s">
        <v>624</v>
      </c>
      <c r="G39" s="5">
        <v>10</v>
      </c>
      <c r="H39" s="5"/>
    </row>
    <row r="40" spans="1:8" ht="15.75" x14ac:dyDescent="0.25">
      <c r="A40" s="5" t="s">
        <v>3</v>
      </c>
      <c r="B40" s="5">
        <v>8811</v>
      </c>
      <c r="C40" s="5" t="s">
        <v>154</v>
      </c>
      <c r="D40" s="4" t="s">
        <v>731</v>
      </c>
      <c r="E40" s="5" t="s">
        <v>155</v>
      </c>
      <c r="F40" s="5" t="s">
        <v>624</v>
      </c>
      <c r="G40" s="5">
        <v>10</v>
      </c>
      <c r="H40" s="5"/>
    </row>
    <row r="41" spans="1:8" ht="15.75" x14ac:dyDescent="0.25">
      <c r="A41" s="5" t="s">
        <v>3</v>
      </c>
      <c r="B41" s="5">
        <v>8812</v>
      </c>
      <c r="C41" s="5" t="s">
        <v>156</v>
      </c>
      <c r="D41" s="4" t="s">
        <v>732</v>
      </c>
      <c r="E41" s="5" t="s">
        <v>157</v>
      </c>
      <c r="F41" s="5" t="s">
        <v>624</v>
      </c>
      <c r="G41" s="5">
        <v>10</v>
      </c>
      <c r="H41" s="5"/>
    </row>
    <row r="42" spans="1:8" ht="15.75" x14ac:dyDescent="0.25">
      <c r="A42" s="5" t="s">
        <v>3</v>
      </c>
      <c r="B42" s="5">
        <v>8813</v>
      </c>
      <c r="C42" s="5" t="s">
        <v>158</v>
      </c>
      <c r="D42" s="4" t="s">
        <v>733</v>
      </c>
      <c r="E42" s="5" t="s">
        <v>152</v>
      </c>
      <c r="F42" s="5" t="s">
        <v>624</v>
      </c>
      <c r="G42" s="5">
        <v>5</v>
      </c>
      <c r="H42" s="5"/>
    </row>
    <row r="43" spans="1:8" ht="15.75" x14ac:dyDescent="0.25">
      <c r="A43" s="5" t="s">
        <v>3</v>
      </c>
      <c r="B43" s="5">
        <v>8816</v>
      </c>
      <c r="C43" s="5" t="s">
        <v>159</v>
      </c>
      <c r="D43" s="4" t="s">
        <v>734</v>
      </c>
      <c r="E43" s="5" t="s">
        <v>152</v>
      </c>
      <c r="F43" s="5" t="s">
        <v>624</v>
      </c>
      <c r="G43" s="5">
        <v>9</v>
      </c>
      <c r="H43" s="5"/>
    </row>
    <row r="44" spans="1:8" ht="15.75" x14ac:dyDescent="0.25">
      <c r="A44" s="5" t="s">
        <v>3</v>
      </c>
      <c r="B44" s="5">
        <v>44219</v>
      </c>
      <c r="C44" s="5" t="s">
        <v>160</v>
      </c>
      <c r="D44" s="4" t="s">
        <v>735</v>
      </c>
      <c r="E44" s="5" t="s">
        <v>161</v>
      </c>
      <c r="F44" s="5" t="s">
        <v>624</v>
      </c>
      <c r="G44" s="5">
        <v>6</v>
      </c>
      <c r="H44" s="5"/>
    </row>
    <row r="45" spans="1:8" ht="15.75" x14ac:dyDescent="0.25">
      <c r="A45" s="5" t="s">
        <v>3</v>
      </c>
      <c r="B45" s="5">
        <v>53121</v>
      </c>
      <c r="C45" s="5" t="s">
        <v>162</v>
      </c>
      <c r="D45" s="4" t="s">
        <v>736</v>
      </c>
      <c r="E45" s="5" t="s">
        <v>150</v>
      </c>
      <c r="F45" s="5" t="s">
        <v>624</v>
      </c>
      <c r="G45" s="5">
        <v>10</v>
      </c>
      <c r="H45" s="5"/>
    </row>
    <row r="46" spans="1:8" ht="15.75" x14ac:dyDescent="0.25">
      <c r="A46" s="5" t="s">
        <v>6</v>
      </c>
      <c r="B46" s="5">
        <v>23372</v>
      </c>
      <c r="C46" s="5" t="s">
        <v>180</v>
      </c>
      <c r="D46" s="4" t="s">
        <v>737</v>
      </c>
      <c r="E46" s="5" t="s">
        <v>181</v>
      </c>
      <c r="F46" s="5" t="s">
        <v>624</v>
      </c>
      <c r="G46" s="5">
        <v>7</v>
      </c>
      <c r="H46" s="5"/>
    </row>
    <row r="47" spans="1:8" ht="15.75" x14ac:dyDescent="0.25">
      <c r="A47" s="5" t="s">
        <v>6</v>
      </c>
      <c r="B47" s="5">
        <v>23582</v>
      </c>
      <c r="C47" s="5" t="s">
        <v>182</v>
      </c>
      <c r="D47" s="4" t="s">
        <v>738</v>
      </c>
      <c r="E47" s="5" t="s">
        <v>183</v>
      </c>
      <c r="F47" s="5" t="s">
        <v>624</v>
      </c>
      <c r="G47" s="5">
        <v>3</v>
      </c>
      <c r="H47" s="5"/>
    </row>
    <row r="48" spans="1:8" ht="15.75" x14ac:dyDescent="0.25">
      <c r="A48" s="5" t="s">
        <v>6</v>
      </c>
      <c r="B48" s="5">
        <v>29553</v>
      </c>
      <c r="C48" s="5" t="s">
        <v>184</v>
      </c>
      <c r="D48" s="4" t="s">
        <v>739</v>
      </c>
      <c r="E48" s="5" t="s">
        <v>185</v>
      </c>
      <c r="F48" s="5" t="s">
        <v>624</v>
      </c>
      <c r="G48" s="5">
        <v>10</v>
      </c>
      <c r="H48" s="5"/>
    </row>
    <row r="49" spans="1:8" ht="15.75" x14ac:dyDescent="0.25">
      <c r="A49" s="5" t="s">
        <v>6</v>
      </c>
      <c r="B49" s="5">
        <v>32350</v>
      </c>
      <c r="C49" s="5" t="s">
        <v>186</v>
      </c>
      <c r="D49" s="4" t="s">
        <v>740</v>
      </c>
      <c r="E49" s="5" t="s">
        <v>181</v>
      </c>
      <c r="F49" s="5" t="s">
        <v>624</v>
      </c>
      <c r="G49" s="5">
        <v>7</v>
      </c>
      <c r="H49" s="5"/>
    </row>
    <row r="50" spans="1:8" ht="15.75" x14ac:dyDescent="0.25">
      <c r="A50" s="5" t="s">
        <v>6</v>
      </c>
      <c r="B50" s="5">
        <v>39294</v>
      </c>
      <c r="C50" s="5" t="s">
        <v>187</v>
      </c>
      <c r="D50" s="4" t="s">
        <v>741</v>
      </c>
      <c r="E50" s="5" t="s">
        <v>188</v>
      </c>
      <c r="F50" s="5" t="s">
        <v>624</v>
      </c>
      <c r="G50" s="5">
        <v>4</v>
      </c>
      <c r="H50" s="5"/>
    </row>
    <row r="51" spans="1:8" ht="15.75" x14ac:dyDescent="0.25">
      <c r="A51" s="5" t="s">
        <v>6</v>
      </c>
      <c r="B51" s="5">
        <v>39748</v>
      </c>
      <c r="C51" s="5" t="s">
        <v>189</v>
      </c>
      <c r="D51" s="4" t="s">
        <v>742</v>
      </c>
      <c r="E51" s="5"/>
      <c r="F51" s="5" t="s">
        <v>624</v>
      </c>
      <c r="G51" s="5">
        <v>6</v>
      </c>
      <c r="H51" s="5"/>
    </row>
    <row r="52" spans="1:8" ht="15.75" x14ac:dyDescent="0.25">
      <c r="A52" s="5" t="s">
        <v>6</v>
      </c>
      <c r="B52" s="5">
        <v>51572</v>
      </c>
      <c r="C52" s="5" t="s">
        <v>190</v>
      </c>
      <c r="D52" s="4" t="s">
        <v>743</v>
      </c>
      <c r="E52" s="5" t="s">
        <v>191</v>
      </c>
      <c r="F52" s="5" t="s">
        <v>624</v>
      </c>
      <c r="G52" s="5">
        <v>7</v>
      </c>
      <c r="H52" s="5"/>
    </row>
    <row r="53" spans="1:8" ht="15.75" x14ac:dyDescent="0.25">
      <c r="A53" s="5" t="s">
        <v>6</v>
      </c>
      <c r="B53" s="5">
        <v>53723</v>
      </c>
      <c r="C53" s="5" t="s">
        <v>192</v>
      </c>
      <c r="D53" s="4" t="s">
        <v>744</v>
      </c>
      <c r="E53" s="5" t="s">
        <v>193</v>
      </c>
      <c r="F53" s="5" t="s">
        <v>624</v>
      </c>
      <c r="G53" s="5">
        <v>8</v>
      </c>
      <c r="H53" s="5"/>
    </row>
    <row r="54" spans="1:8" ht="15.75" x14ac:dyDescent="0.25">
      <c r="A54" s="5" t="s">
        <v>6</v>
      </c>
      <c r="B54" s="5">
        <v>60186</v>
      </c>
      <c r="C54" s="5" t="s">
        <v>194</v>
      </c>
      <c r="D54" s="4" t="s">
        <v>745</v>
      </c>
      <c r="E54" s="5" t="s">
        <v>195</v>
      </c>
      <c r="F54" s="5" t="s">
        <v>624</v>
      </c>
      <c r="G54" s="5">
        <v>5</v>
      </c>
      <c r="H54" s="5"/>
    </row>
    <row r="55" spans="1:8" ht="15.75" x14ac:dyDescent="0.25">
      <c r="A55" s="5" t="s">
        <v>6</v>
      </c>
      <c r="B55" s="5">
        <v>60187</v>
      </c>
      <c r="C55" s="5" t="s">
        <v>196</v>
      </c>
      <c r="D55" s="4" t="s">
        <v>746</v>
      </c>
      <c r="E55" s="5" t="s">
        <v>197</v>
      </c>
      <c r="F55" s="5" t="s">
        <v>624</v>
      </c>
      <c r="G55" s="5">
        <v>6</v>
      </c>
      <c r="H55" s="5"/>
    </row>
    <row r="56" spans="1:8" ht="15.75" x14ac:dyDescent="0.25">
      <c r="A56" s="5" t="s">
        <v>6</v>
      </c>
      <c r="B56" s="5">
        <v>60189</v>
      </c>
      <c r="C56" s="5" t="s">
        <v>198</v>
      </c>
      <c r="D56" s="4" t="s">
        <v>747</v>
      </c>
      <c r="E56" s="5" t="s">
        <v>195</v>
      </c>
      <c r="F56" s="5" t="s">
        <v>624</v>
      </c>
      <c r="G56" s="5">
        <v>5</v>
      </c>
      <c r="H56" s="5"/>
    </row>
    <row r="57" spans="1:8" ht="15.75" x14ac:dyDescent="0.25">
      <c r="A57" s="5" t="s">
        <v>6</v>
      </c>
      <c r="B57" s="5">
        <v>60191</v>
      </c>
      <c r="C57" s="5" t="s">
        <v>199</v>
      </c>
      <c r="D57" s="4" t="s">
        <v>748</v>
      </c>
      <c r="E57" s="5" t="s">
        <v>200</v>
      </c>
      <c r="F57" s="5" t="s">
        <v>624</v>
      </c>
      <c r="G57" s="5">
        <v>9</v>
      </c>
      <c r="H57" s="5"/>
    </row>
    <row r="58" spans="1:8" ht="15.75" x14ac:dyDescent="0.25">
      <c r="A58" s="5" t="s">
        <v>6</v>
      </c>
      <c r="B58" s="5">
        <v>67964</v>
      </c>
      <c r="C58" s="5" t="s">
        <v>201</v>
      </c>
      <c r="D58" s="4" t="s">
        <v>749</v>
      </c>
      <c r="E58" s="5" t="s">
        <v>185</v>
      </c>
      <c r="F58" s="5" t="s">
        <v>624</v>
      </c>
      <c r="G58" s="5">
        <v>10</v>
      </c>
      <c r="H58" s="5"/>
    </row>
    <row r="59" spans="1:8" ht="15.75" x14ac:dyDescent="0.25">
      <c r="A59" s="5" t="s">
        <v>5</v>
      </c>
      <c r="B59" s="5">
        <v>52615</v>
      </c>
      <c r="C59" s="5" t="s">
        <v>222</v>
      </c>
      <c r="D59" s="4" t="s">
        <v>750</v>
      </c>
      <c r="E59" s="5" t="s">
        <v>223</v>
      </c>
      <c r="F59" s="5" t="s">
        <v>624</v>
      </c>
      <c r="G59" s="5">
        <v>7</v>
      </c>
      <c r="H59" s="5"/>
    </row>
    <row r="60" spans="1:8" ht="15.75" x14ac:dyDescent="0.25">
      <c r="A60" s="5" t="s">
        <v>5</v>
      </c>
      <c r="B60" s="5">
        <v>54250</v>
      </c>
      <c r="C60" s="5" t="s">
        <v>224</v>
      </c>
      <c r="D60" s="4" t="s">
        <v>751</v>
      </c>
      <c r="E60" s="5" t="s">
        <v>225</v>
      </c>
      <c r="F60" s="5" t="s">
        <v>624</v>
      </c>
      <c r="G60" s="5">
        <v>10</v>
      </c>
      <c r="H60" s="5"/>
    </row>
    <row r="61" spans="1:8" ht="15.75" x14ac:dyDescent="0.25">
      <c r="A61" s="5" t="s">
        <v>5</v>
      </c>
      <c r="B61" s="5">
        <v>57492</v>
      </c>
      <c r="C61" s="5" t="s">
        <v>226</v>
      </c>
      <c r="D61" s="4" t="s">
        <v>752</v>
      </c>
      <c r="E61" s="5" t="s">
        <v>227</v>
      </c>
      <c r="F61" s="5" t="s">
        <v>624</v>
      </c>
      <c r="G61" s="5">
        <v>7</v>
      </c>
      <c r="H61" s="5"/>
    </row>
    <row r="62" spans="1:8" ht="15.75" x14ac:dyDescent="0.25">
      <c r="A62" s="5" t="s">
        <v>5</v>
      </c>
      <c r="B62" s="5">
        <v>60877</v>
      </c>
      <c r="C62" s="5" t="s">
        <v>228</v>
      </c>
      <c r="D62" s="4" t="s">
        <v>753</v>
      </c>
      <c r="E62" s="5" t="s">
        <v>229</v>
      </c>
      <c r="F62" s="5" t="s">
        <v>624</v>
      </c>
      <c r="G62" s="5">
        <v>10</v>
      </c>
      <c r="H62" s="5"/>
    </row>
    <row r="63" spans="1:8" ht="15.75" x14ac:dyDescent="0.25">
      <c r="A63" s="5" t="s">
        <v>8</v>
      </c>
      <c r="B63" s="5">
        <v>20019</v>
      </c>
      <c r="C63" s="5" t="s">
        <v>243</v>
      </c>
      <c r="D63" s="4" t="s">
        <v>754</v>
      </c>
      <c r="E63" s="5" t="s">
        <v>244</v>
      </c>
      <c r="F63" s="5" t="s">
        <v>624</v>
      </c>
      <c r="G63" s="5">
        <v>5</v>
      </c>
      <c r="H63" s="5"/>
    </row>
    <row r="64" spans="1:8" ht="15.75" x14ac:dyDescent="0.25">
      <c r="A64" s="5" t="s">
        <v>8</v>
      </c>
      <c r="B64" s="5">
        <v>33895</v>
      </c>
      <c r="C64" s="5" t="s">
        <v>245</v>
      </c>
      <c r="D64" s="4" t="s">
        <v>755</v>
      </c>
      <c r="E64" s="5" t="s">
        <v>246</v>
      </c>
      <c r="F64" s="5" t="s">
        <v>624</v>
      </c>
      <c r="G64" s="5">
        <v>10</v>
      </c>
      <c r="H64" s="5"/>
    </row>
    <row r="65" spans="1:8" ht="15.75" x14ac:dyDescent="0.25">
      <c r="A65" s="5" t="s">
        <v>8</v>
      </c>
      <c r="B65" s="5">
        <v>61673</v>
      </c>
      <c r="C65" s="5" t="s">
        <v>247</v>
      </c>
      <c r="D65" s="4" t="s">
        <v>756</v>
      </c>
      <c r="E65" s="5" t="s">
        <v>248</v>
      </c>
      <c r="F65" s="5" t="s">
        <v>624</v>
      </c>
      <c r="G65" s="5">
        <v>9</v>
      </c>
      <c r="H65" s="5"/>
    </row>
    <row r="66" spans="1:8" ht="15.75" x14ac:dyDescent="0.25">
      <c r="A66" s="5" t="s">
        <v>8</v>
      </c>
      <c r="B66" s="5">
        <v>61800</v>
      </c>
      <c r="C66" s="5" t="s">
        <v>249</v>
      </c>
      <c r="D66" s="4" t="s">
        <v>757</v>
      </c>
      <c r="E66" s="5" t="s">
        <v>250</v>
      </c>
      <c r="F66" s="5" t="s">
        <v>624</v>
      </c>
      <c r="G66" s="5">
        <v>5</v>
      </c>
      <c r="H66" s="5"/>
    </row>
    <row r="67" spans="1:8" ht="15.75" x14ac:dyDescent="0.25">
      <c r="A67" s="5" t="s">
        <v>8</v>
      </c>
      <c r="B67" s="5">
        <v>65737</v>
      </c>
      <c r="C67" s="5" t="s">
        <v>251</v>
      </c>
      <c r="D67" s="4" t="s">
        <v>758</v>
      </c>
      <c r="E67" s="5"/>
      <c r="F67" s="5" t="s">
        <v>624</v>
      </c>
      <c r="G67" s="5">
        <v>3</v>
      </c>
      <c r="H67" s="5"/>
    </row>
    <row r="68" spans="1:8" ht="15.75" x14ac:dyDescent="0.25">
      <c r="A68" s="5" t="s">
        <v>8</v>
      </c>
      <c r="B68" s="5">
        <v>65870</v>
      </c>
      <c r="C68" s="5" t="s">
        <v>252</v>
      </c>
      <c r="D68" s="4" t="s">
        <v>759</v>
      </c>
      <c r="E68" s="5"/>
      <c r="F68" s="5" t="s">
        <v>624</v>
      </c>
      <c r="G68" s="5">
        <v>5</v>
      </c>
      <c r="H68" s="5"/>
    </row>
    <row r="69" spans="1:8" ht="15.75" x14ac:dyDescent="0.25">
      <c r="A69" s="5" t="s">
        <v>8</v>
      </c>
      <c r="B69" s="5">
        <v>66485</v>
      </c>
      <c r="C69" s="5" t="s">
        <v>253</v>
      </c>
      <c r="D69" s="4" t="s">
        <v>760</v>
      </c>
      <c r="E69" s="5" t="s">
        <v>254</v>
      </c>
      <c r="F69" s="5" t="s">
        <v>624</v>
      </c>
      <c r="G69" s="5">
        <v>6</v>
      </c>
      <c r="H69" s="5"/>
    </row>
    <row r="70" spans="1:8" ht="15.75" x14ac:dyDescent="0.25">
      <c r="A70" s="5" t="s">
        <v>8</v>
      </c>
      <c r="B70" s="5">
        <v>67591</v>
      </c>
      <c r="C70" s="5" t="s">
        <v>255</v>
      </c>
      <c r="D70" s="4" t="s">
        <v>761</v>
      </c>
      <c r="E70" s="5"/>
      <c r="F70" s="5" t="s">
        <v>624</v>
      </c>
      <c r="G70" s="5">
        <v>6</v>
      </c>
      <c r="H70" s="5"/>
    </row>
    <row r="71" spans="1:8" ht="15.75" x14ac:dyDescent="0.25">
      <c r="A71" s="5" t="s">
        <v>8</v>
      </c>
      <c r="B71" s="5">
        <v>67877</v>
      </c>
      <c r="C71" s="5" t="s">
        <v>256</v>
      </c>
      <c r="D71" s="4" t="s">
        <v>762</v>
      </c>
      <c r="E71" s="5" t="s">
        <v>257</v>
      </c>
      <c r="F71" s="5" t="s">
        <v>624</v>
      </c>
      <c r="G71" s="5">
        <v>7</v>
      </c>
      <c r="H71" s="5"/>
    </row>
    <row r="72" spans="1:8" ht="15.75" x14ac:dyDescent="0.25">
      <c r="A72" s="5" t="s">
        <v>7</v>
      </c>
      <c r="B72" s="5">
        <v>4639</v>
      </c>
      <c r="C72" s="5" t="s">
        <v>277</v>
      </c>
      <c r="D72" s="4" t="s">
        <v>763</v>
      </c>
      <c r="E72" s="5" t="s">
        <v>278</v>
      </c>
      <c r="F72" s="5" t="s">
        <v>624</v>
      </c>
      <c r="G72" s="5">
        <v>8</v>
      </c>
      <c r="H72" s="5"/>
    </row>
    <row r="73" spans="1:8" ht="15.75" x14ac:dyDescent="0.25">
      <c r="A73" s="5" t="s">
        <v>7</v>
      </c>
      <c r="B73" s="5">
        <v>60720</v>
      </c>
      <c r="C73" s="5" t="s">
        <v>279</v>
      </c>
      <c r="D73" s="4" t="s">
        <v>764</v>
      </c>
      <c r="E73" s="5" t="s">
        <v>280</v>
      </c>
      <c r="F73" s="5" t="s">
        <v>624</v>
      </c>
      <c r="G73" s="5">
        <v>9</v>
      </c>
      <c r="H73" s="5"/>
    </row>
    <row r="74" spans="1:8" ht="15.75" x14ac:dyDescent="0.25">
      <c r="A74" s="5" t="s">
        <v>7</v>
      </c>
      <c r="B74" s="5">
        <v>61799</v>
      </c>
      <c r="C74" s="5" t="s">
        <v>281</v>
      </c>
      <c r="D74" s="4" t="s">
        <v>765</v>
      </c>
      <c r="E74" s="5" t="s">
        <v>282</v>
      </c>
      <c r="F74" s="5" t="s">
        <v>624</v>
      </c>
      <c r="G74" s="5">
        <v>6</v>
      </c>
      <c r="H74" s="5"/>
    </row>
    <row r="75" spans="1:8" ht="15.75" x14ac:dyDescent="0.25">
      <c r="A75" s="5" t="s">
        <v>7</v>
      </c>
      <c r="B75" s="5">
        <v>66101</v>
      </c>
      <c r="C75" s="5" t="s">
        <v>283</v>
      </c>
      <c r="D75" s="4" t="s">
        <v>766</v>
      </c>
      <c r="E75" s="5" t="s">
        <v>284</v>
      </c>
      <c r="F75" s="5" t="s">
        <v>624</v>
      </c>
      <c r="G75" s="5">
        <v>2</v>
      </c>
      <c r="H75" s="5"/>
    </row>
    <row r="76" spans="1:8" ht="15.75" x14ac:dyDescent="0.25">
      <c r="A76" s="5" t="s">
        <v>7</v>
      </c>
      <c r="B76" s="5">
        <v>66534</v>
      </c>
      <c r="C76" s="5" t="s">
        <v>285</v>
      </c>
      <c r="D76" s="4" t="s">
        <v>767</v>
      </c>
      <c r="E76" s="5" t="s">
        <v>286</v>
      </c>
      <c r="F76" s="5" t="s">
        <v>624</v>
      </c>
      <c r="G76" s="5">
        <v>6</v>
      </c>
      <c r="H76" s="5"/>
    </row>
    <row r="77" spans="1:8" ht="15.75" x14ac:dyDescent="0.25">
      <c r="A77" s="5" t="s">
        <v>7</v>
      </c>
      <c r="B77" s="5">
        <v>66660</v>
      </c>
      <c r="C77" s="5" t="s">
        <v>287</v>
      </c>
      <c r="D77" s="4" t="s">
        <v>768</v>
      </c>
      <c r="E77" s="5" t="s">
        <v>288</v>
      </c>
      <c r="F77" s="5" t="s">
        <v>624</v>
      </c>
      <c r="G77" s="5">
        <v>4</v>
      </c>
      <c r="H77" s="5"/>
    </row>
    <row r="78" spans="1:8" ht="15.75" x14ac:dyDescent="0.25">
      <c r="A78" s="5" t="s">
        <v>650</v>
      </c>
      <c r="B78" s="5">
        <v>2392</v>
      </c>
      <c r="C78" s="5" t="s">
        <v>314</v>
      </c>
      <c r="D78" s="4" t="s">
        <v>769</v>
      </c>
      <c r="E78" s="5" t="s">
        <v>315</v>
      </c>
      <c r="F78" s="5" t="s">
        <v>624</v>
      </c>
      <c r="G78" s="5">
        <v>9</v>
      </c>
      <c r="H78" s="5"/>
    </row>
    <row r="79" spans="1:8" ht="15.75" x14ac:dyDescent="0.25">
      <c r="A79" s="5" t="s">
        <v>650</v>
      </c>
      <c r="B79" s="5">
        <v>6794</v>
      </c>
      <c r="C79" s="5" t="s">
        <v>316</v>
      </c>
      <c r="D79" s="4" t="s">
        <v>770</v>
      </c>
      <c r="E79" s="5" t="s">
        <v>317</v>
      </c>
      <c r="F79" s="5" t="s">
        <v>624</v>
      </c>
      <c r="G79" s="5">
        <v>4</v>
      </c>
      <c r="H79" s="5"/>
    </row>
    <row r="80" spans="1:8" ht="15.75" x14ac:dyDescent="0.25">
      <c r="A80" s="5" t="s">
        <v>650</v>
      </c>
      <c r="B80" s="5">
        <v>8785</v>
      </c>
      <c r="C80" s="5" t="s">
        <v>318</v>
      </c>
      <c r="D80" s="4" t="s">
        <v>771</v>
      </c>
      <c r="E80" s="5" t="s">
        <v>319</v>
      </c>
      <c r="F80" s="5" t="s">
        <v>624</v>
      </c>
      <c r="G80" s="5">
        <v>10</v>
      </c>
      <c r="H80" s="5"/>
    </row>
    <row r="81" spans="1:8" ht="15.75" x14ac:dyDescent="0.25">
      <c r="A81" s="5" t="s">
        <v>650</v>
      </c>
      <c r="B81" s="5">
        <v>10321</v>
      </c>
      <c r="C81" s="5" t="s">
        <v>320</v>
      </c>
      <c r="D81" s="4" t="s">
        <v>772</v>
      </c>
      <c r="E81" s="5" t="s">
        <v>321</v>
      </c>
      <c r="F81" s="5" t="s">
        <v>624</v>
      </c>
      <c r="G81" s="5">
        <v>7</v>
      </c>
      <c r="H81" s="5"/>
    </row>
    <row r="82" spans="1:8" ht="15.75" x14ac:dyDescent="0.25">
      <c r="A82" s="5" t="s">
        <v>650</v>
      </c>
      <c r="B82" s="5">
        <v>10587</v>
      </c>
      <c r="C82" s="5" t="s">
        <v>322</v>
      </c>
      <c r="D82" s="4" t="s">
        <v>773</v>
      </c>
      <c r="E82" s="5"/>
      <c r="F82" s="5" t="s">
        <v>624</v>
      </c>
      <c r="G82" s="5">
        <v>9</v>
      </c>
      <c r="H82" s="5"/>
    </row>
    <row r="83" spans="1:8" ht="15.75" x14ac:dyDescent="0.25">
      <c r="A83" s="5" t="s">
        <v>650</v>
      </c>
      <c r="B83" s="5">
        <v>12734</v>
      </c>
      <c r="C83" s="5" t="s">
        <v>323</v>
      </c>
      <c r="D83" s="4" t="s">
        <v>774</v>
      </c>
      <c r="E83" s="5" t="s">
        <v>324</v>
      </c>
      <c r="F83" s="5" t="s">
        <v>624</v>
      </c>
      <c r="G83" s="5">
        <v>8</v>
      </c>
      <c r="H83" s="5"/>
    </row>
    <row r="84" spans="1:8" ht="15.75" x14ac:dyDescent="0.25">
      <c r="A84" s="5" t="s">
        <v>650</v>
      </c>
      <c r="B84" s="5">
        <v>18589</v>
      </c>
      <c r="C84" s="5" t="s">
        <v>325</v>
      </c>
      <c r="D84" s="4" t="s">
        <v>775</v>
      </c>
      <c r="E84" s="5" t="s">
        <v>317</v>
      </c>
      <c r="F84" s="5" t="s">
        <v>624</v>
      </c>
      <c r="G84" s="5">
        <v>6</v>
      </c>
      <c r="H84" s="5"/>
    </row>
    <row r="85" spans="1:8" ht="15.75" x14ac:dyDescent="0.25">
      <c r="A85" s="5" t="s">
        <v>650</v>
      </c>
      <c r="B85" s="5">
        <v>20349</v>
      </c>
      <c r="C85" s="5" t="s">
        <v>326</v>
      </c>
      <c r="D85" s="4" t="s">
        <v>776</v>
      </c>
      <c r="E85" s="5" t="s">
        <v>327</v>
      </c>
      <c r="F85" s="5" t="s">
        <v>624</v>
      </c>
      <c r="G85" s="5">
        <v>8</v>
      </c>
      <c r="H85" s="5"/>
    </row>
    <row r="86" spans="1:8" ht="15.75" x14ac:dyDescent="0.25">
      <c r="A86" s="5" t="s">
        <v>650</v>
      </c>
      <c r="B86" s="5">
        <v>27239</v>
      </c>
      <c r="C86" s="5" t="s">
        <v>328</v>
      </c>
      <c r="D86" s="4" t="s">
        <v>777</v>
      </c>
      <c r="E86" s="5" t="s">
        <v>329</v>
      </c>
      <c r="F86" s="5" t="s">
        <v>624</v>
      </c>
      <c r="G86" s="5">
        <v>8</v>
      </c>
      <c r="H86" s="5"/>
    </row>
    <row r="87" spans="1:8" ht="15.75" x14ac:dyDescent="0.25">
      <c r="A87" s="5" t="s">
        <v>650</v>
      </c>
      <c r="B87" s="5">
        <v>31289</v>
      </c>
      <c r="C87" s="5" t="s">
        <v>330</v>
      </c>
      <c r="D87" s="4" t="s">
        <v>778</v>
      </c>
      <c r="E87" s="5" t="s">
        <v>331</v>
      </c>
      <c r="F87" s="5" t="s">
        <v>624</v>
      </c>
      <c r="G87" s="5">
        <v>6</v>
      </c>
      <c r="H87" s="5"/>
    </row>
    <row r="88" spans="1:8" ht="15.75" x14ac:dyDescent="0.25">
      <c r="A88" s="5" t="s">
        <v>650</v>
      </c>
      <c r="B88" s="5">
        <v>35580</v>
      </c>
      <c r="C88" s="5" t="s">
        <v>332</v>
      </c>
      <c r="D88" s="4" t="s">
        <v>779</v>
      </c>
      <c r="E88" s="5" t="s">
        <v>333</v>
      </c>
      <c r="F88" s="5" t="s">
        <v>624</v>
      </c>
      <c r="G88" s="5">
        <v>10</v>
      </c>
      <c r="H88" s="5"/>
    </row>
    <row r="89" spans="1:8" ht="15.75" x14ac:dyDescent="0.25">
      <c r="A89" s="5" t="s">
        <v>650</v>
      </c>
      <c r="B89" s="5">
        <v>37711</v>
      </c>
      <c r="C89" s="5" t="s">
        <v>334</v>
      </c>
      <c r="D89" s="4" t="s">
        <v>780</v>
      </c>
      <c r="E89" s="5" t="s">
        <v>335</v>
      </c>
      <c r="F89" s="5" t="s">
        <v>624</v>
      </c>
      <c r="G89" s="5">
        <v>4</v>
      </c>
      <c r="H89" s="5"/>
    </row>
    <row r="90" spans="1:8" ht="15.75" x14ac:dyDescent="0.25">
      <c r="A90" s="5" t="s">
        <v>650</v>
      </c>
      <c r="B90" s="5">
        <v>39343</v>
      </c>
      <c r="C90" s="5" t="s">
        <v>336</v>
      </c>
      <c r="D90" s="4" t="s">
        <v>781</v>
      </c>
      <c r="E90" s="5" t="s">
        <v>331</v>
      </c>
      <c r="F90" s="5" t="s">
        <v>624</v>
      </c>
      <c r="G90" s="5">
        <v>6</v>
      </c>
      <c r="H90" s="5"/>
    </row>
    <row r="91" spans="1:8" ht="15.75" x14ac:dyDescent="0.25">
      <c r="A91" s="5" t="s">
        <v>650</v>
      </c>
      <c r="B91" s="5">
        <v>47438</v>
      </c>
      <c r="C91" s="5" t="s">
        <v>337</v>
      </c>
      <c r="D91" s="4" t="s">
        <v>782</v>
      </c>
      <c r="E91" s="5" t="s">
        <v>338</v>
      </c>
      <c r="F91" s="5" t="s">
        <v>624</v>
      </c>
      <c r="G91" s="5">
        <v>8</v>
      </c>
      <c r="H91" s="5"/>
    </row>
    <row r="92" spans="1:8" ht="15.75" x14ac:dyDescent="0.25">
      <c r="A92" s="5" t="s">
        <v>650</v>
      </c>
      <c r="B92" s="5">
        <v>49078</v>
      </c>
      <c r="C92" s="5" t="s">
        <v>339</v>
      </c>
      <c r="D92" s="4" t="s">
        <v>783</v>
      </c>
      <c r="E92" s="5" t="s">
        <v>340</v>
      </c>
      <c r="F92" s="5" t="s">
        <v>624</v>
      </c>
      <c r="G92" s="5">
        <v>8</v>
      </c>
      <c r="H92" s="5"/>
    </row>
    <row r="93" spans="1:8" ht="15.75" x14ac:dyDescent="0.25">
      <c r="A93" s="5" t="s">
        <v>650</v>
      </c>
      <c r="B93" s="5">
        <v>51919</v>
      </c>
      <c r="C93" s="5" t="s">
        <v>341</v>
      </c>
      <c r="D93" s="4" t="s">
        <v>784</v>
      </c>
      <c r="E93" s="5" t="s">
        <v>342</v>
      </c>
      <c r="F93" s="5" t="s">
        <v>624</v>
      </c>
      <c r="G93" s="5">
        <v>5</v>
      </c>
      <c r="H93" s="5"/>
    </row>
    <row r="94" spans="1:8" ht="15.75" x14ac:dyDescent="0.25">
      <c r="A94" s="5" t="s">
        <v>650</v>
      </c>
      <c r="B94" s="5">
        <v>53752</v>
      </c>
      <c r="C94" s="5" t="s">
        <v>343</v>
      </c>
      <c r="D94" s="4" t="s">
        <v>785</v>
      </c>
      <c r="E94" s="5" t="s">
        <v>344</v>
      </c>
      <c r="F94" s="5" t="s">
        <v>624</v>
      </c>
      <c r="G94" s="5">
        <v>5</v>
      </c>
      <c r="H94" s="5"/>
    </row>
    <row r="95" spans="1:8" ht="15.75" x14ac:dyDescent="0.25">
      <c r="A95" s="5" t="s">
        <v>650</v>
      </c>
      <c r="B95" s="5">
        <v>53753</v>
      </c>
      <c r="C95" s="5" t="s">
        <v>345</v>
      </c>
      <c r="D95" s="4" t="s">
        <v>786</v>
      </c>
      <c r="E95" s="5" t="s">
        <v>344</v>
      </c>
      <c r="F95" s="5" t="s">
        <v>624</v>
      </c>
      <c r="G95" s="5">
        <v>4</v>
      </c>
      <c r="H95" s="5"/>
    </row>
    <row r="96" spans="1:8" ht="15.75" x14ac:dyDescent="0.25">
      <c r="A96" s="5" t="s">
        <v>650</v>
      </c>
      <c r="B96" s="5">
        <v>53754</v>
      </c>
      <c r="C96" s="5" t="s">
        <v>346</v>
      </c>
      <c r="D96" s="4" t="s">
        <v>787</v>
      </c>
      <c r="E96" s="5" t="s">
        <v>344</v>
      </c>
      <c r="F96" s="5" t="s">
        <v>624</v>
      </c>
      <c r="G96" s="5">
        <v>4</v>
      </c>
      <c r="H96" s="5"/>
    </row>
    <row r="97" spans="1:8" ht="15.75" x14ac:dyDescent="0.25">
      <c r="A97" s="5" t="s">
        <v>650</v>
      </c>
      <c r="B97" s="5">
        <v>53755</v>
      </c>
      <c r="C97" s="5" t="s">
        <v>347</v>
      </c>
      <c r="D97" s="4" t="s">
        <v>788</v>
      </c>
      <c r="E97" s="5" t="s">
        <v>348</v>
      </c>
      <c r="F97" s="5" t="s">
        <v>624</v>
      </c>
      <c r="G97" s="5">
        <v>4</v>
      </c>
      <c r="H97" s="5"/>
    </row>
    <row r="98" spans="1:8" ht="15.75" x14ac:dyDescent="0.25">
      <c r="A98" s="5" t="s">
        <v>650</v>
      </c>
      <c r="B98" s="5">
        <v>60140</v>
      </c>
      <c r="C98" s="5" t="s">
        <v>349</v>
      </c>
      <c r="D98" s="4" t="s">
        <v>789</v>
      </c>
      <c r="E98" s="5" t="s">
        <v>350</v>
      </c>
      <c r="F98" s="5" t="s">
        <v>624</v>
      </c>
      <c r="G98" s="5">
        <v>10</v>
      </c>
      <c r="H98" s="5"/>
    </row>
    <row r="99" spans="1:8" ht="15.75" x14ac:dyDescent="0.25">
      <c r="A99" s="5" t="s">
        <v>650</v>
      </c>
      <c r="B99" s="5">
        <v>60906</v>
      </c>
      <c r="C99" s="5" t="s">
        <v>351</v>
      </c>
      <c r="D99" s="4" t="s">
        <v>790</v>
      </c>
      <c r="E99" s="5" t="s">
        <v>329</v>
      </c>
      <c r="F99" s="5" t="s">
        <v>624</v>
      </c>
      <c r="G99" s="5">
        <v>8</v>
      </c>
      <c r="H99" s="5"/>
    </row>
    <row r="100" spans="1:8" ht="15.75" x14ac:dyDescent="0.25">
      <c r="A100" s="5" t="s">
        <v>650</v>
      </c>
      <c r="B100" s="5">
        <v>60907</v>
      </c>
      <c r="C100" s="5" t="s">
        <v>352</v>
      </c>
      <c r="D100" s="4" t="s">
        <v>791</v>
      </c>
      <c r="E100" s="5" t="s">
        <v>329</v>
      </c>
      <c r="F100" s="5" t="s">
        <v>624</v>
      </c>
      <c r="G100" s="5">
        <v>8</v>
      </c>
      <c r="H100" s="5"/>
    </row>
    <row r="101" spans="1:8" ht="15.75" x14ac:dyDescent="0.25">
      <c r="A101" s="5" t="s">
        <v>650</v>
      </c>
      <c r="B101" s="5">
        <v>61461</v>
      </c>
      <c r="C101" s="5" t="s">
        <v>353</v>
      </c>
      <c r="D101" s="4" t="s">
        <v>792</v>
      </c>
      <c r="E101" s="5" t="s">
        <v>335</v>
      </c>
      <c r="F101" s="5" t="s">
        <v>624</v>
      </c>
      <c r="G101" s="5">
        <v>4</v>
      </c>
      <c r="H101" s="5"/>
    </row>
    <row r="102" spans="1:8" ht="15.75" x14ac:dyDescent="0.25">
      <c r="A102" s="5" t="s">
        <v>650</v>
      </c>
      <c r="B102" s="5">
        <v>61474</v>
      </c>
      <c r="C102" s="5" t="s">
        <v>354</v>
      </c>
      <c r="D102" s="4" t="s">
        <v>793</v>
      </c>
      <c r="E102" s="5" t="s">
        <v>355</v>
      </c>
      <c r="F102" s="5" t="s">
        <v>624</v>
      </c>
      <c r="G102" s="5">
        <v>9</v>
      </c>
      <c r="H102" s="5"/>
    </row>
    <row r="103" spans="1:8" ht="15.75" x14ac:dyDescent="0.25">
      <c r="A103" s="5" t="s">
        <v>650</v>
      </c>
      <c r="B103" s="5">
        <v>62726</v>
      </c>
      <c r="C103" s="5" t="s">
        <v>356</v>
      </c>
      <c r="D103" s="4" t="s">
        <v>794</v>
      </c>
      <c r="E103" s="5" t="s">
        <v>355</v>
      </c>
      <c r="F103" s="5" t="s">
        <v>624</v>
      </c>
      <c r="G103" s="5">
        <v>8</v>
      </c>
      <c r="H103" s="5"/>
    </row>
    <row r="104" spans="1:8" ht="15.75" x14ac:dyDescent="0.25">
      <c r="A104" s="5" t="s">
        <v>650</v>
      </c>
      <c r="B104" s="5">
        <v>63069</v>
      </c>
      <c r="C104" s="5" t="s">
        <v>357</v>
      </c>
      <c r="D104" s="4" t="s">
        <v>795</v>
      </c>
      <c r="E104" s="5" t="s">
        <v>340</v>
      </c>
      <c r="F104" s="5" t="s">
        <v>624</v>
      </c>
      <c r="G104" s="5">
        <v>8</v>
      </c>
      <c r="H104" s="5"/>
    </row>
    <row r="105" spans="1:8" ht="15.75" x14ac:dyDescent="0.25">
      <c r="A105" s="5" t="s">
        <v>650</v>
      </c>
      <c r="B105" s="5">
        <v>64893</v>
      </c>
      <c r="C105" s="5" t="s">
        <v>358</v>
      </c>
      <c r="D105" s="4" t="s">
        <v>796</v>
      </c>
      <c r="E105" s="5" t="s">
        <v>355</v>
      </c>
      <c r="F105" s="5" t="s">
        <v>624</v>
      </c>
      <c r="G105" s="5">
        <v>9</v>
      </c>
      <c r="H105" s="5"/>
    </row>
    <row r="106" spans="1:8" ht="15.75" x14ac:dyDescent="0.25">
      <c r="A106" s="5" t="s">
        <v>650</v>
      </c>
      <c r="B106" s="5">
        <v>65304</v>
      </c>
      <c r="C106" s="5" t="s">
        <v>359</v>
      </c>
      <c r="D106" s="4" t="s">
        <v>797</v>
      </c>
      <c r="E106" s="5" t="s">
        <v>360</v>
      </c>
      <c r="F106" s="5" t="s">
        <v>624</v>
      </c>
      <c r="G106" s="5">
        <v>10</v>
      </c>
      <c r="H106" s="5"/>
    </row>
    <row r="107" spans="1:8" ht="15.75" x14ac:dyDescent="0.25">
      <c r="A107" s="5" t="s">
        <v>650</v>
      </c>
      <c r="B107" s="5">
        <v>69306</v>
      </c>
      <c r="C107" s="5" t="s">
        <v>361</v>
      </c>
      <c r="D107" s="4" t="s">
        <v>798</v>
      </c>
      <c r="E107" s="5" t="s">
        <v>315</v>
      </c>
      <c r="F107" s="5" t="s">
        <v>624</v>
      </c>
      <c r="G107" s="5">
        <v>9</v>
      </c>
      <c r="H107" s="5"/>
    </row>
    <row r="108" spans="1:8" ht="15.75" x14ac:dyDescent="0.25">
      <c r="A108" s="5" t="s">
        <v>651</v>
      </c>
      <c r="B108" s="5">
        <v>954</v>
      </c>
      <c r="C108" s="5" t="s">
        <v>362</v>
      </c>
      <c r="D108" s="4" t="s">
        <v>799</v>
      </c>
      <c r="E108" s="5" t="s">
        <v>363</v>
      </c>
      <c r="F108" s="5" t="s">
        <v>624</v>
      </c>
      <c r="G108" s="5">
        <v>8</v>
      </c>
      <c r="H108" s="5"/>
    </row>
    <row r="109" spans="1:8" ht="15.75" x14ac:dyDescent="0.25">
      <c r="A109" s="5" t="s">
        <v>651</v>
      </c>
      <c r="B109" s="5">
        <v>4421</v>
      </c>
      <c r="C109" s="5" t="s">
        <v>364</v>
      </c>
      <c r="D109" s="4" t="s">
        <v>800</v>
      </c>
      <c r="E109" s="5" t="s">
        <v>365</v>
      </c>
      <c r="F109" s="5" t="s">
        <v>624</v>
      </c>
      <c r="G109" s="5">
        <v>8</v>
      </c>
      <c r="H109" s="5"/>
    </row>
    <row r="110" spans="1:8" ht="15.75" x14ac:dyDescent="0.25">
      <c r="A110" s="5" t="s">
        <v>651</v>
      </c>
      <c r="B110" s="5">
        <v>8503</v>
      </c>
      <c r="C110" s="5" t="s">
        <v>366</v>
      </c>
      <c r="D110" s="4" t="s">
        <v>801</v>
      </c>
      <c r="E110" s="5" t="s">
        <v>367</v>
      </c>
      <c r="F110" s="5" t="s">
        <v>624</v>
      </c>
      <c r="G110" s="5">
        <v>10</v>
      </c>
      <c r="H110" s="5"/>
    </row>
    <row r="111" spans="1:8" ht="15.75" x14ac:dyDescent="0.25">
      <c r="A111" s="5" t="s">
        <v>651</v>
      </c>
      <c r="B111" s="5">
        <v>9251</v>
      </c>
      <c r="C111" s="5" t="s">
        <v>368</v>
      </c>
      <c r="D111" s="4" t="s">
        <v>802</v>
      </c>
      <c r="E111" s="5" t="s">
        <v>369</v>
      </c>
      <c r="F111" s="5" t="s">
        <v>624</v>
      </c>
      <c r="G111" s="5">
        <v>5</v>
      </c>
      <c r="H111" s="5"/>
    </row>
    <row r="112" spans="1:8" ht="15.75" x14ac:dyDescent="0.25">
      <c r="A112" s="5" t="s">
        <v>651</v>
      </c>
      <c r="B112" s="5">
        <v>9978</v>
      </c>
      <c r="C112" s="5" t="s">
        <v>370</v>
      </c>
      <c r="D112" s="4" t="s">
        <v>803</v>
      </c>
      <c r="E112" s="5" t="s">
        <v>371</v>
      </c>
      <c r="F112" s="5" t="s">
        <v>624</v>
      </c>
      <c r="G112" s="5">
        <v>6</v>
      </c>
      <c r="H112" s="5"/>
    </row>
    <row r="113" spans="1:8" ht="15.75" x14ac:dyDescent="0.25">
      <c r="A113" s="5" t="s">
        <v>651</v>
      </c>
      <c r="B113" s="5">
        <v>10157</v>
      </c>
      <c r="C113" s="5" t="s">
        <v>372</v>
      </c>
      <c r="D113" s="4" t="s">
        <v>804</v>
      </c>
      <c r="E113" s="5" t="s">
        <v>373</v>
      </c>
      <c r="F113" s="5" t="s">
        <v>624</v>
      </c>
      <c r="G113" s="5">
        <v>8</v>
      </c>
      <c r="H113" s="5"/>
    </row>
    <row r="114" spans="1:8" ht="15.75" x14ac:dyDescent="0.25">
      <c r="A114" s="5" t="s">
        <v>651</v>
      </c>
      <c r="B114" s="5">
        <v>10159</v>
      </c>
      <c r="C114" s="5" t="s">
        <v>374</v>
      </c>
      <c r="D114" s="4" t="s">
        <v>805</v>
      </c>
      <c r="E114" s="5" t="s">
        <v>373</v>
      </c>
      <c r="F114" s="5" t="s">
        <v>624</v>
      </c>
      <c r="G114" s="5">
        <v>8</v>
      </c>
      <c r="H114" s="5"/>
    </row>
    <row r="115" spans="1:8" ht="15.75" x14ac:dyDescent="0.25">
      <c r="A115" s="5" t="s">
        <v>651</v>
      </c>
      <c r="B115" s="5">
        <v>10957</v>
      </c>
      <c r="C115" s="5" t="s">
        <v>375</v>
      </c>
      <c r="D115" s="4" t="s">
        <v>806</v>
      </c>
      <c r="E115" s="5" t="s">
        <v>376</v>
      </c>
      <c r="F115" s="5" t="s">
        <v>624</v>
      </c>
      <c r="G115" s="5">
        <v>10</v>
      </c>
      <c r="H115" s="5"/>
    </row>
    <row r="116" spans="1:8" ht="15.75" x14ac:dyDescent="0.25">
      <c r="A116" s="5" t="s">
        <v>651</v>
      </c>
      <c r="B116" s="5">
        <v>19992</v>
      </c>
      <c r="C116" s="5" t="s">
        <v>377</v>
      </c>
      <c r="D116" s="4" t="s">
        <v>807</v>
      </c>
      <c r="E116" s="5" t="s">
        <v>370</v>
      </c>
      <c r="F116" s="5" t="s">
        <v>624</v>
      </c>
      <c r="G116" s="5">
        <v>7</v>
      </c>
      <c r="H116" s="5"/>
    </row>
    <row r="117" spans="1:8" ht="15.75" x14ac:dyDescent="0.25">
      <c r="A117" s="5" t="s">
        <v>651</v>
      </c>
      <c r="B117" s="5">
        <v>24317</v>
      </c>
      <c r="C117" s="5" t="s">
        <v>378</v>
      </c>
      <c r="D117" s="4" t="s">
        <v>808</v>
      </c>
      <c r="E117" s="5" t="s">
        <v>379</v>
      </c>
      <c r="F117" s="5" t="s">
        <v>624</v>
      </c>
      <c r="G117" s="5">
        <v>10</v>
      </c>
      <c r="H117" s="5"/>
    </row>
    <row r="118" spans="1:8" ht="15.75" x14ac:dyDescent="0.25">
      <c r="A118" s="5" t="s">
        <v>651</v>
      </c>
      <c r="B118" s="5">
        <v>35481</v>
      </c>
      <c r="C118" s="5" t="s">
        <v>380</v>
      </c>
      <c r="D118" s="4" t="s">
        <v>809</v>
      </c>
      <c r="E118" s="5" t="s">
        <v>381</v>
      </c>
      <c r="F118" s="5" t="s">
        <v>624</v>
      </c>
      <c r="G118" s="5">
        <v>4</v>
      </c>
      <c r="H118" s="5"/>
    </row>
    <row r="119" spans="1:8" ht="15.75" x14ac:dyDescent="0.25">
      <c r="A119" s="5" t="s">
        <v>651</v>
      </c>
      <c r="B119" s="5">
        <v>42657</v>
      </c>
      <c r="C119" s="5" t="s">
        <v>382</v>
      </c>
      <c r="D119" s="4" t="s">
        <v>810</v>
      </c>
      <c r="E119" s="5" t="s">
        <v>383</v>
      </c>
      <c r="F119" s="5" t="s">
        <v>624</v>
      </c>
      <c r="G119" s="5">
        <v>10</v>
      </c>
      <c r="H119" s="5"/>
    </row>
    <row r="120" spans="1:8" ht="15.75" x14ac:dyDescent="0.25">
      <c r="A120" s="5" t="s">
        <v>651</v>
      </c>
      <c r="B120" s="5">
        <v>47296</v>
      </c>
      <c r="C120" s="5" t="s">
        <v>384</v>
      </c>
      <c r="D120" s="4" t="s">
        <v>811</v>
      </c>
      <c r="E120" s="5" t="s">
        <v>385</v>
      </c>
      <c r="F120" s="5" t="s">
        <v>624</v>
      </c>
      <c r="G120" s="5">
        <v>3</v>
      </c>
      <c r="H120" s="5"/>
    </row>
    <row r="121" spans="1:8" ht="15.75" x14ac:dyDescent="0.25">
      <c r="A121" s="5" t="s">
        <v>651</v>
      </c>
      <c r="B121" s="5">
        <v>48342</v>
      </c>
      <c r="C121" s="5" t="s">
        <v>386</v>
      </c>
      <c r="D121" s="4" t="s">
        <v>812</v>
      </c>
      <c r="E121" s="5" t="s">
        <v>387</v>
      </c>
      <c r="F121" s="5" t="s">
        <v>624</v>
      </c>
      <c r="G121" s="5">
        <v>10</v>
      </c>
      <c r="H121" s="5"/>
    </row>
    <row r="122" spans="1:8" ht="15.75" x14ac:dyDescent="0.25">
      <c r="A122" s="5" t="s">
        <v>651</v>
      </c>
      <c r="B122" s="5">
        <v>48747</v>
      </c>
      <c r="C122" s="5" t="s">
        <v>388</v>
      </c>
      <c r="D122" s="4" t="s">
        <v>813</v>
      </c>
      <c r="E122" s="5" t="s">
        <v>389</v>
      </c>
      <c r="F122" s="5" t="s">
        <v>624</v>
      </c>
      <c r="G122" s="5">
        <v>9</v>
      </c>
      <c r="H122" s="5"/>
    </row>
    <row r="123" spans="1:8" ht="15.75" x14ac:dyDescent="0.25">
      <c r="A123" s="5" t="s">
        <v>651</v>
      </c>
      <c r="B123" s="5">
        <v>54339</v>
      </c>
      <c r="C123" s="5" t="s">
        <v>390</v>
      </c>
      <c r="D123" s="4" t="s">
        <v>814</v>
      </c>
      <c r="E123" s="5" t="s">
        <v>391</v>
      </c>
      <c r="F123" s="5" t="s">
        <v>624</v>
      </c>
      <c r="G123" s="5">
        <v>7</v>
      </c>
      <c r="H123" s="5"/>
    </row>
    <row r="124" spans="1:8" ht="15.75" x14ac:dyDescent="0.25">
      <c r="A124" s="5" t="s">
        <v>651</v>
      </c>
      <c r="B124" s="5">
        <v>54416</v>
      </c>
      <c r="C124" s="5" t="s">
        <v>392</v>
      </c>
      <c r="D124" s="4" t="s">
        <v>815</v>
      </c>
      <c r="E124" s="5" t="s">
        <v>393</v>
      </c>
      <c r="F124" s="5" t="s">
        <v>624</v>
      </c>
      <c r="G124" s="5">
        <v>6</v>
      </c>
      <c r="H124" s="5"/>
    </row>
    <row r="125" spans="1:8" ht="15.75" x14ac:dyDescent="0.25">
      <c r="A125" s="5" t="s">
        <v>651</v>
      </c>
      <c r="B125" s="5">
        <v>58854</v>
      </c>
      <c r="C125" s="5" t="s">
        <v>394</v>
      </c>
      <c r="D125" s="4" t="s">
        <v>816</v>
      </c>
      <c r="E125" s="5" t="s">
        <v>393</v>
      </c>
      <c r="F125" s="5" t="s">
        <v>624</v>
      </c>
      <c r="G125" s="5">
        <v>7</v>
      </c>
      <c r="H125" s="5"/>
    </row>
    <row r="126" spans="1:8" ht="15.75" x14ac:dyDescent="0.25">
      <c r="A126" s="5" t="s">
        <v>651</v>
      </c>
      <c r="B126" s="5">
        <v>60205</v>
      </c>
      <c r="C126" s="5" t="s">
        <v>395</v>
      </c>
      <c r="D126" s="4" t="s">
        <v>817</v>
      </c>
      <c r="E126" s="5" t="s">
        <v>396</v>
      </c>
      <c r="F126" s="5" t="s">
        <v>624</v>
      </c>
      <c r="G126" s="5">
        <v>10</v>
      </c>
      <c r="H126" s="5"/>
    </row>
    <row r="127" spans="1:8" ht="15.75" x14ac:dyDescent="0.25">
      <c r="A127" s="5" t="s">
        <v>651</v>
      </c>
      <c r="B127" s="5">
        <v>60272</v>
      </c>
      <c r="C127" s="5" t="s">
        <v>397</v>
      </c>
      <c r="D127" s="4" t="s">
        <v>818</v>
      </c>
      <c r="E127" s="5" t="s">
        <v>398</v>
      </c>
      <c r="F127" s="5" t="s">
        <v>624</v>
      </c>
      <c r="G127" s="5">
        <v>4</v>
      </c>
      <c r="H127" s="5"/>
    </row>
    <row r="128" spans="1:8" ht="15.75" x14ac:dyDescent="0.25">
      <c r="A128" s="5" t="s">
        <v>651</v>
      </c>
      <c r="B128" s="5">
        <v>64960</v>
      </c>
      <c r="C128" s="5" t="s">
        <v>399</v>
      </c>
      <c r="D128" s="4" t="s">
        <v>819</v>
      </c>
      <c r="E128" s="5" t="s">
        <v>400</v>
      </c>
      <c r="F128" s="5" t="s">
        <v>624</v>
      </c>
      <c r="G128" s="5">
        <v>9</v>
      </c>
      <c r="H128" s="5"/>
    </row>
    <row r="129" spans="1:8" ht="15.75" x14ac:dyDescent="0.25">
      <c r="A129" s="5" t="s">
        <v>651</v>
      </c>
      <c r="B129" s="5">
        <v>64965</v>
      </c>
      <c r="C129" s="5" t="s">
        <v>401</v>
      </c>
      <c r="D129" s="4" t="s">
        <v>820</v>
      </c>
      <c r="E129" s="5" t="s">
        <v>402</v>
      </c>
      <c r="F129" s="5" t="s">
        <v>624</v>
      </c>
      <c r="G129" s="5">
        <v>2</v>
      </c>
      <c r="H129" s="5"/>
    </row>
    <row r="130" spans="1:8" ht="15.75" x14ac:dyDescent="0.25">
      <c r="A130" s="5" t="s">
        <v>651</v>
      </c>
      <c r="B130" s="5">
        <v>68869</v>
      </c>
      <c r="C130" s="5" t="s">
        <v>403</v>
      </c>
      <c r="D130" s="4" t="s">
        <v>821</v>
      </c>
      <c r="E130" s="5"/>
      <c r="F130" s="5" t="s">
        <v>624</v>
      </c>
      <c r="G130" s="5">
        <v>4</v>
      </c>
      <c r="H130" s="5"/>
    </row>
    <row r="131" spans="1:8" ht="15.75" x14ac:dyDescent="0.25">
      <c r="A131" s="5" t="s">
        <v>651</v>
      </c>
      <c r="B131" s="5">
        <v>69117</v>
      </c>
      <c r="C131" s="5" t="s">
        <v>404</v>
      </c>
      <c r="D131" s="4" t="s">
        <v>822</v>
      </c>
      <c r="E131" s="5" t="s">
        <v>393</v>
      </c>
      <c r="F131" s="5" t="s">
        <v>624</v>
      </c>
      <c r="G131" s="5">
        <v>8</v>
      </c>
      <c r="H131" s="5"/>
    </row>
    <row r="132" spans="1:8" ht="15.75" x14ac:dyDescent="0.25">
      <c r="A132" s="5" t="s">
        <v>9</v>
      </c>
      <c r="B132" s="5">
        <v>32281</v>
      </c>
      <c r="C132" s="5" t="s">
        <v>405</v>
      </c>
      <c r="D132" s="4" t="s">
        <v>823</v>
      </c>
      <c r="E132" s="5" t="s">
        <v>406</v>
      </c>
      <c r="F132" s="5" t="s">
        <v>624</v>
      </c>
      <c r="G132" s="5">
        <v>10</v>
      </c>
      <c r="H132" s="5"/>
    </row>
    <row r="133" spans="1:8" ht="15.75" x14ac:dyDescent="0.25">
      <c r="A133" s="5" t="s">
        <v>9</v>
      </c>
      <c r="B133" s="5">
        <v>52542</v>
      </c>
      <c r="C133" s="5" t="s">
        <v>407</v>
      </c>
      <c r="D133" s="4" t="s">
        <v>824</v>
      </c>
      <c r="E133" s="5" t="s">
        <v>408</v>
      </c>
      <c r="F133" s="5" t="s">
        <v>624</v>
      </c>
      <c r="G133" s="5">
        <v>4</v>
      </c>
      <c r="H133" s="5"/>
    </row>
    <row r="134" spans="1:8" ht="15.75" x14ac:dyDescent="0.25">
      <c r="A134" s="5" t="s">
        <v>9</v>
      </c>
      <c r="B134" s="5">
        <v>52543</v>
      </c>
      <c r="C134" s="5" t="s">
        <v>409</v>
      </c>
      <c r="D134" s="4" t="s">
        <v>825</v>
      </c>
      <c r="E134" s="5" t="s">
        <v>408</v>
      </c>
      <c r="F134" s="5" t="s">
        <v>624</v>
      </c>
      <c r="G134" s="5">
        <v>4</v>
      </c>
      <c r="H134" s="5"/>
    </row>
    <row r="135" spans="1:8" ht="15.75" x14ac:dyDescent="0.25">
      <c r="A135" s="5" t="s">
        <v>9</v>
      </c>
      <c r="B135" s="5">
        <v>52544</v>
      </c>
      <c r="C135" s="5" t="s">
        <v>410</v>
      </c>
      <c r="D135" s="4" t="s">
        <v>826</v>
      </c>
      <c r="E135" s="5" t="s">
        <v>408</v>
      </c>
      <c r="F135" s="5" t="s">
        <v>624</v>
      </c>
      <c r="G135" s="5">
        <v>5</v>
      </c>
      <c r="H135" s="5"/>
    </row>
    <row r="136" spans="1:8" ht="15.75" x14ac:dyDescent="0.25">
      <c r="A136" s="5" t="s">
        <v>9</v>
      </c>
      <c r="B136" s="5">
        <v>55752</v>
      </c>
      <c r="C136" s="5" t="s">
        <v>411</v>
      </c>
      <c r="D136" s="4" t="s">
        <v>827</v>
      </c>
      <c r="E136" s="5" t="s">
        <v>67</v>
      </c>
      <c r="F136" s="5" t="s">
        <v>624</v>
      </c>
      <c r="G136" s="5">
        <v>6</v>
      </c>
      <c r="H136" s="5"/>
    </row>
    <row r="137" spans="1:8" ht="15.75" x14ac:dyDescent="0.25">
      <c r="A137" s="5" t="s">
        <v>9</v>
      </c>
      <c r="B137" s="5">
        <v>61183</v>
      </c>
      <c r="C137" s="5" t="s">
        <v>412</v>
      </c>
      <c r="D137" s="4" t="s">
        <v>828</v>
      </c>
      <c r="E137" s="5" t="s">
        <v>413</v>
      </c>
      <c r="F137" s="5" t="s">
        <v>624</v>
      </c>
      <c r="G137" s="5">
        <v>10</v>
      </c>
      <c r="H137" s="5"/>
    </row>
    <row r="138" spans="1:8" ht="15.75" x14ac:dyDescent="0.25">
      <c r="A138" s="5" t="s">
        <v>9</v>
      </c>
      <c r="B138" s="5">
        <v>62127</v>
      </c>
      <c r="C138" s="5" t="s">
        <v>414</v>
      </c>
      <c r="D138" s="4" t="s">
        <v>829</v>
      </c>
      <c r="E138" s="5" t="s">
        <v>415</v>
      </c>
      <c r="F138" s="5" t="s">
        <v>624</v>
      </c>
      <c r="G138" s="5">
        <v>10</v>
      </c>
      <c r="H138" s="5"/>
    </row>
    <row r="139" spans="1:8" ht="15.75" x14ac:dyDescent="0.25">
      <c r="A139" s="5" t="s">
        <v>9</v>
      </c>
      <c r="B139" s="5">
        <v>65189</v>
      </c>
      <c r="C139" s="5" t="s">
        <v>416</v>
      </c>
      <c r="D139" s="4" t="s">
        <v>830</v>
      </c>
      <c r="E139" s="5" t="s">
        <v>417</v>
      </c>
      <c r="F139" s="5" t="s">
        <v>624</v>
      </c>
      <c r="G139" s="5">
        <v>7</v>
      </c>
      <c r="H139" s="5"/>
    </row>
    <row r="140" spans="1:8" ht="15.75" x14ac:dyDescent="0.25">
      <c r="A140" s="5" t="s">
        <v>9</v>
      </c>
      <c r="B140" s="5">
        <v>65210</v>
      </c>
      <c r="C140" s="5" t="s">
        <v>418</v>
      </c>
      <c r="D140" s="4" t="s">
        <v>831</v>
      </c>
      <c r="E140" s="5" t="s">
        <v>419</v>
      </c>
      <c r="F140" s="5" t="s">
        <v>624</v>
      </c>
      <c r="G140" s="5">
        <v>7</v>
      </c>
      <c r="H140" s="5"/>
    </row>
    <row r="141" spans="1:8" ht="15.75" x14ac:dyDescent="0.25">
      <c r="A141" s="5" t="s">
        <v>9</v>
      </c>
      <c r="B141" s="5">
        <v>65224</v>
      </c>
      <c r="C141" s="5" t="s">
        <v>420</v>
      </c>
      <c r="D141" s="4" t="s">
        <v>832</v>
      </c>
      <c r="E141" s="5" t="s">
        <v>421</v>
      </c>
      <c r="F141" s="5" t="s">
        <v>624</v>
      </c>
      <c r="G141" s="5">
        <v>8</v>
      </c>
      <c r="H141" s="5"/>
    </row>
    <row r="142" spans="1:8" ht="15.75" x14ac:dyDescent="0.25">
      <c r="A142" s="5" t="s">
        <v>9</v>
      </c>
      <c r="B142" s="5">
        <v>68048</v>
      </c>
      <c r="C142" s="5" t="s">
        <v>422</v>
      </c>
      <c r="D142" s="4" t="s">
        <v>833</v>
      </c>
      <c r="E142" s="5" t="s">
        <v>423</v>
      </c>
      <c r="F142" s="5" t="s">
        <v>624</v>
      </c>
      <c r="G142" s="5">
        <v>10</v>
      </c>
      <c r="H142" s="5"/>
    </row>
    <row r="143" spans="1:8" ht="15.75" x14ac:dyDescent="0.25">
      <c r="A143" s="5" t="s">
        <v>9</v>
      </c>
      <c r="B143" s="5">
        <v>69304</v>
      </c>
      <c r="C143" s="5" t="s">
        <v>424</v>
      </c>
      <c r="D143" s="4" t="s">
        <v>834</v>
      </c>
      <c r="E143" s="5" t="s">
        <v>425</v>
      </c>
      <c r="F143" s="5" t="s">
        <v>624</v>
      </c>
      <c r="G143" s="5">
        <v>4</v>
      </c>
      <c r="H143" s="5"/>
    </row>
    <row r="144" spans="1:8" ht="15.75" x14ac:dyDescent="0.25">
      <c r="A144" s="5" t="s">
        <v>12</v>
      </c>
      <c r="B144" s="5">
        <v>46453</v>
      </c>
      <c r="C144" s="5" t="s">
        <v>442</v>
      </c>
      <c r="D144" s="4" t="s">
        <v>835</v>
      </c>
      <c r="E144" s="5" t="s">
        <v>443</v>
      </c>
      <c r="F144" s="5" t="s">
        <v>624</v>
      </c>
      <c r="G144" s="5">
        <v>3</v>
      </c>
      <c r="H144" s="5"/>
    </row>
    <row r="145" spans="1:8" ht="15.75" x14ac:dyDescent="0.25">
      <c r="A145" s="5" t="s">
        <v>12</v>
      </c>
      <c r="B145" s="5">
        <v>53147</v>
      </c>
      <c r="C145" s="5" t="s">
        <v>444</v>
      </c>
      <c r="D145" s="4" t="s">
        <v>836</v>
      </c>
      <c r="E145" s="5" t="s">
        <v>443</v>
      </c>
      <c r="F145" s="5" t="s">
        <v>624</v>
      </c>
      <c r="G145" s="5">
        <v>2</v>
      </c>
      <c r="H145" s="5"/>
    </row>
    <row r="146" spans="1:8" ht="15.75" x14ac:dyDescent="0.25">
      <c r="A146" s="5" t="s">
        <v>12</v>
      </c>
      <c r="B146" s="5">
        <v>55187</v>
      </c>
      <c r="C146" s="5" t="s">
        <v>445</v>
      </c>
      <c r="D146" s="4" t="s">
        <v>837</v>
      </c>
      <c r="E146" s="5" t="s">
        <v>446</v>
      </c>
      <c r="F146" s="5" t="s">
        <v>624</v>
      </c>
      <c r="G146" s="5">
        <v>3</v>
      </c>
      <c r="H146" s="5"/>
    </row>
    <row r="147" spans="1:8" ht="15.75" x14ac:dyDescent="0.25">
      <c r="A147" s="5" t="s">
        <v>12</v>
      </c>
      <c r="B147" s="5">
        <v>68948</v>
      </c>
      <c r="C147" s="5" t="s">
        <v>447</v>
      </c>
      <c r="D147" s="4" t="s">
        <v>838</v>
      </c>
      <c r="E147" s="5" t="s">
        <v>448</v>
      </c>
      <c r="F147" s="5" t="s">
        <v>624</v>
      </c>
      <c r="G147" s="5">
        <v>5</v>
      </c>
      <c r="H147" s="5"/>
    </row>
    <row r="148" spans="1:8" ht="15.75" x14ac:dyDescent="0.25">
      <c r="A148" s="5" t="s">
        <v>11</v>
      </c>
      <c r="B148" s="5">
        <v>20485</v>
      </c>
      <c r="C148" s="5" t="s">
        <v>475</v>
      </c>
      <c r="D148" s="4" t="s">
        <v>839</v>
      </c>
      <c r="E148" s="5" t="s">
        <v>476</v>
      </c>
      <c r="F148" s="5" t="s">
        <v>624</v>
      </c>
      <c r="G148" s="5">
        <v>9</v>
      </c>
      <c r="H148" s="5"/>
    </row>
    <row r="149" spans="1:8" ht="15.75" x14ac:dyDescent="0.25">
      <c r="A149" s="5" t="s">
        <v>11</v>
      </c>
      <c r="B149" s="5">
        <v>65785</v>
      </c>
      <c r="C149" s="5" t="s">
        <v>477</v>
      </c>
      <c r="D149" s="4" t="s">
        <v>840</v>
      </c>
      <c r="E149" s="5" t="s">
        <v>476</v>
      </c>
      <c r="F149" s="5" t="s">
        <v>624</v>
      </c>
      <c r="G149" s="5">
        <v>5</v>
      </c>
      <c r="H149" s="5"/>
    </row>
    <row r="150" spans="1:8" ht="15.75" x14ac:dyDescent="0.25">
      <c r="A150" s="5" t="s">
        <v>11</v>
      </c>
      <c r="B150" s="5">
        <v>65833</v>
      </c>
      <c r="C150" s="5" t="s">
        <v>478</v>
      </c>
      <c r="D150" s="4" t="s">
        <v>841</v>
      </c>
      <c r="E150" s="5"/>
      <c r="F150" s="5" t="s">
        <v>624</v>
      </c>
      <c r="G150" s="5">
        <v>5</v>
      </c>
      <c r="H150" s="5"/>
    </row>
    <row r="151" spans="1:8" ht="15.75" x14ac:dyDescent="0.25">
      <c r="A151" s="5" t="s">
        <v>11</v>
      </c>
      <c r="B151" s="5">
        <v>66213</v>
      </c>
      <c r="C151" s="5" t="s">
        <v>479</v>
      </c>
      <c r="D151" s="4" t="s">
        <v>842</v>
      </c>
      <c r="E151" s="5"/>
      <c r="F151" s="5" t="s">
        <v>624</v>
      </c>
      <c r="G151" s="5">
        <v>4</v>
      </c>
      <c r="H151" s="5"/>
    </row>
    <row r="152" spans="1:8" ht="15.75" x14ac:dyDescent="0.25">
      <c r="A152" s="5" t="s">
        <v>11</v>
      </c>
      <c r="B152" s="5">
        <v>66382</v>
      </c>
      <c r="C152" s="5" t="s">
        <v>480</v>
      </c>
      <c r="D152" s="4" t="s">
        <v>843</v>
      </c>
      <c r="E152" s="5"/>
      <c r="F152" s="5" t="s">
        <v>624</v>
      </c>
      <c r="G152" s="5">
        <v>4</v>
      </c>
      <c r="H152" s="5"/>
    </row>
    <row r="153" spans="1:8" ht="15.75" x14ac:dyDescent="0.25">
      <c r="A153" s="5" t="s">
        <v>11</v>
      </c>
      <c r="B153" s="5">
        <v>68622</v>
      </c>
      <c r="C153" s="5" t="s">
        <v>481</v>
      </c>
      <c r="D153" s="4" t="s">
        <v>844</v>
      </c>
      <c r="E153" s="5" t="s">
        <v>482</v>
      </c>
      <c r="F153" s="5" t="s">
        <v>624</v>
      </c>
      <c r="G153" s="5">
        <v>9</v>
      </c>
      <c r="H153" s="5"/>
    </row>
    <row r="154" spans="1:8" ht="15.75" x14ac:dyDescent="0.25">
      <c r="A154" s="5" t="s">
        <v>11</v>
      </c>
      <c r="B154" s="5">
        <v>68636</v>
      </c>
      <c r="C154" s="5" t="s">
        <v>483</v>
      </c>
      <c r="D154" s="4" t="s">
        <v>845</v>
      </c>
      <c r="E154" s="5"/>
      <c r="F154" s="5" t="s">
        <v>624</v>
      </c>
      <c r="G154" s="5">
        <v>6</v>
      </c>
      <c r="H154" s="5"/>
    </row>
    <row r="155" spans="1:8" ht="15.75" x14ac:dyDescent="0.25">
      <c r="A155" s="5" t="s">
        <v>11</v>
      </c>
      <c r="B155" s="5">
        <v>69569</v>
      </c>
      <c r="C155" s="5" t="s">
        <v>484</v>
      </c>
      <c r="D155" s="4" t="s">
        <v>846</v>
      </c>
      <c r="E155" s="5" t="s">
        <v>485</v>
      </c>
      <c r="F155" s="5" t="s">
        <v>624</v>
      </c>
      <c r="G155" s="5">
        <v>5</v>
      </c>
      <c r="H155" s="5"/>
    </row>
    <row r="156" spans="1:8" ht="15.75" x14ac:dyDescent="0.25">
      <c r="A156" s="5" t="s">
        <v>10</v>
      </c>
      <c r="B156" s="5">
        <v>58555</v>
      </c>
      <c r="C156" s="5" t="s">
        <v>504</v>
      </c>
      <c r="D156" s="4" t="s">
        <v>847</v>
      </c>
      <c r="E156" s="5" t="s">
        <v>505</v>
      </c>
      <c r="F156" s="5" t="s">
        <v>624</v>
      </c>
      <c r="G156" s="5">
        <v>9</v>
      </c>
      <c r="H156" s="5"/>
    </row>
    <row r="157" spans="1:8" ht="15.75" x14ac:dyDescent="0.25">
      <c r="A157" s="5" t="s">
        <v>10</v>
      </c>
      <c r="B157" s="5">
        <v>60974</v>
      </c>
      <c r="C157" s="5" t="s">
        <v>506</v>
      </c>
      <c r="D157" s="4" t="s">
        <v>848</v>
      </c>
      <c r="E157" s="5" t="s">
        <v>507</v>
      </c>
      <c r="F157" s="5" t="s">
        <v>624</v>
      </c>
      <c r="G157" s="5">
        <v>10</v>
      </c>
      <c r="H157" s="5"/>
    </row>
    <row r="158" spans="1:8" ht="15.75" x14ac:dyDescent="0.25">
      <c r="A158" s="5" t="s">
        <v>10</v>
      </c>
      <c r="B158" s="5">
        <v>63696</v>
      </c>
      <c r="C158" s="5" t="s">
        <v>508</v>
      </c>
      <c r="D158" s="4" t="s">
        <v>849</v>
      </c>
      <c r="E158" s="5" t="s">
        <v>509</v>
      </c>
      <c r="F158" s="5" t="s">
        <v>624</v>
      </c>
      <c r="G158" s="5">
        <v>10</v>
      </c>
      <c r="H158" s="5"/>
    </row>
    <row r="159" spans="1:8" ht="15.75" x14ac:dyDescent="0.25">
      <c r="A159" s="5" t="s">
        <v>10</v>
      </c>
      <c r="B159" s="5">
        <v>64664</v>
      </c>
      <c r="C159" s="5" t="s">
        <v>510</v>
      </c>
      <c r="D159" s="4" t="s">
        <v>850</v>
      </c>
      <c r="E159" s="5" t="s">
        <v>509</v>
      </c>
      <c r="F159" s="5" t="s">
        <v>624</v>
      </c>
      <c r="G159" s="5">
        <v>10</v>
      </c>
      <c r="H159" s="5"/>
    </row>
    <row r="160" spans="1:8" ht="15.75" x14ac:dyDescent="0.25">
      <c r="A160" s="5" t="s">
        <v>10</v>
      </c>
      <c r="B160" s="5">
        <v>64665</v>
      </c>
      <c r="C160" s="5" t="s">
        <v>511</v>
      </c>
      <c r="D160" s="4" t="s">
        <v>851</v>
      </c>
      <c r="E160" s="5" t="s">
        <v>512</v>
      </c>
      <c r="F160" s="5" t="s">
        <v>624</v>
      </c>
      <c r="G160" s="5">
        <v>9</v>
      </c>
      <c r="H160" s="5"/>
    </row>
    <row r="161" spans="1:8" ht="15.75" x14ac:dyDescent="0.25">
      <c r="A161" s="5" t="s">
        <v>10</v>
      </c>
      <c r="B161" s="5">
        <v>65394</v>
      </c>
      <c r="C161" s="5" t="s">
        <v>513</v>
      </c>
      <c r="D161" s="4" t="s">
        <v>852</v>
      </c>
      <c r="E161" s="5" t="s">
        <v>514</v>
      </c>
      <c r="F161" s="5" t="s">
        <v>624</v>
      </c>
      <c r="G161" s="5">
        <v>6</v>
      </c>
      <c r="H161" s="5"/>
    </row>
    <row r="162" spans="1:8" ht="15.75" x14ac:dyDescent="0.25">
      <c r="A162" s="5" t="s">
        <v>10</v>
      </c>
      <c r="B162" s="5">
        <v>65481</v>
      </c>
      <c r="C162" s="5" t="s">
        <v>515</v>
      </c>
      <c r="D162" s="4" t="s">
        <v>853</v>
      </c>
      <c r="E162" s="5" t="s">
        <v>516</v>
      </c>
      <c r="F162" s="5" t="s">
        <v>624</v>
      </c>
      <c r="G162" s="5">
        <v>6</v>
      </c>
      <c r="H162" s="5"/>
    </row>
    <row r="163" spans="1:8" ht="15.75" x14ac:dyDescent="0.25">
      <c r="A163" s="5" t="s">
        <v>10</v>
      </c>
      <c r="B163" s="5">
        <v>65761</v>
      </c>
      <c r="C163" s="5" t="s">
        <v>517</v>
      </c>
      <c r="D163" s="4" t="s">
        <v>854</v>
      </c>
      <c r="E163" s="5"/>
      <c r="F163" s="5" t="s">
        <v>624</v>
      </c>
      <c r="G163" s="5">
        <v>7</v>
      </c>
      <c r="H163" s="5"/>
    </row>
    <row r="164" spans="1:8" ht="15.75" x14ac:dyDescent="0.25">
      <c r="A164" s="5" t="s">
        <v>10</v>
      </c>
      <c r="B164" s="5">
        <v>66033</v>
      </c>
      <c r="C164" s="5" t="s">
        <v>518</v>
      </c>
      <c r="D164" s="4" t="s">
        <v>855</v>
      </c>
      <c r="E164" s="5" t="s">
        <v>519</v>
      </c>
      <c r="F164" s="5" t="s">
        <v>624</v>
      </c>
      <c r="G164" s="5">
        <v>3</v>
      </c>
      <c r="H164" s="5"/>
    </row>
    <row r="165" spans="1:8" ht="15.75" x14ac:dyDescent="0.25">
      <c r="A165" s="5" t="s">
        <v>10</v>
      </c>
      <c r="B165" s="5">
        <v>66181</v>
      </c>
      <c r="C165" s="5" t="s">
        <v>520</v>
      </c>
      <c r="D165" s="4" t="s">
        <v>856</v>
      </c>
      <c r="E165" s="5" t="s">
        <v>521</v>
      </c>
      <c r="F165" s="5" t="s">
        <v>624</v>
      </c>
      <c r="G165" s="5">
        <v>4</v>
      </c>
      <c r="H165" s="5"/>
    </row>
    <row r="166" spans="1:8" ht="15.75" x14ac:dyDescent="0.25">
      <c r="A166" s="5" t="s">
        <v>10</v>
      </c>
      <c r="B166" s="5">
        <v>66718</v>
      </c>
      <c r="C166" s="5" t="s">
        <v>522</v>
      </c>
      <c r="D166" s="4" t="s">
        <v>857</v>
      </c>
      <c r="E166" s="5"/>
      <c r="F166" s="5" t="s">
        <v>624</v>
      </c>
      <c r="G166" s="5">
        <v>6</v>
      </c>
      <c r="H166" s="5"/>
    </row>
    <row r="167" spans="1:8" ht="15.75" x14ac:dyDescent="0.25">
      <c r="A167" s="5" t="s">
        <v>10</v>
      </c>
      <c r="B167" s="5">
        <v>66868</v>
      </c>
      <c r="C167" s="5" t="s">
        <v>523</v>
      </c>
      <c r="D167" s="4" t="s">
        <v>858</v>
      </c>
      <c r="E167" s="5"/>
      <c r="F167" s="5" t="s">
        <v>624</v>
      </c>
      <c r="G167" s="5">
        <v>10</v>
      </c>
      <c r="H167" s="5"/>
    </row>
    <row r="168" spans="1:8" ht="15.75" x14ac:dyDescent="0.25">
      <c r="A168" s="5" t="s">
        <v>10</v>
      </c>
      <c r="B168" s="5">
        <v>66964</v>
      </c>
      <c r="C168" s="5" t="s">
        <v>524</v>
      </c>
      <c r="D168" s="4" t="s">
        <v>859</v>
      </c>
      <c r="E168" s="5"/>
      <c r="F168" s="5" t="s">
        <v>624</v>
      </c>
      <c r="G168" s="5">
        <v>6</v>
      </c>
      <c r="H168" s="5"/>
    </row>
    <row r="169" spans="1:8" ht="15.75" x14ac:dyDescent="0.25">
      <c r="A169" s="5" t="s">
        <v>10</v>
      </c>
      <c r="B169" s="5">
        <v>67426</v>
      </c>
      <c r="C169" s="5" t="s">
        <v>525</v>
      </c>
      <c r="D169" s="4" t="s">
        <v>860</v>
      </c>
      <c r="E169" s="5" t="s">
        <v>526</v>
      </c>
      <c r="F169" s="5" t="s">
        <v>624</v>
      </c>
      <c r="G169" s="5">
        <v>8</v>
      </c>
      <c r="H169" s="5"/>
    </row>
    <row r="170" spans="1:8" ht="15.75" x14ac:dyDescent="0.25">
      <c r="A170" s="5" t="s">
        <v>10</v>
      </c>
      <c r="B170" s="5">
        <v>68160</v>
      </c>
      <c r="C170" s="5" t="s">
        <v>527</v>
      </c>
      <c r="D170" s="4" t="s">
        <v>861</v>
      </c>
      <c r="E170" s="5" t="s">
        <v>528</v>
      </c>
      <c r="F170" s="5" t="s">
        <v>624</v>
      </c>
      <c r="G170" s="5">
        <v>9</v>
      </c>
      <c r="H170" s="5"/>
    </row>
    <row r="171" spans="1:8" ht="15.75" x14ac:dyDescent="0.25">
      <c r="A171" s="5" t="s">
        <v>10</v>
      </c>
      <c r="B171" s="5">
        <v>68648</v>
      </c>
      <c r="C171" s="5" t="s">
        <v>529</v>
      </c>
      <c r="D171" s="4" t="s">
        <v>862</v>
      </c>
      <c r="E171" s="5"/>
      <c r="F171" s="5" t="s">
        <v>624</v>
      </c>
      <c r="G171" s="5">
        <v>2</v>
      </c>
      <c r="H171" s="5"/>
    </row>
    <row r="172" spans="1:8" ht="15.75" x14ac:dyDescent="0.25">
      <c r="A172" s="5" t="s">
        <v>13</v>
      </c>
      <c r="B172" s="5">
        <v>38344</v>
      </c>
      <c r="C172" s="5" t="s">
        <v>556</v>
      </c>
      <c r="D172" s="4" t="s">
        <v>863</v>
      </c>
      <c r="E172" s="5" t="s">
        <v>557</v>
      </c>
      <c r="F172" s="5" t="s">
        <v>624</v>
      </c>
      <c r="G172" s="5">
        <v>4</v>
      </c>
      <c r="H172" s="5"/>
    </row>
    <row r="173" spans="1:8" ht="15.75" x14ac:dyDescent="0.25">
      <c r="A173" s="5" t="s">
        <v>13</v>
      </c>
      <c r="B173" s="5">
        <v>53240</v>
      </c>
      <c r="C173" s="5" t="s">
        <v>558</v>
      </c>
      <c r="D173" s="4" t="s">
        <v>864</v>
      </c>
      <c r="E173" s="5"/>
      <c r="F173" s="5" t="s">
        <v>624</v>
      </c>
      <c r="G173" s="5">
        <v>4</v>
      </c>
      <c r="H173" s="5"/>
    </row>
    <row r="174" spans="1:8" ht="15.75" x14ac:dyDescent="0.25">
      <c r="A174" s="5" t="s">
        <v>13</v>
      </c>
      <c r="B174" s="5">
        <v>57876</v>
      </c>
      <c r="C174" s="5" t="s">
        <v>559</v>
      </c>
      <c r="D174" s="4" t="s">
        <v>865</v>
      </c>
      <c r="E174" s="5" t="s">
        <v>560</v>
      </c>
      <c r="F174" s="5" t="s">
        <v>624</v>
      </c>
      <c r="G174" s="5">
        <v>6</v>
      </c>
      <c r="H174" s="5"/>
    </row>
    <row r="175" spans="1:8" ht="15.75" x14ac:dyDescent="0.25">
      <c r="A175" s="5" t="s">
        <v>13</v>
      </c>
      <c r="B175" s="5">
        <v>60293</v>
      </c>
      <c r="C175" s="5" t="s">
        <v>561</v>
      </c>
      <c r="D175" s="4" t="s">
        <v>866</v>
      </c>
      <c r="E175" s="5" t="s">
        <v>562</v>
      </c>
      <c r="F175" s="5" t="s">
        <v>624</v>
      </c>
      <c r="G175" s="5">
        <v>10</v>
      </c>
      <c r="H175" s="5"/>
    </row>
    <row r="176" spans="1:8" ht="15.75" x14ac:dyDescent="0.25">
      <c r="A176" s="5" t="s">
        <v>13</v>
      </c>
      <c r="B176" s="5">
        <v>62031</v>
      </c>
      <c r="C176" s="5" t="s">
        <v>563</v>
      </c>
      <c r="D176" s="4" t="s">
        <v>867</v>
      </c>
      <c r="E176" s="5"/>
      <c r="F176" s="5" t="s">
        <v>624</v>
      </c>
      <c r="G176" s="5">
        <v>4</v>
      </c>
      <c r="H176" s="5"/>
    </row>
    <row r="177" spans="1:8" ht="15.75" x14ac:dyDescent="0.25">
      <c r="A177" s="5" t="s">
        <v>13</v>
      </c>
      <c r="B177" s="5">
        <v>62318</v>
      </c>
      <c r="C177" s="5" t="s">
        <v>564</v>
      </c>
      <c r="D177" s="4" t="s">
        <v>868</v>
      </c>
      <c r="E177" s="5" t="s">
        <v>565</v>
      </c>
      <c r="F177" s="5" t="s">
        <v>624</v>
      </c>
      <c r="G177" s="5">
        <v>10</v>
      </c>
      <c r="H177" s="5"/>
    </row>
    <row r="178" spans="1:8" ht="15.75" x14ac:dyDescent="0.25">
      <c r="A178" s="5" t="s">
        <v>13</v>
      </c>
      <c r="B178" s="5">
        <v>64849</v>
      </c>
      <c r="C178" s="5" t="s">
        <v>566</v>
      </c>
      <c r="D178" s="4" t="s">
        <v>869</v>
      </c>
      <c r="E178" s="5"/>
      <c r="F178" s="5" t="s">
        <v>624</v>
      </c>
      <c r="G178" s="5">
        <v>5</v>
      </c>
      <c r="H178" s="5"/>
    </row>
    <row r="179" spans="1:8" ht="15.75" x14ac:dyDescent="0.25">
      <c r="A179" s="5" t="s">
        <v>13</v>
      </c>
      <c r="B179" s="5">
        <v>65135</v>
      </c>
      <c r="C179" s="5" t="s">
        <v>154</v>
      </c>
      <c r="D179" s="4" t="s">
        <v>870</v>
      </c>
      <c r="E179" s="5"/>
      <c r="F179" s="5" t="s">
        <v>624</v>
      </c>
      <c r="G179" s="5">
        <v>8</v>
      </c>
      <c r="H179" s="5"/>
    </row>
    <row r="180" spans="1:8" ht="15.75" x14ac:dyDescent="0.25">
      <c r="A180" s="5" t="s">
        <v>13</v>
      </c>
      <c r="B180" s="5">
        <v>65163</v>
      </c>
      <c r="C180" s="5" t="s">
        <v>567</v>
      </c>
      <c r="D180" s="4" t="s">
        <v>871</v>
      </c>
      <c r="E180" s="5" t="s">
        <v>568</v>
      </c>
      <c r="F180" s="5" t="s">
        <v>624</v>
      </c>
      <c r="G180" s="5">
        <v>6</v>
      </c>
      <c r="H180" s="5"/>
    </row>
    <row r="181" spans="1:8" ht="15.75" x14ac:dyDescent="0.25">
      <c r="A181" s="5" t="s">
        <v>13</v>
      </c>
      <c r="B181" s="5">
        <v>66464</v>
      </c>
      <c r="C181" s="5" t="s">
        <v>569</v>
      </c>
      <c r="D181" s="4" t="s">
        <v>999</v>
      </c>
      <c r="E181" s="5"/>
      <c r="F181" s="5" t="s">
        <v>624</v>
      </c>
      <c r="G181" s="5">
        <v>6</v>
      </c>
      <c r="H181" s="5"/>
    </row>
    <row r="182" spans="1:8" ht="15.75" x14ac:dyDescent="0.25">
      <c r="A182" s="5" t="s">
        <v>13</v>
      </c>
      <c r="B182" s="5">
        <v>67803</v>
      </c>
      <c r="C182" s="5" t="s">
        <v>570</v>
      </c>
      <c r="D182" s="4" t="s">
        <v>872</v>
      </c>
      <c r="E182" s="5" t="s">
        <v>571</v>
      </c>
      <c r="F182" s="5" t="s">
        <v>624</v>
      </c>
      <c r="G182" s="5">
        <v>4</v>
      </c>
      <c r="H182" s="5"/>
    </row>
    <row r="183" spans="1:8" ht="15.75" x14ac:dyDescent="0.25">
      <c r="A183" s="5" t="s">
        <v>13</v>
      </c>
      <c r="B183" s="5">
        <v>68135</v>
      </c>
      <c r="C183" s="5" t="s">
        <v>572</v>
      </c>
      <c r="D183" s="4" t="s">
        <v>873</v>
      </c>
      <c r="E183" s="5" t="s">
        <v>560</v>
      </c>
      <c r="F183" s="5" t="s">
        <v>624</v>
      </c>
      <c r="G183" s="5">
        <v>6</v>
      </c>
      <c r="H183" s="5"/>
    </row>
    <row r="184" spans="1:8" ht="15.75" x14ac:dyDescent="0.25">
      <c r="A184" s="5" t="s">
        <v>13</v>
      </c>
      <c r="B184" s="5">
        <v>69237</v>
      </c>
      <c r="C184" s="5" t="s">
        <v>573</v>
      </c>
      <c r="D184" s="4" t="s">
        <v>874</v>
      </c>
      <c r="E184" s="5" t="s">
        <v>448</v>
      </c>
      <c r="F184" s="5" t="s">
        <v>624</v>
      </c>
      <c r="G184" s="5">
        <v>4</v>
      </c>
      <c r="H184" s="5"/>
    </row>
    <row r="185" spans="1:8" ht="15.75" x14ac:dyDescent="0.25">
      <c r="A185" s="5" t="s">
        <v>648</v>
      </c>
      <c r="B185" s="5">
        <v>6348</v>
      </c>
      <c r="C185" s="5" t="s">
        <v>48</v>
      </c>
      <c r="D185" s="4" t="s">
        <v>875</v>
      </c>
      <c r="E185" s="5" t="s">
        <v>49</v>
      </c>
      <c r="F185" s="5" t="s">
        <v>625</v>
      </c>
      <c r="G185" s="5">
        <v>3</v>
      </c>
      <c r="H185" s="5"/>
    </row>
    <row r="186" spans="1:8" ht="15.75" x14ac:dyDescent="0.25">
      <c r="A186" s="5" t="s">
        <v>648</v>
      </c>
      <c r="B186" s="5">
        <v>35054</v>
      </c>
      <c r="C186" s="5" t="s">
        <v>50</v>
      </c>
      <c r="D186" s="4" t="s">
        <v>876</v>
      </c>
      <c r="E186" s="5" t="s">
        <v>51</v>
      </c>
      <c r="F186" s="5" t="s">
        <v>625</v>
      </c>
      <c r="G186" s="5">
        <v>7</v>
      </c>
      <c r="H186" s="5"/>
    </row>
    <row r="187" spans="1:8" ht="15.75" x14ac:dyDescent="0.25">
      <c r="A187" s="5" t="s">
        <v>648</v>
      </c>
      <c r="B187" s="5">
        <v>38238</v>
      </c>
      <c r="C187" s="5" t="s">
        <v>52</v>
      </c>
      <c r="D187" s="4" t="s">
        <v>877</v>
      </c>
      <c r="E187" s="5" t="s">
        <v>53</v>
      </c>
      <c r="F187" s="5" t="s">
        <v>625</v>
      </c>
      <c r="G187" s="5">
        <v>4</v>
      </c>
      <c r="H187" s="5"/>
    </row>
    <row r="188" spans="1:8" ht="15.75" x14ac:dyDescent="0.25">
      <c r="A188" s="5" t="s">
        <v>648</v>
      </c>
      <c r="B188" s="5">
        <v>47030</v>
      </c>
      <c r="C188" s="5" t="s">
        <v>54</v>
      </c>
      <c r="D188" s="4" t="s">
        <v>878</v>
      </c>
      <c r="E188" s="5" t="s">
        <v>55</v>
      </c>
      <c r="F188" s="5" t="s">
        <v>625</v>
      </c>
      <c r="G188" s="5">
        <v>8</v>
      </c>
      <c r="H188" s="5"/>
    </row>
    <row r="189" spans="1:8" ht="15.75" x14ac:dyDescent="0.25">
      <c r="A189" s="5" t="s">
        <v>648</v>
      </c>
      <c r="B189" s="5">
        <v>52367</v>
      </c>
      <c r="C189" s="5" t="s">
        <v>56</v>
      </c>
      <c r="D189" s="4" t="s">
        <v>879</v>
      </c>
      <c r="E189" s="5" t="s">
        <v>51</v>
      </c>
      <c r="F189" s="5" t="s">
        <v>625</v>
      </c>
      <c r="G189" s="5">
        <v>8</v>
      </c>
      <c r="H189" s="5"/>
    </row>
    <row r="190" spans="1:8" ht="15.75" x14ac:dyDescent="0.25">
      <c r="A190" s="5" t="s">
        <v>648</v>
      </c>
      <c r="B190" s="5">
        <v>57675</v>
      </c>
      <c r="C190" s="5" t="s">
        <v>57</v>
      </c>
      <c r="D190" s="4" t="s">
        <v>880</v>
      </c>
      <c r="E190" s="5"/>
      <c r="F190" s="5" t="s">
        <v>625</v>
      </c>
      <c r="G190" s="5">
        <v>4</v>
      </c>
      <c r="H190" s="5"/>
    </row>
    <row r="191" spans="1:8" ht="15.75" x14ac:dyDescent="0.25">
      <c r="A191" s="5" t="s">
        <v>648</v>
      </c>
      <c r="B191" s="5">
        <v>58638</v>
      </c>
      <c r="C191" s="5" t="s">
        <v>58</v>
      </c>
      <c r="D191" s="4" t="s">
        <v>881</v>
      </c>
      <c r="E191" s="5" t="s">
        <v>59</v>
      </c>
      <c r="F191" s="5" t="s">
        <v>625</v>
      </c>
      <c r="G191" s="5">
        <v>9</v>
      </c>
      <c r="H191" s="5"/>
    </row>
    <row r="192" spans="1:8" ht="15.75" x14ac:dyDescent="0.25">
      <c r="A192" s="5" t="s">
        <v>648</v>
      </c>
      <c r="B192" s="5">
        <v>60463</v>
      </c>
      <c r="C192" s="5" t="s">
        <v>60</v>
      </c>
      <c r="D192" s="4" t="s">
        <v>882</v>
      </c>
      <c r="E192" s="5" t="s">
        <v>61</v>
      </c>
      <c r="F192" s="5" t="s">
        <v>625</v>
      </c>
      <c r="G192" s="5">
        <v>4</v>
      </c>
      <c r="H192" s="5"/>
    </row>
    <row r="193" spans="1:8" ht="15.75" x14ac:dyDescent="0.25">
      <c r="A193" s="5" t="s">
        <v>648</v>
      </c>
      <c r="B193" s="5">
        <v>60679</v>
      </c>
      <c r="C193" s="5" t="s">
        <v>62</v>
      </c>
      <c r="D193" s="4" t="s">
        <v>883</v>
      </c>
      <c r="E193" s="5" t="s">
        <v>47</v>
      </c>
      <c r="F193" s="5" t="s">
        <v>625</v>
      </c>
      <c r="G193" s="5">
        <v>5</v>
      </c>
      <c r="H193" s="5"/>
    </row>
    <row r="194" spans="1:8" ht="15.75" x14ac:dyDescent="0.25">
      <c r="A194" s="5" t="s">
        <v>648</v>
      </c>
      <c r="B194" s="5">
        <v>61072</v>
      </c>
      <c r="C194" s="5" t="s">
        <v>63</v>
      </c>
      <c r="D194" s="4" t="s">
        <v>884</v>
      </c>
      <c r="E194" s="5" t="s">
        <v>64</v>
      </c>
      <c r="F194" s="5" t="s">
        <v>625</v>
      </c>
      <c r="G194" s="5">
        <v>3</v>
      </c>
      <c r="H194" s="5"/>
    </row>
    <row r="195" spans="1:8" ht="15.75" x14ac:dyDescent="0.25">
      <c r="A195" s="5" t="s">
        <v>648</v>
      </c>
      <c r="B195" s="5">
        <v>67160</v>
      </c>
      <c r="C195" s="5" t="s">
        <v>65</v>
      </c>
      <c r="D195" s="4" t="s">
        <v>885</v>
      </c>
      <c r="E195" s="5" t="s">
        <v>64</v>
      </c>
      <c r="F195" s="5" t="s">
        <v>625</v>
      </c>
      <c r="G195" s="5">
        <v>3</v>
      </c>
      <c r="H195" s="5"/>
    </row>
    <row r="196" spans="1:8" ht="15.75" x14ac:dyDescent="0.25">
      <c r="A196" s="5" t="s">
        <v>649</v>
      </c>
      <c r="B196" s="5">
        <v>27850</v>
      </c>
      <c r="C196" s="5" t="s">
        <v>75</v>
      </c>
      <c r="D196" s="4" t="s">
        <v>886</v>
      </c>
      <c r="E196" s="5" t="s">
        <v>76</v>
      </c>
      <c r="F196" s="5" t="s">
        <v>625</v>
      </c>
      <c r="G196" s="5">
        <v>6</v>
      </c>
      <c r="H196" s="5"/>
    </row>
    <row r="197" spans="1:8" ht="15.75" x14ac:dyDescent="0.25">
      <c r="A197" s="5" t="s">
        <v>649</v>
      </c>
      <c r="B197" s="5">
        <v>27851</v>
      </c>
      <c r="C197" s="5" t="s">
        <v>77</v>
      </c>
      <c r="D197" s="4" t="s">
        <v>887</v>
      </c>
      <c r="E197" s="5" t="s">
        <v>72</v>
      </c>
      <c r="F197" s="5" t="s">
        <v>625</v>
      </c>
      <c r="G197" s="5">
        <v>8</v>
      </c>
      <c r="H197" s="5"/>
    </row>
    <row r="198" spans="1:8" ht="15.75" x14ac:dyDescent="0.25">
      <c r="A198" s="5" t="s">
        <v>649</v>
      </c>
      <c r="B198" s="5">
        <v>48466</v>
      </c>
      <c r="C198" s="5" t="s">
        <v>78</v>
      </c>
      <c r="D198" s="4" t="s">
        <v>888</v>
      </c>
      <c r="E198" s="5" t="s">
        <v>72</v>
      </c>
      <c r="F198" s="5" t="s">
        <v>625</v>
      </c>
      <c r="G198" s="5">
        <v>9</v>
      </c>
      <c r="H198" s="5"/>
    </row>
    <row r="199" spans="1:8" ht="15.75" x14ac:dyDescent="0.25">
      <c r="A199" s="5" t="s">
        <v>649</v>
      </c>
      <c r="B199" s="5">
        <v>52087</v>
      </c>
      <c r="C199" s="5" t="s">
        <v>79</v>
      </c>
      <c r="D199" s="4" t="s">
        <v>889</v>
      </c>
      <c r="E199" s="5" t="s">
        <v>80</v>
      </c>
      <c r="F199" s="5" t="s">
        <v>625</v>
      </c>
      <c r="G199" s="5">
        <v>4</v>
      </c>
      <c r="H199" s="5"/>
    </row>
    <row r="200" spans="1:8" ht="15.75" x14ac:dyDescent="0.25">
      <c r="A200" s="5" t="s">
        <v>649</v>
      </c>
      <c r="B200" s="5">
        <v>54506</v>
      </c>
      <c r="C200" s="5" t="s">
        <v>81</v>
      </c>
      <c r="D200" s="4" t="s">
        <v>890</v>
      </c>
      <c r="E200" s="5" t="s">
        <v>72</v>
      </c>
      <c r="F200" s="5" t="s">
        <v>625</v>
      </c>
      <c r="G200" s="5">
        <v>7</v>
      </c>
      <c r="H200" s="5"/>
    </row>
    <row r="201" spans="1:8" ht="15.75" x14ac:dyDescent="0.25">
      <c r="A201" s="5" t="s">
        <v>649</v>
      </c>
      <c r="B201" s="5">
        <v>55751</v>
      </c>
      <c r="C201" s="5" t="s">
        <v>82</v>
      </c>
      <c r="D201" s="4" t="s">
        <v>891</v>
      </c>
      <c r="E201" s="5" t="s">
        <v>67</v>
      </c>
      <c r="F201" s="5" t="s">
        <v>625</v>
      </c>
      <c r="G201" s="5">
        <v>9</v>
      </c>
      <c r="H201" s="5"/>
    </row>
    <row r="202" spans="1:8" ht="15.75" x14ac:dyDescent="0.25">
      <c r="A202" s="5" t="s">
        <v>649</v>
      </c>
      <c r="B202" s="5">
        <v>56130</v>
      </c>
      <c r="C202" s="5" t="s">
        <v>83</v>
      </c>
      <c r="D202" s="4" t="s">
        <v>892</v>
      </c>
      <c r="E202" s="5"/>
      <c r="F202" s="5" t="s">
        <v>625</v>
      </c>
      <c r="G202" s="5">
        <v>4</v>
      </c>
      <c r="H202" s="5"/>
    </row>
    <row r="203" spans="1:8" ht="15.75" x14ac:dyDescent="0.25">
      <c r="A203" s="5" t="s">
        <v>649</v>
      </c>
      <c r="B203" s="5">
        <v>60386</v>
      </c>
      <c r="C203" s="5" t="s">
        <v>84</v>
      </c>
      <c r="D203" s="4" t="s">
        <v>893</v>
      </c>
      <c r="E203" s="5"/>
      <c r="F203" s="5" t="s">
        <v>625</v>
      </c>
      <c r="G203" s="5">
        <v>8</v>
      </c>
      <c r="H203" s="5"/>
    </row>
    <row r="204" spans="1:8" ht="15.75" x14ac:dyDescent="0.25">
      <c r="A204" s="5" t="s">
        <v>649</v>
      </c>
      <c r="B204" s="5">
        <v>63323</v>
      </c>
      <c r="C204" s="5" t="s">
        <v>85</v>
      </c>
      <c r="D204" s="4" t="s">
        <v>894</v>
      </c>
      <c r="E204" s="5" t="s">
        <v>72</v>
      </c>
      <c r="F204" s="5" t="s">
        <v>625</v>
      </c>
      <c r="G204" s="5">
        <v>5</v>
      </c>
      <c r="H204" s="5"/>
    </row>
    <row r="205" spans="1:8" ht="15.75" x14ac:dyDescent="0.25">
      <c r="A205" s="5" t="s">
        <v>649</v>
      </c>
      <c r="B205" s="5">
        <v>63324</v>
      </c>
      <c r="C205" s="5" t="s">
        <v>86</v>
      </c>
      <c r="D205" s="4" t="s">
        <v>895</v>
      </c>
      <c r="E205" s="5" t="s">
        <v>72</v>
      </c>
      <c r="F205" s="5" t="s">
        <v>625</v>
      </c>
      <c r="G205" s="5">
        <v>5</v>
      </c>
      <c r="H205" s="5"/>
    </row>
    <row r="206" spans="1:8" ht="15.75" x14ac:dyDescent="0.25">
      <c r="A206" s="5" t="s">
        <v>649</v>
      </c>
      <c r="B206" s="5">
        <v>63326</v>
      </c>
      <c r="C206" s="5" t="s">
        <v>87</v>
      </c>
      <c r="D206" s="4" t="s">
        <v>896</v>
      </c>
      <c r="E206" s="5" t="s">
        <v>72</v>
      </c>
      <c r="F206" s="5" t="s">
        <v>625</v>
      </c>
      <c r="G206" s="5">
        <v>4</v>
      </c>
      <c r="H206" s="5"/>
    </row>
    <row r="207" spans="1:8" ht="15.75" x14ac:dyDescent="0.25">
      <c r="A207" s="5" t="s">
        <v>649</v>
      </c>
      <c r="B207" s="5">
        <v>64912</v>
      </c>
      <c r="C207" s="5" t="s">
        <v>88</v>
      </c>
      <c r="D207" s="4" t="s">
        <v>897</v>
      </c>
      <c r="E207" s="5" t="s">
        <v>67</v>
      </c>
      <c r="F207" s="5" t="s">
        <v>625</v>
      </c>
      <c r="G207" s="5">
        <v>8</v>
      </c>
      <c r="H207" s="5"/>
    </row>
    <row r="208" spans="1:8" ht="15.75" x14ac:dyDescent="0.25">
      <c r="A208" s="5" t="s">
        <v>649</v>
      </c>
      <c r="B208" s="5">
        <v>65937</v>
      </c>
      <c r="C208" s="5" t="s">
        <v>89</v>
      </c>
      <c r="D208" s="4" t="s">
        <v>898</v>
      </c>
      <c r="E208" s="5" t="s">
        <v>90</v>
      </c>
      <c r="F208" s="5" t="s">
        <v>625</v>
      </c>
      <c r="G208" s="5">
        <v>7</v>
      </c>
      <c r="H208" s="5"/>
    </row>
    <row r="209" spans="1:8" ht="15.75" x14ac:dyDescent="0.25">
      <c r="A209" s="5" t="s">
        <v>649</v>
      </c>
      <c r="B209" s="5">
        <v>66016</v>
      </c>
      <c r="C209" s="5" t="s">
        <v>91</v>
      </c>
      <c r="D209" s="4" t="s">
        <v>1000</v>
      </c>
      <c r="E209" s="5" t="s">
        <v>92</v>
      </c>
      <c r="F209" s="5" t="s">
        <v>625</v>
      </c>
      <c r="G209" s="5">
        <v>9</v>
      </c>
      <c r="H209" s="5"/>
    </row>
    <row r="210" spans="1:8" ht="15.75" x14ac:dyDescent="0.25">
      <c r="A210" s="5" t="s">
        <v>649</v>
      </c>
      <c r="B210" s="5">
        <v>66242</v>
      </c>
      <c r="C210" s="5" t="s">
        <v>93</v>
      </c>
      <c r="D210" s="4" t="s">
        <v>899</v>
      </c>
      <c r="E210" s="5" t="s">
        <v>94</v>
      </c>
      <c r="F210" s="5" t="s">
        <v>625</v>
      </c>
      <c r="G210" s="5">
        <v>4</v>
      </c>
      <c r="H210" s="5"/>
    </row>
    <row r="211" spans="1:8" ht="15.75" x14ac:dyDescent="0.25">
      <c r="A211" s="5" t="s">
        <v>649</v>
      </c>
      <c r="B211" s="5">
        <v>66409</v>
      </c>
      <c r="C211" s="5" t="s">
        <v>95</v>
      </c>
      <c r="D211" s="4" t="s">
        <v>900</v>
      </c>
      <c r="E211" s="5"/>
      <c r="F211" s="5" t="s">
        <v>625</v>
      </c>
      <c r="G211" s="5">
        <v>3</v>
      </c>
      <c r="H211" s="5"/>
    </row>
    <row r="212" spans="1:8" ht="15.75" x14ac:dyDescent="0.25">
      <c r="A212" s="5" t="s">
        <v>649</v>
      </c>
      <c r="B212" s="5">
        <v>69263</v>
      </c>
      <c r="C212" s="5" t="s">
        <v>96</v>
      </c>
      <c r="D212" s="4" t="s">
        <v>901</v>
      </c>
      <c r="E212" s="5" t="s">
        <v>70</v>
      </c>
      <c r="F212" s="5" t="s">
        <v>625</v>
      </c>
      <c r="G212" s="5">
        <v>5</v>
      </c>
      <c r="H212" s="5"/>
    </row>
    <row r="213" spans="1:8" ht="15.75" x14ac:dyDescent="0.25">
      <c r="A213" s="5" t="s">
        <v>2</v>
      </c>
      <c r="B213" s="5">
        <v>2673</v>
      </c>
      <c r="C213" s="5" t="s">
        <v>109</v>
      </c>
      <c r="D213" s="4" t="s">
        <v>902</v>
      </c>
      <c r="E213" s="5" t="s">
        <v>110</v>
      </c>
      <c r="F213" s="5" t="s">
        <v>625</v>
      </c>
      <c r="G213" s="5">
        <v>10</v>
      </c>
      <c r="H213" s="5"/>
    </row>
    <row r="214" spans="1:8" ht="15.75" x14ac:dyDescent="0.25">
      <c r="A214" s="5" t="s">
        <v>2</v>
      </c>
      <c r="B214" s="5">
        <v>25784</v>
      </c>
      <c r="C214" s="5" t="s">
        <v>111</v>
      </c>
      <c r="D214" s="4" t="s">
        <v>1001</v>
      </c>
      <c r="E214" s="5" t="s">
        <v>103</v>
      </c>
      <c r="F214" s="5" t="s">
        <v>625</v>
      </c>
      <c r="G214" s="5">
        <v>7</v>
      </c>
      <c r="H214" s="5"/>
    </row>
    <row r="215" spans="1:8" ht="15.75" x14ac:dyDescent="0.25">
      <c r="A215" s="5" t="s">
        <v>2</v>
      </c>
      <c r="B215" s="5">
        <v>55754</v>
      </c>
      <c r="C215" s="5" t="s">
        <v>112</v>
      </c>
      <c r="D215" s="4" t="s">
        <v>903</v>
      </c>
      <c r="E215" s="5" t="s">
        <v>67</v>
      </c>
      <c r="F215" s="5" t="s">
        <v>625</v>
      </c>
      <c r="G215" s="5">
        <v>6</v>
      </c>
      <c r="H215" s="5"/>
    </row>
    <row r="216" spans="1:8" ht="15.75" x14ac:dyDescent="0.25">
      <c r="A216" s="5" t="s">
        <v>2</v>
      </c>
      <c r="B216" s="5">
        <v>56353</v>
      </c>
      <c r="C216" s="5" t="s">
        <v>113</v>
      </c>
      <c r="D216" s="4" t="s">
        <v>904</v>
      </c>
      <c r="E216" s="5" t="s">
        <v>103</v>
      </c>
      <c r="F216" s="5" t="s">
        <v>625</v>
      </c>
      <c r="G216" s="5">
        <v>6</v>
      </c>
      <c r="H216" s="5"/>
    </row>
    <row r="217" spans="1:8" ht="15.75" x14ac:dyDescent="0.25">
      <c r="A217" s="5" t="s">
        <v>2</v>
      </c>
      <c r="B217" s="5">
        <v>58085</v>
      </c>
      <c r="C217" s="5" t="s">
        <v>114</v>
      </c>
      <c r="D217" s="4" t="s">
        <v>905</v>
      </c>
      <c r="E217" s="5" t="s">
        <v>67</v>
      </c>
      <c r="F217" s="5" t="s">
        <v>625</v>
      </c>
      <c r="G217" s="5">
        <v>8</v>
      </c>
      <c r="H217" s="5"/>
    </row>
    <row r="218" spans="1:8" ht="15.75" x14ac:dyDescent="0.25">
      <c r="A218" s="5" t="s">
        <v>2</v>
      </c>
      <c r="B218" s="5">
        <v>59971</v>
      </c>
      <c r="C218" s="5" t="s">
        <v>115</v>
      </c>
      <c r="D218" s="4" t="s">
        <v>906</v>
      </c>
      <c r="E218" s="5"/>
      <c r="F218" s="5" t="s">
        <v>625</v>
      </c>
      <c r="G218" s="5">
        <v>5</v>
      </c>
      <c r="H218" s="5"/>
    </row>
    <row r="219" spans="1:8" ht="15.75" x14ac:dyDescent="0.25">
      <c r="A219" s="5" t="s">
        <v>2</v>
      </c>
      <c r="B219" s="5">
        <v>60334</v>
      </c>
      <c r="C219" s="5" t="s">
        <v>116</v>
      </c>
      <c r="D219" s="4" t="s">
        <v>907</v>
      </c>
      <c r="E219" s="5"/>
      <c r="F219" s="5" t="s">
        <v>625</v>
      </c>
      <c r="G219" s="5">
        <v>7</v>
      </c>
      <c r="H219" s="5"/>
    </row>
    <row r="220" spans="1:8" ht="15.75" x14ac:dyDescent="0.25">
      <c r="A220" s="5" t="s">
        <v>2</v>
      </c>
      <c r="B220" s="5">
        <v>66386</v>
      </c>
      <c r="C220" s="5" t="s">
        <v>117</v>
      </c>
      <c r="D220" s="4" t="s">
        <v>908</v>
      </c>
      <c r="E220" s="5" t="s">
        <v>118</v>
      </c>
      <c r="F220" s="5" t="s">
        <v>625</v>
      </c>
      <c r="G220" s="5">
        <v>7</v>
      </c>
      <c r="H220" s="5"/>
    </row>
    <row r="221" spans="1:8" ht="15.75" x14ac:dyDescent="0.25">
      <c r="A221" s="5" t="s">
        <v>4</v>
      </c>
      <c r="B221" s="5">
        <v>24277</v>
      </c>
      <c r="C221" s="5" t="s">
        <v>136</v>
      </c>
      <c r="D221" s="4" t="s">
        <v>909</v>
      </c>
      <c r="E221" s="5" t="s">
        <v>137</v>
      </c>
      <c r="F221" s="5" t="s">
        <v>625</v>
      </c>
      <c r="G221" s="5">
        <v>6</v>
      </c>
      <c r="H221" s="5"/>
    </row>
    <row r="222" spans="1:8" ht="15.75" x14ac:dyDescent="0.25">
      <c r="A222" s="5" t="s">
        <v>4</v>
      </c>
      <c r="B222" s="5">
        <v>26034</v>
      </c>
      <c r="C222" s="5" t="s">
        <v>138</v>
      </c>
      <c r="D222" s="4" t="s">
        <v>910</v>
      </c>
      <c r="E222" s="5" t="s">
        <v>51</v>
      </c>
      <c r="F222" s="5" t="s">
        <v>625</v>
      </c>
      <c r="G222" s="5">
        <v>8</v>
      </c>
      <c r="H222" s="5"/>
    </row>
    <row r="223" spans="1:8" ht="15.75" x14ac:dyDescent="0.25">
      <c r="A223" s="5" t="s">
        <v>4</v>
      </c>
      <c r="B223" s="5">
        <v>46140</v>
      </c>
      <c r="C223" s="5" t="s">
        <v>139</v>
      </c>
      <c r="D223" s="4" t="s">
        <v>1002</v>
      </c>
      <c r="E223" s="5" t="s">
        <v>140</v>
      </c>
      <c r="F223" s="5" t="s">
        <v>625</v>
      </c>
      <c r="G223" s="5">
        <v>7</v>
      </c>
      <c r="H223" s="5"/>
    </row>
    <row r="224" spans="1:8" ht="15.75" x14ac:dyDescent="0.25">
      <c r="A224" s="5" t="s">
        <v>4</v>
      </c>
      <c r="B224" s="5">
        <v>60457</v>
      </c>
      <c r="C224" s="5" t="s">
        <v>141</v>
      </c>
      <c r="D224" s="4" t="s">
        <v>1003</v>
      </c>
      <c r="E224" s="5" t="s">
        <v>142</v>
      </c>
      <c r="F224" s="5" t="s">
        <v>625</v>
      </c>
      <c r="G224" s="5">
        <v>3</v>
      </c>
      <c r="H224" s="5"/>
    </row>
    <row r="225" spans="1:8" ht="15.75" x14ac:dyDescent="0.25">
      <c r="A225" s="5" t="s">
        <v>4</v>
      </c>
      <c r="B225" s="5">
        <v>66042</v>
      </c>
      <c r="C225" s="5" t="s">
        <v>143</v>
      </c>
      <c r="D225" s="4" t="s">
        <v>911</v>
      </c>
      <c r="E225" s="5" t="s">
        <v>144</v>
      </c>
      <c r="F225" s="5" t="s">
        <v>625</v>
      </c>
      <c r="G225" s="5">
        <v>6</v>
      </c>
      <c r="H225" s="5"/>
    </row>
    <row r="226" spans="1:8" ht="15.75" x14ac:dyDescent="0.25">
      <c r="A226" s="5" t="s">
        <v>4</v>
      </c>
      <c r="B226" s="5">
        <v>67083</v>
      </c>
      <c r="C226" s="5" t="s">
        <v>145</v>
      </c>
      <c r="D226" s="4" t="s">
        <v>912</v>
      </c>
      <c r="E226" s="5" t="s">
        <v>124</v>
      </c>
      <c r="F226" s="5" t="s">
        <v>625</v>
      </c>
      <c r="G226" s="5">
        <v>8</v>
      </c>
      <c r="H226" s="5"/>
    </row>
    <row r="227" spans="1:8" ht="15.75" x14ac:dyDescent="0.25">
      <c r="A227" s="5" t="s">
        <v>4</v>
      </c>
      <c r="B227" s="5">
        <v>68506</v>
      </c>
      <c r="C227" s="5" t="s">
        <v>146</v>
      </c>
      <c r="D227" s="4" t="s">
        <v>913</v>
      </c>
      <c r="E227" s="5" t="s">
        <v>47</v>
      </c>
      <c r="F227" s="5" t="s">
        <v>625</v>
      </c>
      <c r="G227" s="5">
        <v>9</v>
      </c>
      <c r="H227" s="5"/>
    </row>
    <row r="228" spans="1:8" ht="15.75" x14ac:dyDescent="0.25">
      <c r="A228" s="5" t="s">
        <v>4</v>
      </c>
      <c r="B228" s="5">
        <v>68850</v>
      </c>
      <c r="C228" s="5" t="s">
        <v>147</v>
      </c>
      <c r="D228" s="4" t="s">
        <v>914</v>
      </c>
      <c r="E228" s="5" t="s">
        <v>148</v>
      </c>
      <c r="F228" s="5" t="s">
        <v>625</v>
      </c>
      <c r="G228" s="5">
        <v>10</v>
      </c>
      <c r="H228" s="5"/>
    </row>
    <row r="229" spans="1:8" ht="15.75" x14ac:dyDescent="0.25">
      <c r="A229" s="5" t="s">
        <v>3</v>
      </c>
      <c r="B229" s="5">
        <v>8804</v>
      </c>
      <c r="C229" s="5" t="s">
        <v>163</v>
      </c>
      <c r="D229" s="4" t="s">
        <v>915</v>
      </c>
      <c r="E229" s="5" t="s">
        <v>164</v>
      </c>
      <c r="F229" s="5" t="s">
        <v>625</v>
      </c>
      <c r="G229" s="5">
        <v>7</v>
      </c>
      <c r="H229" s="5"/>
    </row>
    <row r="230" spans="1:8" ht="15.75" x14ac:dyDescent="0.25">
      <c r="A230" s="5" t="s">
        <v>3</v>
      </c>
      <c r="B230" s="5">
        <v>8807</v>
      </c>
      <c r="C230" s="5" t="s">
        <v>165</v>
      </c>
      <c r="D230" s="4" t="s">
        <v>916</v>
      </c>
      <c r="E230" s="5" t="s">
        <v>164</v>
      </c>
      <c r="F230" s="5" t="s">
        <v>625</v>
      </c>
      <c r="G230" s="5">
        <v>8</v>
      </c>
      <c r="H230" s="5"/>
    </row>
    <row r="231" spans="1:8" ht="15.75" x14ac:dyDescent="0.25">
      <c r="A231" s="5" t="s">
        <v>3</v>
      </c>
      <c r="B231" s="5">
        <v>8808</v>
      </c>
      <c r="C231" s="5" t="s">
        <v>166</v>
      </c>
      <c r="D231" s="4" t="s">
        <v>1004</v>
      </c>
      <c r="E231" s="5" t="s">
        <v>164</v>
      </c>
      <c r="F231" s="5" t="s">
        <v>625</v>
      </c>
      <c r="G231" s="5">
        <v>7</v>
      </c>
      <c r="H231" s="5"/>
    </row>
    <row r="232" spans="1:8" ht="15.75" x14ac:dyDescent="0.25">
      <c r="A232" s="5" t="s">
        <v>3</v>
      </c>
      <c r="B232" s="5">
        <v>23371</v>
      </c>
      <c r="C232" s="5" t="s">
        <v>167</v>
      </c>
      <c r="D232" s="4" t="s">
        <v>917</v>
      </c>
      <c r="E232" s="5" t="s">
        <v>168</v>
      </c>
      <c r="F232" s="5" t="s">
        <v>625</v>
      </c>
      <c r="G232" s="5">
        <v>6</v>
      </c>
      <c r="H232" s="5"/>
    </row>
    <row r="233" spans="1:8" ht="15.75" x14ac:dyDescent="0.25">
      <c r="A233" s="5" t="s">
        <v>3</v>
      </c>
      <c r="B233" s="5">
        <v>51259</v>
      </c>
      <c r="C233" s="5" t="s">
        <v>169</v>
      </c>
      <c r="D233" s="4" t="s">
        <v>918</v>
      </c>
      <c r="E233" s="5" t="s">
        <v>161</v>
      </c>
      <c r="F233" s="5" t="s">
        <v>625</v>
      </c>
      <c r="G233" s="5">
        <v>5</v>
      </c>
      <c r="H233" s="5"/>
    </row>
    <row r="234" spans="1:8" ht="15.75" x14ac:dyDescent="0.25">
      <c r="A234" s="5" t="s">
        <v>3</v>
      </c>
      <c r="B234" s="5">
        <v>53122</v>
      </c>
      <c r="C234" s="5" t="s">
        <v>170</v>
      </c>
      <c r="D234" s="4" t="s">
        <v>919</v>
      </c>
      <c r="E234" s="5" t="s">
        <v>164</v>
      </c>
      <c r="F234" s="5" t="s">
        <v>625</v>
      </c>
      <c r="G234" s="5">
        <v>7</v>
      </c>
      <c r="H234" s="5"/>
    </row>
    <row r="235" spans="1:8" ht="15.75" x14ac:dyDescent="0.25">
      <c r="A235" s="5" t="s">
        <v>3</v>
      </c>
      <c r="B235" s="5">
        <v>61830</v>
      </c>
      <c r="C235" s="5" t="s">
        <v>171</v>
      </c>
      <c r="D235" s="4" t="s">
        <v>920</v>
      </c>
      <c r="E235" s="5" t="s">
        <v>172</v>
      </c>
      <c r="F235" s="5" t="s">
        <v>625</v>
      </c>
      <c r="G235" s="5">
        <v>5</v>
      </c>
      <c r="H235" s="5"/>
    </row>
    <row r="236" spans="1:8" ht="15.75" x14ac:dyDescent="0.25">
      <c r="A236" s="5" t="s">
        <v>3</v>
      </c>
      <c r="B236" s="5">
        <v>65948</v>
      </c>
      <c r="C236" s="5" t="s">
        <v>173</v>
      </c>
      <c r="D236" s="4" t="s">
        <v>921</v>
      </c>
      <c r="E236" s="5"/>
      <c r="F236" s="5" t="s">
        <v>625</v>
      </c>
      <c r="G236" s="5">
        <v>6</v>
      </c>
      <c r="H236" s="5"/>
    </row>
    <row r="237" spans="1:8" ht="15.75" x14ac:dyDescent="0.25">
      <c r="A237" s="5" t="s">
        <v>3</v>
      </c>
      <c r="B237" s="5">
        <v>65949</v>
      </c>
      <c r="C237" s="5" t="s">
        <v>174</v>
      </c>
      <c r="D237" s="4" t="s">
        <v>922</v>
      </c>
      <c r="E237" s="5" t="s">
        <v>175</v>
      </c>
      <c r="F237" s="5" t="s">
        <v>625</v>
      </c>
      <c r="G237" s="5">
        <v>6</v>
      </c>
      <c r="H237" s="5"/>
    </row>
    <row r="238" spans="1:8" ht="15.75" x14ac:dyDescent="0.25">
      <c r="A238" s="5" t="s">
        <v>3</v>
      </c>
      <c r="B238" s="5">
        <v>65950</v>
      </c>
      <c r="C238" s="5" t="s">
        <v>176</v>
      </c>
      <c r="D238" s="4" t="s">
        <v>923</v>
      </c>
      <c r="E238" s="5" t="s">
        <v>177</v>
      </c>
      <c r="F238" s="5" t="s">
        <v>625</v>
      </c>
      <c r="G238" s="5">
        <v>9</v>
      </c>
      <c r="H238" s="5"/>
    </row>
    <row r="239" spans="1:8" ht="15.75" x14ac:dyDescent="0.25">
      <c r="A239" s="5" t="s">
        <v>3</v>
      </c>
      <c r="B239" s="5">
        <v>65951</v>
      </c>
      <c r="C239" s="5" t="s">
        <v>178</v>
      </c>
      <c r="D239" s="4" t="s">
        <v>924</v>
      </c>
      <c r="E239" s="5" t="s">
        <v>179</v>
      </c>
      <c r="F239" s="5" t="s">
        <v>625</v>
      </c>
      <c r="G239" s="5">
        <v>10</v>
      </c>
      <c r="H239" s="5"/>
    </row>
    <row r="240" spans="1:8" ht="15.75" x14ac:dyDescent="0.25">
      <c r="A240" s="5" t="s">
        <v>6</v>
      </c>
      <c r="B240" s="5">
        <v>22360</v>
      </c>
      <c r="C240" s="5" t="s">
        <v>202</v>
      </c>
      <c r="D240" s="4" t="s">
        <v>925</v>
      </c>
      <c r="E240" s="5" t="s">
        <v>203</v>
      </c>
      <c r="F240" s="5" t="s">
        <v>625</v>
      </c>
      <c r="G240" s="5">
        <v>10</v>
      </c>
      <c r="H240" s="5"/>
    </row>
    <row r="241" spans="1:8" ht="15.75" x14ac:dyDescent="0.25">
      <c r="A241" s="5" t="s">
        <v>6</v>
      </c>
      <c r="B241" s="5">
        <v>31516</v>
      </c>
      <c r="C241" s="5" t="s">
        <v>204</v>
      </c>
      <c r="D241" s="4" t="s">
        <v>926</v>
      </c>
      <c r="E241" s="5" t="s">
        <v>205</v>
      </c>
      <c r="F241" s="5" t="s">
        <v>625</v>
      </c>
      <c r="G241" s="5">
        <v>6</v>
      </c>
      <c r="H241" s="5"/>
    </row>
    <row r="242" spans="1:8" ht="15.75" x14ac:dyDescent="0.25">
      <c r="A242" s="5" t="s">
        <v>6</v>
      </c>
      <c r="B242" s="5">
        <v>31517</v>
      </c>
      <c r="C242" s="5" t="s">
        <v>206</v>
      </c>
      <c r="D242" s="4" t="s">
        <v>1005</v>
      </c>
      <c r="E242" s="5" t="s">
        <v>205</v>
      </c>
      <c r="F242" s="5" t="s">
        <v>625</v>
      </c>
      <c r="G242" s="5">
        <v>6</v>
      </c>
      <c r="H242" s="5"/>
    </row>
    <row r="243" spans="1:8" ht="15.75" x14ac:dyDescent="0.25">
      <c r="A243" s="5" t="s">
        <v>6</v>
      </c>
      <c r="B243" s="5">
        <v>33551</v>
      </c>
      <c r="C243" s="5" t="s">
        <v>207</v>
      </c>
      <c r="D243" s="4" t="s">
        <v>927</v>
      </c>
      <c r="E243" s="5" t="s">
        <v>208</v>
      </c>
      <c r="F243" s="5" t="s">
        <v>625</v>
      </c>
      <c r="G243" s="5">
        <v>9</v>
      </c>
      <c r="H243" s="5"/>
    </row>
    <row r="244" spans="1:8" ht="15.75" x14ac:dyDescent="0.25">
      <c r="A244" s="5" t="s">
        <v>6</v>
      </c>
      <c r="B244" s="5">
        <v>33645</v>
      </c>
      <c r="C244" s="5" t="s">
        <v>209</v>
      </c>
      <c r="D244" s="4" t="s">
        <v>928</v>
      </c>
      <c r="E244" s="5" t="s">
        <v>210</v>
      </c>
      <c r="F244" s="5" t="s">
        <v>625</v>
      </c>
      <c r="G244" s="5">
        <v>10</v>
      </c>
      <c r="H244" s="5"/>
    </row>
    <row r="245" spans="1:8" ht="15.75" x14ac:dyDescent="0.25">
      <c r="A245" s="5" t="s">
        <v>6</v>
      </c>
      <c r="B245" s="5">
        <v>34493</v>
      </c>
      <c r="C245" s="5" t="s">
        <v>211</v>
      </c>
      <c r="D245" s="4" t="s">
        <v>929</v>
      </c>
      <c r="E245" s="5" t="s">
        <v>212</v>
      </c>
      <c r="F245" s="5" t="s">
        <v>625</v>
      </c>
      <c r="G245" s="5">
        <v>10</v>
      </c>
      <c r="H245" s="5"/>
    </row>
    <row r="246" spans="1:8" ht="15.75" x14ac:dyDescent="0.25">
      <c r="A246" s="5" t="s">
        <v>6</v>
      </c>
      <c r="B246" s="5">
        <v>45642</v>
      </c>
      <c r="C246" s="5" t="s">
        <v>213</v>
      </c>
      <c r="D246" s="4" t="s">
        <v>930</v>
      </c>
      <c r="E246" s="5" t="s">
        <v>214</v>
      </c>
      <c r="F246" s="5" t="s">
        <v>625</v>
      </c>
      <c r="G246" s="5">
        <v>10</v>
      </c>
      <c r="H246" s="5"/>
    </row>
    <row r="247" spans="1:8" ht="15.75" x14ac:dyDescent="0.25">
      <c r="A247" s="5" t="s">
        <v>6</v>
      </c>
      <c r="B247" s="5">
        <v>50371</v>
      </c>
      <c r="C247" s="5" t="s">
        <v>215</v>
      </c>
      <c r="D247" s="4" t="s">
        <v>1006</v>
      </c>
      <c r="E247" s="5" t="s">
        <v>216</v>
      </c>
      <c r="F247" s="5" t="s">
        <v>625</v>
      </c>
      <c r="G247" s="5">
        <v>6</v>
      </c>
      <c r="H247" s="5"/>
    </row>
    <row r="248" spans="1:8" ht="15.75" x14ac:dyDescent="0.25">
      <c r="A248" s="5" t="s">
        <v>6</v>
      </c>
      <c r="B248" s="5">
        <v>50372</v>
      </c>
      <c r="C248" s="5" t="s">
        <v>217</v>
      </c>
      <c r="D248" s="4" t="s">
        <v>931</v>
      </c>
      <c r="E248" s="5" t="s">
        <v>218</v>
      </c>
      <c r="F248" s="5" t="s">
        <v>625</v>
      </c>
      <c r="G248" s="5">
        <v>9</v>
      </c>
      <c r="H248" s="5"/>
    </row>
    <row r="249" spans="1:8" ht="15.75" x14ac:dyDescent="0.25">
      <c r="A249" s="5" t="s">
        <v>6</v>
      </c>
      <c r="B249" s="5">
        <v>61268</v>
      </c>
      <c r="C249" s="5" t="s">
        <v>219</v>
      </c>
      <c r="D249" s="4" t="s">
        <v>932</v>
      </c>
      <c r="E249" s="5"/>
      <c r="F249" s="5" t="s">
        <v>625</v>
      </c>
      <c r="G249" s="5">
        <v>3</v>
      </c>
      <c r="H249" s="5"/>
    </row>
    <row r="250" spans="1:8" ht="15.75" x14ac:dyDescent="0.25">
      <c r="A250" s="5" t="s">
        <v>6</v>
      </c>
      <c r="B250" s="5">
        <v>67223</v>
      </c>
      <c r="C250" s="5" t="s">
        <v>220</v>
      </c>
      <c r="D250" s="4" t="s">
        <v>933</v>
      </c>
      <c r="E250" s="5" t="s">
        <v>221</v>
      </c>
      <c r="F250" s="5" t="s">
        <v>625</v>
      </c>
      <c r="G250" s="5">
        <v>9</v>
      </c>
      <c r="H250" s="5"/>
    </row>
    <row r="251" spans="1:8" ht="15.75" x14ac:dyDescent="0.25">
      <c r="A251" s="5" t="s">
        <v>5</v>
      </c>
      <c r="B251" s="5">
        <v>21747</v>
      </c>
      <c r="C251" s="5" t="s">
        <v>230</v>
      </c>
      <c r="D251" s="4" t="s">
        <v>934</v>
      </c>
      <c r="E251" s="5" t="s">
        <v>231</v>
      </c>
      <c r="F251" s="5" t="s">
        <v>625</v>
      </c>
      <c r="G251" s="5">
        <v>8</v>
      </c>
      <c r="H251" s="5"/>
    </row>
    <row r="252" spans="1:8" ht="15.75" x14ac:dyDescent="0.25">
      <c r="A252" s="5" t="s">
        <v>5</v>
      </c>
      <c r="B252" s="5">
        <v>46108</v>
      </c>
      <c r="C252" s="5" t="s">
        <v>232</v>
      </c>
      <c r="D252" s="4" t="s">
        <v>935</v>
      </c>
      <c r="E252" s="5"/>
      <c r="F252" s="5" t="s">
        <v>625</v>
      </c>
      <c r="G252" s="5">
        <v>7</v>
      </c>
      <c r="H252" s="5"/>
    </row>
    <row r="253" spans="1:8" ht="15.75" x14ac:dyDescent="0.25">
      <c r="A253" s="5" t="s">
        <v>5</v>
      </c>
      <c r="B253" s="5">
        <v>50453</v>
      </c>
      <c r="C253" s="5" t="s">
        <v>233</v>
      </c>
      <c r="D253" s="4" t="s">
        <v>936</v>
      </c>
      <c r="E253" s="5" t="s">
        <v>234</v>
      </c>
      <c r="F253" s="5" t="s">
        <v>625</v>
      </c>
      <c r="G253" s="5">
        <v>7</v>
      </c>
      <c r="H253" s="5"/>
    </row>
    <row r="254" spans="1:8" ht="15.75" x14ac:dyDescent="0.25">
      <c r="A254" s="5" t="s">
        <v>5</v>
      </c>
      <c r="B254" s="5">
        <v>60627</v>
      </c>
      <c r="C254" s="5" t="s">
        <v>235</v>
      </c>
      <c r="D254" s="4" t="s">
        <v>937</v>
      </c>
      <c r="E254" s="5"/>
      <c r="F254" s="5" t="s">
        <v>625</v>
      </c>
      <c r="G254" s="5">
        <v>6</v>
      </c>
      <c r="H254" s="5"/>
    </row>
    <row r="255" spans="1:8" ht="15.75" x14ac:dyDescent="0.25">
      <c r="A255" s="5" t="s">
        <v>5</v>
      </c>
      <c r="B255" s="5">
        <v>61228</v>
      </c>
      <c r="C255" s="5" t="s">
        <v>236</v>
      </c>
      <c r="D255" s="4" t="s">
        <v>938</v>
      </c>
      <c r="E255" s="5"/>
      <c r="F255" s="5" t="s">
        <v>625</v>
      </c>
      <c r="G255" s="5">
        <v>8</v>
      </c>
      <c r="H255" s="5"/>
    </row>
    <row r="256" spans="1:8" ht="15.75" x14ac:dyDescent="0.25">
      <c r="A256" s="5" t="s">
        <v>5</v>
      </c>
      <c r="B256" s="5">
        <v>65299</v>
      </c>
      <c r="C256" s="5" t="s">
        <v>237</v>
      </c>
      <c r="D256" s="4" t="s">
        <v>939</v>
      </c>
      <c r="E256" s="5"/>
      <c r="F256" s="5" t="s">
        <v>625</v>
      </c>
      <c r="G256" s="5">
        <v>5</v>
      </c>
      <c r="H256" s="5"/>
    </row>
    <row r="257" spans="1:8" ht="15.75" x14ac:dyDescent="0.25">
      <c r="A257" s="5" t="s">
        <v>5</v>
      </c>
      <c r="B257" s="5">
        <v>66494</v>
      </c>
      <c r="C257" s="5" t="s">
        <v>238</v>
      </c>
      <c r="D257" s="4" t="s">
        <v>940</v>
      </c>
      <c r="E257" s="5" t="s">
        <v>239</v>
      </c>
      <c r="F257" s="5" t="s">
        <v>625</v>
      </c>
      <c r="G257" s="5">
        <v>10</v>
      </c>
      <c r="H257" s="5"/>
    </row>
    <row r="258" spans="1:8" ht="15.75" x14ac:dyDescent="0.25">
      <c r="A258" s="5" t="s">
        <v>5</v>
      </c>
      <c r="B258" s="5">
        <v>67310</v>
      </c>
      <c r="C258" s="5" t="s">
        <v>240</v>
      </c>
      <c r="D258" s="4" t="s">
        <v>941</v>
      </c>
      <c r="E258" s="5" t="s">
        <v>241</v>
      </c>
      <c r="F258" s="5" t="s">
        <v>625</v>
      </c>
      <c r="G258" s="5">
        <v>10</v>
      </c>
      <c r="H258" s="5"/>
    </row>
    <row r="259" spans="1:8" ht="15.75" x14ac:dyDescent="0.25">
      <c r="A259" s="5" t="s">
        <v>5</v>
      </c>
      <c r="B259" s="5">
        <v>69269</v>
      </c>
      <c r="C259" s="5" t="s">
        <v>242</v>
      </c>
      <c r="D259" s="4" t="s">
        <v>942</v>
      </c>
      <c r="E259" s="5"/>
      <c r="F259" s="5" t="s">
        <v>625</v>
      </c>
      <c r="G259" s="5">
        <v>9</v>
      </c>
      <c r="H259" s="5"/>
    </row>
    <row r="260" spans="1:8" ht="15.75" x14ac:dyDescent="0.25">
      <c r="A260" s="5" t="s">
        <v>8</v>
      </c>
      <c r="B260" s="5">
        <v>2916</v>
      </c>
      <c r="C260" s="5" t="s">
        <v>258</v>
      </c>
      <c r="D260" s="4" t="s">
        <v>943</v>
      </c>
      <c r="E260" s="5" t="s">
        <v>244</v>
      </c>
      <c r="F260" s="5" t="s">
        <v>625</v>
      </c>
      <c r="G260" s="5">
        <v>7</v>
      </c>
      <c r="H260" s="5"/>
    </row>
    <row r="261" spans="1:8" ht="15.75" x14ac:dyDescent="0.25">
      <c r="A261" s="5" t="s">
        <v>8</v>
      </c>
      <c r="B261" s="5">
        <v>56005</v>
      </c>
      <c r="C261" s="5" t="s">
        <v>259</v>
      </c>
      <c r="D261" s="4" t="s">
        <v>944</v>
      </c>
      <c r="E261" s="5" t="s">
        <v>74</v>
      </c>
      <c r="F261" s="5" t="s">
        <v>625</v>
      </c>
      <c r="G261" s="5">
        <v>5</v>
      </c>
      <c r="H261" s="5"/>
    </row>
    <row r="262" spans="1:8" ht="15.75" x14ac:dyDescent="0.25">
      <c r="A262" s="5" t="s">
        <v>8</v>
      </c>
      <c r="B262" s="5">
        <v>58900</v>
      </c>
      <c r="C262" s="5" t="s">
        <v>260</v>
      </c>
      <c r="D262" s="4" t="s">
        <v>945</v>
      </c>
      <c r="E262" s="5"/>
      <c r="F262" s="5" t="s">
        <v>625</v>
      </c>
      <c r="G262" s="5">
        <v>7</v>
      </c>
      <c r="H262" s="5"/>
    </row>
    <row r="263" spans="1:8" ht="15.75" x14ac:dyDescent="0.25">
      <c r="A263" s="5" t="s">
        <v>8</v>
      </c>
      <c r="B263" s="5">
        <v>60270</v>
      </c>
      <c r="C263" s="5" t="s">
        <v>261</v>
      </c>
      <c r="D263" s="4" t="s">
        <v>946</v>
      </c>
      <c r="E263" s="5" t="s">
        <v>262</v>
      </c>
      <c r="F263" s="5" t="s">
        <v>625</v>
      </c>
      <c r="G263" s="5">
        <v>6</v>
      </c>
      <c r="H263" s="5"/>
    </row>
    <row r="264" spans="1:8" ht="15.75" x14ac:dyDescent="0.25">
      <c r="A264" s="5" t="s">
        <v>8</v>
      </c>
      <c r="B264" s="5">
        <v>60622</v>
      </c>
      <c r="C264" s="5" t="s">
        <v>263</v>
      </c>
      <c r="D264" s="4" t="s">
        <v>947</v>
      </c>
      <c r="E264" s="5" t="s">
        <v>264</v>
      </c>
      <c r="F264" s="5" t="s">
        <v>625</v>
      </c>
      <c r="G264" s="5">
        <v>6</v>
      </c>
      <c r="H264" s="5"/>
    </row>
    <row r="265" spans="1:8" ht="15.75" x14ac:dyDescent="0.25">
      <c r="A265" s="5" t="s">
        <v>8</v>
      </c>
      <c r="B265" s="5">
        <v>61572</v>
      </c>
      <c r="C265" s="5" t="s">
        <v>265</v>
      </c>
      <c r="D265" s="4" t="s">
        <v>948</v>
      </c>
      <c r="E265" s="5" t="s">
        <v>265</v>
      </c>
      <c r="F265" s="5" t="s">
        <v>625</v>
      </c>
      <c r="G265" s="5">
        <v>4</v>
      </c>
      <c r="H265" s="5"/>
    </row>
    <row r="266" spans="1:8" ht="15.75" x14ac:dyDescent="0.25">
      <c r="A266" s="5" t="s">
        <v>8</v>
      </c>
      <c r="B266" s="5">
        <v>62290</v>
      </c>
      <c r="C266" s="5" t="s">
        <v>266</v>
      </c>
      <c r="D266" s="4" t="s">
        <v>949</v>
      </c>
      <c r="E266" s="5"/>
      <c r="F266" s="5" t="s">
        <v>625</v>
      </c>
      <c r="G266" s="5">
        <v>5</v>
      </c>
      <c r="H266" s="5"/>
    </row>
    <row r="267" spans="1:8" ht="15.75" x14ac:dyDescent="0.25">
      <c r="A267" s="5" t="s">
        <v>8</v>
      </c>
      <c r="B267" s="5">
        <v>64949</v>
      </c>
      <c r="C267" s="5" t="s">
        <v>267</v>
      </c>
      <c r="D267" s="4" t="s">
        <v>950</v>
      </c>
      <c r="E267" s="5" t="s">
        <v>268</v>
      </c>
      <c r="F267" s="5" t="s">
        <v>625</v>
      </c>
      <c r="G267" s="5">
        <v>6</v>
      </c>
      <c r="H267" s="5"/>
    </row>
    <row r="268" spans="1:8" ht="15.75" x14ac:dyDescent="0.25">
      <c r="A268" s="5" t="s">
        <v>8</v>
      </c>
      <c r="B268" s="5">
        <v>65554</v>
      </c>
      <c r="C268" s="5" t="s">
        <v>269</v>
      </c>
      <c r="D268" s="4" t="s">
        <v>951</v>
      </c>
      <c r="E268" s="5" t="s">
        <v>270</v>
      </c>
      <c r="F268" s="5" t="s">
        <v>625</v>
      </c>
      <c r="G268" s="5">
        <v>8</v>
      </c>
      <c r="H268" s="5"/>
    </row>
    <row r="269" spans="1:8" ht="15.75" x14ac:dyDescent="0.25">
      <c r="A269" s="5" t="s">
        <v>8</v>
      </c>
      <c r="B269" s="5">
        <v>67085</v>
      </c>
      <c r="C269" s="5" t="s">
        <v>271</v>
      </c>
      <c r="D269" s="4" t="s">
        <v>952</v>
      </c>
      <c r="E269" s="5" t="s">
        <v>272</v>
      </c>
      <c r="F269" s="5" t="s">
        <v>625</v>
      </c>
      <c r="G269" s="5">
        <v>3</v>
      </c>
      <c r="H269" s="5"/>
    </row>
    <row r="270" spans="1:8" ht="15.75" x14ac:dyDescent="0.25">
      <c r="A270" s="5" t="s">
        <v>8</v>
      </c>
      <c r="B270" s="5">
        <v>67530</v>
      </c>
      <c r="C270" s="5" t="s">
        <v>273</v>
      </c>
      <c r="D270" s="4" t="s">
        <v>1007</v>
      </c>
      <c r="E270" s="5" t="s">
        <v>274</v>
      </c>
      <c r="F270" s="5" t="s">
        <v>625</v>
      </c>
      <c r="G270" s="5">
        <v>10</v>
      </c>
      <c r="H270" s="5"/>
    </row>
    <row r="271" spans="1:8" ht="15.75" x14ac:dyDescent="0.25">
      <c r="A271" s="5" t="s">
        <v>8</v>
      </c>
      <c r="B271" s="5">
        <v>68109</v>
      </c>
      <c r="C271" s="5" t="s">
        <v>275</v>
      </c>
      <c r="D271" s="4" t="s">
        <v>953</v>
      </c>
      <c r="E271" s="5" t="s">
        <v>276</v>
      </c>
      <c r="F271" s="5" t="s">
        <v>625</v>
      </c>
      <c r="G271" s="5">
        <v>4</v>
      </c>
      <c r="H271" s="5"/>
    </row>
    <row r="272" spans="1:8" ht="15.75" x14ac:dyDescent="0.25">
      <c r="A272" s="5" t="s">
        <v>7</v>
      </c>
      <c r="B272" s="5">
        <v>25749</v>
      </c>
      <c r="C272" s="5" t="s">
        <v>289</v>
      </c>
      <c r="D272" s="4" t="s">
        <v>954</v>
      </c>
      <c r="E272" s="5"/>
      <c r="F272" s="5" t="s">
        <v>625</v>
      </c>
      <c r="G272" s="5">
        <v>2</v>
      </c>
      <c r="H272" s="5"/>
    </row>
    <row r="273" spans="1:8" ht="15.75" x14ac:dyDescent="0.25">
      <c r="A273" s="5" t="s">
        <v>7</v>
      </c>
      <c r="B273" s="5">
        <v>31587</v>
      </c>
      <c r="C273" s="5" t="s">
        <v>290</v>
      </c>
      <c r="D273" s="4" t="s">
        <v>955</v>
      </c>
      <c r="E273" s="5" t="s">
        <v>282</v>
      </c>
      <c r="F273" s="5" t="s">
        <v>625</v>
      </c>
      <c r="G273" s="5">
        <v>5</v>
      </c>
      <c r="H273" s="5"/>
    </row>
    <row r="274" spans="1:8" ht="15.75" x14ac:dyDescent="0.25">
      <c r="A274" s="5" t="s">
        <v>7</v>
      </c>
      <c r="B274" s="5">
        <v>36355</v>
      </c>
      <c r="C274" s="5" t="s">
        <v>291</v>
      </c>
      <c r="D274" s="4" t="s">
        <v>956</v>
      </c>
      <c r="E274" s="5" t="s">
        <v>292</v>
      </c>
      <c r="F274" s="5" t="s">
        <v>625</v>
      </c>
      <c r="G274" s="5">
        <v>8</v>
      </c>
      <c r="H274" s="5"/>
    </row>
    <row r="275" spans="1:8" ht="15.75" x14ac:dyDescent="0.25">
      <c r="A275" s="5" t="s">
        <v>7</v>
      </c>
      <c r="B275" s="5">
        <v>40305</v>
      </c>
      <c r="C275" s="5" t="s">
        <v>293</v>
      </c>
      <c r="D275" s="4" t="s">
        <v>1008</v>
      </c>
      <c r="E275" s="5" t="s">
        <v>118</v>
      </c>
      <c r="F275" s="5" t="s">
        <v>625</v>
      </c>
      <c r="G275" s="5">
        <v>10</v>
      </c>
      <c r="H275" s="5"/>
    </row>
    <row r="276" spans="1:8" ht="15.75" x14ac:dyDescent="0.25">
      <c r="A276" s="5" t="s">
        <v>7</v>
      </c>
      <c r="B276" s="5">
        <v>40815</v>
      </c>
      <c r="C276" s="5" t="s">
        <v>294</v>
      </c>
      <c r="D276" s="4" t="s">
        <v>957</v>
      </c>
      <c r="E276" s="5" t="s">
        <v>118</v>
      </c>
      <c r="F276" s="5" t="s">
        <v>625</v>
      </c>
      <c r="G276" s="5">
        <v>7</v>
      </c>
      <c r="H276" s="5"/>
    </row>
    <row r="277" spans="1:8" ht="15.75" x14ac:dyDescent="0.25">
      <c r="A277" s="5" t="s">
        <v>7</v>
      </c>
      <c r="B277" s="5">
        <v>52685</v>
      </c>
      <c r="C277" s="5" t="s">
        <v>295</v>
      </c>
      <c r="D277" s="4" t="s">
        <v>958</v>
      </c>
      <c r="E277" s="5"/>
      <c r="F277" s="5" t="s">
        <v>625</v>
      </c>
      <c r="G277" s="5">
        <v>6</v>
      </c>
      <c r="H277" s="5"/>
    </row>
    <row r="278" spans="1:8" ht="15.75" x14ac:dyDescent="0.25">
      <c r="A278" s="5" t="s">
        <v>7</v>
      </c>
      <c r="B278" s="5">
        <v>56532</v>
      </c>
      <c r="C278" s="5" t="s">
        <v>296</v>
      </c>
      <c r="D278" s="4" t="s">
        <v>959</v>
      </c>
      <c r="E278" s="5" t="s">
        <v>297</v>
      </c>
      <c r="F278" s="5" t="s">
        <v>625</v>
      </c>
      <c r="G278" s="5">
        <v>10</v>
      </c>
      <c r="H278" s="5"/>
    </row>
    <row r="279" spans="1:8" ht="15.75" x14ac:dyDescent="0.25">
      <c r="A279" s="5" t="s">
        <v>7</v>
      </c>
      <c r="B279" s="5">
        <v>58927</v>
      </c>
      <c r="C279" s="5" t="s">
        <v>298</v>
      </c>
      <c r="D279" s="4" t="s">
        <v>960</v>
      </c>
      <c r="E279" s="5" t="s">
        <v>292</v>
      </c>
      <c r="F279" s="5" t="s">
        <v>625</v>
      </c>
      <c r="G279" s="5">
        <v>8</v>
      </c>
      <c r="H279" s="5"/>
    </row>
    <row r="280" spans="1:8" ht="15.75" x14ac:dyDescent="0.25">
      <c r="A280" s="5" t="s">
        <v>7</v>
      </c>
      <c r="B280" s="5">
        <v>60488</v>
      </c>
      <c r="C280" s="5" t="s">
        <v>299</v>
      </c>
      <c r="D280" s="4" t="s">
        <v>961</v>
      </c>
      <c r="E280" s="5" t="s">
        <v>288</v>
      </c>
      <c r="F280" s="5" t="s">
        <v>625</v>
      </c>
      <c r="G280" s="5">
        <v>3</v>
      </c>
      <c r="H280" s="5"/>
    </row>
    <row r="281" spans="1:8" ht="15.75" x14ac:dyDescent="0.25">
      <c r="A281" s="5" t="s">
        <v>7</v>
      </c>
      <c r="B281" s="5">
        <v>61257</v>
      </c>
      <c r="C281" s="5" t="s">
        <v>300</v>
      </c>
      <c r="D281" s="4" t="s">
        <v>962</v>
      </c>
      <c r="E281" s="5" t="s">
        <v>140</v>
      </c>
      <c r="F281" s="5" t="s">
        <v>625</v>
      </c>
      <c r="G281" s="5">
        <v>7</v>
      </c>
      <c r="H281" s="5"/>
    </row>
    <row r="282" spans="1:8" ht="15.75" x14ac:dyDescent="0.25">
      <c r="A282" s="5" t="s">
        <v>7</v>
      </c>
      <c r="B282" s="5">
        <v>61414</v>
      </c>
      <c r="C282" s="5" t="s">
        <v>301</v>
      </c>
      <c r="D282" s="4" t="s">
        <v>1009</v>
      </c>
      <c r="E282" s="5" t="s">
        <v>302</v>
      </c>
      <c r="F282" s="5" t="s">
        <v>625</v>
      </c>
      <c r="G282" s="5">
        <v>9</v>
      </c>
      <c r="H282" s="5"/>
    </row>
    <row r="283" spans="1:8" ht="15.75" x14ac:dyDescent="0.25">
      <c r="A283" s="5" t="s">
        <v>7</v>
      </c>
      <c r="B283" s="5">
        <v>61634</v>
      </c>
      <c r="C283" s="5" t="s">
        <v>303</v>
      </c>
      <c r="D283" s="4" t="s">
        <v>963</v>
      </c>
      <c r="E283" s="5" t="s">
        <v>304</v>
      </c>
      <c r="F283" s="5" t="s">
        <v>625</v>
      </c>
      <c r="G283" s="5">
        <v>2</v>
      </c>
      <c r="H283" s="5"/>
    </row>
    <row r="284" spans="1:8" ht="15.75" x14ac:dyDescent="0.25">
      <c r="A284" s="5" t="s">
        <v>7</v>
      </c>
      <c r="B284" s="5">
        <v>63032</v>
      </c>
      <c r="C284" s="5" t="s">
        <v>305</v>
      </c>
      <c r="D284" s="4" t="s">
        <v>964</v>
      </c>
      <c r="E284" s="5" t="s">
        <v>306</v>
      </c>
      <c r="F284" s="5" t="s">
        <v>625</v>
      </c>
      <c r="G284" s="5">
        <v>5</v>
      </c>
      <c r="H284" s="5"/>
    </row>
    <row r="285" spans="1:8" ht="15.75" x14ac:dyDescent="0.25">
      <c r="A285" s="5" t="s">
        <v>7</v>
      </c>
      <c r="B285" s="5">
        <v>63033</v>
      </c>
      <c r="C285" s="5" t="s">
        <v>307</v>
      </c>
      <c r="D285" s="4" t="s">
        <v>965</v>
      </c>
      <c r="E285" s="5" t="s">
        <v>306</v>
      </c>
      <c r="F285" s="5" t="s">
        <v>625</v>
      </c>
      <c r="G285" s="5">
        <v>5</v>
      </c>
      <c r="H285" s="5"/>
    </row>
    <row r="286" spans="1:8" ht="15.75" x14ac:dyDescent="0.25">
      <c r="A286" s="5" t="s">
        <v>7</v>
      </c>
      <c r="B286" s="5">
        <v>63140</v>
      </c>
      <c r="C286" s="5" t="s">
        <v>308</v>
      </c>
      <c r="D286" s="4" t="s">
        <v>966</v>
      </c>
      <c r="E286" s="5" t="s">
        <v>297</v>
      </c>
      <c r="F286" s="5" t="s">
        <v>625</v>
      </c>
      <c r="G286" s="5">
        <v>9</v>
      </c>
      <c r="H286" s="5"/>
    </row>
    <row r="287" spans="1:8" ht="15.75" x14ac:dyDescent="0.25">
      <c r="A287" s="5" t="s">
        <v>7</v>
      </c>
      <c r="B287" s="5">
        <v>63141</v>
      </c>
      <c r="C287" s="5" t="s">
        <v>309</v>
      </c>
      <c r="D287" s="4" t="s">
        <v>967</v>
      </c>
      <c r="E287" s="5" t="s">
        <v>297</v>
      </c>
      <c r="F287" s="5" t="s">
        <v>625</v>
      </c>
      <c r="G287" s="5">
        <v>10</v>
      </c>
      <c r="H287" s="5"/>
    </row>
    <row r="288" spans="1:8" ht="15.75" x14ac:dyDescent="0.25">
      <c r="A288" s="5" t="s">
        <v>7</v>
      </c>
      <c r="B288" s="5">
        <v>63711</v>
      </c>
      <c r="C288" s="5" t="s">
        <v>310</v>
      </c>
      <c r="D288" s="4" t="s">
        <v>968</v>
      </c>
      <c r="E288" s="5" t="s">
        <v>311</v>
      </c>
      <c r="F288" s="5" t="s">
        <v>625</v>
      </c>
      <c r="G288" s="5">
        <v>5</v>
      </c>
      <c r="H288" s="5"/>
    </row>
    <row r="289" spans="1:8" ht="15.75" x14ac:dyDescent="0.25">
      <c r="A289" s="5" t="s">
        <v>7</v>
      </c>
      <c r="B289" s="5">
        <v>64923</v>
      </c>
      <c r="C289" s="5" t="s">
        <v>312</v>
      </c>
      <c r="D289" s="4" t="s">
        <v>969</v>
      </c>
      <c r="E289" s="5" t="s">
        <v>313</v>
      </c>
      <c r="F289" s="5" t="s">
        <v>625</v>
      </c>
      <c r="G289" s="5">
        <v>2</v>
      </c>
      <c r="H289" s="5"/>
    </row>
    <row r="290" spans="1:8" ht="15.75" x14ac:dyDescent="0.25">
      <c r="A290" s="5" t="s">
        <v>9</v>
      </c>
      <c r="B290" s="5">
        <v>3097</v>
      </c>
      <c r="C290" s="5" t="s">
        <v>426</v>
      </c>
      <c r="D290" s="4" t="s">
        <v>970</v>
      </c>
      <c r="E290" s="5" t="s">
        <v>67</v>
      </c>
      <c r="F290" s="5" t="s">
        <v>625</v>
      </c>
      <c r="G290" s="5">
        <v>10</v>
      </c>
      <c r="H290" s="5"/>
    </row>
    <row r="291" spans="1:8" ht="15.75" x14ac:dyDescent="0.25">
      <c r="A291" s="5" t="s">
        <v>9</v>
      </c>
      <c r="B291" s="5">
        <v>31135</v>
      </c>
      <c r="C291" s="5" t="s">
        <v>427</v>
      </c>
      <c r="D291" s="4" t="s">
        <v>971</v>
      </c>
      <c r="E291" s="5" t="s">
        <v>428</v>
      </c>
      <c r="F291" s="5" t="s">
        <v>625</v>
      </c>
      <c r="G291" s="5">
        <v>9</v>
      </c>
      <c r="H291" s="5"/>
    </row>
    <row r="292" spans="1:8" ht="15.75" x14ac:dyDescent="0.25">
      <c r="A292" s="5" t="s">
        <v>9</v>
      </c>
      <c r="B292" s="5">
        <v>41398</v>
      </c>
      <c r="C292" s="5" t="s">
        <v>429</v>
      </c>
      <c r="D292" s="4" t="s">
        <v>972</v>
      </c>
      <c r="E292" s="5" t="s">
        <v>430</v>
      </c>
      <c r="F292" s="5" t="s">
        <v>625</v>
      </c>
      <c r="G292" s="5">
        <v>6</v>
      </c>
      <c r="H292" s="5"/>
    </row>
    <row r="293" spans="1:8" ht="15.75" x14ac:dyDescent="0.25">
      <c r="A293" s="5" t="s">
        <v>9</v>
      </c>
      <c r="B293" s="5">
        <v>43760</v>
      </c>
      <c r="C293" s="5" t="s">
        <v>431</v>
      </c>
      <c r="D293" s="4" t="s">
        <v>973</v>
      </c>
      <c r="E293" s="5" t="s">
        <v>430</v>
      </c>
      <c r="F293" s="5" t="s">
        <v>625</v>
      </c>
      <c r="G293" s="5">
        <v>5</v>
      </c>
      <c r="H293" s="5"/>
    </row>
    <row r="294" spans="1:8" ht="15.75" x14ac:dyDescent="0.25">
      <c r="A294" s="5" t="s">
        <v>9</v>
      </c>
      <c r="B294" s="5">
        <v>52566</v>
      </c>
      <c r="C294" s="5" t="s">
        <v>432</v>
      </c>
      <c r="D294" s="4" t="s">
        <v>974</v>
      </c>
      <c r="E294" s="5"/>
      <c r="F294" s="5" t="s">
        <v>625</v>
      </c>
      <c r="G294" s="5">
        <v>4</v>
      </c>
      <c r="H294" s="5"/>
    </row>
    <row r="295" spans="1:8" ht="15.75" x14ac:dyDescent="0.25">
      <c r="A295" s="5" t="s">
        <v>9</v>
      </c>
      <c r="B295" s="5">
        <v>53732</v>
      </c>
      <c r="C295" s="5" t="s">
        <v>433</v>
      </c>
      <c r="D295" s="4" t="s">
        <v>975</v>
      </c>
      <c r="E295" s="5"/>
      <c r="F295" s="5" t="s">
        <v>625</v>
      </c>
      <c r="G295" s="5">
        <v>9</v>
      </c>
      <c r="H295" s="5"/>
    </row>
    <row r="296" spans="1:8" ht="15.75" x14ac:dyDescent="0.25">
      <c r="A296" s="5" t="s">
        <v>9</v>
      </c>
      <c r="B296" s="5">
        <v>55755</v>
      </c>
      <c r="C296" s="5" t="s">
        <v>434</v>
      </c>
      <c r="D296" s="4" t="s">
        <v>976</v>
      </c>
      <c r="E296" s="5" t="s">
        <v>67</v>
      </c>
      <c r="F296" s="5" t="s">
        <v>625</v>
      </c>
      <c r="G296" s="5">
        <v>6</v>
      </c>
      <c r="H296" s="5"/>
    </row>
    <row r="297" spans="1:8" ht="15.75" x14ac:dyDescent="0.25">
      <c r="A297" s="5" t="s">
        <v>9</v>
      </c>
      <c r="B297" s="5">
        <v>56096</v>
      </c>
      <c r="C297" s="5" t="s">
        <v>435</v>
      </c>
      <c r="D297" s="4" t="s">
        <v>977</v>
      </c>
      <c r="E297" s="5" t="s">
        <v>436</v>
      </c>
      <c r="F297" s="5" t="s">
        <v>625</v>
      </c>
      <c r="G297" s="5">
        <v>9</v>
      </c>
      <c r="H297" s="5"/>
    </row>
    <row r="298" spans="1:8" ht="15.75" x14ac:dyDescent="0.25">
      <c r="A298" s="5" t="s">
        <v>9</v>
      </c>
      <c r="B298" s="5">
        <v>59752</v>
      </c>
      <c r="C298" s="5" t="s">
        <v>437</v>
      </c>
      <c r="D298" s="4" t="s">
        <v>978</v>
      </c>
      <c r="E298" s="5"/>
      <c r="F298" s="5" t="s">
        <v>625</v>
      </c>
      <c r="G298" s="5">
        <v>4</v>
      </c>
      <c r="H298" s="5"/>
    </row>
    <row r="299" spans="1:8" ht="15.75" x14ac:dyDescent="0.25">
      <c r="A299" s="5" t="s">
        <v>9</v>
      </c>
      <c r="B299" s="5">
        <v>60915</v>
      </c>
      <c r="C299" s="5" t="s">
        <v>438</v>
      </c>
      <c r="D299" s="4" t="s">
        <v>979</v>
      </c>
      <c r="E299" s="5" t="s">
        <v>439</v>
      </c>
      <c r="F299" s="5" t="s">
        <v>625</v>
      </c>
      <c r="G299" s="5">
        <v>3</v>
      </c>
      <c r="H299" s="5"/>
    </row>
    <row r="300" spans="1:8" ht="15.75" x14ac:dyDescent="0.25">
      <c r="A300" s="5" t="s">
        <v>9</v>
      </c>
      <c r="B300" s="5">
        <v>63819</v>
      </c>
      <c r="C300" s="5" t="s">
        <v>440</v>
      </c>
      <c r="D300" s="4" t="s">
        <v>980</v>
      </c>
      <c r="E300" s="5"/>
      <c r="F300" s="5" t="s">
        <v>625</v>
      </c>
      <c r="G300" s="5">
        <v>10</v>
      </c>
      <c r="H300" s="5"/>
    </row>
    <row r="301" spans="1:8" ht="15.75" x14ac:dyDescent="0.25">
      <c r="A301" s="5" t="s">
        <v>9</v>
      </c>
      <c r="B301" s="5">
        <v>66889</v>
      </c>
      <c r="C301" s="5" t="s">
        <v>441</v>
      </c>
      <c r="D301" s="4" t="s">
        <v>981</v>
      </c>
      <c r="E301" s="5" t="s">
        <v>436</v>
      </c>
      <c r="F301" s="5" t="s">
        <v>625</v>
      </c>
      <c r="G301" s="5">
        <v>7</v>
      </c>
      <c r="H301" s="5"/>
    </row>
    <row r="302" spans="1:8" ht="15.75" x14ac:dyDescent="0.25">
      <c r="A302" s="5" t="s">
        <v>12</v>
      </c>
      <c r="B302" s="5">
        <v>14904</v>
      </c>
      <c r="C302" s="5" t="s">
        <v>449</v>
      </c>
      <c r="D302" s="4" t="s">
        <v>982</v>
      </c>
      <c r="E302" s="5" t="s">
        <v>450</v>
      </c>
      <c r="F302" s="5" t="s">
        <v>625</v>
      </c>
      <c r="G302" s="5">
        <v>7</v>
      </c>
      <c r="H302" s="5"/>
    </row>
    <row r="303" spans="1:8" ht="15.75" x14ac:dyDescent="0.25">
      <c r="A303" s="5" t="s">
        <v>12</v>
      </c>
      <c r="B303" s="5">
        <v>22395</v>
      </c>
      <c r="C303" s="5" t="s">
        <v>451</v>
      </c>
      <c r="D303" s="4" t="s">
        <v>983</v>
      </c>
      <c r="E303" s="5"/>
      <c r="F303" s="5" t="s">
        <v>625</v>
      </c>
      <c r="G303" s="5">
        <v>8</v>
      </c>
      <c r="H303" s="5"/>
    </row>
    <row r="304" spans="1:8" ht="15.75" x14ac:dyDescent="0.25">
      <c r="A304" s="5" t="s">
        <v>12</v>
      </c>
      <c r="B304" s="5">
        <v>41647</v>
      </c>
      <c r="C304" s="5" t="s">
        <v>452</v>
      </c>
      <c r="D304" s="4" t="s">
        <v>984</v>
      </c>
      <c r="E304" s="5" t="s">
        <v>453</v>
      </c>
      <c r="F304" s="5" t="s">
        <v>625</v>
      </c>
      <c r="G304" s="5">
        <v>10</v>
      </c>
      <c r="H304" s="5"/>
    </row>
    <row r="305" spans="1:8" ht="15.75" x14ac:dyDescent="0.25">
      <c r="A305" s="5" t="s">
        <v>12</v>
      </c>
      <c r="B305" s="5">
        <v>41648</v>
      </c>
      <c r="C305" s="5" t="s">
        <v>454</v>
      </c>
      <c r="D305" s="4" t="s">
        <v>985</v>
      </c>
      <c r="E305" s="5" t="s">
        <v>455</v>
      </c>
      <c r="F305" s="5" t="s">
        <v>625</v>
      </c>
      <c r="G305" s="5">
        <v>4</v>
      </c>
      <c r="H305" s="5"/>
    </row>
    <row r="306" spans="1:8" ht="15.75" x14ac:dyDescent="0.25">
      <c r="A306" s="5" t="s">
        <v>12</v>
      </c>
      <c r="B306" s="5">
        <v>46455</v>
      </c>
      <c r="C306" s="5" t="s">
        <v>456</v>
      </c>
      <c r="D306" s="4" t="s">
        <v>838</v>
      </c>
      <c r="E306" s="5" t="s">
        <v>443</v>
      </c>
      <c r="F306" s="5" t="s">
        <v>625</v>
      </c>
      <c r="G306" s="5">
        <v>4</v>
      </c>
      <c r="H306" s="5"/>
    </row>
    <row r="307" spans="1:8" ht="15.75" x14ac:dyDescent="0.25">
      <c r="A307" s="5" t="s">
        <v>12</v>
      </c>
      <c r="B307" s="5">
        <v>46456</v>
      </c>
      <c r="C307" s="5" t="s">
        <v>457</v>
      </c>
      <c r="D307" s="4" t="s">
        <v>986</v>
      </c>
      <c r="E307" s="5" t="s">
        <v>443</v>
      </c>
      <c r="F307" s="5" t="s">
        <v>625</v>
      </c>
      <c r="G307" s="5">
        <v>4</v>
      </c>
      <c r="H307" s="5"/>
    </row>
    <row r="308" spans="1:8" ht="15.75" x14ac:dyDescent="0.25">
      <c r="A308" s="5" t="s">
        <v>12</v>
      </c>
      <c r="B308" s="5">
        <v>46458</v>
      </c>
      <c r="C308" s="5" t="s">
        <v>458</v>
      </c>
      <c r="D308" s="4" t="s">
        <v>987</v>
      </c>
      <c r="E308" s="5" t="s">
        <v>443</v>
      </c>
      <c r="F308" s="5" t="s">
        <v>625</v>
      </c>
      <c r="G308" s="5">
        <v>4</v>
      </c>
      <c r="H308" s="5"/>
    </row>
    <row r="309" spans="1:8" ht="15.75" x14ac:dyDescent="0.25">
      <c r="A309" s="5" t="s">
        <v>12</v>
      </c>
      <c r="B309" s="5">
        <v>47972</v>
      </c>
      <c r="C309" s="5" t="s">
        <v>459</v>
      </c>
      <c r="D309" s="4" t="s">
        <v>988</v>
      </c>
      <c r="E309" s="5"/>
      <c r="F309" s="5" t="s">
        <v>625</v>
      </c>
      <c r="G309" s="5">
        <v>4</v>
      </c>
      <c r="H309" s="5"/>
    </row>
    <row r="310" spans="1:8" ht="15.75" x14ac:dyDescent="0.25">
      <c r="A310" s="5" t="s">
        <v>12</v>
      </c>
      <c r="B310" s="5">
        <v>50367</v>
      </c>
      <c r="C310" s="5" t="s">
        <v>460</v>
      </c>
      <c r="D310" s="4" t="s">
        <v>841</v>
      </c>
      <c r="E310" s="5" t="s">
        <v>461</v>
      </c>
      <c r="F310" s="5" t="s">
        <v>625</v>
      </c>
      <c r="G310" s="5">
        <v>9</v>
      </c>
      <c r="H310" s="5"/>
    </row>
    <row r="311" spans="1:8" ht="15.75" x14ac:dyDescent="0.25">
      <c r="A311" s="5" t="s">
        <v>12</v>
      </c>
      <c r="B311" s="5">
        <v>53145</v>
      </c>
      <c r="C311" s="5" t="s">
        <v>462</v>
      </c>
      <c r="D311" s="4" t="s">
        <v>989</v>
      </c>
      <c r="E311" s="5" t="s">
        <v>443</v>
      </c>
      <c r="F311" s="5" t="s">
        <v>625</v>
      </c>
      <c r="G311" s="5">
        <v>2</v>
      </c>
      <c r="H311" s="5"/>
    </row>
    <row r="312" spans="1:8" ht="15.75" x14ac:dyDescent="0.25">
      <c r="A312" s="5" t="s">
        <v>12</v>
      </c>
      <c r="B312" s="5">
        <v>53146</v>
      </c>
      <c r="C312" s="5" t="s">
        <v>463</v>
      </c>
      <c r="D312" s="4" t="s">
        <v>843</v>
      </c>
      <c r="E312" s="5" t="s">
        <v>443</v>
      </c>
      <c r="F312" s="5" t="s">
        <v>625</v>
      </c>
      <c r="G312" s="5">
        <v>6</v>
      </c>
      <c r="H312" s="5"/>
    </row>
    <row r="313" spans="1:8" ht="15.75" x14ac:dyDescent="0.25">
      <c r="A313" s="5" t="s">
        <v>12</v>
      </c>
      <c r="B313" s="5">
        <v>53907</v>
      </c>
      <c r="C313" s="5" t="s">
        <v>464</v>
      </c>
      <c r="D313" s="4" t="s">
        <v>845</v>
      </c>
      <c r="E313" s="5"/>
      <c r="F313" s="5" t="s">
        <v>625</v>
      </c>
      <c r="G313" s="5">
        <v>4</v>
      </c>
      <c r="H313" s="5"/>
    </row>
    <row r="314" spans="1:8" ht="15.75" x14ac:dyDescent="0.25">
      <c r="A314" s="5" t="s">
        <v>12</v>
      </c>
      <c r="B314" s="5">
        <v>55189</v>
      </c>
      <c r="C314" s="5" t="s">
        <v>465</v>
      </c>
      <c r="D314" s="4" t="s">
        <v>844</v>
      </c>
      <c r="E314" s="5" t="s">
        <v>448</v>
      </c>
      <c r="F314" s="5" t="s">
        <v>625</v>
      </c>
      <c r="G314" s="5">
        <v>8</v>
      </c>
      <c r="H314" s="5"/>
    </row>
    <row r="315" spans="1:8" ht="15.75" x14ac:dyDescent="0.25">
      <c r="A315" s="5" t="s">
        <v>12</v>
      </c>
      <c r="B315" s="5">
        <v>60735</v>
      </c>
      <c r="C315" s="5" t="s">
        <v>466</v>
      </c>
      <c r="D315" s="4" t="s">
        <v>990</v>
      </c>
      <c r="E315" s="5"/>
      <c r="F315" s="5" t="s">
        <v>625</v>
      </c>
      <c r="G315" s="5">
        <v>4</v>
      </c>
      <c r="H315" s="5"/>
    </row>
    <row r="316" spans="1:8" ht="15.75" x14ac:dyDescent="0.25">
      <c r="A316" s="5" t="s">
        <v>12</v>
      </c>
      <c r="B316" s="5">
        <v>62309</v>
      </c>
      <c r="C316" s="5" t="s">
        <v>467</v>
      </c>
      <c r="D316" s="4" t="s">
        <v>849</v>
      </c>
      <c r="E316" s="5" t="s">
        <v>468</v>
      </c>
      <c r="F316" s="5" t="s">
        <v>625</v>
      </c>
      <c r="G316" s="5">
        <v>5</v>
      </c>
      <c r="H316" s="5"/>
    </row>
    <row r="317" spans="1:8" ht="15.75" x14ac:dyDescent="0.25">
      <c r="A317" s="5" t="s">
        <v>12</v>
      </c>
      <c r="B317" s="5">
        <v>65780</v>
      </c>
      <c r="C317" s="5" t="s">
        <v>469</v>
      </c>
      <c r="D317" s="4" t="s">
        <v>847</v>
      </c>
      <c r="E317" s="5" t="s">
        <v>470</v>
      </c>
      <c r="F317" s="5" t="s">
        <v>625</v>
      </c>
      <c r="G317" s="5">
        <v>9</v>
      </c>
      <c r="H317" s="5"/>
    </row>
    <row r="318" spans="1:8" ht="15.75" x14ac:dyDescent="0.25">
      <c r="A318" s="5" t="s">
        <v>12</v>
      </c>
      <c r="B318" s="5">
        <v>67175</v>
      </c>
      <c r="C318" s="5" t="s">
        <v>471</v>
      </c>
      <c r="D318" s="4" t="s">
        <v>991</v>
      </c>
      <c r="E318" s="5" t="s">
        <v>472</v>
      </c>
      <c r="F318" s="5" t="s">
        <v>625</v>
      </c>
      <c r="G318" s="5">
        <v>2</v>
      </c>
      <c r="H318" s="5"/>
    </row>
    <row r="319" spans="1:8" ht="15.75" x14ac:dyDescent="0.25">
      <c r="A319" s="5" t="s">
        <v>12</v>
      </c>
      <c r="B319" s="5">
        <v>69544</v>
      </c>
      <c r="C319" s="5" t="s">
        <v>473</v>
      </c>
      <c r="D319" s="4" t="s">
        <v>992</v>
      </c>
      <c r="E319" s="5" t="s">
        <v>474</v>
      </c>
      <c r="F319" s="5" t="s">
        <v>625</v>
      </c>
      <c r="G319" s="5">
        <v>5</v>
      </c>
      <c r="H319" s="5"/>
    </row>
    <row r="320" spans="1:8" ht="15.75" x14ac:dyDescent="0.25">
      <c r="A320" s="5" t="s">
        <v>11</v>
      </c>
      <c r="B320" s="5">
        <v>203</v>
      </c>
      <c r="C320" s="5" t="s">
        <v>486</v>
      </c>
      <c r="D320" s="4" t="s">
        <v>993</v>
      </c>
      <c r="E320" s="5" t="s">
        <v>487</v>
      </c>
      <c r="F320" s="5" t="s">
        <v>625</v>
      </c>
      <c r="G320" s="5">
        <v>6</v>
      </c>
      <c r="H320" s="5"/>
    </row>
    <row r="321" spans="1:8" ht="15.75" x14ac:dyDescent="0.25">
      <c r="A321" s="5" t="s">
        <v>11</v>
      </c>
      <c r="B321" s="5">
        <v>11518</v>
      </c>
      <c r="C321" s="5" t="s">
        <v>488</v>
      </c>
      <c r="D321" s="4" t="s">
        <v>855</v>
      </c>
      <c r="E321" s="5" t="s">
        <v>489</v>
      </c>
      <c r="F321" s="5" t="s">
        <v>625</v>
      </c>
      <c r="G321" s="5">
        <v>2</v>
      </c>
      <c r="H321" s="5"/>
    </row>
    <row r="322" spans="1:8" ht="15.75" x14ac:dyDescent="0.25">
      <c r="A322" s="5" t="s">
        <v>11</v>
      </c>
      <c r="B322" s="5">
        <v>25752</v>
      </c>
      <c r="C322" s="5" t="s">
        <v>490</v>
      </c>
      <c r="D322" s="4" t="s">
        <v>856</v>
      </c>
      <c r="E322" s="5" t="s">
        <v>140</v>
      </c>
      <c r="F322" s="5" t="s">
        <v>625</v>
      </c>
      <c r="G322" s="5">
        <v>4</v>
      </c>
      <c r="H322" s="5"/>
    </row>
    <row r="323" spans="1:8" ht="15.75" x14ac:dyDescent="0.25">
      <c r="A323" s="5" t="s">
        <v>11</v>
      </c>
      <c r="B323" s="5">
        <v>44959</v>
      </c>
      <c r="C323" s="5" t="s">
        <v>491</v>
      </c>
      <c r="D323" s="4" t="s">
        <v>857</v>
      </c>
      <c r="E323" s="5" t="s">
        <v>492</v>
      </c>
      <c r="F323" s="5" t="s">
        <v>625</v>
      </c>
      <c r="G323" s="5">
        <v>6</v>
      </c>
      <c r="H323" s="5"/>
    </row>
    <row r="324" spans="1:8" ht="15.75" x14ac:dyDescent="0.25">
      <c r="A324" s="5" t="s">
        <v>11</v>
      </c>
      <c r="B324" s="5">
        <v>46454</v>
      </c>
      <c r="C324" s="5" t="s">
        <v>493</v>
      </c>
      <c r="D324" s="4" t="s">
        <v>858</v>
      </c>
      <c r="E324" s="5" t="s">
        <v>443</v>
      </c>
      <c r="F324" s="5" t="s">
        <v>625</v>
      </c>
      <c r="G324" s="5">
        <v>5</v>
      </c>
      <c r="H324" s="5"/>
    </row>
    <row r="325" spans="1:8" ht="15.75" x14ac:dyDescent="0.25">
      <c r="A325" s="5" t="s">
        <v>11</v>
      </c>
      <c r="B325" s="5">
        <v>46457</v>
      </c>
      <c r="C325" s="5" t="s">
        <v>494</v>
      </c>
      <c r="D325" s="4" t="s">
        <v>859</v>
      </c>
      <c r="E325" s="5" t="s">
        <v>443</v>
      </c>
      <c r="F325" s="5" t="s">
        <v>625</v>
      </c>
      <c r="G325" s="5">
        <v>4</v>
      </c>
      <c r="H325" s="5"/>
    </row>
    <row r="326" spans="1:8" ht="15.75" x14ac:dyDescent="0.25">
      <c r="A326" s="5" t="s">
        <v>11</v>
      </c>
      <c r="B326" s="5">
        <v>50629</v>
      </c>
      <c r="C326" s="5" t="s">
        <v>495</v>
      </c>
      <c r="D326" s="4" t="s">
        <v>860</v>
      </c>
      <c r="E326" s="5"/>
      <c r="F326" s="5" t="s">
        <v>625</v>
      </c>
      <c r="G326" s="5">
        <v>5</v>
      </c>
      <c r="H326" s="5"/>
    </row>
    <row r="327" spans="1:8" ht="15.75" x14ac:dyDescent="0.25">
      <c r="A327" s="5" t="s">
        <v>11</v>
      </c>
      <c r="B327" s="5">
        <v>61208</v>
      </c>
      <c r="C327" s="5" t="s">
        <v>496</v>
      </c>
      <c r="D327" s="4" t="s">
        <v>861</v>
      </c>
      <c r="E327" s="5" t="s">
        <v>497</v>
      </c>
      <c r="F327" s="5" t="s">
        <v>625</v>
      </c>
      <c r="G327" s="5">
        <v>10</v>
      </c>
      <c r="H327" s="5"/>
    </row>
    <row r="328" spans="1:8" ht="15.75" x14ac:dyDescent="0.25">
      <c r="A328" s="5" t="s">
        <v>11</v>
      </c>
      <c r="B328" s="5">
        <v>67597</v>
      </c>
      <c r="C328" s="5" t="s">
        <v>498</v>
      </c>
      <c r="D328" s="4" t="s">
        <v>865</v>
      </c>
      <c r="E328" s="5"/>
      <c r="F328" s="5" t="s">
        <v>625</v>
      </c>
      <c r="G328" s="5">
        <v>7</v>
      </c>
      <c r="H328" s="5"/>
    </row>
    <row r="329" spans="1:8" ht="15.75" x14ac:dyDescent="0.25">
      <c r="A329" s="5" t="s">
        <v>11</v>
      </c>
      <c r="B329" s="5">
        <v>68064</v>
      </c>
      <c r="C329" s="5" t="s">
        <v>499</v>
      </c>
      <c r="D329" s="4" t="s">
        <v>866</v>
      </c>
      <c r="E329" s="5" t="s">
        <v>500</v>
      </c>
      <c r="F329" s="5" t="s">
        <v>625</v>
      </c>
      <c r="G329" s="5">
        <v>10</v>
      </c>
      <c r="H329" s="5"/>
    </row>
    <row r="330" spans="1:8" ht="15.75" x14ac:dyDescent="0.25">
      <c r="A330" s="5" t="s">
        <v>11</v>
      </c>
      <c r="B330" s="5">
        <v>68236</v>
      </c>
      <c r="C330" s="5" t="s">
        <v>501</v>
      </c>
      <c r="D330" s="4" t="s">
        <v>867</v>
      </c>
      <c r="E330" s="5" t="s">
        <v>500</v>
      </c>
      <c r="F330" s="5" t="s">
        <v>625</v>
      </c>
      <c r="G330" s="5">
        <v>10</v>
      </c>
      <c r="H330" s="5"/>
    </row>
    <row r="331" spans="1:8" ht="15.75" x14ac:dyDescent="0.25">
      <c r="A331" s="5" t="s">
        <v>11</v>
      </c>
      <c r="B331" s="5">
        <v>68395</v>
      </c>
      <c r="C331" s="5" t="s">
        <v>502</v>
      </c>
      <c r="D331" s="4" t="s">
        <v>868</v>
      </c>
      <c r="E331" s="5" t="s">
        <v>500</v>
      </c>
      <c r="F331" s="5" t="s">
        <v>625</v>
      </c>
      <c r="G331" s="5">
        <v>9</v>
      </c>
      <c r="H331" s="5"/>
    </row>
    <row r="332" spans="1:8" ht="15.75" x14ac:dyDescent="0.25">
      <c r="A332" s="5" t="s">
        <v>11</v>
      </c>
      <c r="B332" s="5">
        <v>68631</v>
      </c>
      <c r="C332" s="5" t="s">
        <v>503</v>
      </c>
      <c r="D332" s="4" t="s">
        <v>869</v>
      </c>
      <c r="E332" s="5"/>
      <c r="F332" s="5" t="s">
        <v>625</v>
      </c>
      <c r="G332" s="5">
        <v>7</v>
      </c>
      <c r="H332" s="5"/>
    </row>
    <row r="333" spans="1:8" ht="15.75" x14ac:dyDescent="0.25">
      <c r="A333" s="5" t="s">
        <v>10</v>
      </c>
      <c r="B333" s="5">
        <v>103</v>
      </c>
      <c r="C333" s="5" t="s">
        <v>530</v>
      </c>
      <c r="D333" s="4" t="s">
        <v>870</v>
      </c>
      <c r="E333" s="5" t="s">
        <v>505</v>
      </c>
      <c r="F333" s="5" t="s">
        <v>625</v>
      </c>
      <c r="G333" s="5">
        <v>7</v>
      </c>
      <c r="H333" s="5"/>
    </row>
    <row r="334" spans="1:8" ht="15.75" x14ac:dyDescent="0.25">
      <c r="A334" s="5" t="s">
        <v>10</v>
      </c>
      <c r="B334" s="5">
        <v>112</v>
      </c>
      <c r="C334" s="5" t="s">
        <v>531</v>
      </c>
      <c r="D334" s="4" t="s">
        <v>871</v>
      </c>
      <c r="E334" s="5" t="s">
        <v>505</v>
      </c>
      <c r="F334" s="5" t="s">
        <v>625</v>
      </c>
      <c r="G334" s="5">
        <v>7</v>
      </c>
      <c r="H334" s="5"/>
    </row>
    <row r="335" spans="1:8" ht="15.75" x14ac:dyDescent="0.25">
      <c r="A335" s="5" t="s">
        <v>10</v>
      </c>
      <c r="B335" s="5">
        <v>30892</v>
      </c>
      <c r="C335" s="5" t="s">
        <v>532</v>
      </c>
      <c r="D335" s="4" t="s">
        <v>852</v>
      </c>
      <c r="E335" s="5"/>
      <c r="F335" s="5" t="s">
        <v>625</v>
      </c>
      <c r="G335" s="5">
        <v>6</v>
      </c>
      <c r="H335" s="5"/>
    </row>
    <row r="336" spans="1:8" ht="15.75" x14ac:dyDescent="0.25">
      <c r="A336" s="5" t="s">
        <v>10</v>
      </c>
      <c r="B336" s="5">
        <v>52993</v>
      </c>
      <c r="C336" s="5" t="s">
        <v>533</v>
      </c>
      <c r="D336" s="4" t="s">
        <v>853</v>
      </c>
      <c r="E336" s="5"/>
      <c r="F336" s="5" t="s">
        <v>625</v>
      </c>
      <c r="G336" s="5">
        <v>6</v>
      </c>
      <c r="H336" s="5"/>
    </row>
    <row r="337" spans="1:8" ht="15.75" x14ac:dyDescent="0.25">
      <c r="A337" s="5" t="s">
        <v>10</v>
      </c>
      <c r="B337" s="5">
        <v>53738</v>
      </c>
      <c r="C337" s="5" t="s">
        <v>534</v>
      </c>
      <c r="D337" s="4" t="s">
        <v>854</v>
      </c>
      <c r="E337" s="5" t="s">
        <v>535</v>
      </c>
      <c r="F337" s="5" t="s">
        <v>625</v>
      </c>
      <c r="G337" s="5">
        <v>6</v>
      </c>
      <c r="H337" s="5"/>
    </row>
    <row r="338" spans="1:8" ht="15.75" x14ac:dyDescent="0.25">
      <c r="A338" s="5" t="s">
        <v>10</v>
      </c>
      <c r="B338" s="5">
        <v>53787</v>
      </c>
      <c r="C338" s="5" t="s">
        <v>536</v>
      </c>
      <c r="D338" s="4" t="s">
        <v>864</v>
      </c>
      <c r="E338" s="5"/>
      <c r="F338" s="5" t="s">
        <v>625</v>
      </c>
      <c r="G338" s="5">
        <v>9</v>
      </c>
      <c r="H338" s="5"/>
    </row>
    <row r="339" spans="1:8" ht="15.75" x14ac:dyDescent="0.25">
      <c r="A339" s="5" t="s">
        <v>10</v>
      </c>
      <c r="B339" s="5">
        <v>57072</v>
      </c>
      <c r="C339" s="5" t="s">
        <v>537</v>
      </c>
      <c r="D339" s="4" t="s">
        <v>863</v>
      </c>
      <c r="E339" s="5" t="s">
        <v>538</v>
      </c>
      <c r="F339" s="5" t="s">
        <v>625</v>
      </c>
      <c r="G339" s="5">
        <v>5</v>
      </c>
      <c r="H339" s="5"/>
    </row>
    <row r="340" spans="1:8" ht="15.75" x14ac:dyDescent="0.25">
      <c r="A340" s="5" t="s">
        <v>10</v>
      </c>
      <c r="B340" s="5">
        <v>60587</v>
      </c>
      <c r="C340" s="5" t="s">
        <v>539</v>
      </c>
      <c r="D340" s="4" t="s">
        <v>862</v>
      </c>
      <c r="E340" s="5" t="s">
        <v>540</v>
      </c>
      <c r="F340" s="5" t="s">
        <v>625</v>
      </c>
      <c r="G340" s="5">
        <v>4</v>
      </c>
      <c r="H340" s="5"/>
    </row>
    <row r="341" spans="1:8" ht="15.75" x14ac:dyDescent="0.25">
      <c r="A341" s="5" t="s">
        <v>10</v>
      </c>
      <c r="B341" s="5">
        <v>61173</v>
      </c>
      <c r="C341" s="5" t="s">
        <v>541</v>
      </c>
      <c r="D341" s="4" t="s">
        <v>1010</v>
      </c>
      <c r="E341" s="5"/>
      <c r="F341" s="5" t="s">
        <v>625</v>
      </c>
      <c r="G341" s="5">
        <v>4</v>
      </c>
      <c r="H341" s="5"/>
    </row>
    <row r="342" spans="1:8" ht="15.75" x14ac:dyDescent="0.25">
      <c r="A342" s="5" t="s">
        <v>10</v>
      </c>
      <c r="B342" s="5">
        <v>61772</v>
      </c>
      <c r="C342" s="5" t="s">
        <v>271</v>
      </c>
      <c r="D342" s="4" t="s">
        <v>994</v>
      </c>
      <c r="E342" s="5" t="s">
        <v>542</v>
      </c>
      <c r="F342" s="5" t="s">
        <v>625</v>
      </c>
      <c r="G342" s="5">
        <v>7</v>
      </c>
      <c r="H342" s="5"/>
    </row>
    <row r="343" spans="1:8" ht="15.75" x14ac:dyDescent="0.25">
      <c r="A343" s="5" t="s">
        <v>10</v>
      </c>
      <c r="B343" s="5">
        <v>65046</v>
      </c>
      <c r="C343" s="5" t="s">
        <v>543</v>
      </c>
      <c r="D343" s="4" t="s">
        <v>873</v>
      </c>
      <c r="E343" s="5"/>
      <c r="F343" s="5" t="s">
        <v>625</v>
      </c>
      <c r="G343" s="5">
        <v>3</v>
      </c>
      <c r="H343" s="5"/>
    </row>
    <row r="344" spans="1:8" ht="15.75" x14ac:dyDescent="0.25">
      <c r="A344" s="5" t="s">
        <v>10</v>
      </c>
      <c r="B344" s="5">
        <v>65316</v>
      </c>
      <c r="C344" s="5" t="s">
        <v>544</v>
      </c>
      <c r="D344" s="4" t="s">
        <v>995</v>
      </c>
      <c r="E344" s="5" t="s">
        <v>545</v>
      </c>
      <c r="F344" s="5" t="s">
        <v>625</v>
      </c>
      <c r="G344" s="5">
        <v>5</v>
      </c>
      <c r="H344" s="5"/>
    </row>
    <row r="345" spans="1:8" ht="15.75" x14ac:dyDescent="0.25">
      <c r="A345" s="5" t="s">
        <v>10</v>
      </c>
      <c r="B345" s="5">
        <v>65936</v>
      </c>
      <c r="C345" s="5" t="s">
        <v>546</v>
      </c>
      <c r="D345" s="4" t="s">
        <v>875</v>
      </c>
      <c r="E345" s="5" t="s">
        <v>547</v>
      </c>
      <c r="F345" s="5" t="s">
        <v>625</v>
      </c>
      <c r="G345" s="5">
        <v>7</v>
      </c>
      <c r="H345" s="5"/>
    </row>
    <row r="346" spans="1:8" ht="15.75" x14ac:dyDescent="0.25">
      <c r="A346" s="5" t="s">
        <v>10</v>
      </c>
      <c r="B346" s="5">
        <v>66858</v>
      </c>
      <c r="C346" s="5" t="s">
        <v>548</v>
      </c>
      <c r="D346" s="4" t="s">
        <v>876</v>
      </c>
      <c r="E346" s="5" t="s">
        <v>549</v>
      </c>
      <c r="F346" s="5" t="s">
        <v>625</v>
      </c>
      <c r="G346" s="5">
        <v>6</v>
      </c>
      <c r="H346" s="5"/>
    </row>
    <row r="347" spans="1:8" ht="15.75" x14ac:dyDescent="0.25">
      <c r="A347" s="5" t="s">
        <v>10</v>
      </c>
      <c r="B347" s="5">
        <v>67457</v>
      </c>
      <c r="C347" s="5" t="s">
        <v>550</v>
      </c>
      <c r="D347" s="4" t="s">
        <v>877</v>
      </c>
      <c r="E347" s="5"/>
      <c r="F347" s="5" t="s">
        <v>625</v>
      </c>
      <c r="G347" s="5">
        <v>7</v>
      </c>
      <c r="H347" s="5"/>
    </row>
    <row r="348" spans="1:8" ht="15.75" x14ac:dyDescent="0.25">
      <c r="A348" s="5" t="s">
        <v>10</v>
      </c>
      <c r="B348" s="5">
        <v>67519</v>
      </c>
      <c r="C348" s="5" t="s">
        <v>551</v>
      </c>
      <c r="D348" s="4" t="s">
        <v>878</v>
      </c>
      <c r="E348" s="5" t="s">
        <v>552</v>
      </c>
      <c r="F348" s="5" t="s">
        <v>625</v>
      </c>
      <c r="G348" s="5">
        <v>6</v>
      </c>
      <c r="H348" s="5"/>
    </row>
    <row r="349" spans="1:8" ht="15.75" x14ac:dyDescent="0.25">
      <c r="A349" s="5" t="s">
        <v>10</v>
      </c>
      <c r="B349" s="5">
        <v>67740</v>
      </c>
      <c r="C349" s="5" t="s">
        <v>553</v>
      </c>
      <c r="D349" s="4" t="s">
        <v>879</v>
      </c>
      <c r="E349" s="5"/>
      <c r="F349" s="5" t="s">
        <v>625</v>
      </c>
      <c r="G349" s="5">
        <v>8</v>
      </c>
      <c r="H349" s="5"/>
    </row>
    <row r="350" spans="1:8" ht="15.75" x14ac:dyDescent="0.25">
      <c r="A350" s="5" t="s">
        <v>10</v>
      </c>
      <c r="B350" s="5">
        <v>67743</v>
      </c>
      <c r="C350" s="5" t="s">
        <v>517</v>
      </c>
      <c r="D350" s="4" t="s">
        <v>880</v>
      </c>
      <c r="E350" s="5"/>
      <c r="F350" s="5" t="s">
        <v>625</v>
      </c>
      <c r="G350" s="5">
        <v>5</v>
      </c>
      <c r="H350" s="5"/>
    </row>
    <row r="351" spans="1:8" ht="15.75" x14ac:dyDescent="0.25">
      <c r="A351" s="5" t="s">
        <v>10</v>
      </c>
      <c r="B351" s="5">
        <v>68220</v>
      </c>
      <c r="C351" s="5" t="s">
        <v>554</v>
      </c>
      <c r="D351" s="4" t="s">
        <v>1011</v>
      </c>
      <c r="E351" s="5"/>
      <c r="F351" s="5" t="s">
        <v>625</v>
      </c>
      <c r="G351" s="5">
        <v>7</v>
      </c>
      <c r="H351" s="5"/>
    </row>
    <row r="352" spans="1:8" ht="15.75" x14ac:dyDescent="0.25">
      <c r="A352" s="5" t="s">
        <v>10</v>
      </c>
      <c r="B352" s="5">
        <v>68273</v>
      </c>
      <c r="C352" s="5" t="s">
        <v>555</v>
      </c>
      <c r="D352" s="4" t="s">
        <v>882</v>
      </c>
      <c r="E352" s="5" t="s">
        <v>528</v>
      </c>
      <c r="F352" s="5" t="s">
        <v>625</v>
      </c>
      <c r="G352" s="5">
        <v>9</v>
      </c>
      <c r="H352" s="5"/>
    </row>
    <row r="353" spans="1:8" ht="15.75" x14ac:dyDescent="0.25">
      <c r="A353" s="5" t="s">
        <v>13</v>
      </c>
      <c r="B353" s="5">
        <v>24578</v>
      </c>
      <c r="C353" s="5" t="s">
        <v>574</v>
      </c>
      <c r="D353" s="4" t="s">
        <v>996</v>
      </c>
      <c r="E353" s="5" t="s">
        <v>575</v>
      </c>
      <c r="F353" s="5" t="s">
        <v>625</v>
      </c>
      <c r="G353" s="5">
        <v>8</v>
      </c>
      <c r="H353" s="5"/>
    </row>
    <row r="354" spans="1:8" ht="15.75" x14ac:dyDescent="0.25">
      <c r="A354" s="5" t="s">
        <v>13</v>
      </c>
      <c r="B354" s="5">
        <v>37547</v>
      </c>
      <c r="C354" s="5" t="s">
        <v>576</v>
      </c>
      <c r="D354" s="4" t="s">
        <v>910</v>
      </c>
      <c r="E354" s="5" t="s">
        <v>577</v>
      </c>
      <c r="F354" s="5" t="s">
        <v>625</v>
      </c>
      <c r="G354" s="5">
        <v>7</v>
      </c>
      <c r="H354" s="5"/>
    </row>
    <row r="355" spans="1:8" ht="15.75" x14ac:dyDescent="0.25">
      <c r="A355" s="5" t="s">
        <v>13</v>
      </c>
      <c r="B355" s="5">
        <v>45035</v>
      </c>
      <c r="C355" s="5" t="s">
        <v>578</v>
      </c>
      <c r="D355" s="4" t="s">
        <v>1002</v>
      </c>
      <c r="E355" s="5" t="s">
        <v>579</v>
      </c>
      <c r="F355" s="5" t="s">
        <v>625</v>
      </c>
      <c r="G355" s="5">
        <v>6</v>
      </c>
      <c r="H355" s="5"/>
    </row>
    <row r="356" spans="1:8" ht="15.75" x14ac:dyDescent="0.25">
      <c r="A356" s="5" t="s">
        <v>13</v>
      </c>
      <c r="B356" s="5">
        <v>55191</v>
      </c>
      <c r="C356" s="5" t="s">
        <v>580</v>
      </c>
      <c r="D356" s="4" t="s">
        <v>1003</v>
      </c>
      <c r="E356" s="5" t="s">
        <v>448</v>
      </c>
      <c r="F356" s="5" t="s">
        <v>625</v>
      </c>
      <c r="G356" s="5">
        <v>7</v>
      </c>
      <c r="H356" s="5"/>
    </row>
    <row r="357" spans="1:8" ht="15.75" x14ac:dyDescent="0.25">
      <c r="A357" s="5" t="s">
        <v>13</v>
      </c>
      <c r="B357" s="5">
        <v>55212</v>
      </c>
      <c r="C357" s="5" t="s">
        <v>581</v>
      </c>
      <c r="D357" s="4" t="s">
        <v>911</v>
      </c>
      <c r="E357" s="5" t="s">
        <v>582</v>
      </c>
      <c r="F357" s="5" t="s">
        <v>625</v>
      </c>
      <c r="G357" s="5">
        <v>9</v>
      </c>
      <c r="H357" s="5"/>
    </row>
    <row r="358" spans="1:8" ht="15.75" x14ac:dyDescent="0.25">
      <c r="A358" s="5" t="s">
        <v>13</v>
      </c>
      <c r="B358" s="5">
        <v>55581</v>
      </c>
      <c r="C358" s="5" t="s">
        <v>583</v>
      </c>
      <c r="D358" s="4" t="s">
        <v>912</v>
      </c>
      <c r="E358" s="5" t="s">
        <v>584</v>
      </c>
      <c r="F358" s="5" t="s">
        <v>625</v>
      </c>
      <c r="G358" s="5">
        <v>6</v>
      </c>
      <c r="H358" s="5"/>
    </row>
    <row r="359" spans="1:8" ht="15.75" x14ac:dyDescent="0.25">
      <c r="A359" s="5" t="s">
        <v>13</v>
      </c>
      <c r="B359" s="5">
        <v>56151</v>
      </c>
      <c r="C359" s="5" t="s">
        <v>585</v>
      </c>
      <c r="D359" s="4" t="s">
        <v>913</v>
      </c>
      <c r="E359" s="5" t="s">
        <v>586</v>
      </c>
      <c r="F359" s="5" t="s">
        <v>625</v>
      </c>
      <c r="G359" s="5">
        <v>8</v>
      </c>
      <c r="H359" s="5"/>
    </row>
    <row r="360" spans="1:8" ht="15.75" x14ac:dyDescent="0.25">
      <c r="A360" s="5" t="s">
        <v>13</v>
      </c>
      <c r="B360" s="5">
        <v>56264</v>
      </c>
      <c r="C360" s="5" t="s">
        <v>587</v>
      </c>
      <c r="D360" s="4" t="s">
        <v>914</v>
      </c>
      <c r="E360" s="5"/>
      <c r="F360" s="5" t="s">
        <v>625</v>
      </c>
      <c r="G360" s="5">
        <v>5</v>
      </c>
      <c r="H360" s="5"/>
    </row>
    <row r="361" spans="1:8" ht="15.75" x14ac:dyDescent="0.25">
      <c r="A361" s="5" t="s">
        <v>13</v>
      </c>
      <c r="B361" s="5">
        <v>57611</v>
      </c>
      <c r="C361" s="5" t="s">
        <v>588</v>
      </c>
      <c r="D361" s="4" t="s">
        <v>915</v>
      </c>
      <c r="E361" s="5"/>
      <c r="F361" s="5" t="s">
        <v>625</v>
      </c>
      <c r="G361" s="5">
        <v>2</v>
      </c>
      <c r="H361" s="5"/>
    </row>
    <row r="362" spans="1:8" ht="15.75" x14ac:dyDescent="0.25">
      <c r="A362" s="5" t="s">
        <v>13</v>
      </c>
      <c r="B362" s="5">
        <v>58647</v>
      </c>
      <c r="C362" s="5" t="s">
        <v>589</v>
      </c>
      <c r="D362" s="4" t="s">
        <v>916</v>
      </c>
      <c r="E362" s="5" t="s">
        <v>590</v>
      </c>
      <c r="F362" s="5" t="s">
        <v>625</v>
      </c>
      <c r="G362" s="5">
        <v>10</v>
      </c>
      <c r="H362" s="5"/>
    </row>
    <row r="363" spans="1:8" ht="15.75" x14ac:dyDescent="0.25">
      <c r="A363" s="5" t="s">
        <v>13</v>
      </c>
      <c r="B363" s="5">
        <v>59845</v>
      </c>
      <c r="C363" s="5" t="s">
        <v>591</v>
      </c>
      <c r="D363" s="4" t="s">
        <v>1004</v>
      </c>
      <c r="E363" s="5"/>
      <c r="F363" s="5" t="s">
        <v>625</v>
      </c>
      <c r="G363" s="5">
        <v>3</v>
      </c>
      <c r="H363" s="5"/>
    </row>
    <row r="364" spans="1:8" ht="15.75" x14ac:dyDescent="0.25">
      <c r="A364" s="5" t="s">
        <v>13</v>
      </c>
      <c r="B364" s="5">
        <v>59994</v>
      </c>
      <c r="C364" s="5" t="s">
        <v>592</v>
      </c>
      <c r="D364" s="4" t="s">
        <v>917</v>
      </c>
      <c r="E364" s="5" t="s">
        <v>592</v>
      </c>
      <c r="F364" s="5" t="s">
        <v>625</v>
      </c>
      <c r="G364" s="5">
        <v>8</v>
      </c>
      <c r="H364" s="5"/>
    </row>
    <row r="365" spans="1:8" ht="15.75" x14ac:dyDescent="0.25">
      <c r="A365" s="5" t="s">
        <v>13</v>
      </c>
      <c r="B365" s="5">
        <v>60897</v>
      </c>
      <c r="C365" s="5" t="s">
        <v>593</v>
      </c>
      <c r="D365" s="4" t="s">
        <v>918</v>
      </c>
      <c r="E365" s="5" t="s">
        <v>594</v>
      </c>
      <c r="F365" s="5" t="s">
        <v>625</v>
      </c>
      <c r="G365" s="5">
        <v>8</v>
      </c>
      <c r="H365" s="5"/>
    </row>
    <row r="366" spans="1:8" ht="15.75" x14ac:dyDescent="0.25">
      <c r="A366" s="5" t="s">
        <v>13</v>
      </c>
      <c r="B366" s="5">
        <v>60925</v>
      </c>
      <c r="C366" s="5" t="s">
        <v>595</v>
      </c>
      <c r="D366" s="4" t="s">
        <v>919</v>
      </c>
      <c r="E366" s="5"/>
      <c r="F366" s="5" t="s">
        <v>625</v>
      </c>
      <c r="G366" s="5">
        <v>7</v>
      </c>
      <c r="H366" s="5"/>
    </row>
    <row r="367" spans="1:8" ht="15.75" x14ac:dyDescent="0.25">
      <c r="A367" s="5" t="s">
        <v>13</v>
      </c>
      <c r="B367" s="5">
        <v>61312</v>
      </c>
      <c r="C367" s="5" t="s">
        <v>596</v>
      </c>
      <c r="D367" s="4" t="s">
        <v>920</v>
      </c>
      <c r="E367" s="5" t="s">
        <v>597</v>
      </c>
      <c r="F367" s="5" t="s">
        <v>625</v>
      </c>
      <c r="G367" s="5">
        <v>9</v>
      </c>
      <c r="H367" s="5"/>
    </row>
    <row r="368" spans="1:8" ht="15.75" x14ac:dyDescent="0.25">
      <c r="A368" s="5" t="s">
        <v>13</v>
      </c>
      <c r="B368" s="5">
        <v>62583</v>
      </c>
      <c r="C368" s="5" t="s">
        <v>598</v>
      </c>
      <c r="D368" s="4" t="s">
        <v>921</v>
      </c>
      <c r="E368" s="5" t="s">
        <v>599</v>
      </c>
      <c r="F368" s="5" t="s">
        <v>625</v>
      </c>
      <c r="G368" s="5">
        <v>4</v>
      </c>
      <c r="H368" s="5"/>
    </row>
    <row r="369" spans="1:8" ht="15.75" x14ac:dyDescent="0.25">
      <c r="A369" s="5" t="s">
        <v>13</v>
      </c>
      <c r="B369" s="5">
        <v>62612</v>
      </c>
      <c r="C369" s="5" t="s">
        <v>600</v>
      </c>
      <c r="D369" s="4" t="s">
        <v>922</v>
      </c>
      <c r="E369" s="5" t="s">
        <v>601</v>
      </c>
      <c r="F369" s="5" t="s">
        <v>625</v>
      </c>
      <c r="G369" s="5">
        <v>5</v>
      </c>
      <c r="H369" s="5"/>
    </row>
    <row r="370" spans="1:8" ht="15.75" x14ac:dyDescent="0.25">
      <c r="A370" s="5" t="s">
        <v>13</v>
      </c>
      <c r="B370" s="5">
        <v>62764</v>
      </c>
      <c r="C370" s="5" t="s">
        <v>602</v>
      </c>
      <c r="D370" s="4" t="s">
        <v>923</v>
      </c>
      <c r="E370" s="5"/>
      <c r="F370" s="5" t="s">
        <v>625</v>
      </c>
      <c r="G370" s="5">
        <v>3</v>
      </c>
      <c r="H370" s="5"/>
    </row>
    <row r="371" spans="1:8" ht="15.75" x14ac:dyDescent="0.25">
      <c r="A371" s="5" t="s">
        <v>13</v>
      </c>
      <c r="B371" s="5">
        <v>63622</v>
      </c>
      <c r="C371" s="5" t="s">
        <v>603</v>
      </c>
      <c r="D371" s="4" t="s">
        <v>924</v>
      </c>
      <c r="E371" s="5"/>
      <c r="F371" s="5" t="s">
        <v>625</v>
      </c>
      <c r="G371" s="5">
        <v>4</v>
      </c>
      <c r="H371" s="5"/>
    </row>
    <row r="372" spans="1:8" ht="15.75" x14ac:dyDescent="0.25">
      <c r="A372" s="5" t="s">
        <v>13</v>
      </c>
      <c r="B372" s="5">
        <v>65004</v>
      </c>
      <c r="C372" s="5" t="s">
        <v>604</v>
      </c>
      <c r="D372" s="4" t="s">
        <v>925</v>
      </c>
      <c r="E372" s="5"/>
      <c r="F372" s="5" t="s">
        <v>625</v>
      </c>
      <c r="G372" s="5">
        <v>5</v>
      </c>
      <c r="H372" s="5"/>
    </row>
    <row r="373" spans="1:8" ht="15.75" x14ac:dyDescent="0.25">
      <c r="A373" s="5" t="s">
        <v>13</v>
      </c>
      <c r="B373" s="5">
        <v>65427</v>
      </c>
      <c r="C373" s="5" t="s">
        <v>605</v>
      </c>
      <c r="D373" s="4" t="s">
        <v>926</v>
      </c>
      <c r="E373" s="5" t="s">
        <v>606</v>
      </c>
      <c r="F373" s="5" t="s">
        <v>625</v>
      </c>
      <c r="G373" s="5">
        <v>10</v>
      </c>
      <c r="H373" s="5"/>
    </row>
    <row r="374" spans="1:8" ht="15.75" x14ac:dyDescent="0.25">
      <c r="A374" s="5" t="s">
        <v>13</v>
      </c>
      <c r="B374" s="5">
        <v>65790</v>
      </c>
      <c r="C374" s="5" t="s">
        <v>271</v>
      </c>
      <c r="D374" s="4" t="s">
        <v>1005</v>
      </c>
      <c r="E374" s="5" t="s">
        <v>607</v>
      </c>
      <c r="F374" s="5" t="s">
        <v>625</v>
      </c>
      <c r="G374" s="5">
        <v>3</v>
      </c>
      <c r="H374" s="5"/>
    </row>
    <row r="375" spans="1:8" ht="15.75" x14ac:dyDescent="0.25">
      <c r="A375" s="5" t="s">
        <v>13</v>
      </c>
      <c r="B375" s="5">
        <v>65939</v>
      </c>
      <c r="C375" s="5" t="s">
        <v>608</v>
      </c>
      <c r="D375" s="4" t="s">
        <v>927</v>
      </c>
      <c r="E375" s="5"/>
      <c r="F375" s="5" t="s">
        <v>625</v>
      </c>
      <c r="G375" s="5">
        <v>7</v>
      </c>
      <c r="H375" s="5"/>
    </row>
    <row r="376" spans="1:8" ht="15.75" x14ac:dyDescent="0.25">
      <c r="A376" s="5" t="s">
        <v>13</v>
      </c>
      <c r="B376" s="5">
        <v>67071</v>
      </c>
      <c r="C376" s="5" t="s">
        <v>609</v>
      </c>
      <c r="D376" s="4" t="s">
        <v>928</v>
      </c>
      <c r="E376" s="5"/>
      <c r="F376" s="5" t="s">
        <v>625</v>
      </c>
      <c r="G376" s="5">
        <v>3</v>
      </c>
      <c r="H376" s="5"/>
    </row>
    <row r="377" spans="1:8" ht="15.75" x14ac:dyDescent="0.25">
      <c r="A377" s="5" t="s">
        <v>13</v>
      </c>
      <c r="B377" s="5">
        <v>67219</v>
      </c>
      <c r="C377" s="5" t="s">
        <v>610</v>
      </c>
      <c r="D377" s="4" t="s">
        <v>929</v>
      </c>
      <c r="E377" s="5" t="s">
        <v>611</v>
      </c>
      <c r="F377" s="5" t="s">
        <v>625</v>
      </c>
      <c r="G377" s="5">
        <v>6</v>
      </c>
      <c r="H377" s="5"/>
    </row>
    <row r="378" spans="1:8" ht="15.75" x14ac:dyDescent="0.25">
      <c r="A378" s="5" t="s">
        <v>13</v>
      </c>
      <c r="B378" s="5">
        <v>67596</v>
      </c>
      <c r="C378" s="5" t="s">
        <v>612</v>
      </c>
      <c r="D378" s="4" t="s">
        <v>930</v>
      </c>
      <c r="E378" s="5"/>
      <c r="F378" s="5" t="s">
        <v>625</v>
      </c>
      <c r="G378" s="5">
        <v>8</v>
      </c>
      <c r="H378" s="5"/>
    </row>
    <row r="379" spans="1:8" ht="15.75" x14ac:dyDescent="0.25">
      <c r="A379" s="5" t="s">
        <v>13</v>
      </c>
      <c r="B379" s="5">
        <v>67601</v>
      </c>
      <c r="C379" s="5" t="s">
        <v>613</v>
      </c>
      <c r="D379" s="4" t="s">
        <v>1006</v>
      </c>
      <c r="E379" s="5"/>
      <c r="F379" s="5" t="s">
        <v>625</v>
      </c>
      <c r="G379" s="5">
        <v>6</v>
      </c>
      <c r="H379" s="5"/>
    </row>
    <row r="380" spans="1:8" ht="15.75" x14ac:dyDescent="0.25">
      <c r="A380" s="5" t="s">
        <v>13</v>
      </c>
      <c r="B380" s="5">
        <v>67857</v>
      </c>
      <c r="C380" s="5" t="s">
        <v>614</v>
      </c>
      <c r="D380" s="4" t="s">
        <v>931</v>
      </c>
      <c r="E380" s="5" t="s">
        <v>615</v>
      </c>
      <c r="F380" s="5" t="s">
        <v>625</v>
      </c>
      <c r="G380" s="5">
        <v>4</v>
      </c>
      <c r="H380" s="5"/>
    </row>
    <row r="381" spans="1:8" ht="15.75" x14ac:dyDescent="0.25">
      <c r="A381" s="5" t="s">
        <v>13</v>
      </c>
      <c r="B381" s="5">
        <v>67975</v>
      </c>
      <c r="C381" s="5" t="s">
        <v>616</v>
      </c>
      <c r="D381" s="4" t="s">
        <v>932</v>
      </c>
      <c r="E381" s="5"/>
      <c r="F381" s="5" t="s">
        <v>625</v>
      </c>
      <c r="G381" s="5">
        <v>5</v>
      </c>
      <c r="H381" s="5"/>
    </row>
    <row r="382" spans="1:8" ht="15.75" x14ac:dyDescent="0.25">
      <c r="A382" s="5" t="s">
        <v>13</v>
      </c>
      <c r="B382" s="5">
        <v>67976</v>
      </c>
      <c r="C382" s="5" t="s">
        <v>617</v>
      </c>
      <c r="D382" s="4" t="s">
        <v>933</v>
      </c>
      <c r="E382" s="5"/>
      <c r="F382" s="5" t="s">
        <v>625</v>
      </c>
      <c r="G382" s="5">
        <v>5</v>
      </c>
      <c r="H382" s="5"/>
    </row>
    <row r="383" spans="1:8" ht="15.75" x14ac:dyDescent="0.25">
      <c r="A383" s="5" t="s">
        <v>13</v>
      </c>
      <c r="B383" s="5">
        <v>67977</v>
      </c>
      <c r="C383" s="5" t="s">
        <v>618</v>
      </c>
      <c r="D383" s="4" t="s">
        <v>934</v>
      </c>
      <c r="E383" s="5"/>
      <c r="F383" s="5" t="s">
        <v>625</v>
      </c>
      <c r="G383" s="5">
        <v>5</v>
      </c>
      <c r="H383" s="5"/>
    </row>
    <row r="384" spans="1:8" ht="15.75" x14ac:dyDescent="0.25">
      <c r="A384" s="5" t="s">
        <v>13</v>
      </c>
      <c r="B384" s="5">
        <v>67978</v>
      </c>
      <c r="C384" s="5" t="s">
        <v>619</v>
      </c>
      <c r="D384" s="4" t="s">
        <v>935</v>
      </c>
      <c r="E384" s="5"/>
      <c r="F384" s="5" t="s">
        <v>625</v>
      </c>
      <c r="G384" s="5">
        <v>4</v>
      </c>
      <c r="H384" s="5"/>
    </row>
    <row r="385" spans="1:8" ht="15.75" x14ac:dyDescent="0.25">
      <c r="A385" s="5" t="s">
        <v>13</v>
      </c>
      <c r="B385" s="5">
        <v>68958</v>
      </c>
      <c r="C385" s="5" t="s">
        <v>620</v>
      </c>
      <c r="D385" s="4" t="s">
        <v>936</v>
      </c>
      <c r="E385" s="5"/>
      <c r="F385" s="5" t="s">
        <v>625</v>
      </c>
      <c r="G385" s="5">
        <v>5</v>
      </c>
      <c r="H385" s="5"/>
    </row>
    <row r="386" spans="1:8" ht="15.75" x14ac:dyDescent="0.25">
      <c r="A386" s="5" t="s">
        <v>13</v>
      </c>
      <c r="B386" s="5">
        <v>69299</v>
      </c>
      <c r="C386" s="5" t="s">
        <v>621</v>
      </c>
      <c r="D386" s="4" t="s">
        <v>937</v>
      </c>
      <c r="E386" s="5"/>
      <c r="F386" s="5" t="s">
        <v>625</v>
      </c>
      <c r="G386" s="5">
        <v>3</v>
      </c>
      <c r="H386" s="5"/>
    </row>
    <row r="387" spans="1:8" ht="15.75" x14ac:dyDescent="0.25">
      <c r="A387" s="5" t="s">
        <v>673</v>
      </c>
      <c r="B387" s="5">
        <v>1</v>
      </c>
      <c r="C387" s="5" t="s">
        <v>675</v>
      </c>
      <c r="D387" s="4" t="s">
        <v>938</v>
      </c>
      <c r="E387" s="5"/>
      <c r="F387" s="5" t="s">
        <v>624</v>
      </c>
      <c r="G387" s="5">
        <v>6</v>
      </c>
      <c r="H387" s="5"/>
    </row>
    <row r="388" spans="1:8" ht="15.75" x14ac:dyDescent="0.25">
      <c r="A388" s="5" t="s">
        <v>673</v>
      </c>
      <c r="B388" s="5">
        <v>2</v>
      </c>
      <c r="C388" s="5" t="s">
        <v>676</v>
      </c>
      <c r="D388" s="4" t="s">
        <v>939</v>
      </c>
      <c r="E388" s="5"/>
      <c r="F388" s="5" t="s">
        <v>624</v>
      </c>
      <c r="G388" s="5">
        <v>6</v>
      </c>
      <c r="H388" s="5"/>
    </row>
    <row r="389" spans="1:8" ht="15.75" x14ac:dyDescent="0.25">
      <c r="A389" s="5" t="s">
        <v>673</v>
      </c>
      <c r="B389" s="5">
        <v>3</v>
      </c>
      <c r="C389" s="5" t="s">
        <v>677</v>
      </c>
      <c r="D389" s="4" t="s">
        <v>940</v>
      </c>
      <c r="E389" s="5"/>
      <c r="F389" s="5" t="s">
        <v>624</v>
      </c>
      <c r="G389" s="5">
        <v>6</v>
      </c>
      <c r="H389" s="5"/>
    </row>
    <row r="390" spans="1:8" ht="15.75" x14ac:dyDescent="0.25">
      <c r="A390" s="5" t="s">
        <v>673</v>
      </c>
      <c r="B390" s="5">
        <v>4</v>
      </c>
      <c r="C390" s="5" t="s">
        <v>678</v>
      </c>
      <c r="D390" s="4" t="s">
        <v>941</v>
      </c>
      <c r="E390" s="5"/>
      <c r="F390" s="5" t="s">
        <v>624</v>
      </c>
      <c r="G390" s="5">
        <v>6</v>
      </c>
      <c r="H390" s="5"/>
    </row>
    <row r="391" spans="1:8" ht="15.75" x14ac:dyDescent="0.25">
      <c r="A391" s="5" t="s">
        <v>673</v>
      </c>
      <c r="B391" s="5">
        <v>5</v>
      </c>
      <c r="C391" s="5" t="s">
        <v>679</v>
      </c>
      <c r="D391" s="4" t="s">
        <v>942</v>
      </c>
      <c r="E391" s="5"/>
      <c r="F391" s="5" t="s">
        <v>624</v>
      </c>
      <c r="G391" s="5">
        <v>6</v>
      </c>
      <c r="H391" s="5"/>
    </row>
    <row r="392" spans="1:8" ht="15.75" x14ac:dyDescent="0.25">
      <c r="A392" s="5" t="s">
        <v>673</v>
      </c>
      <c r="B392" s="5">
        <v>6</v>
      </c>
      <c r="C392" s="5" t="s">
        <v>680</v>
      </c>
      <c r="D392" s="4" t="s">
        <v>943</v>
      </c>
      <c r="E392" s="5"/>
      <c r="F392" s="5" t="s">
        <v>624</v>
      </c>
      <c r="G392" s="5">
        <v>6</v>
      </c>
      <c r="H392" s="5"/>
    </row>
    <row r="393" spans="1:8" ht="15.75" x14ac:dyDescent="0.25">
      <c r="A393" s="5" t="s">
        <v>673</v>
      </c>
      <c r="B393" s="5">
        <v>7</v>
      </c>
      <c r="C393" s="5" t="s">
        <v>681</v>
      </c>
      <c r="D393" s="4" t="s">
        <v>944</v>
      </c>
      <c r="E393" s="5"/>
      <c r="F393" s="5" t="s">
        <v>624</v>
      </c>
      <c r="G393" s="5">
        <v>6</v>
      </c>
      <c r="H393" s="5"/>
    </row>
    <row r="394" spans="1:8" ht="15.75" x14ac:dyDescent="0.25">
      <c r="A394" s="5" t="s">
        <v>673</v>
      </c>
      <c r="B394" s="5">
        <v>8</v>
      </c>
      <c r="C394" s="5" t="s">
        <v>682</v>
      </c>
      <c r="D394" s="4" t="s">
        <v>945</v>
      </c>
      <c r="E394" s="5"/>
      <c r="F394" s="5" t="s">
        <v>624</v>
      </c>
      <c r="G394" s="5">
        <v>6</v>
      </c>
      <c r="H394" s="5"/>
    </row>
    <row r="395" spans="1:8" ht="15.75" x14ac:dyDescent="0.25">
      <c r="A395" s="5" t="s">
        <v>673</v>
      </c>
      <c r="B395" s="5">
        <v>9</v>
      </c>
      <c r="C395" s="5" t="s">
        <v>683</v>
      </c>
      <c r="D395" s="4" t="s">
        <v>946</v>
      </c>
      <c r="E395" s="5"/>
      <c r="F395" s="5" t="s">
        <v>624</v>
      </c>
      <c r="G395" s="5">
        <v>6</v>
      </c>
      <c r="H395" s="5"/>
    </row>
    <row r="396" spans="1:8" ht="15.75" x14ac:dyDescent="0.25">
      <c r="A396" s="5" t="s">
        <v>673</v>
      </c>
      <c r="B396" s="5">
        <v>10</v>
      </c>
      <c r="C396" s="5" t="s">
        <v>684</v>
      </c>
      <c r="D396" s="4" t="s">
        <v>947</v>
      </c>
      <c r="E396" s="5"/>
      <c r="F396" s="5" t="s">
        <v>624</v>
      </c>
      <c r="G396" s="5">
        <v>6</v>
      </c>
      <c r="H396" s="5"/>
    </row>
    <row r="397" spans="1:8" ht="15.75" x14ac:dyDescent="0.25">
      <c r="A397" s="5" t="s">
        <v>673</v>
      </c>
      <c r="B397" s="5">
        <v>11</v>
      </c>
      <c r="C397" s="5" t="s">
        <v>694</v>
      </c>
      <c r="D397" s="4" t="s">
        <v>948</v>
      </c>
      <c r="E397" s="5"/>
      <c r="F397" s="5" t="s">
        <v>625</v>
      </c>
      <c r="G397" s="5">
        <v>6</v>
      </c>
      <c r="H397" s="5"/>
    </row>
    <row r="398" spans="1:8" ht="15.75" x14ac:dyDescent="0.25">
      <c r="A398" s="5" t="s">
        <v>673</v>
      </c>
      <c r="B398" s="5">
        <v>12</v>
      </c>
      <c r="C398" s="5" t="s">
        <v>685</v>
      </c>
      <c r="D398" s="4" t="s">
        <v>949</v>
      </c>
      <c r="E398" s="5"/>
      <c r="F398" s="5" t="s">
        <v>625</v>
      </c>
      <c r="G398" s="5">
        <v>6</v>
      </c>
      <c r="H398" s="5"/>
    </row>
    <row r="399" spans="1:8" ht="15.75" x14ac:dyDescent="0.25">
      <c r="A399" s="5" t="s">
        <v>673</v>
      </c>
      <c r="B399" s="5">
        <v>13</v>
      </c>
      <c r="C399" s="5" t="s">
        <v>686</v>
      </c>
      <c r="D399" s="4" t="s">
        <v>950</v>
      </c>
      <c r="E399" s="5"/>
      <c r="F399" s="5" t="s">
        <v>625</v>
      </c>
      <c r="G399" s="5">
        <v>6</v>
      </c>
      <c r="H399" s="5"/>
    </row>
    <row r="400" spans="1:8" ht="15.75" x14ac:dyDescent="0.25">
      <c r="A400" s="5" t="s">
        <v>673</v>
      </c>
      <c r="B400" s="5">
        <v>14</v>
      </c>
      <c r="C400" s="5" t="s">
        <v>687</v>
      </c>
      <c r="D400" s="4" t="s">
        <v>951</v>
      </c>
      <c r="E400" s="5"/>
      <c r="F400" s="5" t="s">
        <v>625</v>
      </c>
      <c r="G400" s="5">
        <v>6</v>
      </c>
      <c r="H400" s="5"/>
    </row>
    <row r="401" spans="1:8" ht="15.75" x14ac:dyDescent="0.25">
      <c r="A401" s="5" t="s">
        <v>673</v>
      </c>
      <c r="B401" s="5">
        <v>15</v>
      </c>
      <c r="C401" s="5" t="s">
        <v>688</v>
      </c>
      <c r="D401" s="4" t="s">
        <v>933</v>
      </c>
      <c r="E401" s="5"/>
      <c r="F401" s="5" t="s">
        <v>625</v>
      </c>
      <c r="G401" s="5">
        <v>6</v>
      </c>
      <c r="H401" s="5"/>
    </row>
    <row r="402" spans="1:8" ht="15.75" x14ac:dyDescent="0.25">
      <c r="A402" s="5" t="s">
        <v>673</v>
      </c>
      <c r="B402" s="5">
        <v>16</v>
      </c>
      <c r="C402" s="5" t="s">
        <v>689</v>
      </c>
      <c r="D402" s="4" t="s">
        <v>934</v>
      </c>
      <c r="E402" s="5"/>
      <c r="F402" s="5" t="s">
        <v>625</v>
      </c>
      <c r="G402" s="5">
        <v>6</v>
      </c>
      <c r="H402" s="5"/>
    </row>
    <row r="403" spans="1:8" ht="15.75" x14ac:dyDescent="0.25">
      <c r="A403" s="5" t="s">
        <v>673</v>
      </c>
      <c r="B403" s="5">
        <v>17</v>
      </c>
      <c r="C403" s="5" t="s">
        <v>690</v>
      </c>
      <c r="D403" s="4" t="s">
        <v>935</v>
      </c>
      <c r="E403" s="5"/>
      <c r="F403" s="5" t="s">
        <v>625</v>
      </c>
      <c r="G403" s="5">
        <v>6</v>
      </c>
      <c r="H403" s="5"/>
    </row>
    <row r="404" spans="1:8" ht="15.75" x14ac:dyDescent="0.25">
      <c r="A404" s="5" t="s">
        <v>673</v>
      </c>
      <c r="B404" s="5">
        <v>18</v>
      </c>
      <c r="C404" s="5" t="s">
        <v>691</v>
      </c>
      <c r="D404" s="4" t="s">
        <v>936</v>
      </c>
      <c r="E404" s="5"/>
      <c r="F404" s="5" t="s">
        <v>625</v>
      </c>
      <c r="G404" s="5">
        <v>6</v>
      </c>
      <c r="H404" s="5"/>
    </row>
    <row r="405" spans="1:8" ht="15.75" x14ac:dyDescent="0.25">
      <c r="A405" s="5" t="s">
        <v>673</v>
      </c>
      <c r="B405" s="5">
        <v>19</v>
      </c>
      <c r="C405" s="5" t="s">
        <v>692</v>
      </c>
      <c r="D405" s="4" t="s">
        <v>937</v>
      </c>
      <c r="E405" s="5"/>
      <c r="F405" s="5" t="s">
        <v>625</v>
      </c>
      <c r="G405" s="5">
        <v>6</v>
      </c>
      <c r="H405" s="5"/>
    </row>
    <row r="406" spans="1:8" ht="15.75" x14ac:dyDescent="0.25">
      <c r="A406" s="5" t="s">
        <v>673</v>
      </c>
      <c r="B406" s="5">
        <v>20</v>
      </c>
      <c r="C406" s="5" t="s">
        <v>693</v>
      </c>
      <c r="D406" s="4" t="s">
        <v>938</v>
      </c>
      <c r="E406" s="5"/>
      <c r="F406" s="5" t="s">
        <v>625</v>
      </c>
      <c r="G406" s="5">
        <v>6</v>
      </c>
      <c r="H406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FDCB2-0FDF-4075-86B7-8EAF85F98A92}">
          <x14:formula1>
            <xm:f>Tournaments!$A$2:$A$30</xm:f>
          </x14:formula1>
          <xm:sqref>A2:A406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072F-C4AD-43CC-9E5A-55895DD8C7E0}">
  <dimension ref="A1:B3"/>
  <sheetViews>
    <sheetView workbookViewId="0">
      <selection activeCell="B3" sqref="B3"/>
    </sheetView>
  </sheetViews>
  <sheetFormatPr defaultRowHeight="15" x14ac:dyDescent="0.25"/>
  <cols>
    <col min="1" max="1" width="20.42578125" customWidth="1"/>
    <col min="2" max="2" width="14.85546875" customWidth="1"/>
  </cols>
  <sheetData>
    <row r="1" spans="1:2" x14ac:dyDescent="0.25">
      <c r="A1" t="s">
        <v>671</v>
      </c>
      <c r="B1" t="s">
        <v>672</v>
      </c>
    </row>
    <row r="2" spans="1:2" x14ac:dyDescent="0.25">
      <c r="A2" s="1" t="s">
        <v>16</v>
      </c>
      <c r="B2" s="1">
        <v>2025</v>
      </c>
    </row>
    <row r="3" spans="1:2" x14ac:dyDescent="0.25">
      <c r="A3" s="1" t="s">
        <v>18</v>
      </c>
      <c r="B3" s="1" t="s">
        <v>1012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Tournaments</vt:lpstr>
      <vt:lpstr>Awards</vt:lpstr>
      <vt:lpstr>Assignments</vt:lpstr>
      <vt:lpstr>SeasonInfo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Berger</dc:creator>
  <cp:lastModifiedBy>Skip Morrow</cp:lastModifiedBy>
  <dcterms:created xsi:type="dcterms:W3CDTF">2024-10-16T01:30:27Z</dcterms:created>
  <dcterms:modified xsi:type="dcterms:W3CDTF">2025-10-31T18:07:32Z</dcterms:modified>
</cp:coreProperties>
</file>