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CloudDrive\Uni\SS24\ResEco\gamsFiles\ownFiles\"/>
    </mc:Choice>
  </mc:AlternateContent>
  <xr:revisionPtr revIDLastSave="0" documentId="13_ncr:1_{15A93F23-3C99-48B8-B950-BF6548CBFB21}" xr6:coauthVersionLast="47" xr6:coauthVersionMax="47" xr10:uidLastSave="{00000000-0000-0000-0000-000000000000}"/>
  <bookViews>
    <workbookView xWindow="-16320" yWindow="-120" windowWidth="16440" windowHeight="28440" xr2:uid="{309C3826-9965-49C7-90DF-8B965A5F66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1" i="1"/>
  <c r="O30" i="1"/>
  <c r="O29" i="1"/>
  <c r="B20" i="1" s="1"/>
  <c r="N27" i="1"/>
  <c r="N28" i="1" s="1"/>
  <c r="O28" i="1" s="1"/>
  <c r="C13" i="1"/>
  <c r="D12" i="1" s="1"/>
  <c r="E15" i="1"/>
  <c r="F14" i="1" s="1"/>
  <c r="C14" i="1"/>
  <c r="D14" i="1" s="1"/>
  <c r="E13" i="1" s="1"/>
  <c r="B12" i="1"/>
  <c r="B13" i="1" s="1"/>
  <c r="D11" i="1" s="1"/>
  <c r="C11" i="1" l="1"/>
  <c r="B14" i="1"/>
  <c r="B15" i="1" s="1"/>
  <c r="F11" i="1" s="1"/>
  <c r="E12" i="1"/>
  <c r="B22" i="1"/>
  <c r="O26" i="1"/>
  <c r="O27" i="1"/>
  <c r="C15" i="1"/>
  <c r="B19" i="1" l="1"/>
  <c r="E11" i="1"/>
  <c r="D15" i="1"/>
  <c r="F13" i="1" s="1"/>
  <c r="F12" i="1"/>
</calcChain>
</file>

<file path=xl/sharedStrings.xml><?xml version="1.0" encoding="utf-8"?>
<sst xmlns="http://schemas.openxmlformats.org/spreadsheetml/2006/main" count="79" uniqueCount="40">
  <si>
    <t>Transport Cost</t>
  </si>
  <si>
    <t>EU</t>
  </si>
  <si>
    <t>Russia</t>
  </si>
  <si>
    <t>OPEC</t>
  </si>
  <si>
    <t>$/b</t>
  </si>
  <si>
    <t>$/b direct calculation from $/t via</t>
  </si>
  <si>
    <t>t/b</t>
  </si>
  <si>
    <t>Marginal Production Cost</t>
  </si>
  <si>
    <t>Values taken directly from source highlighted</t>
  </si>
  <si>
    <t>Source:</t>
  </si>
  <si>
    <t>OPEC (2020). OPEC Annual Statistical Bulleton, pg. 63. URL: https://www.opec.org/opec_web/static_files_project/media/downloads/publications/ASB_2020.pdf</t>
  </si>
  <si>
    <t>Values directly taken from source unless stated otherwise</t>
  </si>
  <si>
    <t>The Wall Street Journal (2016). Barrel Breakdown. URL: http://graphics.wsj.com/oil-barrel-breakdown/ Accessed at 23/06/2024</t>
  </si>
  <si>
    <t>Norway:</t>
  </si>
  <si>
    <t>UK:</t>
  </si>
  <si>
    <t>weighted average between UK and Norway, with production quantity data for 2016 from OPEC (2020)</t>
  </si>
  <si>
    <t>1000b/d</t>
  </si>
  <si>
    <t>weighted average between Canada, US shale and US non-shale, with production quantity data for 2016 from OPEC (2020)</t>
  </si>
  <si>
    <t>Canada:</t>
  </si>
  <si>
    <t>US shale:</t>
  </si>
  <si>
    <t>US non-shale:</t>
  </si>
  <si>
    <t>weighted average between Saudi Arabia, Iran and Iraq, with production quantity data for 2016 from OPEC (2020)</t>
  </si>
  <si>
    <t>Iraq:</t>
  </si>
  <si>
    <t>Iran:</t>
  </si>
  <si>
    <t>Saudi-Arabia:</t>
  </si>
  <si>
    <t>share per Region</t>
  </si>
  <si>
    <t>only for calculation of weighted averages:</t>
  </si>
  <si>
    <t>Source for China: Statista (2015). Average cost to produce one barrel of oil in oil producing countries worldwide in 2015. URL: https://www.statista.com/statistics/597669/cost-breakdown-of-producing-one-barrel-of-oil-in-the-worlds-leading-oil-producing-countries/, Accessed at 23/06/2024</t>
  </si>
  <si>
    <t>Inverse demand functions</t>
  </si>
  <si>
    <t>based on 2019 data: https://www.sciencedirect.com/science/article/pii/S030142150800058X#sec5</t>
  </si>
  <si>
    <t>elasticity</t>
  </si>
  <si>
    <t>intercept</t>
  </si>
  <si>
    <t xml:space="preserve">average oil Price in 2019: p = </t>
  </si>
  <si>
    <t xml:space="preserve"> $/b</t>
  </si>
  <si>
    <t>in 1000 b/d</t>
  </si>
  <si>
    <t>ProductionCap</t>
  </si>
  <si>
    <t>TransportCap</t>
  </si>
  <si>
    <t>NorthAmerica</t>
  </si>
  <si>
    <t>FarEast</t>
  </si>
  <si>
    <t>intercept (b/a)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</si>
</sst>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F4A-6F74-4ED7-AC10-7AB0B11F5683}">
  <dimension ref="A1:O52"/>
  <sheetViews>
    <sheetView tabSelected="1" workbookViewId="0">
      <selection activeCell="B48" sqref="B48:F52"/>
    </sheetView>
  </sheetViews>
  <sheetFormatPr defaultColWidth="10.90625" defaultRowHeight="14.5" x14ac:dyDescent="0.35"/>
  <cols>
    <col min="1" max="1" width="13.453125" bestFit="1" customWidth="1"/>
    <col min="2" max="2" width="13.36328125" bestFit="1" customWidth="1"/>
    <col min="6" max="6" width="13.54296875" customWidth="1"/>
    <col min="11" max="11" width="12.90625" bestFit="1" customWidth="1"/>
  </cols>
  <sheetData>
    <row r="1" spans="1:9" ht="15" thickBot="1" x14ac:dyDescent="0.4">
      <c r="A1" s="3" t="s">
        <v>28</v>
      </c>
      <c r="D1" t="s">
        <v>29</v>
      </c>
    </row>
    <row r="2" spans="1:9" ht="29.5" thickBot="1" x14ac:dyDescent="0.4">
      <c r="A2" s="3"/>
      <c r="B2" s="5" t="s">
        <v>30</v>
      </c>
      <c r="C2" s="5" t="s">
        <v>39</v>
      </c>
      <c r="D2" s="6" t="s">
        <v>34</v>
      </c>
    </row>
    <row r="3" spans="1:9" ht="15" thickBot="1" x14ac:dyDescent="0.4">
      <c r="A3" t="s">
        <v>37</v>
      </c>
      <c r="B3" s="7">
        <v>-0.08</v>
      </c>
      <c r="C3" s="7">
        <v>695529400</v>
      </c>
      <c r="D3" s="7">
        <v>1905.56</v>
      </c>
      <c r="E3" t="s">
        <v>32</v>
      </c>
      <c r="G3">
        <v>64.040000000000006</v>
      </c>
      <c r="H3" t="s">
        <v>33</v>
      </c>
    </row>
    <row r="4" spans="1:9" ht="15" thickBot="1" x14ac:dyDescent="0.4">
      <c r="A4" t="s">
        <v>1</v>
      </c>
      <c r="B4" s="7">
        <v>-0.16</v>
      </c>
      <c r="C4" s="7">
        <v>806752200</v>
      </c>
      <c r="D4" s="7">
        <v>2210.2800000000002</v>
      </c>
    </row>
    <row r="5" spans="1:9" ht="15" thickBot="1" x14ac:dyDescent="0.4">
      <c r="A5" t="s">
        <v>2</v>
      </c>
      <c r="B5" s="7">
        <v>-0.05</v>
      </c>
      <c r="C5" s="7">
        <v>89220600</v>
      </c>
      <c r="D5" s="7">
        <v>244.44</v>
      </c>
    </row>
    <row r="6" spans="1:9" ht="15" thickBot="1" x14ac:dyDescent="0.4">
      <c r="A6" t="s">
        <v>3</v>
      </c>
      <c r="B6" s="7">
        <v>-0.02</v>
      </c>
      <c r="C6" s="7">
        <v>86745900</v>
      </c>
      <c r="D6" s="7">
        <v>237.66</v>
      </c>
    </row>
    <row r="7" spans="1:9" ht="15" thickBot="1" x14ac:dyDescent="0.4">
      <c r="A7" t="s">
        <v>38</v>
      </c>
      <c r="B7" s="7">
        <v>-0.14000000000000001</v>
      </c>
      <c r="C7" s="7">
        <v>1013181600</v>
      </c>
      <c r="D7" s="7">
        <v>2775.84</v>
      </c>
    </row>
    <row r="9" spans="1:9" x14ac:dyDescent="0.35">
      <c r="A9" s="3" t="s">
        <v>0</v>
      </c>
      <c r="B9" s="1" t="s">
        <v>5</v>
      </c>
      <c r="E9">
        <v>7.33</v>
      </c>
      <c r="F9" t="s">
        <v>6</v>
      </c>
      <c r="G9" t="s">
        <v>8</v>
      </c>
    </row>
    <row r="10" spans="1:9" x14ac:dyDescent="0.35">
      <c r="B10" t="s">
        <v>37</v>
      </c>
      <c r="C10" t="s">
        <v>1</v>
      </c>
      <c r="D10" t="s">
        <v>2</v>
      </c>
      <c r="E10" t="s">
        <v>3</v>
      </c>
      <c r="F10" t="s">
        <v>38</v>
      </c>
      <c r="H10" s="3" t="s">
        <v>9</v>
      </c>
      <c r="I10" t="s">
        <v>10</v>
      </c>
    </row>
    <row r="11" spans="1:9" x14ac:dyDescent="0.35">
      <c r="A11" t="s">
        <v>37</v>
      </c>
      <c r="B11">
        <v>0</v>
      </c>
      <c r="C11" s="2">
        <f>B12</f>
        <v>91.625</v>
      </c>
      <c r="D11" s="2">
        <f>B13</f>
        <v>91.625</v>
      </c>
      <c r="E11" s="2">
        <f>B14</f>
        <v>126.47915</v>
      </c>
      <c r="F11" s="2">
        <f>B15</f>
        <v>126.47915</v>
      </c>
    </row>
    <row r="12" spans="1:9" x14ac:dyDescent="0.35">
      <c r="A12" t="s">
        <v>1</v>
      </c>
      <c r="B12" s="4">
        <f>12.5*E9</f>
        <v>91.625</v>
      </c>
      <c r="C12">
        <v>0</v>
      </c>
      <c r="D12" s="2">
        <f>C13</f>
        <v>7.33</v>
      </c>
      <c r="E12" s="2">
        <f>C14</f>
        <v>57.173999999999999</v>
      </c>
      <c r="F12" s="2">
        <f>C15</f>
        <v>152.464</v>
      </c>
    </row>
    <row r="13" spans="1:9" x14ac:dyDescent="0.35">
      <c r="A13" t="s">
        <v>2</v>
      </c>
      <c r="B13" s="2">
        <f>B12</f>
        <v>91.625</v>
      </c>
      <c r="C13" s="2">
        <f>1*E9</f>
        <v>7.33</v>
      </c>
      <c r="D13">
        <v>0</v>
      </c>
      <c r="E13" s="2">
        <f>D14</f>
        <v>57.173999999999999</v>
      </c>
      <c r="F13" s="2">
        <f>D15</f>
        <v>152.464</v>
      </c>
    </row>
    <row r="14" spans="1:9" x14ac:dyDescent="0.35">
      <c r="A14" t="s">
        <v>3</v>
      </c>
      <c r="B14" s="2">
        <f>(C14+B12)*0.85</f>
        <v>126.47915</v>
      </c>
      <c r="C14" s="4">
        <f>7.8*E9</f>
        <v>57.173999999999999</v>
      </c>
      <c r="D14" s="2">
        <f>C14</f>
        <v>57.173999999999999</v>
      </c>
      <c r="E14">
        <v>0</v>
      </c>
      <c r="F14" s="2">
        <f>E15</f>
        <v>95.29</v>
      </c>
    </row>
    <row r="15" spans="1:9" x14ac:dyDescent="0.35">
      <c r="A15" t="s">
        <v>38</v>
      </c>
      <c r="B15" s="2">
        <f>B14</f>
        <v>126.47915</v>
      </c>
      <c r="C15" s="2">
        <f>E15+C14</f>
        <v>152.464</v>
      </c>
      <c r="D15" s="2">
        <f>C15</f>
        <v>152.464</v>
      </c>
      <c r="E15" s="4">
        <f>13*E9</f>
        <v>95.29</v>
      </c>
      <c r="F15">
        <v>0</v>
      </c>
    </row>
    <row r="17" spans="1:15" x14ac:dyDescent="0.35">
      <c r="A17" s="3" t="s">
        <v>7</v>
      </c>
      <c r="C17" t="s">
        <v>4</v>
      </c>
      <c r="G17" t="s">
        <v>11</v>
      </c>
    </row>
    <row r="18" spans="1:15" x14ac:dyDescent="0.35">
      <c r="H18" s="3" t="s">
        <v>9</v>
      </c>
      <c r="I18" t="s">
        <v>12</v>
      </c>
    </row>
    <row r="19" spans="1:15" x14ac:dyDescent="0.35">
      <c r="A19" t="s">
        <v>37</v>
      </c>
      <c r="B19" s="2">
        <f>SUMPRODUCT(M26:M28,O26:O28)/SUM(O26:O28)</f>
        <v>22.850267396855799</v>
      </c>
      <c r="G19" t="s">
        <v>17</v>
      </c>
    </row>
    <row r="20" spans="1:15" x14ac:dyDescent="0.35">
      <c r="A20" t="s">
        <v>1</v>
      </c>
      <c r="B20" s="2">
        <f>SUMPRODUCT(M29:M30,O29:O30)/SUM(O29:O30)</f>
        <v>29.63556970032419</v>
      </c>
      <c r="G20" t="s">
        <v>15</v>
      </c>
    </row>
    <row r="21" spans="1:15" x14ac:dyDescent="0.35">
      <c r="A21" t="s">
        <v>2</v>
      </c>
      <c r="B21">
        <v>19.21</v>
      </c>
    </row>
    <row r="22" spans="1:15" x14ac:dyDescent="0.35">
      <c r="A22" t="s">
        <v>3</v>
      </c>
      <c r="B22" s="2">
        <f>SUMPRODUCT(M31:M33,O31:O33)/SUM(O31:O33)</f>
        <v>9.3934019926116648</v>
      </c>
      <c r="G22" t="s">
        <v>21</v>
      </c>
    </row>
    <row r="23" spans="1:15" x14ac:dyDescent="0.35">
      <c r="A23" t="s">
        <v>38</v>
      </c>
      <c r="B23">
        <v>29.9</v>
      </c>
      <c r="H23" t="s">
        <v>27</v>
      </c>
    </row>
    <row r="24" spans="1:15" x14ac:dyDescent="0.35">
      <c r="K24" t="s">
        <v>26</v>
      </c>
    </row>
    <row r="25" spans="1:15" x14ac:dyDescent="0.35">
      <c r="M25" t="s">
        <v>4</v>
      </c>
      <c r="N25" t="s">
        <v>16</v>
      </c>
      <c r="O25" t="s">
        <v>25</v>
      </c>
    </row>
    <row r="26" spans="1:15" x14ac:dyDescent="0.35">
      <c r="L26" t="s">
        <v>18</v>
      </c>
      <c r="M26">
        <v>26.64</v>
      </c>
      <c r="N26">
        <v>1185.5</v>
      </c>
      <c r="O26">
        <f>N26/(SUM(N$26:N$28))</f>
        <v>0.11825672332615116</v>
      </c>
    </row>
    <row r="27" spans="1:15" ht="15" thickBot="1" x14ac:dyDescent="0.4">
      <c r="A27" s="3"/>
      <c r="B27" t="s">
        <v>31</v>
      </c>
      <c r="L27" t="s">
        <v>19</v>
      </c>
      <c r="M27">
        <v>23.35</v>
      </c>
      <c r="N27">
        <f>8839.3*0.64</f>
        <v>5657.152</v>
      </c>
      <c r="O27">
        <f>N27/(SUM(N$26:N$28))</f>
        <v>0.56431569707126328</v>
      </c>
    </row>
    <row r="28" spans="1:15" ht="15" thickBot="1" x14ac:dyDescent="0.4">
      <c r="A28" t="s">
        <v>37</v>
      </c>
      <c r="B28" s="7">
        <v>695529400</v>
      </c>
      <c r="L28" t="s">
        <v>20</v>
      </c>
      <c r="M28">
        <v>20.55</v>
      </c>
      <c r="N28">
        <f>8839.3-N27</f>
        <v>3182.1479999999992</v>
      </c>
      <c r="O28">
        <f>N28/(SUM(N$26:N$28))</f>
        <v>0.31742757960258555</v>
      </c>
    </row>
    <row r="29" spans="1:15" ht="15" thickBot="1" x14ac:dyDescent="0.4">
      <c r="A29" t="s">
        <v>1</v>
      </c>
      <c r="B29" s="7">
        <v>806752200</v>
      </c>
      <c r="L29" t="s">
        <v>13</v>
      </c>
      <c r="M29">
        <v>21.31</v>
      </c>
      <c r="N29">
        <v>1614.6</v>
      </c>
      <c r="O29">
        <f>N29/(SUM(N$29:N$30))</f>
        <v>0.63833320154977469</v>
      </c>
    </row>
    <row r="30" spans="1:15" ht="15" thickBot="1" x14ac:dyDescent="0.4">
      <c r="A30" t="s">
        <v>2</v>
      </c>
      <c r="B30" s="7">
        <v>89220600</v>
      </c>
      <c r="L30" t="s">
        <v>14</v>
      </c>
      <c r="M30">
        <v>44.33</v>
      </c>
      <c r="N30">
        <v>914.8</v>
      </c>
      <c r="O30">
        <f>N30/(SUM(N$29:N$30))</f>
        <v>0.36166679845022537</v>
      </c>
    </row>
    <row r="31" spans="1:15" ht="15" thickBot="1" x14ac:dyDescent="0.4">
      <c r="A31" t="s">
        <v>3</v>
      </c>
      <c r="B31" s="7">
        <v>86745900</v>
      </c>
      <c r="L31" t="s">
        <v>24</v>
      </c>
      <c r="M31">
        <v>8.98</v>
      </c>
      <c r="N31">
        <v>10460.200000000001</v>
      </c>
      <c r="O31">
        <f>N31/(SUM(N$31:N$33))</f>
        <v>0.55760076335470943</v>
      </c>
    </row>
    <row r="32" spans="1:15" ht="15" thickBot="1" x14ac:dyDescent="0.4">
      <c r="A32" t="s">
        <v>38</v>
      </c>
      <c r="B32" s="7">
        <v>1013181600</v>
      </c>
      <c r="L32" t="s">
        <v>23</v>
      </c>
      <c r="M32">
        <v>9.08</v>
      </c>
      <c r="N32">
        <v>3651.3</v>
      </c>
      <c r="O32">
        <f>N32/(SUM(N$31:N$33))</f>
        <v>0.19463945882842112</v>
      </c>
    </row>
    <row r="33" spans="1:15" x14ac:dyDescent="0.35">
      <c r="L33" t="s">
        <v>22</v>
      </c>
      <c r="M33">
        <v>10.57</v>
      </c>
      <c r="N33">
        <v>4647.8</v>
      </c>
      <c r="O33">
        <f>N33/(SUM(N$31:N$33))</f>
        <v>0.24775977781686953</v>
      </c>
    </row>
    <row r="37" spans="1:15" ht="15" thickBot="1" x14ac:dyDescent="0.4">
      <c r="B37" t="s">
        <v>35</v>
      </c>
    </row>
    <row r="38" spans="1:15" ht="15" thickBot="1" x14ac:dyDescent="0.4">
      <c r="A38" t="s">
        <v>37</v>
      </c>
      <c r="B38" s="7">
        <v>7027710000</v>
      </c>
      <c r="C38" s="7">
        <v>19.25</v>
      </c>
    </row>
    <row r="39" spans="1:15" ht="15" thickBot="1" x14ac:dyDescent="0.4">
      <c r="A39" t="s">
        <v>1</v>
      </c>
      <c r="B39" s="7">
        <v>1366925000</v>
      </c>
      <c r="C39" s="7">
        <v>3.75</v>
      </c>
    </row>
    <row r="40" spans="1:15" ht="15" thickBot="1" x14ac:dyDescent="0.4">
      <c r="A40" t="s">
        <v>2</v>
      </c>
      <c r="B40" s="7">
        <v>4270500000</v>
      </c>
      <c r="C40" s="7">
        <v>11.7</v>
      </c>
    </row>
    <row r="41" spans="1:15" ht="15" thickBot="1" x14ac:dyDescent="0.4">
      <c r="A41" t="s">
        <v>3</v>
      </c>
      <c r="B41" s="7">
        <v>12362550000</v>
      </c>
      <c r="C41" s="7">
        <v>33.869999999999997</v>
      </c>
    </row>
    <row r="42" spans="1:15" ht="15" thickBot="1" x14ac:dyDescent="0.4">
      <c r="A42" t="s">
        <v>38</v>
      </c>
      <c r="B42" s="7">
        <v>1448721500</v>
      </c>
      <c r="C42" s="7">
        <v>3.9691000000000001</v>
      </c>
    </row>
    <row r="46" spans="1:15" x14ac:dyDescent="0.35">
      <c r="A46" s="3" t="s">
        <v>36</v>
      </c>
      <c r="B46" s="1" t="s">
        <v>5</v>
      </c>
      <c r="E46">
        <v>7.33</v>
      </c>
      <c r="F46" t="s">
        <v>6</v>
      </c>
    </row>
    <row r="47" spans="1:15" x14ac:dyDescent="0.35">
      <c r="B47" t="s">
        <v>37</v>
      </c>
      <c r="C47" t="s">
        <v>1</v>
      </c>
      <c r="D47" t="s">
        <v>2</v>
      </c>
      <c r="E47" t="s">
        <v>3</v>
      </c>
      <c r="F47" t="s">
        <v>38</v>
      </c>
    </row>
    <row r="48" spans="1:15" x14ac:dyDescent="0.35">
      <c r="A48" t="s">
        <v>37</v>
      </c>
      <c r="B48">
        <v>1000000000</v>
      </c>
      <c r="C48">
        <v>1000000000</v>
      </c>
      <c r="D48">
        <v>1000000000</v>
      </c>
      <c r="E48">
        <v>1000000000</v>
      </c>
      <c r="F48">
        <v>1000000000</v>
      </c>
    </row>
    <row r="49" spans="1:6" x14ac:dyDescent="0.35">
      <c r="A49" t="s">
        <v>1</v>
      </c>
      <c r="B49">
        <v>1000000000</v>
      </c>
      <c r="C49">
        <v>1000000000</v>
      </c>
      <c r="D49">
        <v>1000000000</v>
      </c>
      <c r="E49">
        <v>1000000000</v>
      </c>
      <c r="F49">
        <v>1000000000</v>
      </c>
    </row>
    <row r="50" spans="1:6" x14ac:dyDescent="0.35">
      <c r="A50" t="s">
        <v>2</v>
      </c>
      <c r="B50">
        <v>1000000000</v>
      </c>
      <c r="C50">
        <v>1000000000</v>
      </c>
      <c r="D50">
        <v>1000000000</v>
      </c>
      <c r="E50">
        <v>1000000000</v>
      </c>
      <c r="F50">
        <v>1000000000</v>
      </c>
    </row>
    <row r="51" spans="1:6" x14ac:dyDescent="0.35">
      <c r="A51" t="s">
        <v>3</v>
      </c>
      <c r="B51">
        <v>1000000000</v>
      </c>
      <c r="C51">
        <v>1000000000</v>
      </c>
      <c r="D51">
        <v>1000000000</v>
      </c>
      <c r="E51">
        <v>1000000000</v>
      </c>
      <c r="F51">
        <v>1000000000</v>
      </c>
    </row>
    <row r="52" spans="1:6" x14ac:dyDescent="0.35">
      <c r="A52" t="s">
        <v>38</v>
      </c>
      <c r="B52">
        <v>1000000000</v>
      </c>
      <c r="C52">
        <v>1000000000</v>
      </c>
      <c r="D52">
        <v>1000000000</v>
      </c>
      <c r="E52">
        <v>1000000000</v>
      </c>
      <c r="F52">
        <v>1000000000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Vogel</dc:creator>
  <cp:lastModifiedBy>Sebastian Trümper</cp:lastModifiedBy>
  <dcterms:created xsi:type="dcterms:W3CDTF">2024-06-23T14:20:32Z</dcterms:created>
  <dcterms:modified xsi:type="dcterms:W3CDTF">2024-07-01T11:42:28Z</dcterms:modified>
</cp:coreProperties>
</file>