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The social club/"/>
    </mc:Choice>
  </mc:AlternateContent>
  <xr:revisionPtr revIDLastSave="32" documentId="8_{320F27D7-8FDE-4258-9089-7A514994237F}" xr6:coauthVersionLast="47" xr6:coauthVersionMax="47" xr10:uidLastSave="{BCA72579-515C-40BA-81C6-958888B07F4A}"/>
  <bookViews>
    <workbookView xWindow="-110" yWindow="-110" windowWidth="19420" windowHeight="10300" firstSheet="8" activeTab="10" xr2:uid="{48B83B4F-BE4E-4C82-A6F9-D76A309F8EAC}"/>
  </bookViews>
  <sheets>
    <sheet name="BRAND SNAPSHOT – LTL STORES" sheetId="1" r:id="rId1"/>
    <sheet name="LOYALTY &amp; NON-LOYALTY DISTRIBUT" sheetId="2" r:id="rId2"/>
    <sheet name="MOM_SALES_BILLS" sheetId="3" r:id="rId3"/>
    <sheet name="VISIT DISTRIBUTION COMPARISON" sheetId="4" r:id="rId4"/>
    <sheet name="ATV BANDING" sheetId="5" r:id="rId5"/>
    <sheet name="REPEAT COHORT" sheetId="6" r:id="rId6"/>
    <sheet name="CHURN COHORT (ONE-TIMERS)" sheetId="7" r:id="rId7"/>
    <sheet name="LIFECYCLE BASED SEGMENTATION" sheetId="8" r:id="rId8"/>
    <sheet name="ONETIMERS DISTRIBUTION" sheetId="9" r:id="rId9"/>
    <sheet name="REPEATERS DISTRIBUTION " sheetId="10" r:id="rId10"/>
    <sheet name="YTD_Visit_ATV" sheetId="11" r:id="rId11"/>
  </sheets>
  <definedNames>
    <definedName name="_xlnm._FilterDatabase" localSheetId="8" hidden="1">'ONETIMERS DISTRIBUTION'!$A$2:$D$52</definedName>
  </definedNames>
  <calcPr calcId="191028"/>
  <pivotCaches>
    <pivotCache cacheId="1" r:id="rId12"/>
    <pivotCache cacheId="6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1" l="1"/>
  <c r="L11" i="11"/>
  <c r="L10" i="11"/>
  <c r="L9" i="11"/>
  <c r="L8" i="11"/>
  <c r="L7" i="11"/>
  <c r="L6" i="11"/>
  <c r="L5" i="11"/>
  <c r="L4" i="11"/>
  <c r="L3" i="11"/>
  <c r="D13" i="11"/>
  <c r="D12" i="11"/>
  <c r="D11" i="11"/>
  <c r="D10" i="11"/>
  <c r="D9" i="11"/>
  <c r="D8" i="11"/>
  <c r="D7" i="11"/>
  <c r="D6" i="11"/>
  <c r="D5" i="11"/>
  <c r="D4" i="11"/>
  <c r="D3" i="11"/>
  <c r="H13" i="11"/>
  <c r="C14" i="11"/>
  <c r="L13" i="11" l="1"/>
  <c r="U6" i="10"/>
  <c r="T6" i="10"/>
  <c r="W7" i="9"/>
  <c r="H9" i="8"/>
  <c r="H8" i="8"/>
  <c r="H7" i="8"/>
  <c r="H6" i="8"/>
  <c r="H5" i="8"/>
  <c r="H4" i="8"/>
  <c r="H3" i="8"/>
  <c r="F7" i="8"/>
  <c r="F6" i="8"/>
  <c r="F3" i="8"/>
  <c r="E7" i="8"/>
  <c r="E6" i="8"/>
  <c r="E3" i="8"/>
  <c r="G11" i="7"/>
  <c r="Q16" i="6"/>
  <c r="B16" i="6"/>
  <c r="P16" i="6"/>
  <c r="W29" i="5"/>
  <c r="W28" i="5"/>
  <c r="W27" i="5"/>
  <c r="W26" i="5"/>
  <c r="W25" i="5"/>
  <c r="W24" i="5"/>
  <c r="W23" i="5"/>
  <c r="W22" i="5"/>
  <c r="W21" i="5"/>
  <c r="W30" i="5" s="1"/>
  <c r="O29" i="5"/>
  <c r="O28" i="5"/>
  <c r="O27" i="5"/>
  <c r="O26" i="5"/>
  <c r="O25" i="5"/>
  <c r="O24" i="5"/>
  <c r="O23" i="5"/>
  <c r="O22" i="5"/>
  <c r="O21" i="5"/>
  <c r="G29" i="5"/>
  <c r="G28" i="5"/>
  <c r="G27" i="5"/>
  <c r="G26" i="5"/>
  <c r="G25" i="5"/>
  <c r="G24" i="5"/>
  <c r="G23" i="5"/>
  <c r="G22" i="5"/>
  <c r="G21" i="5"/>
  <c r="W14" i="5"/>
  <c r="W13" i="5"/>
  <c r="W12" i="5"/>
  <c r="W11" i="5"/>
  <c r="W10" i="5"/>
  <c r="W9" i="5"/>
  <c r="W8" i="5"/>
  <c r="W7" i="5"/>
  <c r="W6" i="5"/>
  <c r="W5" i="5"/>
  <c r="O14" i="5"/>
  <c r="O13" i="5"/>
  <c r="O12" i="5"/>
  <c r="O11" i="5"/>
  <c r="O10" i="5"/>
  <c r="O9" i="5"/>
  <c r="O8" i="5"/>
  <c r="O7" i="5"/>
  <c r="O6" i="5"/>
  <c r="O5" i="5"/>
  <c r="O15" i="5" s="1"/>
  <c r="G14" i="5"/>
  <c r="G13" i="5"/>
  <c r="G12" i="5"/>
  <c r="G11" i="5"/>
  <c r="G10" i="5"/>
  <c r="G9" i="5"/>
  <c r="G8" i="5"/>
  <c r="G7" i="5"/>
  <c r="G6" i="5"/>
  <c r="G5" i="5"/>
  <c r="I28" i="4"/>
  <c r="I27" i="4"/>
  <c r="I26" i="4"/>
  <c r="I25" i="4"/>
  <c r="I24" i="4"/>
  <c r="I23" i="4"/>
  <c r="I22" i="4"/>
  <c r="I21" i="4"/>
  <c r="I20" i="4"/>
  <c r="I19" i="4"/>
  <c r="I18" i="4"/>
  <c r="D28" i="4"/>
  <c r="D27" i="4"/>
  <c r="D26" i="4"/>
  <c r="D25" i="4"/>
  <c r="D24" i="4"/>
  <c r="D23" i="4"/>
  <c r="D22" i="4"/>
  <c r="D21" i="4"/>
  <c r="D20" i="4"/>
  <c r="D19" i="4"/>
  <c r="D18" i="4"/>
  <c r="N28" i="4"/>
  <c r="N27" i="4"/>
  <c r="N26" i="4"/>
  <c r="N25" i="4"/>
  <c r="N24" i="4"/>
  <c r="N23" i="4"/>
  <c r="N22" i="4"/>
  <c r="N21" i="4"/>
  <c r="N20" i="4"/>
  <c r="N19" i="4"/>
  <c r="N18" i="4"/>
  <c r="N13" i="4"/>
  <c r="N12" i="4"/>
  <c r="N11" i="4"/>
  <c r="N10" i="4"/>
  <c r="N9" i="4"/>
  <c r="N8" i="4"/>
  <c r="N7" i="4"/>
  <c r="N6" i="4"/>
  <c r="N5" i="4"/>
  <c r="N4" i="4"/>
  <c r="N3" i="4"/>
  <c r="I13" i="4"/>
  <c r="I12" i="4"/>
  <c r="I11" i="4"/>
  <c r="I10" i="4"/>
  <c r="I9" i="4"/>
  <c r="I8" i="4"/>
  <c r="I7" i="4"/>
  <c r="I6" i="4"/>
  <c r="I5" i="4"/>
  <c r="I4" i="4"/>
  <c r="I3" i="4"/>
  <c r="D13" i="4"/>
  <c r="D12" i="4"/>
  <c r="D11" i="4"/>
  <c r="D10" i="4"/>
  <c r="D9" i="4"/>
  <c r="D8" i="4"/>
  <c r="D7" i="4"/>
  <c r="D6" i="4"/>
  <c r="D5" i="4"/>
  <c r="D4" i="4"/>
  <c r="D3" i="4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N13" i="1"/>
  <c r="M13" i="1"/>
  <c r="L13" i="1"/>
  <c r="N10" i="1"/>
  <c r="M10" i="1"/>
  <c r="L10" i="1"/>
  <c r="N7" i="1"/>
  <c r="M7" i="1"/>
  <c r="L7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2" i="1"/>
  <c r="M12" i="1"/>
  <c r="L12" i="1"/>
  <c r="N11" i="1"/>
  <c r="M11" i="1"/>
  <c r="L11" i="1"/>
  <c r="N9" i="1"/>
  <c r="M9" i="1"/>
  <c r="L9" i="1"/>
  <c r="N8" i="1"/>
  <c r="M8" i="1"/>
  <c r="L8" i="1"/>
  <c r="N6" i="1"/>
  <c r="M6" i="1"/>
  <c r="L6" i="1"/>
  <c r="N5" i="1"/>
  <c r="M5" i="1"/>
  <c r="L5" i="1"/>
  <c r="N4" i="1"/>
  <c r="M4" i="1"/>
  <c r="L4" i="1"/>
  <c r="N3" i="1"/>
  <c r="M3" i="1"/>
  <c r="L3" i="1"/>
  <c r="I13" i="1"/>
  <c r="H13" i="1"/>
  <c r="G13" i="1"/>
  <c r="D13" i="1"/>
  <c r="C13" i="1"/>
  <c r="B13" i="1"/>
  <c r="F1" i="10"/>
  <c r="P13" i="6"/>
  <c r="P12" i="6"/>
  <c r="P11" i="6"/>
  <c r="P10" i="6"/>
  <c r="P9" i="6"/>
  <c r="P8" i="6"/>
  <c r="P7" i="6"/>
  <c r="P6" i="6"/>
  <c r="P5" i="6"/>
  <c r="P4" i="6"/>
  <c r="P3" i="6"/>
  <c r="P2" i="6"/>
  <c r="G20" i="5"/>
  <c r="O20" i="5"/>
  <c r="W20" i="5"/>
  <c r="D1" i="9"/>
  <c r="D1" i="10"/>
  <c r="C10" i="8"/>
  <c r="E3" i="7"/>
  <c r="E4" i="7"/>
  <c r="E5" i="7"/>
  <c r="E6" i="7"/>
  <c r="E7" i="7"/>
  <c r="E8" i="7"/>
  <c r="E9" i="7"/>
  <c r="E10" i="7"/>
  <c r="E11" i="7"/>
  <c r="E12" i="7"/>
  <c r="E13" i="7"/>
  <c r="E14" i="7"/>
  <c r="E2" i="7"/>
  <c r="I5" i="2"/>
  <c r="H5" i="2"/>
  <c r="G5" i="2"/>
  <c r="I8" i="2"/>
  <c r="H8" i="2"/>
  <c r="G8" i="2"/>
  <c r="D8" i="2"/>
  <c r="C8" i="2"/>
  <c r="B8" i="2"/>
  <c r="C5" i="2"/>
  <c r="D5" i="2"/>
  <c r="B5" i="2"/>
  <c r="D7" i="1"/>
  <c r="C7" i="1"/>
  <c r="B7" i="1"/>
  <c r="D10" i="1"/>
  <c r="C10" i="1"/>
  <c r="B10" i="1"/>
  <c r="H10" i="1"/>
  <c r="I10" i="1"/>
  <c r="G10" i="1"/>
  <c r="H7" i="1"/>
  <c r="I7" i="1"/>
  <c r="G7" i="1"/>
  <c r="G30" i="5" l="1"/>
  <c r="O30" i="5"/>
  <c r="G15" i="5"/>
  <c r="W15" i="5"/>
</calcChain>
</file>

<file path=xl/sharedStrings.xml><?xml version="1.0" encoding="utf-8"?>
<sst xmlns="http://schemas.openxmlformats.org/spreadsheetml/2006/main" count="753" uniqueCount="153">
  <si>
    <t>Q1'25</t>
  </si>
  <si>
    <t>Q2'25</t>
  </si>
  <si>
    <t>Q3'25</t>
  </si>
  <si>
    <t>Q1'24</t>
  </si>
  <si>
    <t>Q2'24</t>
  </si>
  <si>
    <t>Q3'24</t>
  </si>
  <si>
    <t>PERIOD</t>
  </si>
  <si>
    <t>2025-02-01 AND 2025-03-31</t>
  </si>
  <si>
    <t>2025-04-01 AND 2025-06-30</t>
  </si>
  <si>
    <t>2025-07-01 AND 2025-09-30</t>
  </si>
  <si>
    <t>2024-02-01 AND 2024-03-31</t>
  </si>
  <si>
    <t>2024-04-01 AND 2024-06-30</t>
  </si>
  <si>
    <t>2024-07-01 AND 2024-09-30</t>
  </si>
  <si>
    <t>TBU</t>
  </si>
  <si>
    <t>repeater_sales</t>
  </si>
  <si>
    <t>repeater_bills</t>
  </si>
  <si>
    <t>Repeater</t>
  </si>
  <si>
    <t>amv</t>
  </si>
  <si>
    <t>atv</t>
  </si>
  <si>
    <t>LTL</t>
  </si>
  <si>
    <t>loyaltsales</t>
  </si>
  <si>
    <t>loyaltbills</t>
  </si>
  <si>
    <t>nonloyaltysales</t>
  </si>
  <si>
    <t>Loyalty Sales %</t>
  </si>
  <si>
    <t>nonloyaltbills</t>
  </si>
  <si>
    <t>Loyalty Bills %</t>
  </si>
  <si>
    <t>total_sales</t>
  </si>
  <si>
    <t>total_bills</t>
  </si>
  <si>
    <t>txnmonth</t>
  </si>
  <si>
    <t>Total_sales</t>
  </si>
  <si>
    <t>Total_bills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</si>
  <si>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</si>
  <si>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</si>
  <si>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</si>
  <si>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</si>
  <si>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</si>
  <si>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</si>
  <si>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</si>
  <si>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</si>
  <si>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</si>
  <si>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2024-02-01' AND '2024-03-31'</t>
  </si>
  <si>
    <t>'2024-04-01' AND '2024-06-30'</t>
  </si>
  <si>
    <t>'2024-07-01' AND '2024-09-30'</t>
  </si>
  <si>
    <t>visit_tag</t>
  </si>
  <si>
    <t>customer</t>
  </si>
  <si>
    <t>sales</t>
  </si>
  <si>
    <t>% of Customers</t>
  </si>
  <si>
    <t>10+</t>
  </si>
  <si>
    <t>'2025-02-01' AND '2025-03-31'</t>
  </si>
  <si>
    <t>'2025-04-01' AND '2025-06-30'</t>
  </si>
  <si>
    <t>'2025-07-01' AND '2025-09-30'</t>
  </si>
  <si>
    <t>Feb-24 to Mar-24</t>
  </si>
  <si>
    <t>Apr-24 to Jun-24</t>
  </si>
  <si>
    <t>Jul-24 to Sep-24</t>
  </si>
  <si>
    <t>atv_tag</t>
  </si>
  <si>
    <t>bills</t>
  </si>
  <si>
    <t>% of customers</t>
  </si>
  <si>
    <t>&lt;=1000</t>
  </si>
  <si>
    <t>1000-1500</t>
  </si>
  <si>
    <t>1500-2000</t>
  </si>
  <si>
    <t>2000-2500</t>
  </si>
  <si>
    <t>2500-3000</t>
  </si>
  <si>
    <t>3000-4000</t>
  </si>
  <si>
    <t>4000-5000</t>
  </si>
  <si>
    <t>5000-7000</t>
  </si>
  <si>
    <t>7000-10000</t>
  </si>
  <si>
    <t>&gt;10000</t>
  </si>
  <si>
    <t>Feb-25 to Mar-25</t>
  </si>
  <si>
    <t>Apr-25 to Jun-25</t>
  </si>
  <si>
    <t>Jul-25 to Sep-25</t>
  </si>
  <si>
    <t>cohort_month</t>
  </si>
  <si>
    <t>New_Customers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</si>
  <si>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</si>
  <si>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</si>
  <si>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</si>
  <si>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</si>
  <si>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</si>
  <si>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</si>
  <si>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</si>
  <si>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</si>
  <si>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</si>
  <si>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</si>
  <si>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</si>
  <si>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</si>
  <si>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</si>
  <si>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Avg. Repeat Rate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</si>
  <si>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</si>
  <si>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</si>
  <si>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</si>
  <si>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</si>
  <si>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</si>
  <si>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</si>
  <si>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</si>
  <si>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</si>
  <si>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</si>
  <si>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</si>
  <si>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</si>
  <si>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</si>
  <si>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</si>
  <si>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Month</t>
  </si>
  <si>
    <t>One_timers_till_sep_25</t>
  </si>
  <si>
    <t>Repeat_customers_till_sep_25</t>
  </si>
  <si>
    <t>One Timer %</t>
  </si>
  <si>
    <t>Customer_Type</t>
  </si>
  <si>
    <t>Customer_Segment</t>
  </si>
  <si>
    <t>COUNT(mobile)</t>
  </si>
  <si>
    <t>Active</t>
  </si>
  <si>
    <t>New</t>
  </si>
  <si>
    <t>Grow</t>
  </si>
  <si>
    <t>Stable</t>
  </si>
  <si>
    <t>Dormant</t>
  </si>
  <si>
    <t>Declining</t>
  </si>
  <si>
    <t>Lapsed</t>
  </si>
  <si>
    <t>Long Lapsed</t>
  </si>
  <si>
    <t>Recently Lapsed</t>
  </si>
  <si>
    <t>atv_band</t>
  </si>
  <si>
    <t>Recency_tag</t>
  </si>
  <si>
    <t>customer_tag</t>
  </si>
  <si>
    <t>0-30</t>
  </si>
  <si>
    <t>0NETIMERS</t>
  </si>
  <si>
    <t>181-365</t>
  </si>
  <si>
    <t>31-90</t>
  </si>
  <si>
    <t>365+</t>
  </si>
  <si>
    <t>91-180</t>
  </si>
  <si>
    <t>REPEATERS</t>
  </si>
  <si>
    <t>Sum of COUNT(mobile)</t>
  </si>
  <si>
    <t>Column Labels</t>
  </si>
  <si>
    <t>Row Labels</t>
  </si>
  <si>
    <t>Grand Total</t>
  </si>
  <si>
    <t>Repeater %</t>
  </si>
  <si>
    <t>Enrolments</t>
  </si>
  <si>
    <t>Stores</t>
  </si>
  <si>
    <t>Loyalty Sales</t>
  </si>
  <si>
    <t>Repeater Sales</t>
  </si>
  <si>
    <t>Repeater Sales %</t>
  </si>
  <si>
    <t>Loyalty Bills</t>
  </si>
  <si>
    <t>Repeater Bills</t>
  </si>
  <si>
    <t>Repeater Bills %</t>
  </si>
  <si>
    <t>Transacted Customers</t>
  </si>
  <si>
    <t>AMV</t>
  </si>
  <si>
    <t>Repeat AMV</t>
  </si>
  <si>
    <t>ATV</t>
  </si>
  <si>
    <t>Repeat ATV</t>
  </si>
  <si>
    <t>Avg. Visit</t>
  </si>
  <si>
    <t>Avg. Repeater Visit</t>
  </si>
  <si>
    <t>Avg. Latency</t>
  </si>
  <si>
    <t>Non-Loyalty Sales</t>
  </si>
  <si>
    <t>Non-Loyalty Bills</t>
  </si>
  <si>
    <t>Total Sales</t>
  </si>
  <si>
    <t>Total Bills</t>
  </si>
  <si>
    <t>chrun rate</t>
  </si>
  <si>
    <t xml:space="preserve">duration </t>
  </si>
  <si>
    <t>Jan'25 to Sept'25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</si>
</sst>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_ * #,##0.0_ ;_ * \-#,##0.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57171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/>
    <xf numFmtId="0" fontId="3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4" fillId="2" borderId="0" xfId="0" applyFont="1" applyFill="1"/>
    <xf numFmtId="0" fontId="4" fillId="3" borderId="1" xfId="0" applyFont="1" applyFill="1" applyBorder="1"/>
    <xf numFmtId="9" fontId="0" fillId="0" borderId="1" xfId="2" applyFont="1" applyBorder="1"/>
    <xf numFmtId="165" fontId="0" fillId="0" borderId="1" xfId="2" applyNumberFormat="1" applyFont="1" applyBorder="1"/>
    <xf numFmtId="10" fontId="0" fillId="0" borderId="1" xfId="2" applyNumberFormat="1" applyFont="1" applyBorder="1"/>
    <xf numFmtId="0" fontId="0" fillId="0" borderId="1" xfId="0" quotePrefix="1" applyBorder="1"/>
    <xf numFmtId="0" fontId="3" fillId="0" borderId="2" xfId="0" quotePrefix="1" applyFont="1" applyBorder="1"/>
    <xf numFmtId="165" fontId="0" fillId="0" borderId="0" xfId="2" applyNumberFormat="1" applyFont="1"/>
    <xf numFmtId="164" fontId="0" fillId="0" borderId="0" xfId="1" applyNumberFormat="1" applyFont="1" applyBorder="1"/>
    <xf numFmtId="164" fontId="0" fillId="0" borderId="0" xfId="0" applyNumberFormat="1"/>
    <xf numFmtId="0" fontId="7" fillId="0" borderId="0" xfId="0" applyFont="1"/>
    <xf numFmtId="0" fontId="7" fillId="0" borderId="1" xfId="0" applyFont="1" applyBorder="1"/>
    <xf numFmtId="164" fontId="7" fillId="0" borderId="1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4" fillId="4" borderId="1" xfId="0" applyFont="1" applyFill="1" applyBorder="1"/>
    <xf numFmtId="165" fontId="0" fillId="0" borderId="0" xfId="0" applyNumberFormat="1"/>
    <xf numFmtId="0" fontId="5" fillId="0" borderId="0" xfId="0" applyFont="1" applyAlignment="1">
      <alignment horizontal="center" vertical="top"/>
    </xf>
    <xf numFmtId="0" fontId="6" fillId="5" borderId="0" xfId="0" applyFont="1" applyFill="1" applyAlignment="1">
      <alignment horizontal="center"/>
    </xf>
    <xf numFmtId="0" fontId="7" fillId="0" borderId="0" xfId="0" applyFont="1"/>
    <xf numFmtId="166" fontId="0" fillId="0" borderId="1" xfId="1" applyNumberFormat="1" applyFont="1" applyBorder="1"/>
    <xf numFmtId="9" fontId="0" fillId="0" borderId="0" xfId="2" applyFont="1"/>
    <xf numFmtId="9" fontId="0" fillId="0" borderId="0" xfId="2" applyNumberFormat="1" applyFont="1"/>
    <xf numFmtId="0" fontId="2" fillId="3" borderId="1" xfId="0" applyFont="1" applyFill="1" applyBorder="1"/>
    <xf numFmtId="0" fontId="2" fillId="3" borderId="3" xfId="0" applyFont="1" applyFill="1" applyBorder="1"/>
    <xf numFmtId="0" fontId="5" fillId="3" borderId="0" xfId="0" applyFont="1" applyFill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16">
    <dxf>
      <numFmt numFmtId="166" formatCode="_ * #,##0.0_ ;_ * \-#,##0.0_ ;_ * &quot;-&quot;??_ ;_ @_ "/>
    </dxf>
    <dxf>
      <numFmt numFmtId="164" formatCode="_ * #,##0_ ;_ * \-#,##0_ ;_ * &quot;-&quot;??_ ;_ @_ "/>
    </dxf>
    <dxf>
      <numFmt numFmtId="166" formatCode="_ * #,##0.0_ ;_ * \-#,##0.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6" formatCode="_ * #,##0.0_ ;_ * \-#,##0.0_ ;_ * &quot;-&quot;??_ ;_ @_ "/>
    </dxf>
    <dxf>
      <numFmt numFmtId="164" formatCode="_ * #,##0_ ;_ * \-#,##0_ ;_ * &quot;-&quot;??_ ;_ @_ "/>
    </dxf>
    <dxf>
      <numFmt numFmtId="166" formatCode="_ * #,##0.0_ ;_ * \-#,##0.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 Pandey" refreshedDate="45952.733245717594" createdVersion="8" refreshedVersion="8" minRefreshableVersion="3" recordCount="50" xr:uid="{BA9355FB-6A81-4FAD-9F3A-6B2E25051AD4}">
  <cacheSource type="worksheet">
    <worksheetSource ref="A2:D52" sheet="REPEATERS DISTRIBUTION "/>
  </cacheSource>
  <cacheFields count="4">
    <cacheField name="atv_band" numFmtId="0">
      <sharedItems count="10">
        <s v="1000-1500"/>
        <s v="1500-2000"/>
        <s v="2000-2500"/>
        <s v="2500-3000"/>
        <s v="3000-4000"/>
        <s v="4000-5000"/>
        <s v="5000-7000"/>
        <s v="7000-10000"/>
        <s v="&lt;=1000"/>
        <s v="&gt;10000"/>
      </sharedItems>
    </cacheField>
    <cacheField name="Recency_tag" numFmtId="0">
      <sharedItems count="5">
        <s v="0-30"/>
        <s v="181-365"/>
        <s v="31-90"/>
        <s v="365+"/>
        <s v="91-180"/>
      </sharedItems>
    </cacheField>
    <cacheField name="customer_tag" numFmtId="0">
      <sharedItems/>
    </cacheField>
    <cacheField name="COUNT(mobile)" numFmtId="0">
      <sharedItems containsSemiMixedTypes="0" containsString="0" containsNumber="1" containsInteger="1" minValue="670" maxValue="157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darsh Gupta" refreshedDate="45953.497416666665" createdVersion="8" refreshedVersion="8" minRefreshableVersion="3" recordCount="50" xr:uid="{7B5AFE23-8C0A-40EC-8D32-62F5ECE531E4}">
  <cacheSource type="worksheet">
    <worksheetSource ref="A2:D52" sheet="ONETIMERS DISTRIBUTION"/>
  </cacheSource>
  <cacheFields count="4">
    <cacheField name="atv_band" numFmtId="0">
      <sharedItems count="10">
        <s v="1000-1500"/>
        <s v="1500-2000"/>
        <s v="2000-2500"/>
        <s v="2500-3000"/>
        <s v="3000-4000"/>
        <s v="4000-5000"/>
        <s v="5000-7000"/>
        <s v="7000-10000"/>
        <s v="&lt;=1000"/>
        <s v="&gt;10000"/>
      </sharedItems>
    </cacheField>
    <cacheField name="Recency_tag" numFmtId="0">
      <sharedItems count="5">
        <s v="0-30"/>
        <s v="181-365"/>
        <s v="31-90"/>
        <s v="365+"/>
        <s v="91-180"/>
      </sharedItems>
    </cacheField>
    <cacheField name="customer_tag" numFmtId="0">
      <sharedItems/>
    </cacheField>
    <cacheField name="COUNT(mobile)" numFmtId="0">
      <sharedItems containsSemiMixedTypes="0" containsString="0" containsNumber="1" containsInteger="1" minValue="1830" maxValue="72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s v="REPEATERS"/>
    <n v="8303"/>
  </r>
  <r>
    <x v="0"/>
    <x v="1"/>
    <s v="REPEATERS"/>
    <n v="15713"/>
  </r>
  <r>
    <x v="0"/>
    <x v="2"/>
    <s v="REPEATERS"/>
    <n v="13717"/>
  </r>
  <r>
    <x v="0"/>
    <x v="3"/>
    <s v="REPEATERS"/>
    <n v="8730"/>
  </r>
  <r>
    <x v="0"/>
    <x v="4"/>
    <s v="REPEATERS"/>
    <n v="14791"/>
  </r>
  <r>
    <x v="1"/>
    <x v="0"/>
    <s v="REPEATERS"/>
    <n v="8132"/>
  </r>
  <r>
    <x v="1"/>
    <x v="1"/>
    <s v="REPEATERS"/>
    <n v="14814"/>
  </r>
  <r>
    <x v="1"/>
    <x v="2"/>
    <s v="REPEATERS"/>
    <n v="13304"/>
  </r>
  <r>
    <x v="1"/>
    <x v="3"/>
    <s v="REPEATERS"/>
    <n v="8078"/>
  </r>
  <r>
    <x v="1"/>
    <x v="4"/>
    <s v="REPEATERS"/>
    <n v="14626"/>
  </r>
  <r>
    <x v="2"/>
    <x v="0"/>
    <s v="REPEATERS"/>
    <n v="6503"/>
  </r>
  <r>
    <x v="2"/>
    <x v="1"/>
    <s v="REPEATERS"/>
    <n v="11451"/>
  </r>
  <r>
    <x v="2"/>
    <x v="2"/>
    <s v="REPEATERS"/>
    <n v="10674"/>
  </r>
  <r>
    <x v="2"/>
    <x v="3"/>
    <s v="REPEATERS"/>
    <n v="6052"/>
  </r>
  <r>
    <x v="2"/>
    <x v="4"/>
    <s v="REPEATERS"/>
    <n v="11492"/>
  </r>
  <r>
    <x v="3"/>
    <x v="0"/>
    <s v="REPEATERS"/>
    <n v="4837"/>
  </r>
  <r>
    <x v="3"/>
    <x v="1"/>
    <s v="REPEATERS"/>
    <n v="8525"/>
  </r>
  <r>
    <x v="3"/>
    <x v="2"/>
    <s v="REPEATERS"/>
    <n v="7851"/>
  </r>
  <r>
    <x v="3"/>
    <x v="3"/>
    <s v="REPEATERS"/>
    <n v="4469"/>
  </r>
  <r>
    <x v="3"/>
    <x v="4"/>
    <s v="REPEATERS"/>
    <n v="8674"/>
  </r>
  <r>
    <x v="4"/>
    <x v="0"/>
    <s v="REPEATERS"/>
    <n v="5608"/>
  </r>
  <r>
    <x v="4"/>
    <x v="1"/>
    <s v="REPEATERS"/>
    <n v="10339"/>
  </r>
  <r>
    <x v="4"/>
    <x v="2"/>
    <s v="REPEATERS"/>
    <n v="9339"/>
  </r>
  <r>
    <x v="4"/>
    <x v="3"/>
    <s v="REPEATERS"/>
    <n v="5268"/>
  </r>
  <r>
    <x v="4"/>
    <x v="4"/>
    <s v="REPEATERS"/>
    <n v="10018"/>
  </r>
  <r>
    <x v="5"/>
    <x v="0"/>
    <s v="REPEATERS"/>
    <n v="2887"/>
  </r>
  <r>
    <x v="5"/>
    <x v="1"/>
    <s v="REPEATERS"/>
    <n v="5252"/>
  </r>
  <r>
    <x v="5"/>
    <x v="2"/>
    <s v="REPEATERS"/>
    <n v="4601"/>
  </r>
  <r>
    <x v="5"/>
    <x v="3"/>
    <s v="REPEATERS"/>
    <n v="2758"/>
  </r>
  <r>
    <x v="5"/>
    <x v="4"/>
    <s v="REPEATERS"/>
    <n v="4966"/>
  </r>
  <r>
    <x v="6"/>
    <x v="0"/>
    <s v="REPEATERS"/>
    <n v="2450"/>
  </r>
  <r>
    <x v="6"/>
    <x v="1"/>
    <s v="REPEATERS"/>
    <n v="4297"/>
  </r>
  <r>
    <x v="6"/>
    <x v="2"/>
    <s v="REPEATERS"/>
    <n v="3929"/>
  </r>
  <r>
    <x v="6"/>
    <x v="3"/>
    <s v="REPEATERS"/>
    <n v="2417"/>
  </r>
  <r>
    <x v="6"/>
    <x v="4"/>
    <s v="REPEATERS"/>
    <n v="4308"/>
  </r>
  <r>
    <x v="7"/>
    <x v="0"/>
    <s v="REPEATERS"/>
    <n v="1023"/>
  </r>
  <r>
    <x v="7"/>
    <x v="1"/>
    <s v="REPEATERS"/>
    <n v="2038"/>
  </r>
  <r>
    <x v="7"/>
    <x v="2"/>
    <s v="REPEATERS"/>
    <n v="1662"/>
  </r>
  <r>
    <x v="7"/>
    <x v="3"/>
    <s v="REPEATERS"/>
    <n v="1070"/>
  </r>
  <r>
    <x v="7"/>
    <x v="4"/>
    <s v="REPEATERS"/>
    <n v="1915"/>
  </r>
  <r>
    <x v="8"/>
    <x v="0"/>
    <s v="REPEATERS"/>
    <n v="5885"/>
  </r>
  <r>
    <x v="8"/>
    <x v="1"/>
    <s v="REPEATERS"/>
    <n v="10431"/>
  </r>
  <r>
    <x v="8"/>
    <x v="2"/>
    <s v="REPEATERS"/>
    <n v="8475"/>
  </r>
  <r>
    <x v="8"/>
    <x v="3"/>
    <s v="REPEATERS"/>
    <n v="7362"/>
  </r>
  <r>
    <x v="8"/>
    <x v="4"/>
    <s v="REPEATERS"/>
    <n v="9303"/>
  </r>
  <r>
    <x v="9"/>
    <x v="0"/>
    <s v="REPEATERS"/>
    <n v="670"/>
  </r>
  <r>
    <x v="9"/>
    <x v="1"/>
    <s v="REPEATERS"/>
    <n v="1258"/>
  </r>
  <r>
    <x v="9"/>
    <x v="2"/>
    <s v="REPEATERS"/>
    <n v="1063"/>
  </r>
  <r>
    <x v="9"/>
    <x v="3"/>
    <s v="REPEATERS"/>
    <n v="697"/>
  </r>
  <r>
    <x v="9"/>
    <x v="4"/>
    <s v="REPEATERS"/>
    <n v="11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s v="0NETIMERS"/>
    <n v="9244"/>
  </r>
  <r>
    <x v="0"/>
    <x v="1"/>
    <s v="0NETIMERS"/>
    <n v="48370"/>
  </r>
  <r>
    <x v="0"/>
    <x v="2"/>
    <s v="0NETIMERS"/>
    <n v="19498"/>
  </r>
  <r>
    <x v="0"/>
    <x v="3"/>
    <s v="0NETIMERS"/>
    <n v="65477"/>
  </r>
  <r>
    <x v="0"/>
    <x v="4"/>
    <s v="0NETIMERS"/>
    <n v="28683"/>
  </r>
  <r>
    <x v="1"/>
    <x v="0"/>
    <s v="0NETIMERS"/>
    <n v="8414"/>
  </r>
  <r>
    <x v="1"/>
    <x v="1"/>
    <s v="0NETIMERS"/>
    <n v="41387"/>
  </r>
  <r>
    <x v="1"/>
    <x v="2"/>
    <s v="0NETIMERS"/>
    <n v="17371"/>
  </r>
  <r>
    <x v="1"/>
    <x v="3"/>
    <s v="0NETIMERS"/>
    <n v="54142"/>
  </r>
  <r>
    <x v="1"/>
    <x v="4"/>
    <s v="0NETIMERS"/>
    <n v="26611"/>
  </r>
  <r>
    <x v="2"/>
    <x v="0"/>
    <s v="0NETIMERS"/>
    <n v="6113"/>
  </r>
  <r>
    <x v="2"/>
    <x v="1"/>
    <s v="0NETIMERS"/>
    <n v="30078"/>
  </r>
  <r>
    <x v="2"/>
    <x v="2"/>
    <s v="0NETIMERS"/>
    <n v="12814"/>
  </r>
  <r>
    <x v="2"/>
    <x v="3"/>
    <s v="0NETIMERS"/>
    <n v="38912"/>
  </r>
  <r>
    <x v="2"/>
    <x v="4"/>
    <s v="0NETIMERS"/>
    <n v="19703"/>
  </r>
  <r>
    <x v="3"/>
    <x v="0"/>
    <s v="0NETIMERS"/>
    <n v="4533"/>
  </r>
  <r>
    <x v="3"/>
    <x v="1"/>
    <s v="0NETIMERS"/>
    <n v="21920"/>
  </r>
  <r>
    <x v="3"/>
    <x v="2"/>
    <s v="0NETIMERS"/>
    <n v="9105"/>
  </r>
  <r>
    <x v="3"/>
    <x v="3"/>
    <s v="0NETIMERS"/>
    <n v="28233"/>
  </r>
  <r>
    <x v="3"/>
    <x v="4"/>
    <s v="0NETIMERS"/>
    <n v="14225"/>
  </r>
  <r>
    <x v="4"/>
    <x v="0"/>
    <s v="0NETIMERS"/>
    <n v="5654"/>
  </r>
  <r>
    <x v="4"/>
    <x v="1"/>
    <s v="0NETIMERS"/>
    <n v="26942"/>
  </r>
  <r>
    <x v="4"/>
    <x v="2"/>
    <s v="0NETIMERS"/>
    <n v="11420"/>
  </r>
  <r>
    <x v="4"/>
    <x v="3"/>
    <s v="0NETIMERS"/>
    <n v="34288"/>
  </r>
  <r>
    <x v="4"/>
    <x v="4"/>
    <s v="0NETIMERS"/>
    <n v="17621"/>
  </r>
  <r>
    <x v="5"/>
    <x v="0"/>
    <s v="0NETIMERS"/>
    <n v="3121"/>
  </r>
  <r>
    <x v="5"/>
    <x v="1"/>
    <s v="0NETIMERS"/>
    <n v="15012"/>
  </r>
  <r>
    <x v="5"/>
    <x v="2"/>
    <s v="0NETIMERS"/>
    <n v="6463"/>
  </r>
  <r>
    <x v="5"/>
    <x v="3"/>
    <s v="0NETIMERS"/>
    <n v="18640"/>
  </r>
  <r>
    <x v="5"/>
    <x v="4"/>
    <s v="0NETIMERS"/>
    <n v="10021"/>
  </r>
  <r>
    <x v="6"/>
    <x v="0"/>
    <s v="0NETIMERS"/>
    <n v="3227"/>
  </r>
  <r>
    <x v="6"/>
    <x v="1"/>
    <s v="0NETIMERS"/>
    <n v="14740"/>
  </r>
  <r>
    <x v="6"/>
    <x v="2"/>
    <s v="0NETIMERS"/>
    <n v="6432"/>
  </r>
  <r>
    <x v="6"/>
    <x v="3"/>
    <s v="0NETIMERS"/>
    <n v="18241"/>
  </r>
  <r>
    <x v="6"/>
    <x v="4"/>
    <s v="0NETIMERS"/>
    <n v="9583"/>
  </r>
  <r>
    <x v="7"/>
    <x v="0"/>
    <s v="0NETIMERS"/>
    <n v="1830"/>
  </r>
  <r>
    <x v="7"/>
    <x v="1"/>
    <s v="0NETIMERS"/>
    <n v="8596"/>
  </r>
  <r>
    <x v="7"/>
    <x v="2"/>
    <s v="0NETIMERS"/>
    <n v="3621"/>
  </r>
  <r>
    <x v="7"/>
    <x v="3"/>
    <s v="0NETIMERS"/>
    <n v="10322"/>
  </r>
  <r>
    <x v="7"/>
    <x v="4"/>
    <s v="0NETIMERS"/>
    <n v="5548"/>
  </r>
  <r>
    <x v="8"/>
    <x v="0"/>
    <s v="0NETIMERS"/>
    <n v="9897"/>
  </r>
  <r>
    <x v="8"/>
    <x v="1"/>
    <s v="0NETIMERS"/>
    <n v="49314"/>
  </r>
  <r>
    <x v="8"/>
    <x v="2"/>
    <s v="0NETIMERS"/>
    <n v="20624"/>
  </r>
  <r>
    <x v="8"/>
    <x v="3"/>
    <s v="0NETIMERS"/>
    <n v="72194"/>
  </r>
  <r>
    <x v="8"/>
    <x v="4"/>
    <s v="0NETIMERS"/>
    <n v="28704"/>
  </r>
  <r>
    <x v="9"/>
    <x v="0"/>
    <s v="0NETIMERS"/>
    <n v="1860"/>
  </r>
  <r>
    <x v="9"/>
    <x v="1"/>
    <s v="0NETIMERS"/>
    <n v="8017"/>
  </r>
  <r>
    <x v="9"/>
    <x v="2"/>
    <s v="0NETIMERS"/>
    <n v="3521"/>
  </r>
  <r>
    <x v="9"/>
    <x v="3"/>
    <s v="0NETIMERS"/>
    <n v="9402"/>
  </r>
  <r>
    <x v="9"/>
    <x v="4"/>
    <s v="0NETIMERS"/>
    <n v="5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65FE7-953E-4828-A28C-025A5D9C5DCC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U11" firstHeaderRow="1" firstDataRow="2" firstDataCol="1"/>
  <pivotFields count="4">
    <pivotField axis="axisCol" showAll="0">
      <items count="11">
        <item x="8"/>
        <item x="9"/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COUNT(mobile)" fld="3" baseField="0" baseItem="0" numFmtId="164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232BB0-8839-4FEE-BCB6-ADD73513DC05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R10" firstHeaderRow="1" firstDataRow="2" firstDataCol="1"/>
  <pivotFields count="4">
    <pivotField axis="axisCol" showAll="0">
      <items count="11">
        <item x="8"/>
        <item x="0"/>
        <item x="1"/>
        <item x="2"/>
        <item x="3"/>
        <item x="4"/>
        <item x="5"/>
        <item x="6"/>
        <item x="7"/>
        <item x="9"/>
        <item t="default"/>
      </items>
    </pivotField>
    <pivotField axis="axisRow" showAll="0">
      <items count="6">
        <item x="0"/>
        <item x="2"/>
        <item x="4"/>
        <item x="1"/>
        <item x="3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COUNT(mobile)" fld="3" baseField="0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D70E8-8DC5-4D37-A976-32C6E8079BA2}">
  <dimension ref="A1:N2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4.5" x14ac:dyDescent="0.35"/>
  <cols>
    <col min="1" max="1" width="19.54296875" bestFit="1" customWidth="1"/>
    <col min="2" max="4" width="24.26953125" bestFit="1" customWidth="1"/>
    <col min="6" max="6" width="19.54296875" bestFit="1" customWidth="1"/>
    <col min="7" max="9" width="24.26953125" bestFit="1" customWidth="1"/>
    <col min="11" max="11" width="19.54296875" bestFit="1" customWidth="1"/>
    <col min="12" max="14" width="24.26953125" bestFit="1" customWidth="1"/>
  </cols>
  <sheetData>
    <row r="1" spans="1:14" x14ac:dyDescent="0.35">
      <c r="B1" s="5" t="s">
        <v>0</v>
      </c>
      <c r="C1" s="5" t="s">
        <v>1</v>
      </c>
      <c r="D1" s="5" t="s">
        <v>2</v>
      </c>
      <c r="G1" s="5" t="s">
        <v>3</v>
      </c>
      <c r="H1" s="5" t="s">
        <v>4</v>
      </c>
      <c r="I1" s="5" t="s">
        <v>5</v>
      </c>
      <c r="L1" s="5" t="s">
        <v>3</v>
      </c>
      <c r="M1" s="5" t="s">
        <v>4</v>
      </c>
      <c r="N1" s="5" t="s">
        <v>5</v>
      </c>
    </row>
    <row r="2" spans="1:14" x14ac:dyDescent="0.35">
      <c r="A2" s="28" t="s">
        <v>6</v>
      </c>
      <c r="B2" s="6" t="s">
        <v>7</v>
      </c>
      <c r="C2" s="6" t="s">
        <v>8</v>
      </c>
      <c r="D2" s="6" t="s">
        <v>9</v>
      </c>
      <c r="F2" s="28" t="s">
        <v>6</v>
      </c>
      <c r="G2" s="6" t="s">
        <v>10</v>
      </c>
      <c r="H2" s="6" t="s">
        <v>11</v>
      </c>
      <c r="I2" s="6" t="s">
        <v>12</v>
      </c>
      <c r="K2" s="28" t="s">
        <v>6</v>
      </c>
      <c r="L2" s="6" t="s">
        <v>10</v>
      </c>
      <c r="M2" s="6" t="s">
        <v>11</v>
      </c>
      <c r="N2" s="6" t="s">
        <v>12</v>
      </c>
    </row>
    <row r="3" spans="1:14" x14ac:dyDescent="0.35">
      <c r="A3" s="2" t="s">
        <v>130</v>
      </c>
      <c r="B3" s="3" t="s">
        <v>13</v>
      </c>
      <c r="C3" s="3" t="s">
        <v>13</v>
      </c>
      <c r="D3" s="3" t="s">
        <v>13</v>
      </c>
      <c r="F3" s="2" t="s">
        <v>130</v>
      </c>
      <c r="G3" s="3" t="s">
        <v>13</v>
      </c>
      <c r="H3" s="3" t="s">
        <v>13</v>
      </c>
      <c r="I3" s="3" t="s">
        <v>13</v>
      </c>
      <c r="K3" s="2" t="s">
        <v>130</v>
      </c>
      <c r="L3" s="27">
        <f>IFERROR(B3/G3-1,0)</f>
        <v>0</v>
      </c>
      <c r="M3" s="27">
        <f t="shared" ref="M3:N3" si="0">IFERROR(C3/H3-1,0)</f>
        <v>0</v>
      </c>
      <c r="N3" s="27">
        <f t="shared" si="0"/>
        <v>0</v>
      </c>
    </row>
    <row r="4" spans="1:14" x14ac:dyDescent="0.35">
      <c r="A4" s="2" t="s">
        <v>131</v>
      </c>
      <c r="B4" s="3">
        <v>51</v>
      </c>
      <c r="C4" s="3">
        <v>51</v>
      </c>
      <c r="D4" s="3">
        <v>51</v>
      </c>
      <c r="F4" s="2" t="s">
        <v>131</v>
      </c>
      <c r="G4" s="3">
        <v>51</v>
      </c>
      <c r="H4" s="3">
        <v>51</v>
      </c>
      <c r="I4" s="3">
        <v>51</v>
      </c>
      <c r="K4" s="2" t="s">
        <v>131</v>
      </c>
      <c r="L4" s="27">
        <f t="shared" ref="L4:L20" si="1">IFERROR(B4/G4-1,0)</f>
        <v>0</v>
      </c>
      <c r="M4" s="27">
        <f t="shared" ref="M4:M20" si="2">IFERROR(C4/H4-1,0)</f>
        <v>0</v>
      </c>
      <c r="N4" s="27">
        <f t="shared" ref="N4:N20" si="3">IFERROR(D4/I4-1,0)</f>
        <v>0</v>
      </c>
    </row>
    <row r="5" spans="1:14" x14ac:dyDescent="0.35">
      <c r="A5" s="3" t="s">
        <v>132</v>
      </c>
      <c r="B5" s="4">
        <v>487201278.88999999</v>
      </c>
      <c r="C5" s="4">
        <v>1013645963.64</v>
      </c>
      <c r="D5" s="4">
        <v>1016724867.29</v>
      </c>
      <c r="F5" s="3" t="s">
        <v>132</v>
      </c>
      <c r="G5" s="4">
        <v>413630984.23000002</v>
      </c>
      <c r="H5" s="4">
        <v>726647607.19000006</v>
      </c>
      <c r="I5" s="4">
        <v>834952369.74000001</v>
      </c>
      <c r="K5" s="3" t="s">
        <v>132</v>
      </c>
      <c r="L5" s="27">
        <f t="shared" si="1"/>
        <v>0.17786456398317374</v>
      </c>
      <c r="M5" s="27">
        <f t="shared" si="2"/>
        <v>0.39496222599540887</v>
      </c>
      <c r="N5" s="27">
        <f t="shared" si="3"/>
        <v>0.21770403215527501</v>
      </c>
    </row>
    <row r="6" spans="1:14" x14ac:dyDescent="0.35">
      <c r="A6" s="3" t="s">
        <v>133</v>
      </c>
      <c r="B6" s="4">
        <v>205601609.52000001</v>
      </c>
      <c r="C6" s="4">
        <v>462477807.58999997</v>
      </c>
      <c r="D6" s="4">
        <v>504577903.82999998</v>
      </c>
      <c r="F6" s="3" t="s">
        <v>133</v>
      </c>
      <c r="G6" s="4">
        <v>76132878.530000001</v>
      </c>
      <c r="H6" s="4">
        <v>212797544.38</v>
      </c>
      <c r="I6" s="4">
        <v>289648205.41000003</v>
      </c>
      <c r="K6" s="3" t="s">
        <v>133</v>
      </c>
      <c r="L6" s="27">
        <f t="shared" si="1"/>
        <v>1.7005626674024037</v>
      </c>
      <c r="M6" s="27">
        <f t="shared" si="2"/>
        <v>1.1733230472064906</v>
      </c>
      <c r="N6" s="27">
        <f t="shared" si="3"/>
        <v>0.74203704495860667</v>
      </c>
    </row>
    <row r="7" spans="1:14" x14ac:dyDescent="0.35">
      <c r="A7" s="2" t="s">
        <v>134</v>
      </c>
      <c r="B7" s="8">
        <f>B6/B5</f>
        <v>0.42200547992900611</v>
      </c>
      <c r="C7" s="8">
        <f t="shared" ref="C7" si="4">C6/C5</f>
        <v>0.45625181195339976</v>
      </c>
      <c r="D7" s="8">
        <f t="shared" ref="D7" si="5">D6/D5</f>
        <v>0.49627772474466236</v>
      </c>
      <c r="F7" s="2" t="s">
        <v>134</v>
      </c>
      <c r="G7" s="8">
        <f>G6/G5</f>
        <v>0.1840599022622208</v>
      </c>
      <c r="H7" s="8">
        <f t="shared" ref="H7:I7" si="6">H6/H5</f>
        <v>0.29284833841661406</v>
      </c>
      <c r="I7" s="8">
        <f t="shared" si="6"/>
        <v>0.34690386650461874</v>
      </c>
      <c r="K7" s="2" t="s">
        <v>134</v>
      </c>
      <c r="L7" s="27">
        <f>IFERROR(B7-G7,0)</f>
        <v>0.23794557766678531</v>
      </c>
      <c r="M7" s="27">
        <f t="shared" ref="M7:N7" si="7">IFERROR(C7-H7,0)</f>
        <v>0.16340347353678569</v>
      </c>
      <c r="N7" s="27">
        <f t="shared" si="7"/>
        <v>0.14937385824004362</v>
      </c>
    </row>
    <row r="8" spans="1:14" x14ac:dyDescent="0.35">
      <c r="A8" s="3" t="s">
        <v>135</v>
      </c>
      <c r="B8" s="4">
        <v>191520</v>
      </c>
      <c r="C8" s="4">
        <v>372205</v>
      </c>
      <c r="D8" s="4">
        <v>363842</v>
      </c>
      <c r="F8" s="3" t="s">
        <v>135</v>
      </c>
      <c r="G8" s="4">
        <v>170577</v>
      </c>
      <c r="H8" s="4">
        <v>299562</v>
      </c>
      <c r="I8" s="4">
        <v>322866</v>
      </c>
      <c r="K8" s="3" t="s">
        <v>135</v>
      </c>
      <c r="L8" s="27">
        <f t="shared" si="1"/>
        <v>0.12277739671819754</v>
      </c>
      <c r="M8" s="27">
        <f t="shared" si="2"/>
        <v>0.24249737950741412</v>
      </c>
      <c r="N8" s="27">
        <f t="shared" si="3"/>
        <v>0.12691333246610048</v>
      </c>
    </row>
    <row r="9" spans="1:14" x14ac:dyDescent="0.35">
      <c r="A9" s="3" t="s">
        <v>136</v>
      </c>
      <c r="B9" s="4">
        <v>91328</v>
      </c>
      <c r="C9" s="4">
        <v>187096</v>
      </c>
      <c r="D9" s="4">
        <v>195297</v>
      </c>
      <c r="F9" s="3" t="s">
        <v>136</v>
      </c>
      <c r="G9" s="4">
        <v>39156</v>
      </c>
      <c r="H9" s="4">
        <v>102070</v>
      </c>
      <c r="I9" s="4">
        <v>131258</v>
      </c>
      <c r="K9" s="3" t="s">
        <v>136</v>
      </c>
      <c r="L9" s="27">
        <f t="shared" si="1"/>
        <v>1.3324139340075596</v>
      </c>
      <c r="M9" s="27">
        <f t="shared" si="2"/>
        <v>0.83301655726462243</v>
      </c>
      <c r="N9" s="27">
        <f t="shared" si="3"/>
        <v>0.48788645263526798</v>
      </c>
    </row>
    <row r="10" spans="1:14" x14ac:dyDescent="0.35">
      <c r="A10" s="2" t="s">
        <v>137</v>
      </c>
      <c r="B10" s="8">
        <f>B9/B8</f>
        <v>0.47685881370091898</v>
      </c>
      <c r="C10" s="8">
        <f t="shared" ref="C10" si="8">C9/C8</f>
        <v>0.50266922797920499</v>
      </c>
      <c r="D10" s="8">
        <f t="shared" ref="D10" si="9">D9/D8</f>
        <v>0.53676321040451624</v>
      </c>
      <c r="F10" s="2" t="s">
        <v>137</v>
      </c>
      <c r="G10" s="8">
        <f>G9/G8</f>
        <v>0.22955029107089467</v>
      </c>
      <c r="H10" s="8">
        <f t="shared" ref="H10:I10" si="10">H9/H8</f>
        <v>0.34073080030177394</v>
      </c>
      <c r="I10" s="8">
        <f t="shared" si="10"/>
        <v>0.40654017456158281</v>
      </c>
      <c r="K10" s="2" t="s">
        <v>137</v>
      </c>
      <c r="L10" s="27">
        <f>IFERROR(B10-G10,0)</f>
        <v>0.24730852263002431</v>
      </c>
      <c r="M10" s="27">
        <f t="shared" ref="M10" si="11">IFERROR(C10-H10,0)</f>
        <v>0.16193842767743105</v>
      </c>
      <c r="N10" s="27">
        <f t="shared" ref="N10" si="12">IFERROR(D10-I10,0)</f>
        <v>0.13022303584293343</v>
      </c>
    </row>
    <row r="11" spans="1:14" x14ac:dyDescent="0.35">
      <c r="A11" s="3" t="s">
        <v>138</v>
      </c>
      <c r="B11" s="4">
        <v>159713</v>
      </c>
      <c r="C11" s="4">
        <v>294595</v>
      </c>
      <c r="D11" s="4">
        <v>286374</v>
      </c>
      <c r="F11" s="3" t="s">
        <v>138</v>
      </c>
      <c r="G11" s="4">
        <v>140582</v>
      </c>
      <c r="H11" s="4">
        <v>236710</v>
      </c>
      <c r="I11" s="4">
        <v>253628</v>
      </c>
      <c r="K11" s="3" t="s">
        <v>138</v>
      </c>
      <c r="L11" s="27">
        <f t="shared" si="1"/>
        <v>0.1360842782148497</v>
      </c>
      <c r="M11" s="27">
        <f t="shared" si="2"/>
        <v>0.24453973216171687</v>
      </c>
      <c r="N11" s="27">
        <f t="shared" si="3"/>
        <v>0.12911035059220599</v>
      </c>
    </row>
    <row r="12" spans="1:14" x14ac:dyDescent="0.35">
      <c r="A12" s="3" t="s">
        <v>16</v>
      </c>
      <c r="B12" s="4">
        <v>60520</v>
      </c>
      <c r="C12" s="4">
        <v>112563</v>
      </c>
      <c r="D12" s="4">
        <v>121197</v>
      </c>
      <c r="F12" s="3" t="s">
        <v>16</v>
      </c>
      <c r="G12" s="4">
        <v>12778</v>
      </c>
      <c r="H12" s="4">
        <v>44790</v>
      </c>
      <c r="I12" s="4">
        <v>67026</v>
      </c>
      <c r="K12" s="3" t="s">
        <v>16</v>
      </c>
      <c r="L12" s="27">
        <f t="shared" si="1"/>
        <v>3.7362654562529345</v>
      </c>
      <c r="M12" s="27">
        <f t="shared" si="2"/>
        <v>1.5131279303415943</v>
      </c>
      <c r="N12" s="27">
        <f t="shared" si="3"/>
        <v>0.80820875481156573</v>
      </c>
    </row>
    <row r="13" spans="1:14" x14ac:dyDescent="0.35">
      <c r="A13" s="2" t="s">
        <v>129</v>
      </c>
      <c r="B13" s="8">
        <f>IFERROR(B12/B11,0)</f>
        <v>0.37892970515862828</v>
      </c>
      <c r="C13" s="8">
        <f t="shared" ref="C13:D13" si="13">IFERROR(C12/C11,0)</f>
        <v>0.3820940613384477</v>
      </c>
      <c r="D13" s="8">
        <f t="shared" si="13"/>
        <v>0.42321230279285132</v>
      </c>
      <c r="F13" s="2" t="s">
        <v>129</v>
      </c>
      <c r="G13" s="8">
        <f>IFERROR(G12/G11,0)</f>
        <v>9.0893571011936097E-2</v>
      </c>
      <c r="H13" s="8">
        <f t="shared" ref="H13" si="14">IFERROR(H12/H11,0)</f>
        <v>0.18921887541717713</v>
      </c>
      <c r="I13" s="8">
        <f t="shared" ref="I13" si="15">IFERROR(I12/I11,0)</f>
        <v>0.26426892929802703</v>
      </c>
      <c r="K13" s="2" t="s">
        <v>129</v>
      </c>
      <c r="L13" s="27">
        <f>IFERROR(B13-G13,0)</f>
        <v>0.28803613414669216</v>
      </c>
      <c r="M13" s="27">
        <f t="shared" ref="M13" si="16">IFERROR(C13-H13,0)</f>
        <v>0.19287518592127056</v>
      </c>
      <c r="N13" s="27">
        <f t="shared" ref="N13" si="17">IFERROR(D13-I13,0)</f>
        <v>0.15894337349482429</v>
      </c>
    </row>
    <row r="14" spans="1:14" x14ac:dyDescent="0.35">
      <c r="A14" s="3" t="s">
        <v>139</v>
      </c>
      <c r="B14" s="4">
        <v>3050.4797910000002</v>
      </c>
      <c r="C14" s="4">
        <v>3440.811839</v>
      </c>
      <c r="D14" s="4">
        <v>3550.3393019999999</v>
      </c>
      <c r="F14" s="3" t="s">
        <v>139</v>
      </c>
      <c r="G14" s="4">
        <v>2942.2755699999998</v>
      </c>
      <c r="H14" s="4">
        <v>3069.7799300000001</v>
      </c>
      <c r="I14" s="4">
        <v>3292.0354600000001</v>
      </c>
      <c r="K14" s="3" t="s">
        <v>139</v>
      </c>
      <c r="L14" s="27">
        <f t="shared" si="1"/>
        <v>3.6775692291799889E-2</v>
      </c>
      <c r="M14" s="27">
        <f t="shared" si="2"/>
        <v>0.12086596350898682</v>
      </c>
      <c r="N14" s="27">
        <f t="shared" si="3"/>
        <v>7.8463262361092578E-2</v>
      </c>
    </row>
    <row r="15" spans="1:14" x14ac:dyDescent="0.35">
      <c r="A15" s="3" t="s">
        <v>140</v>
      </c>
      <c r="B15" s="4">
        <v>3397.2506530000001</v>
      </c>
      <c r="C15" s="4">
        <v>4108.6130219999995</v>
      </c>
      <c r="D15" s="4">
        <v>4163.287077</v>
      </c>
      <c r="F15" s="3" t="s">
        <v>140</v>
      </c>
      <c r="G15" s="4">
        <v>5958.1216569999997</v>
      </c>
      <c r="H15" s="4">
        <v>4751.0056789999999</v>
      </c>
      <c r="I15" s="4">
        <v>4321.4305700000004</v>
      </c>
      <c r="K15" s="3" t="s">
        <v>140</v>
      </c>
      <c r="L15" s="27">
        <f t="shared" si="1"/>
        <v>-0.42981180167600597</v>
      </c>
      <c r="M15" s="27">
        <f t="shared" si="2"/>
        <v>-0.13521193204197812</v>
      </c>
      <c r="N15" s="27">
        <f t="shared" si="3"/>
        <v>-3.6595171538299276E-2</v>
      </c>
    </row>
    <row r="16" spans="1:14" x14ac:dyDescent="0.35">
      <c r="A16" s="3" t="s">
        <v>141</v>
      </c>
      <c r="B16" s="4">
        <v>2543.8663270000002</v>
      </c>
      <c r="C16" s="4">
        <v>2723.3539679999999</v>
      </c>
      <c r="D16" s="4">
        <v>2794.4131440000001</v>
      </c>
      <c r="F16" s="3" t="s">
        <v>141</v>
      </c>
      <c r="G16" s="4">
        <v>2424.8930639999999</v>
      </c>
      <c r="H16" s="4">
        <v>2425.7002130000001</v>
      </c>
      <c r="I16" s="4">
        <v>2586.0647130000002</v>
      </c>
      <c r="K16" s="3" t="s">
        <v>141</v>
      </c>
      <c r="L16" s="27">
        <f t="shared" si="1"/>
        <v>4.9063302941593223E-2</v>
      </c>
      <c r="M16" s="27">
        <f t="shared" si="2"/>
        <v>0.12270838473970969</v>
      </c>
      <c r="N16" s="27">
        <f t="shared" si="3"/>
        <v>8.0565822638793305E-2</v>
      </c>
    </row>
    <row r="17" spans="1:14" x14ac:dyDescent="0.35">
      <c r="A17" s="3" t="s">
        <v>142</v>
      </c>
      <c r="B17" s="4">
        <v>2251.2439720000002</v>
      </c>
      <c r="C17" s="4">
        <v>2471.8743720000002</v>
      </c>
      <c r="D17" s="4">
        <v>2583.6439059999998</v>
      </c>
      <c r="F17" s="3" t="s">
        <v>142</v>
      </c>
      <c r="G17" s="4">
        <v>1944.3477</v>
      </c>
      <c r="H17" s="4">
        <v>2084.8196760000001</v>
      </c>
      <c r="I17" s="4">
        <v>2206.7089660000001</v>
      </c>
      <c r="K17" s="3" t="s">
        <v>142</v>
      </c>
      <c r="L17" s="27">
        <f t="shared" si="1"/>
        <v>0.15784022168462974</v>
      </c>
      <c r="M17" s="27">
        <f t="shared" si="2"/>
        <v>0.18565380040091295</v>
      </c>
      <c r="N17" s="27">
        <f t="shared" si="3"/>
        <v>0.17081316376905487</v>
      </c>
    </row>
    <row r="18" spans="1:14" x14ac:dyDescent="0.35">
      <c r="A18" s="3" t="s">
        <v>143</v>
      </c>
      <c r="B18" s="25">
        <v>1.1708000000000001</v>
      </c>
      <c r="C18" s="25">
        <v>1.2255</v>
      </c>
      <c r="D18" s="25">
        <v>1.23</v>
      </c>
      <c r="F18" s="3" t="s">
        <v>143</v>
      </c>
      <c r="G18" s="25">
        <v>1.165</v>
      </c>
      <c r="H18" s="25">
        <v>1.2102999999999999</v>
      </c>
      <c r="I18" s="25">
        <v>1.2185999999999999</v>
      </c>
      <c r="K18" s="3" t="s">
        <v>143</v>
      </c>
      <c r="L18" s="27">
        <f t="shared" si="1"/>
        <v>4.9785407725322361E-3</v>
      </c>
      <c r="M18" s="27">
        <f t="shared" si="2"/>
        <v>1.2558869701726927E-2</v>
      </c>
      <c r="N18" s="27">
        <f t="shared" si="3"/>
        <v>9.3549975381586048E-3</v>
      </c>
    </row>
    <row r="19" spans="1:14" x14ac:dyDescent="0.35">
      <c r="A19" s="3" t="s">
        <v>144</v>
      </c>
      <c r="B19" s="25">
        <v>1.4507000000000001</v>
      </c>
      <c r="C19" s="25">
        <v>1.5901000000000001</v>
      </c>
      <c r="D19" s="25">
        <v>1.5436000000000001</v>
      </c>
      <c r="F19" s="3" t="s">
        <v>144</v>
      </c>
      <c r="G19" s="25">
        <v>2.8151000000000002</v>
      </c>
      <c r="H19" s="25">
        <v>2.1113</v>
      </c>
      <c r="I19" s="25">
        <v>1.827</v>
      </c>
      <c r="K19" s="3" t="s">
        <v>144</v>
      </c>
      <c r="L19" s="27">
        <f t="shared" si="1"/>
        <v>-0.48467194771056088</v>
      </c>
      <c r="M19" s="27">
        <f t="shared" si="2"/>
        <v>-0.24686212286269116</v>
      </c>
      <c r="N19" s="27">
        <f t="shared" si="3"/>
        <v>-0.15511767925561026</v>
      </c>
    </row>
    <row r="20" spans="1:14" x14ac:dyDescent="0.35">
      <c r="A20" s="3" t="s">
        <v>145</v>
      </c>
      <c r="B20" s="4">
        <v>16.608106339999999</v>
      </c>
      <c r="C20" s="4">
        <v>23.247703219999998</v>
      </c>
      <c r="D20" s="4">
        <v>23.631537260000002</v>
      </c>
      <c r="F20" s="3" t="s">
        <v>145</v>
      </c>
      <c r="G20" s="4">
        <v>16.52776785</v>
      </c>
      <c r="H20" s="4">
        <v>24.081686609999998</v>
      </c>
      <c r="I20" s="4">
        <v>24.469622690000001</v>
      </c>
      <c r="K20" s="3" t="s">
        <v>145</v>
      </c>
      <c r="L20" s="27">
        <f t="shared" si="1"/>
        <v>4.8608191214398744E-3</v>
      </c>
      <c r="M20" s="27">
        <f t="shared" si="2"/>
        <v>-3.4631436057874998E-2</v>
      </c>
      <c r="N20" s="27">
        <f t="shared" si="3"/>
        <v>-3.4250034854133693E-2</v>
      </c>
    </row>
  </sheetData>
  <conditionalFormatting sqref="L3:L20">
    <cfRule type="cellIs" dxfId="15" priority="5" operator="greaterThan">
      <formula>0</formula>
    </cfRule>
    <cfRule type="cellIs" dxfId="14" priority="6" operator="lessThan">
      <formula>0</formula>
    </cfRule>
  </conditionalFormatting>
  <conditionalFormatting sqref="M3:M20">
    <cfRule type="cellIs" dxfId="13" priority="3" operator="greaterThan">
      <formula>0</formula>
    </cfRule>
    <cfRule type="cellIs" dxfId="12" priority="4" operator="lessThan">
      <formula>0</formula>
    </cfRule>
  </conditionalFormatting>
  <conditionalFormatting sqref="N3:N20">
    <cfRule type="cellIs" dxfId="11" priority="1" operator="greaterThan">
      <formula>0</formula>
    </cfRule>
    <cfRule type="cellIs" dxfId="10" priority="2" operator="lessThan">
      <formula>0</formula>
    </cfRule>
  </conditionalFormatting>
  <pageMargins left="0.7" right="0.7" top="0.75" bottom="0.75" header="0.3" footer="0.3"/>
  <ignoredErrors>
    <ignoredError sqref="L7:N1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92DC0-015E-4D24-B43D-67C7A613E08D}">
  <dimension ref="A1:U52"/>
  <sheetViews>
    <sheetView topLeftCell="F1" workbookViewId="0">
      <selection activeCell="U6" sqref="U6"/>
    </sheetView>
  </sheetViews>
  <sheetFormatPr defaultRowHeight="14.5" x14ac:dyDescent="0.35"/>
  <cols>
    <col min="1" max="1" width="10.453125" bestFit="1" customWidth="1"/>
    <col min="2" max="2" width="11.08984375" bestFit="1" customWidth="1"/>
    <col min="3" max="3" width="12.1796875" bestFit="1" customWidth="1"/>
    <col min="4" max="4" width="13.90625" bestFit="1" customWidth="1"/>
    <col min="6" max="6" width="9.6328125" bestFit="1" customWidth="1"/>
    <col min="7" max="7" width="20.26953125" bestFit="1" customWidth="1"/>
    <col min="8" max="8" width="15.26953125" bestFit="1" customWidth="1"/>
    <col min="9" max="15" width="9.453125" bestFit="1" customWidth="1"/>
    <col min="16" max="16" width="10.453125" bestFit="1" customWidth="1"/>
    <col min="17" max="17" width="6.81640625" bestFit="1" customWidth="1"/>
    <col min="18" max="18" width="10.7265625" bestFit="1" customWidth="1"/>
  </cols>
  <sheetData>
    <row r="1" spans="1:21" x14ac:dyDescent="0.35">
      <c r="D1" s="1">
        <f>SUBTOTAL(9,D2:D52)</f>
        <v>333213</v>
      </c>
      <c r="F1" s="14">
        <f>D1+'ONETIMERS DISTRIBUTION'!D1</f>
        <v>1278143</v>
      </c>
    </row>
    <row r="2" spans="1:21" x14ac:dyDescent="0.35">
      <c r="A2" s="6" t="s">
        <v>115</v>
      </c>
      <c r="B2" s="6" t="s">
        <v>116</v>
      </c>
      <c r="C2" s="6" t="s">
        <v>117</v>
      </c>
      <c r="D2" s="6" t="s">
        <v>105</v>
      </c>
    </row>
    <row r="3" spans="1:21" x14ac:dyDescent="0.35">
      <c r="A3" s="3" t="s">
        <v>58</v>
      </c>
      <c r="B3" s="3" t="s">
        <v>118</v>
      </c>
      <c r="C3" s="3" t="s">
        <v>124</v>
      </c>
      <c r="D3" s="3">
        <v>8303</v>
      </c>
      <c r="G3" s="18" t="s">
        <v>125</v>
      </c>
      <c r="H3" s="18" t="s">
        <v>126</v>
      </c>
    </row>
    <row r="4" spans="1:21" x14ac:dyDescent="0.35">
      <c r="A4" s="3" t="s">
        <v>58</v>
      </c>
      <c r="B4" s="3" t="s">
        <v>120</v>
      </c>
      <c r="C4" s="3" t="s">
        <v>124</v>
      </c>
      <c r="D4" s="3">
        <v>15713</v>
      </c>
      <c r="G4" s="18" t="s">
        <v>127</v>
      </c>
      <c r="H4" t="s">
        <v>57</v>
      </c>
      <c r="I4" t="s">
        <v>58</v>
      </c>
      <c r="J4" t="s">
        <v>59</v>
      </c>
      <c r="K4" t="s">
        <v>60</v>
      </c>
      <c r="L4" t="s">
        <v>61</v>
      </c>
      <c r="M4" t="s">
        <v>62</v>
      </c>
      <c r="N4" t="s">
        <v>63</v>
      </c>
      <c r="O4" t="s">
        <v>64</v>
      </c>
      <c r="P4" t="s">
        <v>65</v>
      </c>
      <c r="Q4" t="s">
        <v>66</v>
      </c>
      <c r="R4" t="s">
        <v>128</v>
      </c>
    </row>
    <row r="5" spans="1:21" x14ac:dyDescent="0.35">
      <c r="A5" s="3" t="s">
        <v>58</v>
      </c>
      <c r="B5" s="3" t="s">
        <v>121</v>
      </c>
      <c r="C5" s="3" t="s">
        <v>124</v>
      </c>
      <c r="D5" s="3">
        <v>13717</v>
      </c>
      <c r="G5" s="19" t="s">
        <v>118</v>
      </c>
      <c r="H5" s="14">
        <v>5885</v>
      </c>
      <c r="I5" s="14">
        <v>8303</v>
      </c>
      <c r="J5" s="14">
        <v>8132</v>
      </c>
      <c r="K5" s="14">
        <v>6503</v>
      </c>
      <c r="L5" s="14">
        <v>4837</v>
      </c>
      <c r="M5" s="14">
        <v>5608</v>
      </c>
      <c r="N5" s="14">
        <v>2887</v>
      </c>
      <c r="O5" s="14">
        <v>2450</v>
      </c>
      <c r="P5" s="14">
        <v>1023</v>
      </c>
      <c r="Q5" s="14">
        <v>670</v>
      </c>
      <c r="R5" s="14">
        <v>46298</v>
      </c>
    </row>
    <row r="6" spans="1:21" x14ac:dyDescent="0.35">
      <c r="A6" s="3" t="s">
        <v>58</v>
      </c>
      <c r="B6" s="3" t="s">
        <v>122</v>
      </c>
      <c r="C6" s="3" t="s">
        <v>124</v>
      </c>
      <c r="D6" s="3">
        <v>8730</v>
      </c>
      <c r="G6" s="19" t="s">
        <v>121</v>
      </c>
      <c r="H6" s="14">
        <v>8475</v>
      </c>
      <c r="I6" s="14">
        <v>13717</v>
      </c>
      <c r="J6" s="14">
        <v>13304</v>
      </c>
      <c r="K6" s="14">
        <v>10674</v>
      </c>
      <c r="L6" s="14">
        <v>7851</v>
      </c>
      <c r="M6" s="14">
        <v>9339</v>
      </c>
      <c r="N6" s="14">
        <v>4601</v>
      </c>
      <c r="O6" s="14">
        <v>3929</v>
      </c>
      <c r="P6" s="14">
        <v>1662</v>
      </c>
      <c r="Q6" s="14">
        <v>1063</v>
      </c>
      <c r="R6" s="14">
        <v>74615</v>
      </c>
      <c r="T6" s="14">
        <f>SUM(R5:R6)</f>
        <v>120913</v>
      </c>
      <c r="U6" s="12">
        <f>T6/'ONETIMERS DISTRIBUTION'!W7</f>
        <v>0.37990819086998734</v>
      </c>
    </row>
    <row r="7" spans="1:21" x14ac:dyDescent="0.35">
      <c r="A7" s="3" t="s">
        <v>58</v>
      </c>
      <c r="B7" s="3" t="s">
        <v>123</v>
      </c>
      <c r="C7" s="3" t="s">
        <v>124</v>
      </c>
      <c r="D7" s="3">
        <v>14791</v>
      </c>
      <c r="G7" s="19" t="s">
        <v>123</v>
      </c>
      <c r="H7" s="14">
        <v>9303</v>
      </c>
      <c r="I7" s="14">
        <v>14791</v>
      </c>
      <c r="J7" s="14">
        <v>14626</v>
      </c>
      <c r="K7" s="14">
        <v>11492</v>
      </c>
      <c r="L7" s="14">
        <v>8674</v>
      </c>
      <c r="M7" s="14">
        <v>10018</v>
      </c>
      <c r="N7" s="14">
        <v>4966</v>
      </c>
      <c r="O7" s="14">
        <v>4308</v>
      </c>
      <c r="P7" s="14">
        <v>1915</v>
      </c>
      <c r="Q7" s="14">
        <v>1188</v>
      </c>
      <c r="R7" s="14">
        <v>81281</v>
      </c>
    </row>
    <row r="8" spans="1:21" x14ac:dyDescent="0.35">
      <c r="A8" s="3" t="s">
        <v>59</v>
      </c>
      <c r="B8" s="3" t="s">
        <v>118</v>
      </c>
      <c r="C8" s="3" t="s">
        <v>124</v>
      </c>
      <c r="D8" s="3">
        <v>8132</v>
      </c>
      <c r="G8" s="19" t="s">
        <v>120</v>
      </c>
      <c r="H8" s="14">
        <v>10431</v>
      </c>
      <c r="I8" s="14">
        <v>15713</v>
      </c>
      <c r="J8" s="14">
        <v>14814</v>
      </c>
      <c r="K8" s="14">
        <v>11451</v>
      </c>
      <c r="L8" s="14">
        <v>8525</v>
      </c>
      <c r="M8" s="14">
        <v>10339</v>
      </c>
      <c r="N8" s="14">
        <v>5252</v>
      </c>
      <c r="O8" s="14">
        <v>4297</v>
      </c>
      <c r="P8" s="14">
        <v>2038</v>
      </c>
      <c r="Q8" s="14">
        <v>1258</v>
      </c>
      <c r="R8" s="14">
        <v>84118</v>
      </c>
    </row>
    <row r="9" spans="1:21" x14ac:dyDescent="0.35">
      <c r="A9" s="3" t="s">
        <v>59</v>
      </c>
      <c r="B9" s="3" t="s">
        <v>120</v>
      </c>
      <c r="C9" s="3" t="s">
        <v>124</v>
      </c>
      <c r="D9" s="3">
        <v>14814</v>
      </c>
      <c r="G9" s="19" t="s">
        <v>122</v>
      </c>
      <c r="H9" s="14">
        <v>7362</v>
      </c>
      <c r="I9" s="14">
        <v>8730</v>
      </c>
      <c r="J9" s="14">
        <v>8078</v>
      </c>
      <c r="K9" s="14">
        <v>6052</v>
      </c>
      <c r="L9" s="14">
        <v>4469</v>
      </c>
      <c r="M9" s="14">
        <v>5268</v>
      </c>
      <c r="N9" s="14">
        <v>2758</v>
      </c>
      <c r="O9" s="14">
        <v>2417</v>
      </c>
      <c r="P9" s="14">
        <v>1070</v>
      </c>
      <c r="Q9" s="14">
        <v>697</v>
      </c>
      <c r="R9" s="14">
        <v>46901</v>
      </c>
    </row>
    <row r="10" spans="1:21" x14ac:dyDescent="0.35">
      <c r="A10" s="3" t="s">
        <v>59</v>
      </c>
      <c r="B10" s="3" t="s">
        <v>121</v>
      </c>
      <c r="C10" s="3" t="s">
        <v>124</v>
      </c>
      <c r="D10" s="3">
        <v>13304</v>
      </c>
      <c r="G10" s="19" t="s">
        <v>128</v>
      </c>
      <c r="H10" s="14">
        <v>41456</v>
      </c>
      <c r="I10" s="14">
        <v>61254</v>
      </c>
      <c r="J10" s="14">
        <v>58954</v>
      </c>
      <c r="K10" s="14">
        <v>46172</v>
      </c>
      <c r="L10" s="14">
        <v>34356</v>
      </c>
      <c r="M10" s="14">
        <v>40572</v>
      </c>
      <c r="N10" s="14">
        <v>20464</v>
      </c>
      <c r="O10" s="14">
        <v>17401</v>
      </c>
      <c r="P10" s="14">
        <v>7708</v>
      </c>
      <c r="Q10" s="14">
        <v>4876</v>
      </c>
      <c r="R10" s="14">
        <v>333213</v>
      </c>
    </row>
    <row r="11" spans="1:21" x14ac:dyDescent="0.35">
      <c r="A11" s="3" t="s">
        <v>59</v>
      </c>
      <c r="B11" s="3" t="s">
        <v>122</v>
      </c>
      <c r="C11" s="3" t="s">
        <v>124</v>
      </c>
      <c r="D11" s="3">
        <v>8078</v>
      </c>
    </row>
    <row r="12" spans="1:21" x14ac:dyDescent="0.35">
      <c r="A12" s="3" t="s">
        <v>59</v>
      </c>
      <c r="B12" s="3" t="s">
        <v>123</v>
      </c>
      <c r="C12" s="3" t="s">
        <v>124</v>
      </c>
      <c r="D12" s="3">
        <v>14626</v>
      </c>
    </row>
    <row r="13" spans="1:21" x14ac:dyDescent="0.35">
      <c r="A13" s="3" t="s">
        <v>60</v>
      </c>
      <c r="B13" s="3" t="s">
        <v>118</v>
      </c>
      <c r="C13" s="3" t="s">
        <v>124</v>
      </c>
      <c r="D13" s="3">
        <v>6503</v>
      </c>
    </row>
    <row r="14" spans="1:21" x14ac:dyDescent="0.35">
      <c r="A14" s="3" t="s">
        <v>60</v>
      </c>
      <c r="B14" s="3" t="s">
        <v>120</v>
      </c>
      <c r="C14" s="3" t="s">
        <v>124</v>
      </c>
      <c r="D14" s="3">
        <v>11451</v>
      </c>
    </row>
    <row r="15" spans="1:21" x14ac:dyDescent="0.35">
      <c r="A15" s="3" t="s">
        <v>60</v>
      </c>
      <c r="B15" s="3" t="s">
        <v>121</v>
      </c>
      <c r="C15" s="3" t="s">
        <v>124</v>
      </c>
      <c r="D15" s="3">
        <v>10674</v>
      </c>
    </row>
    <row r="16" spans="1:21" x14ac:dyDescent="0.35">
      <c r="A16" s="3" t="s">
        <v>60</v>
      </c>
      <c r="B16" s="3" t="s">
        <v>122</v>
      </c>
      <c r="C16" s="3" t="s">
        <v>124</v>
      </c>
      <c r="D16" s="3">
        <v>6052</v>
      </c>
    </row>
    <row r="17" spans="1:4" x14ac:dyDescent="0.35">
      <c r="A17" s="3" t="s">
        <v>60</v>
      </c>
      <c r="B17" s="3" t="s">
        <v>123</v>
      </c>
      <c r="C17" s="3" t="s">
        <v>124</v>
      </c>
      <c r="D17" s="3">
        <v>11492</v>
      </c>
    </row>
    <row r="18" spans="1:4" x14ac:dyDescent="0.35">
      <c r="A18" s="3" t="s">
        <v>61</v>
      </c>
      <c r="B18" s="3" t="s">
        <v>118</v>
      </c>
      <c r="C18" s="3" t="s">
        <v>124</v>
      </c>
      <c r="D18" s="3">
        <v>4837</v>
      </c>
    </row>
    <row r="19" spans="1:4" x14ac:dyDescent="0.35">
      <c r="A19" s="3" t="s">
        <v>61</v>
      </c>
      <c r="B19" s="3" t="s">
        <v>120</v>
      </c>
      <c r="C19" s="3" t="s">
        <v>124</v>
      </c>
      <c r="D19" s="3">
        <v>8525</v>
      </c>
    </row>
    <row r="20" spans="1:4" x14ac:dyDescent="0.35">
      <c r="A20" s="3" t="s">
        <v>61</v>
      </c>
      <c r="B20" s="3" t="s">
        <v>121</v>
      </c>
      <c r="C20" s="3" t="s">
        <v>124</v>
      </c>
      <c r="D20" s="3">
        <v>7851</v>
      </c>
    </row>
    <row r="21" spans="1:4" x14ac:dyDescent="0.35">
      <c r="A21" s="3" t="s">
        <v>61</v>
      </c>
      <c r="B21" s="3" t="s">
        <v>122</v>
      </c>
      <c r="C21" s="3" t="s">
        <v>124</v>
      </c>
      <c r="D21" s="3">
        <v>4469</v>
      </c>
    </row>
    <row r="22" spans="1:4" x14ac:dyDescent="0.35">
      <c r="A22" s="3" t="s">
        <v>61</v>
      </c>
      <c r="B22" s="3" t="s">
        <v>123</v>
      </c>
      <c r="C22" s="3" t="s">
        <v>124</v>
      </c>
      <c r="D22" s="3">
        <v>8674</v>
      </c>
    </row>
    <row r="23" spans="1:4" x14ac:dyDescent="0.35">
      <c r="A23" s="3" t="s">
        <v>62</v>
      </c>
      <c r="B23" s="3" t="s">
        <v>118</v>
      </c>
      <c r="C23" s="3" t="s">
        <v>124</v>
      </c>
      <c r="D23" s="3">
        <v>5608</v>
      </c>
    </row>
    <row r="24" spans="1:4" x14ac:dyDescent="0.35">
      <c r="A24" s="3" t="s">
        <v>62</v>
      </c>
      <c r="B24" s="3" t="s">
        <v>120</v>
      </c>
      <c r="C24" s="3" t="s">
        <v>124</v>
      </c>
      <c r="D24" s="3">
        <v>10339</v>
      </c>
    </row>
    <row r="25" spans="1:4" x14ac:dyDescent="0.35">
      <c r="A25" s="3" t="s">
        <v>62</v>
      </c>
      <c r="B25" s="3" t="s">
        <v>121</v>
      </c>
      <c r="C25" s="3" t="s">
        <v>124</v>
      </c>
      <c r="D25" s="3">
        <v>9339</v>
      </c>
    </row>
    <row r="26" spans="1:4" x14ac:dyDescent="0.35">
      <c r="A26" s="3" t="s">
        <v>62</v>
      </c>
      <c r="B26" s="3" t="s">
        <v>122</v>
      </c>
      <c r="C26" s="3" t="s">
        <v>124</v>
      </c>
      <c r="D26" s="3">
        <v>5268</v>
      </c>
    </row>
    <row r="27" spans="1:4" x14ac:dyDescent="0.35">
      <c r="A27" s="3" t="s">
        <v>62</v>
      </c>
      <c r="B27" s="3" t="s">
        <v>123</v>
      </c>
      <c r="C27" s="3" t="s">
        <v>124</v>
      </c>
      <c r="D27" s="3">
        <v>10018</v>
      </c>
    </row>
    <row r="28" spans="1:4" x14ac:dyDescent="0.35">
      <c r="A28" s="3" t="s">
        <v>63</v>
      </c>
      <c r="B28" s="3" t="s">
        <v>118</v>
      </c>
      <c r="C28" s="3" t="s">
        <v>124</v>
      </c>
      <c r="D28" s="3">
        <v>2887</v>
      </c>
    </row>
    <row r="29" spans="1:4" x14ac:dyDescent="0.35">
      <c r="A29" s="3" t="s">
        <v>63</v>
      </c>
      <c r="B29" s="3" t="s">
        <v>120</v>
      </c>
      <c r="C29" s="3" t="s">
        <v>124</v>
      </c>
      <c r="D29" s="3">
        <v>5252</v>
      </c>
    </row>
    <row r="30" spans="1:4" x14ac:dyDescent="0.35">
      <c r="A30" s="3" t="s">
        <v>63</v>
      </c>
      <c r="B30" s="3" t="s">
        <v>121</v>
      </c>
      <c r="C30" s="3" t="s">
        <v>124</v>
      </c>
      <c r="D30" s="3">
        <v>4601</v>
      </c>
    </row>
    <row r="31" spans="1:4" x14ac:dyDescent="0.35">
      <c r="A31" s="3" t="s">
        <v>63</v>
      </c>
      <c r="B31" s="3" t="s">
        <v>122</v>
      </c>
      <c r="C31" s="3" t="s">
        <v>124</v>
      </c>
      <c r="D31" s="3">
        <v>2758</v>
      </c>
    </row>
    <row r="32" spans="1:4" x14ac:dyDescent="0.35">
      <c r="A32" s="3" t="s">
        <v>63</v>
      </c>
      <c r="B32" s="3" t="s">
        <v>123</v>
      </c>
      <c r="C32" s="3" t="s">
        <v>124</v>
      </c>
      <c r="D32" s="3">
        <v>4966</v>
      </c>
    </row>
    <row r="33" spans="1:4" x14ac:dyDescent="0.35">
      <c r="A33" s="3" t="s">
        <v>64</v>
      </c>
      <c r="B33" s="3" t="s">
        <v>118</v>
      </c>
      <c r="C33" s="3" t="s">
        <v>124</v>
      </c>
      <c r="D33" s="3">
        <v>2450</v>
      </c>
    </row>
    <row r="34" spans="1:4" x14ac:dyDescent="0.35">
      <c r="A34" s="3" t="s">
        <v>64</v>
      </c>
      <c r="B34" s="3" t="s">
        <v>120</v>
      </c>
      <c r="C34" s="3" t="s">
        <v>124</v>
      </c>
      <c r="D34" s="3">
        <v>4297</v>
      </c>
    </row>
    <row r="35" spans="1:4" x14ac:dyDescent="0.35">
      <c r="A35" s="3" t="s">
        <v>64</v>
      </c>
      <c r="B35" s="3" t="s">
        <v>121</v>
      </c>
      <c r="C35" s="3" t="s">
        <v>124</v>
      </c>
      <c r="D35" s="3">
        <v>3929</v>
      </c>
    </row>
    <row r="36" spans="1:4" x14ac:dyDescent="0.35">
      <c r="A36" s="3" t="s">
        <v>64</v>
      </c>
      <c r="B36" s="3" t="s">
        <v>122</v>
      </c>
      <c r="C36" s="3" t="s">
        <v>124</v>
      </c>
      <c r="D36" s="3">
        <v>2417</v>
      </c>
    </row>
    <row r="37" spans="1:4" x14ac:dyDescent="0.35">
      <c r="A37" s="3" t="s">
        <v>64</v>
      </c>
      <c r="B37" s="3" t="s">
        <v>123</v>
      </c>
      <c r="C37" s="3" t="s">
        <v>124</v>
      </c>
      <c r="D37" s="3">
        <v>4308</v>
      </c>
    </row>
    <row r="38" spans="1:4" x14ac:dyDescent="0.35">
      <c r="A38" s="3" t="s">
        <v>65</v>
      </c>
      <c r="B38" s="3" t="s">
        <v>118</v>
      </c>
      <c r="C38" s="3" t="s">
        <v>124</v>
      </c>
      <c r="D38" s="3">
        <v>1023</v>
      </c>
    </row>
    <row r="39" spans="1:4" x14ac:dyDescent="0.35">
      <c r="A39" s="3" t="s">
        <v>65</v>
      </c>
      <c r="B39" s="3" t="s">
        <v>120</v>
      </c>
      <c r="C39" s="3" t="s">
        <v>124</v>
      </c>
      <c r="D39" s="3">
        <v>2038</v>
      </c>
    </row>
    <row r="40" spans="1:4" x14ac:dyDescent="0.35">
      <c r="A40" s="3" t="s">
        <v>65</v>
      </c>
      <c r="B40" s="3" t="s">
        <v>121</v>
      </c>
      <c r="C40" s="3" t="s">
        <v>124</v>
      </c>
      <c r="D40" s="3">
        <v>1662</v>
      </c>
    </row>
    <row r="41" spans="1:4" x14ac:dyDescent="0.35">
      <c r="A41" s="3" t="s">
        <v>65</v>
      </c>
      <c r="B41" s="3" t="s">
        <v>122</v>
      </c>
      <c r="C41" s="3" t="s">
        <v>124</v>
      </c>
      <c r="D41" s="3">
        <v>1070</v>
      </c>
    </row>
    <row r="42" spans="1:4" x14ac:dyDescent="0.35">
      <c r="A42" s="3" t="s">
        <v>65</v>
      </c>
      <c r="B42" s="3" t="s">
        <v>123</v>
      </c>
      <c r="C42" s="3" t="s">
        <v>124</v>
      </c>
      <c r="D42" s="3">
        <v>1915</v>
      </c>
    </row>
    <row r="43" spans="1:4" x14ac:dyDescent="0.35">
      <c r="A43" s="3" t="s">
        <v>57</v>
      </c>
      <c r="B43" s="3" t="s">
        <v>118</v>
      </c>
      <c r="C43" s="3" t="s">
        <v>124</v>
      </c>
      <c r="D43" s="3">
        <v>5885</v>
      </c>
    </row>
    <row r="44" spans="1:4" x14ac:dyDescent="0.35">
      <c r="A44" s="3" t="s">
        <v>57</v>
      </c>
      <c r="B44" s="3" t="s">
        <v>120</v>
      </c>
      <c r="C44" s="3" t="s">
        <v>124</v>
      </c>
      <c r="D44" s="3">
        <v>10431</v>
      </c>
    </row>
    <row r="45" spans="1:4" x14ac:dyDescent="0.35">
      <c r="A45" s="3" t="s">
        <v>57</v>
      </c>
      <c r="B45" s="3" t="s">
        <v>121</v>
      </c>
      <c r="C45" s="3" t="s">
        <v>124</v>
      </c>
      <c r="D45" s="3">
        <v>8475</v>
      </c>
    </row>
    <row r="46" spans="1:4" x14ac:dyDescent="0.35">
      <c r="A46" s="3" t="s">
        <v>57</v>
      </c>
      <c r="B46" s="3" t="s">
        <v>122</v>
      </c>
      <c r="C46" s="3" t="s">
        <v>124</v>
      </c>
      <c r="D46" s="3">
        <v>7362</v>
      </c>
    </row>
    <row r="47" spans="1:4" x14ac:dyDescent="0.35">
      <c r="A47" s="3" t="s">
        <v>57</v>
      </c>
      <c r="B47" s="3" t="s">
        <v>123</v>
      </c>
      <c r="C47" s="3" t="s">
        <v>124</v>
      </c>
      <c r="D47" s="3">
        <v>9303</v>
      </c>
    </row>
    <row r="48" spans="1:4" x14ac:dyDescent="0.35">
      <c r="A48" s="3" t="s">
        <v>66</v>
      </c>
      <c r="B48" s="3" t="s">
        <v>118</v>
      </c>
      <c r="C48" s="3" t="s">
        <v>124</v>
      </c>
      <c r="D48" s="3">
        <v>670</v>
      </c>
    </row>
    <row r="49" spans="1:4" x14ac:dyDescent="0.35">
      <c r="A49" s="3" t="s">
        <v>66</v>
      </c>
      <c r="B49" s="3" t="s">
        <v>120</v>
      </c>
      <c r="C49" s="3" t="s">
        <v>124</v>
      </c>
      <c r="D49" s="3">
        <v>1258</v>
      </c>
    </row>
    <row r="50" spans="1:4" x14ac:dyDescent="0.35">
      <c r="A50" s="3" t="s">
        <v>66</v>
      </c>
      <c r="B50" s="3" t="s">
        <v>121</v>
      </c>
      <c r="C50" s="3" t="s">
        <v>124</v>
      </c>
      <c r="D50" s="3">
        <v>1063</v>
      </c>
    </row>
    <row r="51" spans="1:4" x14ac:dyDescent="0.35">
      <c r="A51" s="3" t="s">
        <v>66</v>
      </c>
      <c r="B51" s="3" t="s">
        <v>122</v>
      </c>
      <c r="C51" s="3" t="s">
        <v>124</v>
      </c>
      <c r="D51" s="3">
        <v>697</v>
      </c>
    </row>
    <row r="52" spans="1:4" x14ac:dyDescent="0.35">
      <c r="A52" s="3" t="s">
        <v>66</v>
      </c>
      <c r="B52" s="3" t="s">
        <v>123</v>
      </c>
      <c r="C52" s="3" t="s">
        <v>124</v>
      </c>
      <c r="D52" s="3">
        <v>1188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AD33F-CFC8-4F53-83A6-B25667A89CB8}">
  <dimension ref="A1:L14"/>
  <sheetViews>
    <sheetView tabSelected="1" workbookViewId="0">
      <selection activeCell="A2" sqref="A2"/>
    </sheetView>
  </sheetViews>
  <sheetFormatPr defaultRowHeight="14.5" x14ac:dyDescent="0.35"/>
  <cols>
    <col min="1" max="1" width="8.453125" bestFit="1" customWidth="1"/>
    <col min="2" max="2" width="14.81640625" bestFit="1" customWidth="1"/>
    <col min="3" max="3" width="13.6328125" bestFit="1" customWidth="1"/>
    <col min="4" max="4" width="13.90625" bestFit="1" customWidth="1"/>
    <col min="6" max="6" width="10.453125" bestFit="1" customWidth="1"/>
    <col min="7" max="7" width="14.81640625" bestFit="1" customWidth="1"/>
    <col min="8" max="8" width="13.6328125" bestFit="1" customWidth="1"/>
    <col min="9" max="9" width="8.6328125" bestFit="1" customWidth="1"/>
    <col min="10" max="11" width="7.1796875" bestFit="1" customWidth="1"/>
    <col min="12" max="12" width="13.7265625" bestFit="1" customWidth="1"/>
  </cols>
  <sheetData>
    <row r="1" spans="1:12" x14ac:dyDescent="0.35">
      <c r="A1" t="s">
        <v>151</v>
      </c>
      <c r="B1" t="s">
        <v>152</v>
      </c>
      <c r="F1" t="s">
        <v>151</v>
      </c>
      <c r="G1" t="s">
        <v>152</v>
      </c>
    </row>
    <row r="2" spans="1:12" x14ac:dyDescent="0.35">
      <c r="A2" s="6" t="s">
        <v>43</v>
      </c>
      <c r="B2" s="6" t="s">
        <v>44</v>
      </c>
      <c r="C2" s="6" t="s">
        <v>45</v>
      </c>
      <c r="D2" s="20" t="s">
        <v>46</v>
      </c>
      <c r="F2" s="6" t="s">
        <v>115</v>
      </c>
      <c r="G2" s="6" t="s">
        <v>44</v>
      </c>
      <c r="H2" s="6" t="s">
        <v>45</v>
      </c>
      <c r="I2" s="6" t="s">
        <v>55</v>
      </c>
      <c r="J2" s="6" t="s">
        <v>18</v>
      </c>
      <c r="K2" s="6" t="s">
        <v>17</v>
      </c>
      <c r="L2" s="29" t="s">
        <v>56</v>
      </c>
    </row>
    <row r="3" spans="1:12" x14ac:dyDescent="0.35">
      <c r="A3" s="3">
        <v>1</v>
      </c>
      <c r="B3" s="4">
        <v>567030</v>
      </c>
      <c r="C3" s="4">
        <v>1693088233.0599999</v>
      </c>
      <c r="D3" s="8">
        <f>IFERROR(B3/SUM($B$3:$B$13),0)</f>
        <v>0.80233017181974986</v>
      </c>
      <c r="F3" s="3" t="s">
        <v>57</v>
      </c>
      <c r="G3" s="4">
        <v>121788</v>
      </c>
      <c r="H3" s="4">
        <v>113836909.77</v>
      </c>
      <c r="I3" s="4">
        <v>203906</v>
      </c>
      <c r="J3" s="4">
        <v>558.28131499999995</v>
      </c>
      <c r="K3" s="4">
        <v>934.71368099999995</v>
      </c>
      <c r="L3" s="12">
        <f>IFERROR(G3/SUM($G$3:$G$12),0)</f>
        <v>0.17232630895293669</v>
      </c>
    </row>
    <row r="4" spans="1:12" x14ac:dyDescent="0.35">
      <c r="A4" s="3">
        <v>2</v>
      </c>
      <c r="B4" s="4">
        <v>91934</v>
      </c>
      <c r="C4" s="4">
        <v>520814862.44999999</v>
      </c>
      <c r="D4" s="8">
        <f t="shared" ref="D4:D13" si="0">IFERROR(B4/SUM($B$3:$B$13),0)</f>
        <v>0.13008380864518082</v>
      </c>
      <c r="F4" s="3" t="s">
        <v>58</v>
      </c>
      <c r="G4" s="4">
        <v>126034</v>
      </c>
      <c r="H4" s="4">
        <v>221754529.11000001</v>
      </c>
      <c r="I4" s="4">
        <v>176789</v>
      </c>
      <c r="J4" s="4">
        <v>1254.34574</v>
      </c>
      <c r="K4" s="4">
        <v>1759.4817989999999</v>
      </c>
      <c r="L4" s="12">
        <f t="shared" ref="L4:L12" si="1">IFERROR(G4/SUM($G$3:$G$12),0)</f>
        <v>0.17833426957150478</v>
      </c>
    </row>
    <row r="5" spans="1:12" x14ac:dyDescent="0.35">
      <c r="A5" s="3">
        <v>3</v>
      </c>
      <c r="B5" s="4">
        <v>25795</v>
      </c>
      <c r="C5" s="4">
        <v>208961654.16</v>
      </c>
      <c r="D5" s="8">
        <f t="shared" si="0"/>
        <v>3.6499138991041825E-2</v>
      </c>
      <c r="F5" s="3" t="s">
        <v>59</v>
      </c>
      <c r="G5" s="4">
        <v>113881</v>
      </c>
      <c r="H5" s="4">
        <v>283149473.42000002</v>
      </c>
      <c r="I5" s="4">
        <v>162423</v>
      </c>
      <c r="J5" s="4">
        <v>1743.284347</v>
      </c>
      <c r="K5" s="4">
        <v>2486.3627240000001</v>
      </c>
      <c r="L5" s="12">
        <f t="shared" si="1"/>
        <v>0.16113814489004979</v>
      </c>
    </row>
    <row r="6" spans="1:12" x14ac:dyDescent="0.35">
      <c r="A6" s="3">
        <v>4</v>
      </c>
      <c r="B6" s="4">
        <v>9844</v>
      </c>
      <c r="C6" s="4">
        <v>103022959.42</v>
      </c>
      <c r="D6" s="8">
        <f t="shared" si="0"/>
        <v>1.3928960039845542E-2</v>
      </c>
      <c r="F6" s="3" t="s">
        <v>60</v>
      </c>
      <c r="G6" s="4">
        <v>84558</v>
      </c>
      <c r="H6" s="4">
        <v>273723984.49000001</v>
      </c>
      <c r="I6" s="4">
        <v>122319</v>
      </c>
      <c r="J6" s="4">
        <v>2237.7879520000001</v>
      </c>
      <c r="K6" s="4">
        <v>3237.1151690000002</v>
      </c>
      <c r="L6" s="12">
        <f t="shared" si="1"/>
        <v>0.11964699340199708</v>
      </c>
    </row>
    <row r="7" spans="1:12" x14ac:dyDescent="0.35">
      <c r="A7" s="3">
        <v>5</v>
      </c>
      <c r="B7" s="4">
        <v>4481</v>
      </c>
      <c r="C7" s="4">
        <v>57169074.020000003</v>
      </c>
      <c r="D7" s="8">
        <f t="shared" si="0"/>
        <v>6.3404784577964111E-3</v>
      </c>
      <c r="F7" s="3" t="s">
        <v>61</v>
      </c>
      <c r="G7" s="4">
        <v>61601</v>
      </c>
      <c r="H7" s="4">
        <v>244729383.59999999</v>
      </c>
      <c r="I7" s="4">
        <v>89417</v>
      </c>
      <c r="J7" s="4">
        <v>2736.9446929999999</v>
      </c>
      <c r="K7" s="4">
        <v>3972.81511</v>
      </c>
      <c r="L7" s="12">
        <f t="shared" si="1"/>
        <v>8.7163537933210605E-2</v>
      </c>
    </row>
    <row r="8" spans="1:12" x14ac:dyDescent="0.35">
      <c r="A8" s="3">
        <v>6</v>
      </c>
      <c r="B8" s="4">
        <v>2316</v>
      </c>
      <c r="C8" s="4">
        <v>36679187.700000003</v>
      </c>
      <c r="D8" s="8">
        <f t="shared" si="0"/>
        <v>3.2770694283098612E-3</v>
      </c>
      <c r="F8" s="3" t="s">
        <v>62</v>
      </c>
      <c r="G8" s="4">
        <v>76044</v>
      </c>
      <c r="H8" s="4">
        <v>377110498.50999999</v>
      </c>
      <c r="I8" s="4">
        <v>109326</v>
      </c>
      <c r="J8" s="4">
        <v>3449.4127520000002</v>
      </c>
      <c r="K8" s="4">
        <v>4959.1091800000004</v>
      </c>
      <c r="L8" s="12">
        <f t="shared" si="1"/>
        <v>0.10759994283523104</v>
      </c>
    </row>
    <row r="9" spans="1:12" x14ac:dyDescent="0.35">
      <c r="A9" s="3">
        <v>7</v>
      </c>
      <c r="B9" s="4">
        <v>1398</v>
      </c>
      <c r="C9" s="4">
        <v>23515492.780000001</v>
      </c>
      <c r="D9" s="8">
        <f t="shared" si="0"/>
        <v>1.9781274010264188E-3</v>
      </c>
      <c r="F9" s="3" t="s">
        <v>63</v>
      </c>
      <c r="G9" s="4">
        <v>41552</v>
      </c>
      <c r="H9" s="4">
        <v>258099524.34999999</v>
      </c>
      <c r="I9" s="4">
        <v>57983</v>
      </c>
      <c r="J9" s="4">
        <v>4451.2964890000003</v>
      </c>
      <c r="K9" s="4">
        <v>6211.4825840000003</v>
      </c>
      <c r="L9" s="12">
        <f t="shared" si="1"/>
        <v>5.879481385368366E-2</v>
      </c>
    </row>
    <row r="10" spans="1:12" x14ac:dyDescent="0.35">
      <c r="A10" s="3">
        <v>8</v>
      </c>
      <c r="B10" s="4">
        <v>797</v>
      </c>
      <c r="C10" s="4">
        <v>14744780.640000001</v>
      </c>
      <c r="D10" s="8">
        <f t="shared" si="0"/>
        <v>1.1277307143190672E-3</v>
      </c>
      <c r="F10" s="3" t="s">
        <v>64</v>
      </c>
      <c r="G10" s="4">
        <v>39858</v>
      </c>
      <c r="H10" s="4">
        <v>311166090.41000003</v>
      </c>
      <c r="I10" s="4">
        <v>53343</v>
      </c>
      <c r="J10" s="4">
        <v>5833.3069079999996</v>
      </c>
      <c r="K10" s="4">
        <v>7806.8666370000001</v>
      </c>
      <c r="L10" s="12">
        <f t="shared" si="1"/>
        <v>5.6397855472182408E-2</v>
      </c>
    </row>
    <row r="11" spans="1:12" x14ac:dyDescent="0.35">
      <c r="A11" s="3">
        <v>9</v>
      </c>
      <c r="B11" s="4">
        <v>576</v>
      </c>
      <c r="C11" s="4">
        <v>11928388.08</v>
      </c>
      <c r="D11" s="8">
        <f t="shared" si="0"/>
        <v>8.1502244849157178E-4</v>
      </c>
      <c r="F11" s="3" t="s">
        <v>65</v>
      </c>
      <c r="G11" s="4">
        <v>21947</v>
      </c>
      <c r="H11" s="4">
        <v>229022970.52000001</v>
      </c>
      <c r="I11" s="4">
        <v>27827</v>
      </c>
      <c r="J11" s="4">
        <v>8230.2429479999992</v>
      </c>
      <c r="K11" s="4">
        <v>10435.274549</v>
      </c>
      <c r="L11" s="12">
        <f t="shared" si="1"/>
        <v>3.1054336244868967E-2</v>
      </c>
    </row>
    <row r="12" spans="1:12" x14ac:dyDescent="0.35">
      <c r="A12" s="3">
        <v>10</v>
      </c>
      <c r="B12" s="4">
        <v>385</v>
      </c>
      <c r="C12" s="4">
        <v>9889941.3399999999</v>
      </c>
      <c r="D12" s="8">
        <f t="shared" si="0"/>
        <v>5.4476326852301239E-4</v>
      </c>
      <c r="F12" s="3" t="s">
        <v>66</v>
      </c>
      <c r="G12" s="4">
        <v>19466</v>
      </c>
      <c r="H12" s="4">
        <v>452045257.68000001</v>
      </c>
      <c r="I12" s="4">
        <v>22952</v>
      </c>
      <c r="J12" s="4">
        <v>19695.244758000001</v>
      </c>
      <c r="K12" s="4">
        <v>23222.298246999999</v>
      </c>
      <c r="L12" s="12">
        <f t="shared" si="1"/>
        <v>2.7543796844334958E-2</v>
      </c>
    </row>
    <row r="13" spans="1:12" x14ac:dyDescent="0.35">
      <c r="A13" s="3" t="s">
        <v>47</v>
      </c>
      <c r="B13" s="4">
        <v>2173</v>
      </c>
      <c r="C13" s="4">
        <v>84824048.209999993</v>
      </c>
      <c r="D13" s="8">
        <f t="shared" si="0"/>
        <v>3.0747287857155995E-3</v>
      </c>
      <c r="H13" s="14">
        <f>SUM(H3:H12)</f>
        <v>2764638621.8599997</v>
      </c>
      <c r="I13" s="14"/>
      <c r="L13" s="21">
        <f>SUM(L3:L8)</f>
        <v>0.82620919758492983</v>
      </c>
    </row>
    <row r="14" spans="1:12" x14ac:dyDescent="0.35">
      <c r="C14" s="1">
        <f>SUM(C3:C13)</f>
        <v>2764638621.8599997</v>
      </c>
    </row>
  </sheetData>
  <conditionalFormatting sqref="D3:D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F15B-A0A6-453C-A592-1772EF5A8FC3}">
  <dimension ref="A1:P17"/>
  <sheetViews>
    <sheetView workbookViewId="0">
      <selection activeCell="A2" sqref="A2"/>
    </sheetView>
  </sheetViews>
  <sheetFormatPr defaultRowHeight="14.5" x14ac:dyDescent="0.35"/>
  <cols>
    <col min="1" max="1" width="15.453125" bestFit="1" customWidth="1"/>
    <col min="2" max="4" width="24.26953125" bestFit="1" customWidth="1"/>
    <col min="6" max="6" width="15.453125" bestFit="1" customWidth="1"/>
    <col min="7" max="9" width="24.26953125" bestFit="1" customWidth="1"/>
    <col min="14" max="14" width="24.26953125" bestFit="1" customWidth="1"/>
    <col min="15" max="15" width="13.7265625" bestFit="1" customWidth="1"/>
    <col min="16" max="16" width="11.90625" bestFit="1" customWidth="1"/>
  </cols>
  <sheetData>
    <row r="1" spans="1:16" x14ac:dyDescent="0.35">
      <c r="B1" s="5" t="s">
        <v>0</v>
      </c>
      <c r="C1" s="5" t="s">
        <v>1</v>
      </c>
      <c r="D1" s="5" t="s">
        <v>2</v>
      </c>
      <c r="G1" s="5" t="s">
        <v>3</v>
      </c>
      <c r="H1" s="5" t="s">
        <v>4</v>
      </c>
      <c r="I1" s="5" t="s">
        <v>5</v>
      </c>
    </row>
    <row r="2" spans="1:16" x14ac:dyDescent="0.35">
      <c r="A2" s="28" t="s">
        <v>19</v>
      </c>
      <c r="B2" s="6" t="s">
        <v>7</v>
      </c>
      <c r="C2" s="6" t="s">
        <v>8</v>
      </c>
      <c r="D2" s="6" t="s">
        <v>9</v>
      </c>
      <c r="F2" s="28" t="s">
        <v>19</v>
      </c>
      <c r="G2" s="6" t="s">
        <v>10</v>
      </c>
      <c r="H2" s="6" t="s">
        <v>11</v>
      </c>
      <c r="I2" s="6" t="s">
        <v>12</v>
      </c>
      <c r="N2" t="s">
        <v>6</v>
      </c>
      <c r="O2" t="s">
        <v>20</v>
      </c>
      <c r="P2" t="s">
        <v>21</v>
      </c>
    </row>
    <row r="3" spans="1:16" x14ac:dyDescent="0.35">
      <c r="A3" s="3" t="s">
        <v>132</v>
      </c>
      <c r="B3" s="4">
        <v>487201278.88999999</v>
      </c>
      <c r="C3" s="4">
        <v>1013645963.64</v>
      </c>
      <c r="D3" s="4">
        <v>1016724867.29</v>
      </c>
      <c r="F3" s="3" t="s">
        <v>132</v>
      </c>
      <c r="G3" s="3">
        <v>413630984.23000002</v>
      </c>
      <c r="H3" s="3">
        <v>726647607.19000006</v>
      </c>
      <c r="I3" s="3">
        <v>834952369.74000001</v>
      </c>
      <c r="N3" t="s">
        <v>10</v>
      </c>
      <c r="O3">
        <v>413630984.23000002</v>
      </c>
      <c r="P3">
        <v>170577</v>
      </c>
    </row>
    <row r="4" spans="1:16" x14ac:dyDescent="0.35">
      <c r="A4" s="3" t="s">
        <v>146</v>
      </c>
      <c r="B4" s="4">
        <v>7394844.3499999996</v>
      </c>
      <c r="C4" s="4">
        <v>5669815.1799999997</v>
      </c>
      <c r="D4" s="4">
        <v>1606279.16</v>
      </c>
      <c r="F4" s="3" t="s">
        <v>146</v>
      </c>
      <c r="G4" s="3">
        <v>124706.25</v>
      </c>
      <c r="H4" s="3">
        <v>2921875.89</v>
      </c>
      <c r="I4" s="3">
        <v>6653901.4100000001</v>
      </c>
      <c r="N4" t="s">
        <v>11</v>
      </c>
      <c r="O4">
        <v>726647607.19000006</v>
      </c>
      <c r="P4">
        <v>299562</v>
      </c>
    </row>
    <row r="5" spans="1:16" x14ac:dyDescent="0.35">
      <c r="A5" s="3" t="s">
        <v>23</v>
      </c>
      <c r="B5" s="9">
        <f>B3/SUM(B3:B4)</f>
        <v>0.98504872156789691</v>
      </c>
      <c r="C5" s="9">
        <f t="shared" ref="C5:D5" si="0">C3/SUM(C3:C4)</f>
        <v>0.99443762639820654</v>
      </c>
      <c r="D5" s="9">
        <f t="shared" si="0"/>
        <v>0.99842263573534051</v>
      </c>
      <c r="F5" s="3" t="s">
        <v>23</v>
      </c>
      <c r="G5" s="9">
        <f>G3/SUM(G3:G4)</f>
        <v>0.99969859931145522</v>
      </c>
      <c r="H5" s="9">
        <f t="shared" ref="H5" si="1">H3/SUM(H3:H4)</f>
        <v>0.99599506838243179</v>
      </c>
      <c r="I5" s="9">
        <f t="shared" ref="I5" si="2">I3/SUM(I3:I4)</f>
        <v>0.99209380723731078</v>
      </c>
    </row>
    <row r="6" spans="1:16" x14ac:dyDescent="0.35">
      <c r="A6" s="3" t="s">
        <v>135</v>
      </c>
      <c r="B6" s="4">
        <v>191520</v>
      </c>
      <c r="C6" s="4">
        <v>372205</v>
      </c>
      <c r="D6" s="4">
        <v>363842</v>
      </c>
      <c r="F6" s="3" t="s">
        <v>135</v>
      </c>
      <c r="G6" s="3">
        <v>170577</v>
      </c>
      <c r="H6" s="3">
        <v>299562</v>
      </c>
      <c r="I6" s="3">
        <v>322866</v>
      </c>
      <c r="N6" t="s">
        <v>12</v>
      </c>
      <c r="O6">
        <v>834952369.74000001</v>
      </c>
      <c r="P6">
        <v>322866</v>
      </c>
    </row>
    <row r="7" spans="1:16" x14ac:dyDescent="0.35">
      <c r="A7" s="3" t="s">
        <v>147</v>
      </c>
      <c r="B7" s="4">
        <v>2755</v>
      </c>
      <c r="C7" s="4">
        <v>4536</v>
      </c>
      <c r="D7" s="4">
        <v>3906</v>
      </c>
      <c r="F7" s="3" t="s">
        <v>147</v>
      </c>
      <c r="G7" s="3">
        <v>778</v>
      </c>
      <c r="H7" s="3">
        <v>1344</v>
      </c>
      <c r="I7" s="3">
        <v>3393</v>
      </c>
    </row>
    <row r="8" spans="1:16" x14ac:dyDescent="0.35">
      <c r="A8" s="3" t="s">
        <v>25</v>
      </c>
      <c r="B8" s="9">
        <f>B6/SUM(B6:B7)</f>
        <v>0.98581907090464549</v>
      </c>
      <c r="C8" s="9">
        <f t="shared" ref="C8" si="3">C6/SUM(C6:C7)</f>
        <v>0.98795989817938579</v>
      </c>
      <c r="D8" s="9">
        <f t="shared" ref="D8" si="4">D6/SUM(D6:D7)</f>
        <v>0.98937859621262381</v>
      </c>
      <c r="F8" s="3" t="s">
        <v>25</v>
      </c>
      <c r="G8" s="9">
        <f>G6/SUM(G6:G7)</f>
        <v>0.99545971812903034</v>
      </c>
      <c r="H8" s="9">
        <f t="shared" ref="H8" si="5">H6/SUM(H6:H7)</f>
        <v>0.9955334888636318</v>
      </c>
      <c r="I8" s="9">
        <f t="shared" ref="I8" si="6">I6/SUM(I6:I7)</f>
        <v>0.98960028688863755</v>
      </c>
    </row>
    <row r="9" spans="1:16" x14ac:dyDescent="0.35">
      <c r="A9" s="3" t="s">
        <v>148</v>
      </c>
      <c r="B9" s="4">
        <v>494596123.24000001</v>
      </c>
      <c r="C9" s="4">
        <v>1019315778.8200001</v>
      </c>
      <c r="D9" s="4">
        <v>1018331146.45</v>
      </c>
      <c r="F9" s="3" t="s">
        <v>148</v>
      </c>
      <c r="G9" s="3">
        <v>413755690.48000002</v>
      </c>
      <c r="H9" s="3">
        <v>729569483.08000004</v>
      </c>
      <c r="I9" s="3">
        <v>841606271.14999998</v>
      </c>
      <c r="N9" t="s">
        <v>6</v>
      </c>
      <c r="O9" t="s">
        <v>22</v>
      </c>
      <c r="P9" t="s">
        <v>24</v>
      </c>
    </row>
    <row r="10" spans="1:16" x14ac:dyDescent="0.35">
      <c r="A10" s="3" t="s">
        <v>149</v>
      </c>
      <c r="B10" s="4">
        <v>194275</v>
      </c>
      <c r="C10" s="4">
        <v>376741</v>
      </c>
      <c r="D10" s="4">
        <v>367748</v>
      </c>
      <c r="F10" s="3" t="s">
        <v>149</v>
      </c>
      <c r="G10" s="3">
        <v>171355</v>
      </c>
      <c r="H10" s="3">
        <v>300906</v>
      </c>
      <c r="I10" s="3">
        <v>326259</v>
      </c>
      <c r="N10" t="s">
        <v>10</v>
      </c>
      <c r="O10">
        <v>124706.25</v>
      </c>
      <c r="P10">
        <v>778</v>
      </c>
    </row>
    <row r="11" spans="1:16" x14ac:dyDescent="0.35">
      <c r="N11" t="s">
        <v>11</v>
      </c>
      <c r="O11">
        <v>2921875.89</v>
      </c>
      <c r="P11">
        <v>1344</v>
      </c>
    </row>
    <row r="12" spans="1:16" x14ac:dyDescent="0.35">
      <c r="N12" t="s">
        <v>12</v>
      </c>
      <c r="O12">
        <v>6653901.4100000001</v>
      </c>
      <c r="P12">
        <v>3393</v>
      </c>
    </row>
    <row r="14" spans="1:16" x14ac:dyDescent="0.35">
      <c r="N14" t="s">
        <v>6</v>
      </c>
      <c r="O14" t="s">
        <v>26</v>
      </c>
      <c r="P14" t="s">
        <v>27</v>
      </c>
    </row>
    <row r="15" spans="1:16" x14ac:dyDescent="0.35">
      <c r="N15" t="s">
        <v>10</v>
      </c>
      <c r="O15">
        <v>413755690.48000002</v>
      </c>
      <c r="P15">
        <v>171355</v>
      </c>
    </row>
    <row r="16" spans="1:16" x14ac:dyDescent="0.35">
      <c r="N16" t="s">
        <v>11</v>
      </c>
      <c r="O16">
        <v>729569483.08000004</v>
      </c>
      <c r="P16">
        <v>300906</v>
      </c>
    </row>
    <row r="17" spans="14:16" x14ac:dyDescent="0.35">
      <c r="N17" t="s">
        <v>12</v>
      </c>
      <c r="O17">
        <v>841606271.14999998</v>
      </c>
      <c r="P17">
        <v>326259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B5E1-9AB1-4B86-A4A9-7BD27276777D}">
  <dimension ref="A1:L23"/>
  <sheetViews>
    <sheetView topLeftCell="A10" workbookViewId="0">
      <selection activeCell="A14" sqref="A14"/>
    </sheetView>
  </sheetViews>
  <sheetFormatPr defaultRowHeight="14.5" x14ac:dyDescent="0.35"/>
  <cols>
    <col min="1" max="1" width="10.81640625" bestFit="1" customWidth="1"/>
    <col min="2" max="3" width="15.26953125" bestFit="1" customWidth="1"/>
    <col min="4" max="4" width="11.54296875" bestFit="1" customWidth="1"/>
    <col min="5" max="5" width="13.7265625" bestFit="1" customWidth="1"/>
    <col min="7" max="8" width="10.81640625" bestFit="1" customWidth="1"/>
    <col min="9" max="9" width="15.26953125" bestFit="1" customWidth="1"/>
    <col min="10" max="10" width="14.453125" bestFit="1" customWidth="1"/>
    <col min="11" max="11" width="11.54296875" bestFit="1" customWidth="1"/>
    <col min="12" max="12" width="13.7265625" bestFit="1" customWidth="1"/>
  </cols>
  <sheetData>
    <row r="1" spans="1:12" x14ac:dyDescent="0.35">
      <c r="A1">
        <v>2025</v>
      </c>
      <c r="H1">
        <v>2024</v>
      </c>
    </row>
    <row r="2" spans="1:12" x14ac:dyDescent="0.35">
      <c r="A2" s="6" t="s">
        <v>28</v>
      </c>
      <c r="B2" s="6" t="s">
        <v>29</v>
      </c>
      <c r="C2" s="6" t="s">
        <v>14</v>
      </c>
      <c r="D2" s="6" t="s">
        <v>30</v>
      </c>
      <c r="E2" s="6" t="s">
        <v>15</v>
      </c>
    </row>
    <row r="3" spans="1:12" x14ac:dyDescent="0.35">
      <c r="A3" s="3" t="s">
        <v>31</v>
      </c>
      <c r="B3" s="4">
        <v>247066512.03999999</v>
      </c>
      <c r="C3" s="4">
        <v>91333343.459999993</v>
      </c>
      <c r="D3" s="4">
        <v>98718</v>
      </c>
      <c r="E3" s="4">
        <v>42645</v>
      </c>
      <c r="H3" s="6" t="s">
        <v>28</v>
      </c>
      <c r="I3" s="6" t="s">
        <v>29</v>
      </c>
      <c r="J3" s="6" t="s">
        <v>14</v>
      </c>
      <c r="K3" s="6" t="s">
        <v>30</v>
      </c>
      <c r="L3" s="6" t="s">
        <v>15</v>
      </c>
    </row>
    <row r="4" spans="1:12" x14ac:dyDescent="0.35">
      <c r="A4" s="3" t="s">
        <v>32</v>
      </c>
      <c r="B4" s="4">
        <v>220864336.65000001</v>
      </c>
      <c r="C4" s="4">
        <v>84994125</v>
      </c>
      <c r="D4" s="4">
        <v>87819</v>
      </c>
      <c r="E4" s="4">
        <v>38880</v>
      </c>
      <c r="H4" s="3" t="s">
        <v>32</v>
      </c>
      <c r="I4" s="4">
        <v>186299085.91</v>
      </c>
      <c r="J4" s="4">
        <v>12716628.890000001</v>
      </c>
      <c r="K4" s="4">
        <v>78171</v>
      </c>
      <c r="L4" s="4">
        <v>8452</v>
      </c>
    </row>
    <row r="5" spans="1:12" x14ac:dyDescent="0.35">
      <c r="A5" s="3" t="s">
        <v>33</v>
      </c>
      <c r="B5" s="4">
        <v>266336942.24000001</v>
      </c>
      <c r="C5" s="4">
        <v>107041265.81999999</v>
      </c>
      <c r="D5" s="4">
        <v>103701</v>
      </c>
      <c r="E5" s="4">
        <v>47372</v>
      </c>
      <c r="H5" s="3" t="s">
        <v>33</v>
      </c>
      <c r="I5" s="4">
        <v>227331898.31999999</v>
      </c>
      <c r="J5" s="4">
        <v>32722238.34</v>
      </c>
      <c r="K5" s="4">
        <v>92406</v>
      </c>
      <c r="L5" s="4">
        <v>17458</v>
      </c>
    </row>
    <row r="6" spans="1:12" x14ac:dyDescent="0.35">
      <c r="A6" s="3" t="s">
        <v>34</v>
      </c>
      <c r="B6" s="4">
        <v>293044284.44999999</v>
      </c>
      <c r="C6" s="4">
        <v>117108245.97</v>
      </c>
      <c r="D6" s="4">
        <v>111884</v>
      </c>
      <c r="E6" s="4">
        <v>50279</v>
      </c>
      <c r="H6" s="3" t="s">
        <v>34</v>
      </c>
      <c r="I6" s="4">
        <v>220691239.74000001</v>
      </c>
      <c r="J6" s="4">
        <v>42870737.340000004</v>
      </c>
      <c r="K6" s="4">
        <v>90469</v>
      </c>
      <c r="L6" s="4">
        <v>22377</v>
      </c>
    </row>
    <row r="7" spans="1:12" x14ac:dyDescent="0.35">
      <c r="A7" s="3" t="s">
        <v>35</v>
      </c>
      <c r="B7" s="4">
        <v>348786418.25</v>
      </c>
      <c r="C7" s="4">
        <v>141525808.16999999</v>
      </c>
      <c r="D7" s="4">
        <v>128944</v>
      </c>
      <c r="E7" s="4">
        <v>59077</v>
      </c>
      <c r="H7" s="3" t="s">
        <v>35</v>
      </c>
      <c r="I7" s="4">
        <v>249213727.71000001</v>
      </c>
      <c r="J7" s="4">
        <v>55715905.020000003</v>
      </c>
      <c r="K7" s="4">
        <v>103300</v>
      </c>
      <c r="L7" s="4">
        <v>28027</v>
      </c>
    </row>
    <row r="8" spans="1:12" x14ac:dyDescent="0.35">
      <c r="A8" s="3" t="s">
        <v>36</v>
      </c>
      <c r="B8" s="4">
        <v>371815260.94</v>
      </c>
      <c r="C8" s="4">
        <v>160417819.84</v>
      </c>
      <c r="D8" s="4">
        <v>131377</v>
      </c>
      <c r="E8" s="4">
        <v>61706</v>
      </c>
      <c r="H8" s="3" t="s">
        <v>36</v>
      </c>
      <c r="I8" s="4">
        <v>256742639.74000001</v>
      </c>
      <c r="J8" s="4">
        <v>63554214.32</v>
      </c>
      <c r="K8" s="4">
        <v>105793</v>
      </c>
      <c r="L8" s="4">
        <v>31155</v>
      </c>
    </row>
    <row r="9" spans="1:12" x14ac:dyDescent="0.35">
      <c r="A9" s="3" t="s">
        <v>37</v>
      </c>
      <c r="B9" s="4">
        <v>348352816.02999997</v>
      </c>
      <c r="C9" s="4">
        <v>152425579.75999999</v>
      </c>
      <c r="D9" s="4">
        <v>125679</v>
      </c>
      <c r="E9" s="4">
        <v>61289</v>
      </c>
      <c r="H9" s="3" t="s">
        <v>37</v>
      </c>
      <c r="I9" s="4">
        <v>267730470.69</v>
      </c>
      <c r="J9" s="4">
        <v>73129238.700000003</v>
      </c>
      <c r="K9" s="4">
        <v>104649</v>
      </c>
      <c r="L9" s="4">
        <v>34996</v>
      </c>
    </row>
    <row r="10" spans="1:12" x14ac:dyDescent="0.35">
      <c r="A10" s="3" t="s">
        <v>38</v>
      </c>
      <c r="B10" s="4">
        <v>353305779.63</v>
      </c>
      <c r="C10" s="4">
        <v>165799745.06</v>
      </c>
      <c r="D10" s="4">
        <v>131463</v>
      </c>
      <c r="E10" s="4">
        <v>66956</v>
      </c>
      <c r="H10" s="3" t="s">
        <v>38</v>
      </c>
      <c r="I10" s="4">
        <v>298299763.05000001</v>
      </c>
      <c r="J10" s="4">
        <v>86374550.590000004</v>
      </c>
      <c r="K10" s="4">
        <v>112858</v>
      </c>
      <c r="L10" s="4">
        <v>38806</v>
      </c>
    </row>
    <row r="11" spans="1:12" x14ac:dyDescent="0.35">
      <c r="A11" s="3" t="s">
        <v>39</v>
      </c>
      <c r="B11" s="4">
        <v>315066271.63</v>
      </c>
      <c r="C11" s="4">
        <v>147066333.90000001</v>
      </c>
      <c r="D11" s="4">
        <v>106700</v>
      </c>
      <c r="E11" s="4">
        <v>53134</v>
      </c>
      <c r="H11" s="3" t="s">
        <v>39</v>
      </c>
      <c r="I11" s="4">
        <v>268922136</v>
      </c>
      <c r="J11" s="4">
        <v>84016289.150000006</v>
      </c>
      <c r="K11" s="4">
        <v>105359</v>
      </c>
      <c r="L11" s="4">
        <v>40492</v>
      </c>
    </row>
    <row r="14" spans="1:12" x14ac:dyDescent="0.35">
      <c r="A14" s="6" t="s">
        <v>28</v>
      </c>
      <c r="B14" s="6" t="s">
        <v>29</v>
      </c>
      <c r="C14" s="6" t="s">
        <v>14</v>
      </c>
      <c r="D14" s="6" t="s">
        <v>30</v>
      </c>
      <c r="E14" s="6" t="s">
        <v>15</v>
      </c>
    </row>
    <row r="15" spans="1:12" x14ac:dyDescent="0.35">
      <c r="A15" s="3" t="s">
        <v>31</v>
      </c>
    </row>
    <row r="16" spans="1:12" x14ac:dyDescent="0.35">
      <c r="A16" s="3" t="s">
        <v>32</v>
      </c>
      <c r="B16" s="26">
        <f>IFERROR(B4/I4-1,0)</f>
        <v>0.18553634104623717</v>
      </c>
      <c r="C16" s="26">
        <f t="shared" ref="C16:E16" si="0">IFERROR(C4/J4-1,0)</f>
        <v>5.6836994092700932</v>
      </c>
      <c r="D16" s="26">
        <f t="shared" si="0"/>
        <v>0.12342172928579642</v>
      </c>
      <c r="E16" s="26">
        <f t="shared" si="0"/>
        <v>3.6000946521533361</v>
      </c>
    </row>
    <row r="17" spans="1:5" x14ac:dyDescent="0.35">
      <c r="A17" s="3" t="s">
        <v>33</v>
      </c>
      <c r="B17" s="26">
        <f t="shared" ref="B17:B23" si="1">IFERROR(B5/I5-1,0)</f>
        <v>0.17157752259251891</v>
      </c>
      <c r="C17" s="26">
        <f t="shared" ref="C17:C23" si="2">IFERROR(C5/J5-1,0)</f>
        <v>2.2712085496043728</v>
      </c>
      <c r="D17" s="26">
        <f t="shared" ref="D17:D23" si="3">IFERROR(D5/K5-1,0)</f>
        <v>0.12223232257645611</v>
      </c>
      <c r="E17" s="26">
        <f t="shared" ref="E17:E23" si="4">IFERROR(E5/L5-1,0)</f>
        <v>1.7134837896666286</v>
      </c>
    </row>
    <row r="18" spans="1:5" x14ac:dyDescent="0.35">
      <c r="A18" s="3" t="s">
        <v>34</v>
      </c>
      <c r="B18" s="26">
        <f t="shared" si="1"/>
        <v>0.32784737987443591</v>
      </c>
      <c r="C18" s="26">
        <f t="shared" si="2"/>
        <v>1.7316592444220364</v>
      </c>
      <c r="D18" s="26">
        <f t="shared" si="3"/>
        <v>0.23671091755186868</v>
      </c>
      <c r="E18" s="26">
        <f t="shared" si="4"/>
        <v>1.246905304553783</v>
      </c>
    </row>
    <row r="19" spans="1:5" x14ac:dyDescent="0.35">
      <c r="A19" s="3" t="s">
        <v>35</v>
      </c>
      <c r="B19" s="26">
        <f t="shared" si="1"/>
        <v>0.39954737427574094</v>
      </c>
      <c r="C19" s="26">
        <f t="shared" si="2"/>
        <v>1.5401329857102262</v>
      </c>
      <c r="D19" s="26">
        <f t="shared" si="3"/>
        <v>0.24824782187802508</v>
      </c>
      <c r="E19" s="26">
        <f t="shared" si="4"/>
        <v>1.1078602775894675</v>
      </c>
    </row>
    <row r="20" spans="1:5" x14ac:dyDescent="0.35">
      <c r="A20" s="3" t="s">
        <v>36</v>
      </c>
      <c r="B20" s="26">
        <f t="shared" si="1"/>
        <v>0.44820222038899571</v>
      </c>
      <c r="C20" s="26">
        <f t="shared" si="2"/>
        <v>1.524109873064984</v>
      </c>
      <c r="D20" s="26">
        <f t="shared" si="3"/>
        <v>0.24183074494531764</v>
      </c>
      <c r="E20" s="26">
        <f t="shared" si="4"/>
        <v>0.98061306371368961</v>
      </c>
    </row>
    <row r="21" spans="1:5" x14ac:dyDescent="0.35">
      <c r="A21" s="3" t="s">
        <v>37</v>
      </c>
      <c r="B21" s="26">
        <f t="shared" si="1"/>
        <v>0.30113249766535177</v>
      </c>
      <c r="C21" s="26">
        <f t="shared" si="2"/>
        <v>1.0843315542405612</v>
      </c>
      <c r="D21" s="26">
        <f t="shared" si="3"/>
        <v>0.20095748645472011</v>
      </c>
      <c r="E21" s="26">
        <f t="shared" si="4"/>
        <v>0.75131443593553549</v>
      </c>
    </row>
    <row r="22" spans="1:5" x14ac:dyDescent="0.35">
      <c r="A22" s="3" t="s">
        <v>38</v>
      </c>
      <c r="B22" s="26">
        <f t="shared" si="1"/>
        <v>0.18439845884416628</v>
      </c>
      <c r="C22" s="26">
        <f t="shared" si="2"/>
        <v>0.91954393889715291</v>
      </c>
      <c r="D22" s="26">
        <f t="shared" si="3"/>
        <v>0.16485317833029112</v>
      </c>
      <c r="E22" s="26">
        <f t="shared" si="4"/>
        <v>0.72540328815131683</v>
      </c>
    </row>
    <row r="23" spans="1:5" x14ac:dyDescent="0.35">
      <c r="A23" s="3" t="s">
        <v>39</v>
      </c>
      <c r="B23" s="26">
        <f t="shared" si="1"/>
        <v>0.17158920539735711</v>
      </c>
      <c r="C23" s="26">
        <f t="shared" si="2"/>
        <v>0.75045024468329546</v>
      </c>
      <c r="D23" s="26">
        <f t="shared" si="3"/>
        <v>1.2727911236818823E-2</v>
      </c>
      <c r="E23" s="26">
        <f t="shared" si="4"/>
        <v>0.31220981922355029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76AF-C096-4694-9BE3-3E73CC69E2DD}">
  <dimension ref="A1:N28"/>
  <sheetViews>
    <sheetView workbookViewId="0">
      <selection activeCell="D2" sqref="D2:D13"/>
    </sheetView>
  </sheetViews>
  <sheetFormatPr defaultRowHeight="14.5" x14ac:dyDescent="0.35"/>
  <cols>
    <col min="1" max="1" width="26.1796875" bestFit="1" customWidth="1"/>
    <col min="2" max="2" width="8.6328125" bestFit="1" customWidth="1"/>
    <col min="3" max="3" width="12.08984375" bestFit="1" customWidth="1"/>
    <col min="4" max="4" width="13.90625" bestFit="1" customWidth="1"/>
    <col min="6" max="6" width="26.1796875" bestFit="1" customWidth="1"/>
    <col min="7" max="7" width="8.6328125" bestFit="1" customWidth="1"/>
    <col min="8" max="8" width="12.08984375" bestFit="1" customWidth="1"/>
    <col min="9" max="9" width="13.90625" bestFit="1" customWidth="1"/>
    <col min="11" max="11" width="26.1796875" bestFit="1" customWidth="1"/>
    <col min="12" max="12" width="8.6328125" bestFit="1" customWidth="1"/>
    <col min="13" max="13" width="12.08984375" bestFit="1" customWidth="1"/>
    <col min="14" max="14" width="13.90625" bestFit="1" customWidth="1"/>
  </cols>
  <sheetData>
    <row r="1" spans="1:14" x14ac:dyDescent="0.35">
      <c r="A1" s="10" t="s">
        <v>40</v>
      </c>
      <c r="F1" t="s">
        <v>41</v>
      </c>
      <c r="K1" t="s">
        <v>42</v>
      </c>
    </row>
    <row r="2" spans="1:14" x14ac:dyDescent="0.35">
      <c r="A2" s="6" t="s">
        <v>43</v>
      </c>
      <c r="B2" s="6" t="s">
        <v>44</v>
      </c>
      <c r="C2" s="6" t="s">
        <v>45</v>
      </c>
      <c r="D2" s="20" t="s">
        <v>46</v>
      </c>
      <c r="F2" s="6" t="s">
        <v>43</v>
      </c>
      <c r="G2" s="6" t="s">
        <v>44</v>
      </c>
      <c r="H2" s="6" t="s">
        <v>45</v>
      </c>
      <c r="I2" s="20" t="s">
        <v>46</v>
      </c>
      <c r="K2" s="6" t="s">
        <v>43</v>
      </c>
      <c r="L2" s="6" t="s">
        <v>44</v>
      </c>
      <c r="M2" s="6" t="s">
        <v>45</v>
      </c>
      <c r="N2" s="20" t="s">
        <v>46</v>
      </c>
    </row>
    <row r="3" spans="1:14" x14ac:dyDescent="0.35">
      <c r="A3" s="3">
        <v>1</v>
      </c>
      <c r="B3" s="4">
        <v>127868</v>
      </c>
      <c r="C3" s="4">
        <v>337630887.54000002</v>
      </c>
      <c r="D3" s="8">
        <f>IFERROR(B3/SUM($B$3:$B$13),0)</f>
        <v>0.90956167930460519</v>
      </c>
      <c r="F3" s="3">
        <v>1</v>
      </c>
      <c r="G3" s="4">
        <v>209049</v>
      </c>
      <c r="H3" s="4">
        <v>557258399.75</v>
      </c>
      <c r="I3" s="8">
        <f>IFERROR(G3/SUM($G$3:$G$13),0)</f>
        <v>0.88314393139284353</v>
      </c>
      <c r="K3" s="3">
        <v>1</v>
      </c>
      <c r="L3" s="4">
        <v>224265</v>
      </c>
      <c r="M3" s="4">
        <v>645009615.30999994</v>
      </c>
      <c r="N3" s="8">
        <f>IFERROR(L3/SUM($L$3:$L$13),0)</f>
        <v>0.88422808207295722</v>
      </c>
    </row>
    <row r="4" spans="1:14" x14ac:dyDescent="0.35">
      <c r="A4" s="3">
        <v>2</v>
      </c>
      <c r="B4" s="4">
        <v>9726</v>
      </c>
      <c r="C4" s="4">
        <v>49508541.229999997</v>
      </c>
      <c r="D4" s="8">
        <f t="shared" ref="D4:D13" si="0">IFERROR(B4/SUM($B$3:$B$13),0)</f>
        <v>6.9183821541875912E-2</v>
      </c>
      <c r="F4" s="3">
        <v>2</v>
      </c>
      <c r="G4" s="4">
        <v>20213</v>
      </c>
      <c r="H4" s="4">
        <v>101538379.87</v>
      </c>
      <c r="I4" s="8">
        <f t="shared" ref="I4:I13" si="1">IFERROR(G4/SUM($G$3:$G$13),0)</f>
        <v>8.5391407207131093E-2</v>
      </c>
      <c r="K4" s="3">
        <v>2</v>
      </c>
      <c r="L4" s="4">
        <v>21461</v>
      </c>
      <c r="M4" s="4">
        <v>116833258.94</v>
      </c>
      <c r="N4" s="8">
        <f t="shared" ref="N4:N13" si="2">IFERROR(L4/SUM($L$3:$L$13),0)</f>
        <v>8.461605185547337E-2</v>
      </c>
    </row>
    <row r="5" spans="1:14" x14ac:dyDescent="0.35">
      <c r="A5" s="3">
        <v>3</v>
      </c>
      <c r="B5" s="4">
        <v>1672</v>
      </c>
      <c r="C5" s="4">
        <v>12104910.27</v>
      </c>
      <c r="D5" s="8">
        <f t="shared" si="0"/>
        <v>1.1893414519639784E-2</v>
      </c>
      <c r="F5" s="3">
        <v>3</v>
      </c>
      <c r="G5" s="4">
        <v>4416</v>
      </c>
      <c r="H5" s="4">
        <v>31405800.600000001</v>
      </c>
      <c r="I5" s="8">
        <f t="shared" si="1"/>
        <v>1.8655739090025769E-2</v>
      </c>
      <c r="K5" s="3">
        <v>3</v>
      </c>
      <c r="L5" s="4">
        <v>4535</v>
      </c>
      <c r="M5" s="4">
        <v>35030514.479999997</v>
      </c>
      <c r="N5" s="8">
        <f t="shared" si="2"/>
        <v>1.788051792388853E-2</v>
      </c>
    </row>
    <row r="6" spans="1:14" x14ac:dyDescent="0.35">
      <c r="A6" s="3">
        <v>4</v>
      </c>
      <c r="B6" s="4">
        <v>538</v>
      </c>
      <c r="C6" s="4">
        <v>5077603.5599999996</v>
      </c>
      <c r="D6" s="8">
        <f t="shared" si="0"/>
        <v>3.8269479734247629E-3</v>
      </c>
      <c r="F6" s="3">
        <v>4</v>
      </c>
      <c r="G6" s="4">
        <v>1308</v>
      </c>
      <c r="H6" s="4">
        <v>12968104.07</v>
      </c>
      <c r="I6" s="8">
        <f t="shared" si="1"/>
        <v>5.525748806556546E-3</v>
      </c>
      <c r="K6" s="3">
        <v>4</v>
      </c>
      <c r="L6" s="4">
        <v>1422</v>
      </c>
      <c r="M6" s="4">
        <v>13910497.439999999</v>
      </c>
      <c r="N6" s="8">
        <f t="shared" si="2"/>
        <v>5.6066364912391378E-3</v>
      </c>
    </row>
    <row r="7" spans="1:14" x14ac:dyDescent="0.35">
      <c r="A7" s="3">
        <v>5</v>
      </c>
      <c r="B7" s="4">
        <v>223</v>
      </c>
      <c r="C7" s="4">
        <v>2119910.5299999998</v>
      </c>
      <c r="D7" s="8">
        <f t="shared" si="0"/>
        <v>1.5862628216983682E-3</v>
      </c>
      <c r="F7" s="3">
        <v>5</v>
      </c>
      <c r="G7" s="4">
        <v>573</v>
      </c>
      <c r="H7" s="4">
        <v>6246674.8399999999</v>
      </c>
      <c r="I7" s="8">
        <f t="shared" si="1"/>
        <v>2.4206835368172025E-3</v>
      </c>
      <c r="K7" s="3">
        <v>5</v>
      </c>
      <c r="L7" s="4">
        <v>598</v>
      </c>
      <c r="M7" s="4">
        <v>6440549.2199999997</v>
      </c>
      <c r="N7" s="8">
        <f t="shared" si="2"/>
        <v>2.3577838409008468E-3</v>
      </c>
    </row>
    <row r="8" spans="1:14" x14ac:dyDescent="0.35">
      <c r="A8" s="3">
        <v>6</v>
      </c>
      <c r="B8" s="4">
        <v>101</v>
      </c>
      <c r="C8" s="4">
        <v>1310588.5</v>
      </c>
      <c r="D8" s="8">
        <f t="shared" si="0"/>
        <v>7.1844190579163766E-4</v>
      </c>
      <c r="F8" s="3">
        <v>6</v>
      </c>
      <c r="G8" s="4">
        <v>333</v>
      </c>
      <c r="H8" s="4">
        <v>4298935.97</v>
      </c>
      <c r="I8" s="8">
        <f t="shared" si="1"/>
        <v>1.4067846732288454E-3</v>
      </c>
      <c r="K8" s="3">
        <v>6</v>
      </c>
      <c r="L8" s="4">
        <v>347</v>
      </c>
      <c r="M8" s="4">
        <v>4084970.28</v>
      </c>
      <c r="N8" s="8">
        <f t="shared" si="2"/>
        <v>1.3681454728973143E-3</v>
      </c>
    </row>
    <row r="9" spans="1:14" x14ac:dyDescent="0.35">
      <c r="A9" s="3">
        <v>7</v>
      </c>
      <c r="B9" s="4">
        <v>79</v>
      </c>
      <c r="C9" s="4">
        <v>845925.95</v>
      </c>
      <c r="D9" s="8">
        <f t="shared" si="0"/>
        <v>5.6194960948058781E-4</v>
      </c>
      <c r="F9" s="3">
        <v>7</v>
      </c>
      <c r="G9" s="4">
        <v>181</v>
      </c>
      <c r="H9" s="4">
        <v>2460481.4900000002</v>
      </c>
      <c r="I9" s="8">
        <f t="shared" si="1"/>
        <v>7.6464872628955263E-4</v>
      </c>
      <c r="K9" s="3">
        <v>7</v>
      </c>
      <c r="L9" s="4">
        <v>185</v>
      </c>
      <c r="M9" s="4">
        <v>2565181.92</v>
      </c>
      <c r="N9" s="8">
        <f t="shared" si="2"/>
        <v>7.2941473338905799E-4</v>
      </c>
    </row>
    <row r="10" spans="1:14" x14ac:dyDescent="0.35">
      <c r="A10" s="3">
        <v>8</v>
      </c>
      <c r="B10" s="4">
        <v>44</v>
      </c>
      <c r="C10" s="4">
        <v>637817.82999999996</v>
      </c>
      <c r="D10" s="8">
        <f t="shared" si="0"/>
        <v>3.1298459262209954E-4</v>
      </c>
      <c r="F10" s="3">
        <v>8</v>
      </c>
      <c r="G10" s="4">
        <v>94</v>
      </c>
      <c r="H10" s="4">
        <v>1209169.3400000001</v>
      </c>
      <c r="I10" s="8">
        <f t="shared" si="1"/>
        <v>3.9711038823877316E-4</v>
      </c>
      <c r="K10" s="3">
        <v>8</v>
      </c>
      <c r="L10" s="4">
        <v>119</v>
      </c>
      <c r="M10" s="4">
        <v>1830578.69</v>
      </c>
      <c r="N10" s="8">
        <f t="shared" si="2"/>
        <v>4.6919109877458323E-4</v>
      </c>
    </row>
    <row r="11" spans="1:14" x14ac:dyDescent="0.35">
      <c r="A11" s="3">
        <v>9</v>
      </c>
      <c r="B11" s="4">
        <v>26</v>
      </c>
      <c r="C11" s="4">
        <v>352762.62</v>
      </c>
      <c r="D11" s="8">
        <f t="shared" si="0"/>
        <v>1.8494544109487701E-4</v>
      </c>
      <c r="F11" s="3">
        <v>9</v>
      </c>
      <c r="G11" s="4">
        <v>75</v>
      </c>
      <c r="H11" s="4">
        <v>1167515.42</v>
      </c>
      <c r="I11" s="8">
        <f t="shared" si="1"/>
        <v>3.168433948713616E-4</v>
      </c>
      <c r="K11" s="3">
        <v>9</v>
      </c>
      <c r="L11" s="4">
        <v>78</v>
      </c>
      <c r="M11" s="4">
        <v>1124868.43</v>
      </c>
      <c r="N11" s="8">
        <f t="shared" si="2"/>
        <v>3.0753702272619742E-4</v>
      </c>
    </row>
    <row r="12" spans="1:14" x14ac:dyDescent="0.35">
      <c r="A12" s="3">
        <v>10</v>
      </c>
      <c r="B12" s="4">
        <v>27</v>
      </c>
      <c r="C12" s="4">
        <v>148505.25</v>
      </c>
      <c r="D12" s="8">
        <f t="shared" si="0"/>
        <v>1.9205872729083381E-4</v>
      </c>
      <c r="F12" s="3">
        <v>10</v>
      </c>
      <c r="G12" s="4">
        <v>59</v>
      </c>
      <c r="H12" s="4">
        <v>1134827.94</v>
      </c>
      <c r="I12" s="8">
        <f t="shared" si="1"/>
        <v>2.4925013729880445E-4</v>
      </c>
      <c r="K12" s="3">
        <v>10</v>
      </c>
      <c r="L12" s="4">
        <v>71</v>
      </c>
      <c r="M12" s="4">
        <v>925483.45</v>
      </c>
      <c r="N12" s="8">
        <f t="shared" si="2"/>
        <v>2.7993754632769252E-4</v>
      </c>
    </row>
    <row r="13" spans="1:14" x14ac:dyDescent="0.35">
      <c r="A13" s="3" t="s">
        <v>47</v>
      </c>
      <c r="B13" s="4">
        <v>278</v>
      </c>
      <c r="C13" s="4">
        <v>3893530.95</v>
      </c>
      <c r="D13" s="8">
        <f t="shared" si="0"/>
        <v>1.9774935624759927E-3</v>
      </c>
      <c r="F13" s="3" t="s">
        <v>47</v>
      </c>
      <c r="G13" s="4">
        <v>409</v>
      </c>
      <c r="H13" s="4">
        <v>6959317.9000000004</v>
      </c>
      <c r="I13" s="8">
        <f t="shared" si="1"/>
        <v>1.7278526466984918E-3</v>
      </c>
      <c r="K13" s="3" t="s">
        <v>47</v>
      </c>
      <c r="L13" s="4">
        <v>547</v>
      </c>
      <c r="M13" s="4">
        <v>7196851.5800000001</v>
      </c>
      <c r="N13" s="8">
        <f t="shared" si="2"/>
        <v>2.1567019414260257E-3</v>
      </c>
    </row>
    <row r="16" spans="1:14" x14ac:dyDescent="0.35">
      <c r="A16" t="s">
        <v>48</v>
      </c>
      <c r="F16" t="s">
        <v>49</v>
      </c>
      <c r="K16" t="s">
        <v>50</v>
      </c>
    </row>
    <row r="17" spans="1:14" x14ac:dyDescent="0.35">
      <c r="A17" s="6" t="s">
        <v>43</v>
      </c>
      <c r="B17" s="6" t="s">
        <v>44</v>
      </c>
      <c r="C17" s="6" t="s">
        <v>45</v>
      </c>
      <c r="D17" s="20" t="s">
        <v>46</v>
      </c>
      <c r="F17" s="6" t="s">
        <v>43</v>
      </c>
      <c r="G17" s="6" t="s">
        <v>44</v>
      </c>
      <c r="H17" s="6" t="s">
        <v>45</v>
      </c>
      <c r="I17" s="20" t="s">
        <v>46</v>
      </c>
      <c r="K17" s="6" t="s">
        <v>43</v>
      </c>
      <c r="L17" s="6" t="s">
        <v>44</v>
      </c>
      <c r="M17" s="6" t="s">
        <v>45</v>
      </c>
      <c r="N17" s="20" t="s">
        <v>46</v>
      </c>
    </row>
    <row r="18" spans="1:14" x14ac:dyDescent="0.35">
      <c r="A18" s="3">
        <v>1</v>
      </c>
      <c r="B18" s="4">
        <v>145558</v>
      </c>
      <c r="C18" s="4">
        <v>403993652.88999999</v>
      </c>
      <c r="D18" s="8">
        <f>IFERROR(B18/SUM($B$18:$B$28),0)</f>
        <v>0.9113722740165171</v>
      </c>
      <c r="F18" s="3">
        <v>1</v>
      </c>
      <c r="G18" s="4">
        <v>258527</v>
      </c>
      <c r="H18" s="4">
        <v>768195064.98000002</v>
      </c>
      <c r="I18" s="8">
        <f>IFERROR(G18/SUM($G$18:$G$28),0)</f>
        <v>0.87756750793462213</v>
      </c>
      <c r="K18" s="3">
        <v>1</v>
      </c>
      <c r="L18" s="4">
        <v>250404</v>
      </c>
      <c r="M18" s="4">
        <v>761455107.44000006</v>
      </c>
      <c r="N18" s="8">
        <f>IFERROR(L18/SUM($L$18:$L$28),0)</f>
        <v>0.87439502189444573</v>
      </c>
    </row>
    <row r="19" spans="1:14" x14ac:dyDescent="0.35">
      <c r="A19" s="3">
        <v>2</v>
      </c>
      <c r="B19" s="4">
        <v>10774</v>
      </c>
      <c r="C19" s="4">
        <v>54846330.780000001</v>
      </c>
      <c r="D19" s="8">
        <f t="shared" ref="D19:D28" si="3">IFERROR(B19/SUM($B$18:$B$28),0)</f>
        <v>6.7458503690995722E-2</v>
      </c>
      <c r="F19" s="3">
        <v>2</v>
      </c>
      <c r="G19" s="4">
        <v>26897</v>
      </c>
      <c r="H19" s="4">
        <v>150445800.49000001</v>
      </c>
      <c r="I19" s="8">
        <f t="shared" ref="I19:I28" si="4">IFERROR(G19/SUM($G$18:$G$28),0)</f>
        <v>9.1301617474838337E-2</v>
      </c>
      <c r="K19" s="3">
        <v>2</v>
      </c>
      <c r="L19" s="4">
        <v>26284</v>
      </c>
      <c r="M19" s="4">
        <v>147732516.58000001</v>
      </c>
      <c r="N19" s="8">
        <f t="shared" ref="N19:N28" si="5">IFERROR(L19/SUM($L$18:$L$28),0)</f>
        <v>9.1782075188390003E-2</v>
      </c>
    </row>
    <row r="20" spans="1:14" x14ac:dyDescent="0.35">
      <c r="A20" s="3">
        <v>3</v>
      </c>
      <c r="B20" s="4">
        <v>1864</v>
      </c>
      <c r="C20" s="4">
        <v>13533490.08</v>
      </c>
      <c r="D20" s="8">
        <f t="shared" si="3"/>
        <v>1.167093473918842E-2</v>
      </c>
      <c r="F20" s="3">
        <v>3</v>
      </c>
      <c r="G20" s="4">
        <v>5340</v>
      </c>
      <c r="H20" s="4">
        <v>42114235.729999997</v>
      </c>
      <c r="I20" s="8">
        <f t="shared" si="4"/>
        <v>1.8126580559751523E-2</v>
      </c>
      <c r="K20" s="3">
        <v>3</v>
      </c>
      <c r="L20" s="4">
        <v>5508</v>
      </c>
      <c r="M20" s="4">
        <v>44217168.939999998</v>
      </c>
      <c r="N20" s="8">
        <f t="shared" si="5"/>
        <v>1.9233589641517737E-2</v>
      </c>
    </row>
    <row r="21" spans="1:14" x14ac:dyDescent="0.35">
      <c r="A21" s="3">
        <v>4</v>
      </c>
      <c r="B21" s="4">
        <v>487</v>
      </c>
      <c r="C21" s="4">
        <v>4097817.35</v>
      </c>
      <c r="D21" s="8">
        <f t="shared" si="3"/>
        <v>3.0492195375454723E-3</v>
      </c>
      <c r="F21" s="3">
        <v>4</v>
      </c>
      <c r="G21" s="4">
        <v>1600</v>
      </c>
      <c r="H21" s="4">
        <v>16434542.109999999</v>
      </c>
      <c r="I21" s="8">
        <f t="shared" si="4"/>
        <v>5.4311851864424039E-3</v>
      </c>
      <c r="K21" s="3">
        <v>4</v>
      </c>
      <c r="L21" s="4">
        <v>1724</v>
      </c>
      <c r="M21" s="4">
        <v>18464261.91</v>
      </c>
      <c r="N21" s="8">
        <f t="shared" si="5"/>
        <v>6.020099590046582E-3</v>
      </c>
    </row>
    <row r="22" spans="1:14" x14ac:dyDescent="0.35">
      <c r="A22" s="3">
        <v>5</v>
      </c>
      <c r="B22" s="4">
        <v>246</v>
      </c>
      <c r="C22" s="4">
        <v>2304624.1</v>
      </c>
      <c r="D22" s="8">
        <f t="shared" si="3"/>
        <v>1.5402628464808751E-3</v>
      </c>
      <c r="F22" s="3">
        <v>5</v>
      </c>
      <c r="G22" s="4">
        <v>658</v>
      </c>
      <c r="H22" s="4">
        <v>7800668.9500000002</v>
      </c>
      <c r="I22" s="8">
        <f t="shared" si="4"/>
        <v>2.2335749079244386E-3</v>
      </c>
      <c r="K22" s="3">
        <v>5</v>
      </c>
      <c r="L22" s="4">
        <v>755</v>
      </c>
      <c r="M22" s="4">
        <v>9899306.7400000002</v>
      </c>
      <c r="N22" s="8">
        <f t="shared" si="5"/>
        <v>2.636412523483277E-3</v>
      </c>
    </row>
    <row r="23" spans="1:14" x14ac:dyDescent="0.35">
      <c r="A23" s="3">
        <v>6</v>
      </c>
      <c r="B23" s="4">
        <v>133</v>
      </c>
      <c r="C23" s="4">
        <v>1171270.94</v>
      </c>
      <c r="D23" s="8">
        <f t="shared" si="3"/>
        <v>8.3274373407299341E-4</v>
      </c>
      <c r="F23" s="3">
        <v>6</v>
      </c>
      <c r="G23" s="4">
        <v>343</v>
      </c>
      <c r="H23" s="4">
        <v>4768774.3600000003</v>
      </c>
      <c r="I23" s="8">
        <f t="shared" si="4"/>
        <v>1.1643103243435904E-3</v>
      </c>
      <c r="K23" s="3">
        <v>6</v>
      </c>
      <c r="L23" s="4">
        <v>422</v>
      </c>
      <c r="M23" s="4">
        <v>6398921.7300000004</v>
      </c>
      <c r="N23" s="8">
        <f t="shared" si="5"/>
        <v>1.473597463456878E-3</v>
      </c>
    </row>
    <row r="24" spans="1:14" x14ac:dyDescent="0.35">
      <c r="A24" s="3">
        <v>7</v>
      </c>
      <c r="B24" s="4">
        <v>77</v>
      </c>
      <c r="C24" s="4">
        <v>811428.32</v>
      </c>
      <c r="D24" s="8">
        <f t="shared" si="3"/>
        <v>4.8211479341068043E-4</v>
      </c>
      <c r="F24" s="3">
        <v>7</v>
      </c>
      <c r="G24" s="4">
        <v>233</v>
      </c>
      <c r="H24" s="4">
        <v>3630317.29</v>
      </c>
      <c r="I24" s="8">
        <f t="shared" si="4"/>
        <v>7.9091634277567505E-4</v>
      </c>
      <c r="K24" s="3">
        <v>7</v>
      </c>
      <c r="L24" s="4">
        <v>234</v>
      </c>
      <c r="M24" s="4">
        <v>3734592.5</v>
      </c>
      <c r="N24" s="8">
        <f t="shared" si="5"/>
        <v>8.1711328542395613E-4</v>
      </c>
    </row>
    <row r="25" spans="1:14" x14ac:dyDescent="0.35">
      <c r="A25" s="3">
        <v>8</v>
      </c>
      <c r="B25" s="4">
        <v>68</v>
      </c>
      <c r="C25" s="4">
        <v>880144.18</v>
      </c>
      <c r="D25" s="8">
        <f t="shared" si="3"/>
        <v>4.2576371366138011E-4</v>
      </c>
      <c r="F25" s="3">
        <v>8</v>
      </c>
      <c r="G25" s="4">
        <v>143</v>
      </c>
      <c r="H25" s="4">
        <v>2081100.82</v>
      </c>
      <c r="I25" s="8">
        <f t="shared" si="4"/>
        <v>4.8541217603828986E-4</v>
      </c>
      <c r="K25" s="3">
        <v>8</v>
      </c>
      <c r="L25" s="4">
        <v>171</v>
      </c>
      <c r="M25" s="4">
        <v>3057330.48</v>
      </c>
      <c r="N25" s="8">
        <f t="shared" si="5"/>
        <v>5.9712124704058324E-4</v>
      </c>
    </row>
    <row r="26" spans="1:14" x14ac:dyDescent="0.35">
      <c r="A26" s="3">
        <v>9</v>
      </c>
      <c r="B26" s="4">
        <v>56</v>
      </c>
      <c r="C26" s="4">
        <v>525002.56000000006</v>
      </c>
      <c r="D26" s="8">
        <f t="shared" si="3"/>
        <v>3.5062894066231303E-4</v>
      </c>
      <c r="F26" s="3">
        <v>9</v>
      </c>
      <c r="G26" s="4">
        <v>123</v>
      </c>
      <c r="H26" s="4">
        <v>2385526.5699999998</v>
      </c>
      <c r="I26" s="8">
        <f t="shared" si="4"/>
        <v>4.1752236120775981E-4</v>
      </c>
      <c r="K26" s="3">
        <v>9</v>
      </c>
      <c r="L26" s="4">
        <v>106</v>
      </c>
      <c r="M26" s="4">
        <v>2468708.96</v>
      </c>
      <c r="N26" s="8">
        <f t="shared" si="5"/>
        <v>3.7014533442281773E-4</v>
      </c>
    </row>
    <row r="27" spans="1:14" x14ac:dyDescent="0.35">
      <c r="A27" s="3">
        <v>10</v>
      </c>
      <c r="B27" s="4">
        <v>34</v>
      </c>
      <c r="C27" s="4">
        <v>401714.75</v>
      </c>
      <c r="D27" s="8">
        <f t="shared" si="3"/>
        <v>2.1288185683069005E-4</v>
      </c>
      <c r="F27" s="3">
        <v>10</v>
      </c>
      <c r="G27" s="4">
        <v>74</v>
      </c>
      <c r="H27" s="4">
        <v>1410652.94</v>
      </c>
      <c r="I27" s="8">
        <f t="shared" si="4"/>
        <v>2.5119231487296116E-4</v>
      </c>
      <c r="K27" s="3">
        <v>10</v>
      </c>
      <c r="L27" s="4">
        <v>100</v>
      </c>
      <c r="M27" s="4">
        <v>1968457.18</v>
      </c>
      <c r="N27" s="8">
        <f t="shared" si="5"/>
        <v>3.4919371171963936E-4</v>
      </c>
    </row>
    <row r="28" spans="1:14" x14ac:dyDescent="0.35">
      <c r="A28" s="3" t="s">
        <v>47</v>
      </c>
      <c r="B28" s="4">
        <v>416</v>
      </c>
      <c r="C28" s="4">
        <v>4635802.9400000004</v>
      </c>
      <c r="D28" s="8">
        <f t="shared" si="3"/>
        <v>2.6046721306343251E-3</v>
      </c>
      <c r="F28" s="3" t="s">
        <v>47</v>
      </c>
      <c r="G28" s="4">
        <v>657</v>
      </c>
      <c r="H28" s="4">
        <v>14379279.4</v>
      </c>
      <c r="I28" s="8">
        <f t="shared" si="4"/>
        <v>2.2301804171829119E-3</v>
      </c>
      <c r="K28" s="3" t="s">
        <v>47</v>
      </c>
      <c r="L28" s="4">
        <v>666</v>
      </c>
      <c r="M28" s="4">
        <v>17328494.829999998</v>
      </c>
      <c r="N28" s="8">
        <f t="shared" si="5"/>
        <v>2.325630120052798E-3</v>
      </c>
    </row>
  </sheetData>
  <conditionalFormatting sqref="D3:D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:N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0B83F-7DD1-4D83-BFCF-E719A2D00E43}">
  <dimension ref="A1:W30"/>
  <sheetViews>
    <sheetView workbookViewId="0">
      <pane ySplit="4" topLeftCell="A5" activePane="bottomLeft" state="frozen"/>
      <selection pane="bottomLeft" activeCell="G4" sqref="G4:G15"/>
    </sheetView>
  </sheetViews>
  <sheetFormatPr defaultRowHeight="14.5" x14ac:dyDescent="0.35"/>
  <cols>
    <col min="1" max="1" width="10.453125" bestFit="1" customWidth="1"/>
    <col min="2" max="2" width="8.6328125" bestFit="1" customWidth="1"/>
    <col min="3" max="3" width="11.08984375" bestFit="1" customWidth="1"/>
    <col min="4" max="6" width="7.1796875" bestFit="1" customWidth="1"/>
    <col min="7" max="7" width="13.7265625" bestFit="1" customWidth="1"/>
    <col min="9" max="9" width="10.453125" bestFit="1" customWidth="1"/>
    <col min="10" max="10" width="8.6328125" bestFit="1" customWidth="1"/>
    <col min="11" max="11" width="12.08984375" bestFit="1" customWidth="1"/>
    <col min="12" max="14" width="7.1796875" bestFit="1" customWidth="1"/>
    <col min="15" max="15" width="13.7265625" bestFit="1" customWidth="1"/>
    <col min="17" max="17" width="10.453125" bestFit="1" customWidth="1"/>
    <col min="18" max="18" width="8.6328125" bestFit="1" customWidth="1"/>
    <col min="19" max="19" width="12.08984375" bestFit="1" customWidth="1"/>
    <col min="20" max="22" width="7.1796875" bestFit="1" customWidth="1"/>
    <col min="23" max="23" width="13.7265625" bestFit="1" customWidth="1"/>
  </cols>
  <sheetData>
    <row r="1" spans="1:23" x14ac:dyDescent="0.35">
      <c r="A1" s="11"/>
    </row>
    <row r="2" spans="1:23" x14ac:dyDescent="0.35">
      <c r="A2" s="23" t="s">
        <v>51</v>
      </c>
      <c r="B2" s="23"/>
      <c r="C2" s="23"/>
      <c r="D2" s="23"/>
      <c r="E2" s="23"/>
      <c r="F2" s="23"/>
      <c r="G2" s="15"/>
      <c r="H2" s="15"/>
      <c r="I2" s="23" t="s">
        <v>52</v>
      </c>
      <c r="J2" s="23"/>
      <c r="K2" s="23"/>
      <c r="L2" s="23"/>
      <c r="M2" s="23"/>
      <c r="N2" s="23"/>
      <c r="O2" s="15"/>
      <c r="P2" s="15"/>
      <c r="Q2" s="23" t="s">
        <v>53</v>
      </c>
      <c r="R2" s="23"/>
      <c r="S2" s="23"/>
      <c r="T2" s="23"/>
      <c r="U2" s="23"/>
      <c r="V2" s="23"/>
    </row>
    <row r="3" spans="1:23" x14ac:dyDescent="0.35">
      <c r="A3" s="15"/>
      <c r="B3" s="15"/>
      <c r="C3" s="15"/>
      <c r="D3" s="24"/>
      <c r="E3" s="24"/>
      <c r="F3" s="15"/>
      <c r="G3" s="15"/>
      <c r="H3" s="15"/>
      <c r="I3" s="15"/>
      <c r="J3" s="15"/>
      <c r="K3" s="15"/>
      <c r="L3" s="24"/>
      <c r="M3" s="24"/>
      <c r="N3" s="15"/>
      <c r="O3" s="15"/>
      <c r="P3" s="15"/>
      <c r="Q3" s="15"/>
      <c r="R3" s="15"/>
      <c r="S3" s="15"/>
      <c r="T3" s="24"/>
      <c r="U3" s="24"/>
      <c r="V3" s="15"/>
    </row>
    <row r="4" spans="1:23" x14ac:dyDescent="0.35">
      <c r="A4" s="28" t="s">
        <v>54</v>
      </c>
      <c r="B4" s="28" t="s">
        <v>44</v>
      </c>
      <c r="C4" s="28" t="s">
        <v>45</v>
      </c>
      <c r="D4" s="28" t="s">
        <v>55</v>
      </c>
      <c r="E4" s="28" t="s">
        <v>18</v>
      </c>
      <c r="F4" s="28" t="s">
        <v>17</v>
      </c>
      <c r="G4" s="29" t="s">
        <v>56</v>
      </c>
      <c r="H4" s="15"/>
      <c r="I4" s="28" t="s">
        <v>54</v>
      </c>
      <c r="J4" s="28" t="s">
        <v>44</v>
      </c>
      <c r="K4" s="28" t="s">
        <v>45</v>
      </c>
      <c r="L4" s="28" t="s">
        <v>55</v>
      </c>
      <c r="M4" s="28" t="s">
        <v>18</v>
      </c>
      <c r="N4" s="28" t="s">
        <v>17</v>
      </c>
      <c r="O4" s="29" t="s">
        <v>56</v>
      </c>
      <c r="P4" s="15"/>
      <c r="Q4" s="28" t="s">
        <v>54</v>
      </c>
      <c r="R4" s="28" t="s">
        <v>44</v>
      </c>
      <c r="S4" s="28" t="s">
        <v>45</v>
      </c>
      <c r="T4" s="28" t="s">
        <v>55</v>
      </c>
      <c r="U4" s="28" t="s">
        <v>18</v>
      </c>
      <c r="V4" s="28" t="s">
        <v>17</v>
      </c>
      <c r="W4" s="29" t="s">
        <v>56</v>
      </c>
    </row>
    <row r="5" spans="1:23" x14ac:dyDescent="0.35">
      <c r="A5" s="16" t="s">
        <v>57</v>
      </c>
      <c r="B5" s="17">
        <v>31580</v>
      </c>
      <c r="C5" s="17">
        <v>24585649.530000001</v>
      </c>
      <c r="D5" s="17">
        <v>44518</v>
      </c>
      <c r="E5" s="17">
        <v>552.26311899999996</v>
      </c>
      <c r="F5" s="17">
        <v>778.51961800000004</v>
      </c>
      <c r="G5" s="12">
        <f>IFERROR(B5/SUM($B$5:$B$14),0)</f>
        <v>0.224637578068316</v>
      </c>
      <c r="H5" s="15"/>
      <c r="I5" s="16" t="s">
        <v>57</v>
      </c>
      <c r="J5" s="17">
        <v>50302</v>
      </c>
      <c r="K5" s="17">
        <v>41913906.659999996</v>
      </c>
      <c r="L5" s="17">
        <v>74174</v>
      </c>
      <c r="M5" s="17">
        <v>565.07545300000004</v>
      </c>
      <c r="N5" s="17">
        <v>833.24533099999996</v>
      </c>
      <c r="O5" s="12">
        <f>IFERROR(J5/SUM($J$5:$J$14),0)</f>
        <v>0.21250475265092306</v>
      </c>
      <c r="P5" s="12"/>
      <c r="Q5" s="16" t="s">
        <v>57</v>
      </c>
      <c r="R5" s="17">
        <v>50135</v>
      </c>
      <c r="S5" s="17">
        <v>42261292.609999999</v>
      </c>
      <c r="T5" s="17">
        <v>78135</v>
      </c>
      <c r="U5" s="17">
        <v>540.87531300000001</v>
      </c>
      <c r="V5" s="17">
        <v>842.94988799999999</v>
      </c>
      <c r="W5" s="12">
        <f>IFERROR(R5/SUM($R$5:$R$14),0)</f>
        <v>0.1976713927484347</v>
      </c>
    </row>
    <row r="6" spans="1:23" x14ac:dyDescent="0.35">
      <c r="A6" s="16" t="s">
        <v>58</v>
      </c>
      <c r="B6" s="17">
        <v>26563</v>
      </c>
      <c r="C6" s="17">
        <v>38874950.600000001</v>
      </c>
      <c r="D6" s="17">
        <v>31132</v>
      </c>
      <c r="E6" s="17">
        <v>1248.7135619999999</v>
      </c>
      <c r="F6" s="17">
        <v>1463.500004</v>
      </c>
      <c r="G6" s="12">
        <f t="shared" ref="G6:G14" si="0">IFERROR(B6/SUM($B$5:$B$14),0)</f>
        <v>0.18895022122320068</v>
      </c>
      <c r="H6" s="15"/>
      <c r="I6" s="16" t="s">
        <v>58</v>
      </c>
      <c r="J6" s="17">
        <v>45666</v>
      </c>
      <c r="K6" s="17">
        <v>69877509.670000002</v>
      </c>
      <c r="L6" s="17">
        <v>56030</v>
      </c>
      <c r="M6" s="17">
        <v>1247.14456</v>
      </c>
      <c r="N6" s="17">
        <v>1530.186784</v>
      </c>
      <c r="O6" s="12">
        <f t="shared" ref="O6:O14" si="1">IFERROR(J6/SUM($J$5:$J$14),0)</f>
        <v>0.19291960626927465</v>
      </c>
      <c r="P6" s="12"/>
      <c r="Q6" s="16" t="s">
        <v>58</v>
      </c>
      <c r="R6" s="17">
        <v>46857</v>
      </c>
      <c r="S6" s="17">
        <v>71954437.780000001</v>
      </c>
      <c r="T6" s="17">
        <v>57556</v>
      </c>
      <c r="U6" s="17">
        <v>1250.163976</v>
      </c>
      <c r="V6" s="17">
        <v>1535.6176829999999</v>
      </c>
      <c r="W6" s="12">
        <f t="shared" ref="W6:W14" si="2">IFERROR(R6/SUM($R$5:$R$14),0)</f>
        <v>0.18474695222924914</v>
      </c>
    </row>
    <row r="7" spans="1:23" x14ac:dyDescent="0.35">
      <c r="A7" s="16" t="s">
        <v>59</v>
      </c>
      <c r="B7" s="17">
        <v>21895</v>
      </c>
      <c r="C7" s="17">
        <v>44572202.829999998</v>
      </c>
      <c r="D7" s="17">
        <v>25590</v>
      </c>
      <c r="E7" s="17">
        <v>1741.7820569999999</v>
      </c>
      <c r="F7" s="17">
        <v>2035.725181</v>
      </c>
      <c r="G7" s="12">
        <f t="shared" si="0"/>
        <v>0.15574540126047431</v>
      </c>
      <c r="H7" s="15"/>
      <c r="I7" s="16" t="s">
        <v>59</v>
      </c>
      <c r="J7" s="17">
        <v>37416</v>
      </c>
      <c r="K7" s="17">
        <v>79945597.340000004</v>
      </c>
      <c r="L7" s="17">
        <v>45921</v>
      </c>
      <c r="M7" s="17">
        <v>1740.937639</v>
      </c>
      <c r="N7" s="17">
        <v>2136.6687339999999</v>
      </c>
      <c r="O7" s="12">
        <f t="shared" si="1"/>
        <v>0.15806683283342488</v>
      </c>
      <c r="P7" s="12"/>
      <c r="Q7" s="16" t="s">
        <v>59</v>
      </c>
      <c r="R7" s="17">
        <v>38784</v>
      </c>
      <c r="S7" s="17">
        <v>82230768.359999999</v>
      </c>
      <c r="T7" s="17">
        <v>47167</v>
      </c>
      <c r="U7" s="17">
        <v>1743.3961959999999</v>
      </c>
      <c r="V7" s="17">
        <v>2120.2240190000002</v>
      </c>
      <c r="W7" s="12">
        <f t="shared" si="2"/>
        <v>0.1529168703770877</v>
      </c>
    </row>
    <row r="8" spans="1:23" x14ac:dyDescent="0.35">
      <c r="A8" s="16" t="s">
        <v>60</v>
      </c>
      <c r="B8" s="17">
        <v>15699</v>
      </c>
      <c r="C8" s="17">
        <v>40941032.979999997</v>
      </c>
      <c r="D8" s="17">
        <v>18297</v>
      </c>
      <c r="E8" s="17">
        <v>2237.5817339999999</v>
      </c>
      <c r="F8" s="17">
        <v>2607.8752140000001</v>
      </c>
      <c r="G8" s="12">
        <f t="shared" si="0"/>
        <v>0.11167147999032594</v>
      </c>
      <c r="H8" s="15"/>
      <c r="I8" s="16" t="s">
        <v>60</v>
      </c>
      <c r="J8" s="17">
        <v>26728</v>
      </c>
      <c r="K8" s="17">
        <v>73268654.209999993</v>
      </c>
      <c r="L8" s="17">
        <v>32770</v>
      </c>
      <c r="M8" s="17">
        <v>2235.8454139999999</v>
      </c>
      <c r="N8" s="17">
        <v>2741.2696129999999</v>
      </c>
      <c r="O8" s="12">
        <f t="shared" si="1"/>
        <v>0.11291453677495669</v>
      </c>
      <c r="P8" s="12"/>
      <c r="Q8" s="16" t="s">
        <v>60</v>
      </c>
      <c r="R8" s="17">
        <v>28452</v>
      </c>
      <c r="S8" s="17">
        <v>77748202.090000004</v>
      </c>
      <c r="T8" s="17">
        <v>34745</v>
      </c>
      <c r="U8" s="17">
        <v>2237.6803020000002</v>
      </c>
      <c r="V8" s="17">
        <v>2732.6093799999999</v>
      </c>
      <c r="W8" s="12">
        <f t="shared" si="2"/>
        <v>0.11218004321289447</v>
      </c>
    </row>
    <row r="9" spans="1:23" x14ac:dyDescent="0.35">
      <c r="A9" s="16" t="s">
        <v>61</v>
      </c>
      <c r="B9" s="17">
        <v>11276</v>
      </c>
      <c r="C9" s="17">
        <v>35639434.369999997</v>
      </c>
      <c r="D9" s="17">
        <v>13029</v>
      </c>
      <c r="E9" s="17">
        <v>2735.3929210000001</v>
      </c>
      <c r="F9" s="17">
        <v>3160.6451200000001</v>
      </c>
      <c r="G9" s="12">
        <f t="shared" si="0"/>
        <v>8.0209415145608962E-2</v>
      </c>
      <c r="H9" s="15"/>
      <c r="I9" s="16" t="s">
        <v>61</v>
      </c>
      <c r="J9" s="17">
        <v>19211</v>
      </c>
      <c r="K9" s="17">
        <v>64261281.960000001</v>
      </c>
      <c r="L9" s="17">
        <v>23474</v>
      </c>
      <c r="M9" s="17">
        <v>2737.5514170000001</v>
      </c>
      <c r="N9" s="17">
        <v>3345.0253480000001</v>
      </c>
      <c r="O9" s="12">
        <f t="shared" si="1"/>
        <v>8.1158379451649693E-2</v>
      </c>
      <c r="P9" s="12"/>
      <c r="Q9" s="16" t="s">
        <v>61</v>
      </c>
      <c r="R9" s="17">
        <v>20785</v>
      </c>
      <c r="S9" s="17">
        <v>69011058.879999995</v>
      </c>
      <c r="T9" s="17">
        <v>25188</v>
      </c>
      <c r="U9" s="17">
        <v>2739.8387680000001</v>
      </c>
      <c r="V9" s="17">
        <v>3320.2337689999999</v>
      </c>
      <c r="W9" s="12">
        <f t="shared" si="2"/>
        <v>8.1950730991846327E-2</v>
      </c>
    </row>
    <row r="10" spans="1:23" x14ac:dyDescent="0.35">
      <c r="A10" s="16" t="s">
        <v>62</v>
      </c>
      <c r="B10" s="17">
        <v>13375</v>
      </c>
      <c r="C10" s="17">
        <v>53027162.369999997</v>
      </c>
      <c r="D10" s="17">
        <v>15402</v>
      </c>
      <c r="E10" s="17">
        <v>3442.8751050000001</v>
      </c>
      <c r="F10" s="17">
        <v>3964.6476539999999</v>
      </c>
      <c r="G10" s="12">
        <f t="shared" si="0"/>
        <v>9.5140202870922314E-2</v>
      </c>
      <c r="H10" s="15"/>
      <c r="I10" s="16" t="s">
        <v>62</v>
      </c>
      <c r="J10" s="17">
        <v>22929</v>
      </c>
      <c r="K10" s="17">
        <v>94465897.629999995</v>
      </c>
      <c r="L10" s="17">
        <v>27452</v>
      </c>
      <c r="M10" s="17">
        <v>3441.1298860000002</v>
      </c>
      <c r="N10" s="17">
        <v>4119.9309880000001</v>
      </c>
      <c r="O10" s="12">
        <f t="shared" si="1"/>
        <v>9.6865362680072661E-2</v>
      </c>
      <c r="P10" s="12"/>
      <c r="Q10" s="16" t="s">
        <v>62</v>
      </c>
      <c r="R10" s="17">
        <v>25778</v>
      </c>
      <c r="S10" s="17">
        <v>106092656.2</v>
      </c>
      <c r="T10" s="17">
        <v>30749</v>
      </c>
      <c r="U10" s="17">
        <v>3450.279884</v>
      </c>
      <c r="V10" s="17">
        <v>4115.6279059999997</v>
      </c>
      <c r="W10" s="12">
        <f t="shared" si="2"/>
        <v>0.10163704322866561</v>
      </c>
    </row>
    <row r="11" spans="1:23" x14ac:dyDescent="0.35">
      <c r="A11" s="16" t="s">
        <v>63</v>
      </c>
      <c r="B11" s="17">
        <v>7100</v>
      </c>
      <c r="C11" s="17">
        <v>36084412.460000001</v>
      </c>
      <c r="D11" s="17">
        <v>8112</v>
      </c>
      <c r="E11" s="17">
        <v>4448.2756980000004</v>
      </c>
      <c r="F11" s="17">
        <v>5082.3116140000002</v>
      </c>
      <c r="G11" s="12">
        <f t="shared" si="0"/>
        <v>5.0504331991293339E-2</v>
      </c>
      <c r="H11" s="15"/>
      <c r="I11" s="16" t="s">
        <v>63</v>
      </c>
      <c r="J11" s="17">
        <v>12181</v>
      </c>
      <c r="K11" s="17">
        <v>63626317.780000001</v>
      </c>
      <c r="L11" s="17">
        <v>14309</v>
      </c>
      <c r="M11" s="17">
        <v>4446.5942960000002</v>
      </c>
      <c r="N11" s="17">
        <v>5223.406763</v>
      </c>
      <c r="O11" s="12">
        <f t="shared" si="1"/>
        <v>5.1459591905707404E-2</v>
      </c>
      <c r="P11" s="12"/>
      <c r="Q11" s="16" t="s">
        <v>63</v>
      </c>
      <c r="R11" s="17">
        <v>14004</v>
      </c>
      <c r="S11" s="17">
        <v>73797233.560000002</v>
      </c>
      <c r="T11" s="17">
        <v>16565</v>
      </c>
      <c r="U11" s="17">
        <v>4455.0095719999999</v>
      </c>
      <c r="V11" s="17">
        <v>5269.7253330000003</v>
      </c>
      <c r="W11" s="12">
        <f t="shared" si="2"/>
        <v>5.5214723926380369E-2</v>
      </c>
    </row>
    <row r="12" spans="1:23" x14ac:dyDescent="0.35">
      <c r="A12" s="16" t="s">
        <v>64</v>
      </c>
      <c r="B12" s="17">
        <v>6587</v>
      </c>
      <c r="C12" s="17">
        <v>43241528.18</v>
      </c>
      <c r="D12" s="17">
        <v>7416</v>
      </c>
      <c r="E12" s="17">
        <v>5830.8425269999998</v>
      </c>
      <c r="F12" s="17">
        <v>6564.6771189999999</v>
      </c>
      <c r="G12" s="12">
        <f t="shared" si="0"/>
        <v>4.6855216172767493E-2</v>
      </c>
      <c r="H12" s="15"/>
      <c r="I12" s="16" t="s">
        <v>64</v>
      </c>
      <c r="J12" s="17">
        <v>11326</v>
      </c>
      <c r="K12" s="17">
        <v>76731545.269999996</v>
      </c>
      <c r="L12" s="17">
        <v>13148</v>
      </c>
      <c r="M12" s="17">
        <v>5835.9861019999998</v>
      </c>
      <c r="N12" s="17">
        <v>6774.8141679999999</v>
      </c>
      <c r="O12" s="12">
        <f t="shared" si="1"/>
        <v>4.7847577204173881E-2</v>
      </c>
      <c r="P12" s="12"/>
      <c r="Q12" s="16" t="s">
        <v>64</v>
      </c>
      <c r="R12" s="17">
        <v>13924</v>
      </c>
      <c r="S12" s="17">
        <v>94016363.879999995</v>
      </c>
      <c r="T12" s="17">
        <v>16096</v>
      </c>
      <c r="U12" s="17">
        <v>5840.9768809999996</v>
      </c>
      <c r="V12" s="17">
        <v>6752.1088680000003</v>
      </c>
      <c r="W12" s="12">
        <f t="shared" si="2"/>
        <v>5.4899301338968885E-2</v>
      </c>
    </row>
    <row r="13" spans="1:23" x14ac:dyDescent="0.35">
      <c r="A13" s="16" t="s">
        <v>65</v>
      </c>
      <c r="B13" s="17">
        <v>3504</v>
      </c>
      <c r="C13" s="17">
        <v>31069970.969999999</v>
      </c>
      <c r="D13" s="17">
        <v>3785</v>
      </c>
      <c r="E13" s="17">
        <v>8208.7109560000008</v>
      </c>
      <c r="F13" s="17">
        <v>8867.0008479999997</v>
      </c>
      <c r="G13" s="12">
        <f t="shared" si="0"/>
        <v>2.4924954830632656E-2</v>
      </c>
      <c r="H13" s="15"/>
      <c r="I13" s="16" t="s">
        <v>65</v>
      </c>
      <c r="J13" s="17">
        <v>6028</v>
      </c>
      <c r="K13" s="17">
        <v>55686648.57</v>
      </c>
      <c r="L13" s="17">
        <v>6794</v>
      </c>
      <c r="M13" s="17">
        <v>8196.4451829999998</v>
      </c>
      <c r="N13" s="17">
        <v>9237.9974399999992</v>
      </c>
      <c r="O13" s="12">
        <f t="shared" si="1"/>
        <v>2.5465759790460903E-2</v>
      </c>
      <c r="P13" s="12"/>
      <c r="Q13" s="16" t="s">
        <v>65</v>
      </c>
      <c r="R13" s="17">
        <v>7920</v>
      </c>
      <c r="S13" s="17">
        <v>73369225.590000004</v>
      </c>
      <c r="T13" s="17">
        <v>8902</v>
      </c>
      <c r="U13" s="17">
        <v>8241.8811040000001</v>
      </c>
      <c r="V13" s="17">
        <v>9263.7911100000001</v>
      </c>
      <c r="W13" s="12">
        <f t="shared" si="2"/>
        <v>3.1226836153736968E-2</v>
      </c>
    </row>
    <row r="14" spans="1:23" x14ac:dyDescent="0.35">
      <c r="A14" s="16" t="s">
        <v>66</v>
      </c>
      <c r="B14" s="17">
        <v>3003</v>
      </c>
      <c r="C14" s="17">
        <v>65594639.939999998</v>
      </c>
      <c r="D14" s="17">
        <v>3296</v>
      </c>
      <c r="E14" s="17">
        <v>19901.286390000001</v>
      </c>
      <c r="F14" s="17">
        <v>21843.036940000002</v>
      </c>
      <c r="G14" s="12">
        <f t="shared" si="0"/>
        <v>2.1361198446458295E-2</v>
      </c>
      <c r="H14" s="15"/>
      <c r="I14" s="16" t="s">
        <v>66</v>
      </c>
      <c r="J14" s="17">
        <v>4923</v>
      </c>
      <c r="K14" s="17">
        <v>106870248.09999999</v>
      </c>
      <c r="L14" s="17">
        <v>5490</v>
      </c>
      <c r="M14" s="17">
        <v>19466.347559999998</v>
      </c>
      <c r="N14" s="17">
        <v>21708.358339999999</v>
      </c>
      <c r="O14" s="12">
        <f t="shared" si="1"/>
        <v>2.0797600439356176E-2</v>
      </c>
      <c r="P14" s="12"/>
      <c r="Q14" s="16" t="s">
        <v>66</v>
      </c>
      <c r="R14" s="17">
        <v>6989</v>
      </c>
      <c r="S14" s="17">
        <v>144471130.80000001</v>
      </c>
      <c r="T14" s="17">
        <v>7763</v>
      </c>
      <c r="U14" s="17">
        <v>18610.219089999999</v>
      </c>
      <c r="V14" s="17">
        <v>20671.21632</v>
      </c>
      <c r="W14" s="12">
        <f t="shared" si="2"/>
        <v>2.7556105792735819E-2</v>
      </c>
    </row>
    <row r="15" spans="1:23" x14ac:dyDescent="0.35">
      <c r="A15" s="15"/>
      <c r="B15" s="15"/>
      <c r="C15" s="15"/>
      <c r="D15" s="24"/>
      <c r="E15" s="24"/>
      <c r="F15" s="15"/>
      <c r="G15" s="21">
        <f>SUM(G5:G10)</f>
        <v>0.85635429855884815</v>
      </c>
      <c r="H15" s="15"/>
      <c r="I15" s="15"/>
      <c r="J15" s="15"/>
      <c r="K15" s="15"/>
      <c r="L15" s="24"/>
      <c r="M15" s="24"/>
      <c r="N15" s="15"/>
      <c r="O15" s="21">
        <f>SUM(O5:O10)</f>
        <v>0.8544294706603015</v>
      </c>
      <c r="P15" s="21"/>
      <c r="Q15" s="15"/>
      <c r="R15" s="15"/>
      <c r="S15" s="15"/>
      <c r="T15" s="24"/>
      <c r="U15" s="24"/>
      <c r="V15" s="15"/>
      <c r="W15" s="21">
        <f>SUM(W5:W10)</f>
        <v>0.83110303278817799</v>
      </c>
    </row>
    <row r="16" spans="1:23" x14ac:dyDescent="0.35">
      <c r="A16" s="15"/>
      <c r="B16" s="15"/>
      <c r="C16" s="15"/>
      <c r="D16" s="24"/>
      <c r="E16" s="24"/>
      <c r="F16" s="15"/>
      <c r="G16" s="15"/>
      <c r="H16" s="15"/>
      <c r="I16" s="15"/>
      <c r="J16" s="15"/>
      <c r="K16" s="15"/>
      <c r="L16" s="24"/>
      <c r="M16" s="24"/>
      <c r="N16" s="15"/>
      <c r="O16" s="15"/>
      <c r="P16" s="15"/>
      <c r="Q16" s="15"/>
      <c r="R16" s="15"/>
      <c r="S16" s="15"/>
      <c r="T16" s="24"/>
      <c r="U16" s="24"/>
      <c r="V16" s="15"/>
    </row>
    <row r="17" spans="1:23" x14ac:dyDescent="0.35">
      <c r="A17" s="23" t="s">
        <v>67</v>
      </c>
      <c r="B17" s="23"/>
      <c r="C17" s="23"/>
      <c r="D17" s="23"/>
      <c r="E17" s="23"/>
      <c r="F17" s="23"/>
      <c r="G17" s="15"/>
      <c r="H17" s="15"/>
      <c r="I17" s="23" t="s">
        <v>68</v>
      </c>
      <c r="J17" s="23"/>
      <c r="K17" s="23"/>
      <c r="L17" s="23"/>
      <c r="M17" s="23"/>
      <c r="N17" s="23"/>
      <c r="O17" s="15"/>
      <c r="P17" s="15"/>
      <c r="Q17" s="23" t="s">
        <v>69</v>
      </c>
      <c r="R17" s="23"/>
      <c r="S17" s="23"/>
      <c r="T17" s="23"/>
      <c r="U17" s="23"/>
      <c r="V17" s="23"/>
    </row>
    <row r="18" spans="1:23" x14ac:dyDescent="0.35">
      <c r="A18" s="15"/>
      <c r="B18" s="15"/>
      <c r="C18" s="15"/>
      <c r="D18" s="24"/>
      <c r="E18" s="24"/>
      <c r="F18" s="15"/>
      <c r="G18" s="15"/>
      <c r="H18" s="15"/>
      <c r="I18" s="15"/>
      <c r="J18" s="15"/>
      <c r="K18" s="15"/>
      <c r="L18" s="24"/>
      <c r="M18" s="24"/>
      <c r="N18" s="15"/>
      <c r="O18" s="15"/>
      <c r="P18" s="15"/>
      <c r="Q18" s="15"/>
      <c r="R18" s="15"/>
      <c r="S18" s="15"/>
      <c r="T18" s="24"/>
      <c r="U18" s="24"/>
      <c r="V18" s="15"/>
    </row>
    <row r="19" spans="1:23" x14ac:dyDescent="0.35">
      <c r="A19" s="28" t="s">
        <v>54</v>
      </c>
      <c r="B19" s="28" t="s">
        <v>44</v>
      </c>
      <c r="C19" s="28" t="s">
        <v>45</v>
      </c>
      <c r="D19" s="28" t="s">
        <v>55</v>
      </c>
      <c r="E19" s="28" t="s">
        <v>18</v>
      </c>
      <c r="F19" s="28" t="s">
        <v>17</v>
      </c>
      <c r="G19" s="29" t="s">
        <v>56</v>
      </c>
      <c r="H19" s="15"/>
      <c r="I19" s="28" t="s">
        <v>54</v>
      </c>
      <c r="J19" s="28" t="s">
        <v>44</v>
      </c>
      <c r="K19" s="28" t="s">
        <v>45</v>
      </c>
      <c r="L19" s="28" t="s">
        <v>55</v>
      </c>
      <c r="M19" s="28" t="s">
        <v>18</v>
      </c>
      <c r="N19" s="28" t="s">
        <v>17</v>
      </c>
      <c r="O19" s="29" t="s">
        <v>56</v>
      </c>
      <c r="P19" s="15"/>
      <c r="Q19" s="28" t="s">
        <v>54</v>
      </c>
      <c r="R19" s="28" t="s">
        <v>44</v>
      </c>
      <c r="S19" s="28" t="s">
        <v>45</v>
      </c>
      <c r="T19" s="28" t="s">
        <v>55</v>
      </c>
      <c r="U19" s="28" t="s">
        <v>18</v>
      </c>
      <c r="V19" s="28" t="s">
        <v>17</v>
      </c>
      <c r="W19" s="29" t="s">
        <v>56</v>
      </c>
    </row>
    <row r="20" spans="1:23" x14ac:dyDescent="0.35">
      <c r="A20" s="16" t="s">
        <v>57</v>
      </c>
      <c r="B20" s="17">
        <v>31556</v>
      </c>
      <c r="C20" s="17">
        <v>24725847.379999999</v>
      </c>
      <c r="D20" s="17">
        <v>45529</v>
      </c>
      <c r="E20" s="17">
        <v>543.07907899999998</v>
      </c>
      <c r="F20" s="17">
        <v>783.55454999999995</v>
      </c>
      <c r="G20" s="12">
        <f>IFERROR(B20/SUM($B$20:$B$29),0)</f>
        <v>0.19757940806321339</v>
      </c>
      <c r="H20" s="15"/>
      <c r="I20" s="16" t="s">
        <v>57</v>
      </c>
      <c r="J20" s="17">
        <v>51677</v>
      </c>
      <c r="K20" s="17">
        <v>42542953.829999998</v>
      </c>
      <c r="L20" s="17">
        <v>77085</v>
      </c>
      <c r="M20" s="17">
        <v>551.896657</v>
      </c>
      <c r="N20" s="17">
        <v>823.24735999999996</v>
      </c>
      <c r="O20" s="12">
        <f>IFERROR(J20/SUM($J$20:$J$29),0)</f>
        <v>0.17541709804986508</v>
      </c>
      <c r="P20" s="15"/>
      <c r="Q20" s="16" t="s">
        <v>57</v>
      </c>
      <c r="R20" s="17">
        <v>51933</v>
      </c>
      <c r="S20" s="17">
        <v>43296556.609999999</v>
      </c>
      <c r="T20" s="17">
        <v>74233</v>
      </c>
      <c r="U20" s="17">
        <v>583.25214700000004</v>
      </c>
      <c r="V20" s="17">
        <v>833.70027900000002</v>
      </c>
      <c r="W20" s="12">
        <f>IFERROR(R20/SUM($R$20:$R$29),0)</f>
        <v>0.18134677030736029</v>
      </c>
    </row>
    <row r="21" spans="1:23" x14ac:dyDescent="0.35">
      <c r="A21" s="16" t="s">
        <v>58</v>
      </c>
      <c r="B21" s="17">
        <v>29736</v>
      </c>
      <c r="C21" s="17">
        <v>42591120.740000002</v>
      </c>
      <c r="D21" s="17">
        <v>34071</v>
      </c>
      <c r="E21" s="17">
        <v>1250.0695820000001</v>
      </c>
      <c r="F21" s="17">
        <v>1432.308338</v>
      </c>
      <c r="G21" s="12">
        <f t="shared" ref="G21:G29" si="3">IFERROR(B21/SUM($B$20:$B$29),0)</f>
        <v>0.18618396749168822</v>
      </c>
      <c r="H21" s="15"/>
      <c r="I21" s="16" t="s">
        <v>58</v>
      </c>
      <c r="J21" s="17">
        <v>51449</v>
      </c>
      <c r="K21" s="17">
        <v>79593230.620000005</v>
      </c>
      <c r="L21" s="17">
        <v>63415</v>
      </c>
      <c r="M21" s="17">
        <v>1255.1167800000001</v>
      </c>
      <c r="N21" s="17">
        <v>1547.0316359999999</v>
      </c>
      <c r="O21" s="12">
        <f t="shared" ref="O21:O29" si="4">IFERROR(J21/SUM($J$20:$J$29),0)</f>
        <v>0.17464315416079704</v>
      </c>
      <c r="P21" s="15"/>
      <c r="Q21" s="16" t="s">
        <v>58</v>
      </c>
      <c r="R21" s="17">
        <v>50803</v>
      </c>
      <c r="S21" s="17">
        <v>79921842.799999997</v>
      </c>
      <c r="T21" s="17">
        <v>63768</v>
      </c>
      <c r="U21" s="17">
        <v>1253.3220859999999</v>
      </c>
      <c r="V21" s="17">
        <v>1573.1717180000001</v>
      </c>
      <c r="W21" s="12">
        <f t="shared" ref="W21:W29" si="5">IFERROR(R21/SUM($R$20:$R$29),0)</f>
        <v>0.17740088136492838</v>
      </c>
    </row>
    <row r="22" spans="1:23" x14ac:dyDescent="0.35">
      <c r="A22" s="16" t="s">
        <v>59</v>
      </c>
      <c r="B22" s="17">
        <v>25478</v>
      </c>
      <c r="C22" s="17">
        <v>51022715.119999997</v>
      </c>
      <c r="D22" s="17">
        <v>29302</v>
      </c>
      <c r="E22" s="17">
        <v>1741.2707359999999</v>
      </c>
      <c r="F22" s="17">
        <v>2002.6185379999999</v>
      </c>
      <c r="G22" s="12">
        <f t="shared" si="3"/>
        <v>0.15952364553918591</v>
      </c>
      <c r="H22" s="15"/>
      <c r="I22" s="16" t="s">
        <v>59</v>
      </c>
      <c r="J22" s="17">
        <v>47289</v>
      </c>
      <c r="K22" s="17">
        <v>100156740.5</v>
      </c>
      <c r="L22" s="17">
        <v>57441</v>
      </c>
      <c r="M22" s="17">
        <v>1743.645489</v>
      </c>
      <c r="N22" s="17">
        <v>2117.9712100000002</v>
      </c>
      <c r="O22" s="12">
        <f t="shared" si="4"/>
        <v>0.16052207267604679</v>
      </c>
      <c r="P22" s="15"/>
      <c r="Q22" s="16" t="s">
        <v>59</v>
      </c>
      <c r="R22" s="17">
        <v>44936</v>
      </c>
      <c r="S22" s="17">
        <v>97402148.959999993</v>
      </c>
      <c r="T22" s="17">
        <v>55827</v>
      </c>
      <c r="U22" s="17">
        <v>1744.714009</v>
      </c>
      <c r="V22" s="17">
        <v>2167.5749719999999</v>
      </c>
      <c r="W22" s="12">
        <f t="shared" si="5"/>
        <v>0.15691368629833713</v>
      </c>
    </row>
    <row r="23" spans="1:23" x14ac:dyDescent="0.35">
      <c r="A23" s="16" t="s">
        <v>60</v>
      </c>
      <c r="B23" s="17">
        <v>18394</v>
      </c>
      <c r="C23" s="17">
        <v>47505568.920000002</v>
      </c>
      <c r="D23" s="17">
        <v>21233</v>
      </c>
      <c r="E23" s="17">
        <v>2237.3460610000002</v>
      </c>
      <c r="F23" s="17">
        <v>2582.6665720000001</v>
      </c>
      <c r="G23" s="12">
        <f t="shared" si="3"/>
        <v>0.11516908454540331</v>
      </c>
      <c r="H23" s="15"/>
      <c r="I23" s="16" t="s">
        <v>60</v>
      </c>
      <c r="J23" s="17">
        <v>35105</v>
      </c>
      <c r="K23" s="17">
        <v>96547730.239999995</v>
      </c>
      <c r="L23" s="17">
        <v>43161</v>
      </c>
      <c r="M23" s="17">
        <v>2236.9206049999998</v>
      </c>
      <c r="N23" s="17">
        <v>2750.255811</v>
      </c>
      <c r="O23" s="12">
        <f t="shared" si="4"/>
        <v>0.11916359748128787</v>
      </c>
      <c r="P23" s="15"/>
      <c r="Q23" s="16" t="s">
        <v>60</v>
      </c>
      <c r="R23" s="17">
        <v>33165</v>
      </c>
      <c r="S23" s="17">
        <v>92307427.489999995</v>
      </c>
      <c r="T23" s="17">
        <v>41253</v>
      </c>
      <c r="U23" s="17">
        <v>2237.5930840000001</v>
      </c>
      <c r="V23" s="17">
        <v>2783.2783810000001</v>
      </c>
      <c r="W23" s="12">
        <f t="shared" si="5"/>
        <v>0.11581009449181839</v>
      </c>
    </row>
    <row r="24" spans="1:23" x14ac:dyDescent="0.35">
      <c r="A24" s="16" t="s">
        <v>61</v>
      </c>
      <c r="B24" s="17">
        <v>13179</v>
      </c>
      <c r="C24" s="17">
        <v>41371069.670000002</v>
      </c>
      <c r="D24" s="17">
        <v>15110</v>
      </c>
      <c r="E24" s="17">
        <v>2737.992698</v>
      </c>
      <c r="F24" s="17">
        <v>3139.1660729999999</v>
      </c>
      <c r="G24" s="12">
        <f t="shared" si="3"/>
        <v>8.251676444622541E-2</v>
      </c>
      <c r="H24" s="15"/>
      <c r="I24" s="16" t="s">
        <v>61</v>
      </c>
      <c r="J24" s="17">
        <v>25466</v>
      </c>
      <c r="K24" s="17">
        <v>86075629.700000003</v>
      </c>
      <c r="L24" s="17">
        <v>31427</v>
      </c>
      <c r="M24" s="17">
        <v>2738.9069810000001</v>
      </c>
      <c r="N24" s="17">
        <v>3380.0215859999998</v>
      </c>
      <c r="O24" s="12">
        <f t="shared" si="4"/>
        <v>8.6444101223713918E-2</v>
      </c>
      <c r="P24" s="15"/>
      <c r="Q24" s="16" t="s">
        <v>61</v>
      </c>
      <c r="R24" s="17">
        <v>24086</v>
      </c>
      <c r="S24" s="17">
        <v>82809305.390000001</v>
      </c>
      <c r="T24" s="17">
        <v>30218</v>
      </c>
      <c r="U24" s="17">
        <v>2740.3966310000001</v>
      </c>
      <c r="V24" s="17">
        <v>3438.0679810000001</v>
      </c>
      <c r="W24" s="12">
        <f t="shared" si="5"/>
        <v>8.4106797404792336E-2</v>
      </c>
    </row>
    <row r="25" spans="1:23" x14ac:dyDescent="0.35">
      <c r="A25" s="16" t="s">
        <v>62</v>
      </c>
      <c r="B25" s="17">
        <v>16156</v>
      </c>
      <c r="C25" s="17">
        <v>63609516.990000002</v>
      </c>
      <c r="D25" s="17">
        <v>18438</v>
      </c>
      <c r="E25" s="17">
        <v>3449.9141439999999</v>
      </c>
      <c r="F25" s="17">
        <v>3937.2070429999999</v>
      </c>
      <c r="G25" s="12">
        <f t="shared" si="3"/>
        <v>0.1011564493810773</v>
      </c>
      <c r="H25" s="15"/>
      <c r="I25" s="16" t="s">
        <v>62</v>
      </c>
      <c r="J25" s="17">
        <v>31617</v>
      </c>
      <c r="K25" s="17">
        <v>133435961.09999999</v>
      </c>
      <c r="L25" s="17">
        <v>38689</v>
      </c>
      <c r="M25" s="17">
        <v>3448.9379690000001</v>
      </c>
      <c r="N25" s="17">
        <v>4220.3865349999996</v>
      </c>
      <c r="O25" s="12">
        <f t="shared" si="4"/>
        <v>0.10732361377484342</v>
      </c>
      <c r="P25" s="15"/>
      <c r="Q25" s="16" t="s">
        <v>62</v>
      </c>
      <c r="R25" s="17">
        <v>30289</v>
      </c>
      <c r="S25" s="17">
        <v>129978334.40000001</v>
      </c>
      <c r="T25" s="17">
        <v>37667</v>
      </c>
      <c r="U25" s="17">
        <v>3450.7217019999998</v>
      </c>
      <c r="V25" s="17">
        <v>4291.2718919999998</v>
      </c>
      <c r="W25" s="12">
        <f t="shared" si="5"/>
        <v>0.10576728334276156</v>
      </c>
    </row>
    <row r="26" spans="1:23" x14ac:dyDescent="0.35">
      <c r="A26" s="16" t="s">
        <v>63</v>
      </c>
      <c r="B26" s="17">
        <v>8583</v>
      </c>
      <c r="C26" s="17">
        <v>43037887.659999996</v>
      </c>
      <c r="D26" s="17">
        <v>9665</v>
      </c>
      <c r="E26" s="17">
        <v>4452.9630269999998</v>
      </c>
      <c r="F26" s="17">
        <v>5014.3175650000003</v>
      </c>
      <c r="G26" s="12">
        <f t="shared" si="3"/>
        <v>5.3740146387582725E-2</v>
      </c>
      <c r="H26" s="15"/>
      <c r="I26" s="16" t="s">
        <v>63</v>
      </c>
      <c r="J26" s="17">
        <v>17567</v>
      </c>
      <c r="K26" s="17">
        <v>94167564.469999999</v>
      </c>
      <c r="L26" s="17">
        <v>21118</v>
      </c>
      <c r="M26" s="17">
        <v>4459.1137639999997</v>
      </c>
      <c r="N26" s="17">
        <v>5360.4807010000004</v>
      </c>
      <c r="O26" s="12">
        <f t="shared" si="4"/>
        <v>5.9631018856396066E-2</v>
      </c>
      <c r="P26" s="15"/>
      <c r="Q26" s="16" t="s">
        <v>63</v>
      </c>
      <c r="R26" s="17">
        <v>16895</v>
      </c>
      <c r="S26" s="17">
        <v>92716607.049999997</v>
      </c>
      <c r="T26" s="17">
        <v>20801</v>
      </c>
      <c r="U26" s="17">
        <v>4457.314891</v>
      </c>
      <c r="V26" s="17">
        <v>5487.8133799999996</v>
      </c>
      <c r="W26" s="12">
        <f t="shared" si="5"/>
        <v>5.8996277595033071E-2</v>
      </c>
    </row>
    <row r="27" spans="1:23" x14ac:dyDescent="0.35">
      <c r="A27" s="16" t="s">
        <v>64</v>
      </c>
      <c r="B27" s="17">
        <v>8206</v>
      </c>
      <c r="C27" s="17">
        <v>52838146.310000002</v>
      </c>
      <c r="D27" s="17">
        <v>9049</v>
      </c>
      <c r="E27" s="17">
        <v>5839.1144119999999</v>
      </c>
      <c r="F27" s="17">
        <v>6438.9649419999996</v>
      </c>
      <c r="G27" s="12">
        <f t="shared" si="3"/>
        <v>5.1379662269195367E-2</v>
      </c>
      <c r="H27" s="15"/>
      <c r="I27" s="16" t="s">
        <v>64</v>
      </c>
      <c r="J27" s="17">
        <v>16813</v>
      </c>
      <c r="K27" s="17">
        <v>117004129.7</v>
      </c>
      <c r="L27" s="17">
        <v>20028</v>
      </c>
      <c r="M27" s="17">
        <v>5842.0276439999998</v>
      </c>
      <c r="N27" s="17">
        <v>6959.1464740000001</v>
      </c>
      <c r="O27" s="12">
        <f t="shared" si="4"/>
        <v>5.7071572837285089E-2</v>
      </c>
      <c r="P27" s="15"/>
      <c r="Q27" s="16" t="s">
        <v>64</v>
      </c>
      <c r="R27" s="17">
        <v>16617</v>
      </c>
      <c r="S27" s="17">
        <v>116049119.90000001</v>
      </c>
      <c r="T27" s="17">
        <v>19824</v>
      </c>
      <c r="U27" s="17">
        <v>5853.9709389999998</v>
      </c>
      <c r="V27" s="17">
        <v>6983.7587949999997</v>
      </c>
      <c r="W27" s="12">
        <f t="shared" si="5"/>
        <v>5.8025519076452474E-2</v>
      </c>
    </row>
    <row r="28" spans="1:23" x14ac:dyDescent="0.35">
      <c r="A28" s="16" t="s">
        <v>65</v>
      </c>
      <c r="B28" s="17">
        <v>4473</v>
      </c>
      <c r="C28" s="17">
        <v>40261921.420000002</v>
      </c>
      <c r="D28" s="17">
        <v>4892</v>
      </c>
      <c r="E28" s="17">
        <v>8230.1556459999993</v>
      </c>
      <c r="F28" s="17">
        <v>9001.1002499999995</v>
      </c>
      <c r="G28" s="12">
        <f t="shared" si="3"/>
        <v>2.8006486635402252E-2</v>
      </c>
      <c r="H28" s="15"/>
      <c r="I28" s="16" t="s">
        <v>65</v>
      </c>
      <c r="J28" s="17">
        <v>9370</v>
      </c>
      <c r="K28" s="17">
        <v>88683338.510000005</v>
      </c>
      <c r="L28" s="17">
        <v>10764</v>
      </c>
      <c r="M28" s="17">
        <v>8238.8831759999994</v>
      </c>
      <c r="N28" s="17">
        <v>9464.6038960000005</v>
      </c>
      <c r="O28" s="12">
        <f t="shared" si="4"/>
        <v>3.1806378248103326E-2</v>
      </c>
      <c r="P28" s="15"/>
      <c r="Q28" s="16" t="s">
        <v>65</v>
      </c>
      <c r="R28" s="17">
        <v>9158</v>
      </c>
      <c r="S28" s="17">
        <v>88593126.189999998</v>
      </c>
      <c r="T28" s="17">
        <v>10756</v>
      </c>
      <c r="U28" s="17">
        <v>8236.6238560000002</v>
      </c>
      <c r="V28" s="17">
        <v>9673.8508619999993</v>
      </c>
      <c r="W28" s="12">
        <f t="shared" si="5"/>
        <v>3.1979160119284575E-2</v>
      </c>
    </row>
    <row r="29" spans="1:23" x14ac:dyDescent="0.35">
      <c r="A29" s="16" t="s">
        <v>66</v>
      </c>
      <c r="B29" s="17">
        <v>3952</v>
      </c>
      <c r="C29" s="17">
        <v>80237484.680000007</v>
      </c>
      <c r="D29" s="17">
        <v>4231</v>
      </c>
      <c r="E29" s="17">
        <v>18964.18924</v>
      </c>
      <c r="F29" s="17">
        <v>20303.007259999998</v>
      </c>
      <c r="G29" s="12">
        <f t="shared" si="3"/>
        <v>2.4744385241026092E-2</v>
      </c>
      <c r="H29" s="15"/>
      <c r="I29" s="16" t="s">
        <v>66</v>
      </c>
      <c r="J29" s="17">
        <v>8242</v>
      </c>
      <c r="K29" s="17">
        <v>175438685</v>
      </c>
      <c r="L29" s="17">
        <v>9077</v>
      </c>
      <c r="M29" s="17">
        <v>19327.826929999999</v>
      </c>
      <c r="N29" s="17">
        <v>21285.93606</v>
      </c>
      <c r="O29" s="12">
        <f t="shared" si="4"/>
        <v>2.7977392691661433E-2</v>
      </c>
      <c r="P29" s="15"/>
      <c r="Q29" s="16" t="s">
        <v>66</v>
      </c>
      <c r="R29" s="17">
        <v>8492</v>
      </c>
      <c r="S29" s="17">
        <v>193650398.59999999</v>
      </c>
      <c r="T29" s="17">
        <v>9495</v>
      </c>
      <c r="U29" s="17">
        <v>20394.986680000002</v>
      </c>
      <c r="V29" s="17">
        <v>22803.862290000001</v>
      </c>
      <c r="W29" s="12">
        <f t="shared" si="5"/>
        <v>2.9653529999231775E-2</v>
      </c>
    </row>
    <row r="30" spans="1:23" x14ac:dyDescent="0.35">
      <c r="G30" s="21">
        <f>SUM(G20:G25)</f>
        <v>0.84212931946679337</v>
      </c>
      <c r="O30" s="21">
        <f>SUM(O20:O25)</f>
        <v>0.82351363736655425</v>
      </c>
      <c r="W30" s="21">
        <f>SUM(W20:W25)</f>
        <v>0.82134551320999805</v>
      </c>
    </row>
  </sheetData>
  <mergeCells count="18">
    <mergeCell ref="A17:F17"/>
    <mergeCell ref="I17:N17"/>
    <mergeCell ref="Q17:V17"/>
    <mergeCell ref="D18:E18"/>
    <mergeCell ref="L18:M18"/>
    <mergeCell ref="T18:U18"/>
    <mergeCell ref="D15:E15"/>
    <mergeCell ref="L15:M15"/>
    <mergeCell ref="T15:U15"/>
    <mergeCell ref="D16:E16"/>
    <mergeCell ref="L16:M16"/>
    <mergeCell ref="T16:U16"/>
    <mergeCell ref="A2:F2"/>
    <mergeCell ref="I2:N2"/>
    <mergeCell ref="Q2:V2"/>
    <mergeCell ref="D3:E3"/>
    <mergeCell ref="L3:M3"/>
    <mergeCell ref="T3:U3"/>
  </mergeCells>
  <conditionalFormatting sqref="G5:G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G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:O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:W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:W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975E-4831-4254-BB96-6F20C881C14E}">
  <dimension ref="A1:R16"/>
  <sheetViews>
    <sheetView workbookViewId="0"/>
  </sheetViews>
  <sheetFormatPr defaultRowHeight="14.5" x14ac:dyDescent="0.35"/>
  <cols>
    <col min="1" max="1" width="13.7265625" bestFit="1" customWidth="1"/>
    <col min="2" max="2" width="15.7265625" bestFit="1" customWidth="1"/>
    <col min="3" max="3" width="7" bestFit="1" customWidth="1"/>
    <col min="4" max="4" width="6.7265625" bestFit="1" customWidth="1"/>
    <col min="5" max="5" width="7.26953125" bestFit="1" customWidth="1"/>
    <col min="6" max="6" width="7" bestFit="1" customWidth="1"/>
    <col min="7" max="7" width="6.54296875" bestFit="1" customWidth="1"/>
    <col min="8" max="8" width="7" bestFit="1" customWidth="1"/>
    <col min="9" max="9" width="7.26953125" bestFit="1" customWidth="1"/>
    <col min="10" max="10" width="6.81640625" bestFit="1" customWidth="1"/>
    <col min="11" max="11" width="7.54296875" bestFit="1" customWidth="1"/>
    <col min="12" max="12" width="6.7265625" bestFit="1" customWidth="1"/>
    <col min="13" max="13" width="6.1796875" bestFit="1" customWidth="1"/>
    <col min="14" max="14" width="7.1796875" bestFit="1" customWidth="1"/>
    <col min="15" max="15" width="7" bestFit="1" customWidth="1"/>
    <col min="16" max="16" width="16.1796875" bestFit="1" customWidth="1"/>
  </cols>
  <sheetData>
    <row r="1" spans="1:18" x14ac:dyDescent="0.35">
      <c r="A1" s="30" t="s">
        <v>70</v>
      </c>
      <c r="B1" s="30" t="s">
        <v>71</v>
      </c>
      <c r="C1" s="30" t="s">
        <v>72</v>
      </c>
      <c r="D1" s="30" t="s">
        <v>73</v>
      </c>
      <c r="E1" s="30" t="s">
        <v>74</v>
      </c>
      <c r="F1" s="30" t="s">
        <v>75</v>
      </c>
      <c r="G1" s="30" t="s">
        <v>76</v>
      </c>
      <c r="H1" s="30" t="s">
        <v>77</v>
      </c>
      <c r="I1" s="30" t="s">
        <v>78</v>
      </c>
      <c r="J1" s="30" t="s">
        <v>79</v>
      </c>
      <c r="K1" s="30" t="s">
        <v>80</v>
      </c>
      <c r="L1" s="30" t="s">
        <v>81</v>
      </c>
      <c r="M1" s="30" t="s">
        <v>82</v>
      </c>
      <c r="N1" s="30" t="s">
        <v>83</v>
      </c>
      <c r="O1" s="30" t="s">
        <v>84</v>
      </c>
      <c r="P1" s="30" t="s">
        <v>85</v>
      </c>
    </row>
    <row r="2" spans="1:18" x14ac:dyDescent="0.35">
      <c r="A2" s="3" t="s">
        <v>86</v>
      </c>
      <c r="B2" s="3">
        <v>61301</v>
      </c>
      <c r="C2" s="3">
        <v>61301</v>
      </c>
      <c r="D2" s="3">
        <v>2408</v>
      </c>
      <c r="E2" s="3">
        <v>2357</v>
      </c>
      <c r="F2" s="3">
        <v>2311</v>
      </c>
      <c r="G2" s="3">
        <v>2043</v>
      </c>
      <c r="H2" s="3">
        <v>1792</v>
      </c>
      <c r="I2" s="3">
        <v>2065</v>
      </c>
      <c r="J2" s="3">
        <v>2166</v>
      </c>
      <c r="K2" s="3">
        <v>2367</v>
      </c>
      <c r="L2" s="3">
        <v>2276</v>
      </c>
      <c r="M2" s="3">
        <v>2126</v>
      </c>
      <c r="N2" s="3">
        <v>2316</v>
      </c>
      <c r="O2" s="3">
        <v>1967</v>
      </c>
      <c r="P2" s="13">
        <f>AVERAGE(D2:O2)</f>
        <v>2182.8333333333335</v>
      </c>
    </row>
    <row r="3" spans="1:18" x14ac:dyDescent="0.35">
      <c r="A3" s="3" t="s">
        <v>87</v>
      </c>
      <c r="B3" s="3">
        <v>55656</v>
      </c>
      <c r="C3" s="3">
        <v>0</v>
      </c>
      <c r="D3" s="3">
        <v>55656</v>
      </c>
      <c r="E3" s="3">
        <v>2405</v>
      </c>
      <c r="F3" s="3">
        <v>2315</v>
      </c>
      <c r="G3" s="3">
        <v>2007</v>
      </c>
      <c r="H3" s="3">
        <v>1708</v>
      </c>
      <c r="I3" s="3">
        <v>2023</v>
      </c>
      <c r="J3" s="3">
        <v>2041</v>
      </c>
      <c r="K3" s="3">
        <v>2248</v>
      </c>
      <c r="L3" s="3">
        <v>2106</v>
      </c>
      <c r="M3" s="3">
        <v>1994</v>
      </c>
      <c r="N3" s="3">
        <v>2030</v>
      </c>
      <c r="O3" s="3">
        <v>1774</v>
      </c>
      <c r="P3" s="13">
        <f>AVERAGE(E3:O3)</f>
        <v>2059.181818181818</v>
      </c>
      <c r="R3" s="22"/>
    </row>
    <row r="4" spans="1:18" x14ac:dyDescent="0.35">
      <c r="A4" s="3" t="s">
        <v>88</v>
      </c>
      <c r="B4" s="3">
        <v>57677</v>
      </c>
      <c r="C4" s="3">
        <v>0</v>
      </c>
      <c r="D4" s="3">
        <v>0</v>
      </c>
      <c r="E4" s="3">
        <v>57677</v>
      </c>
      <c r="F4" s="3">
        <v>2503</v>
      </c>
      <c r="G4" s="3">
        <v>1876</v>
      </c>
      <c r="H4" s="3">
        <v>1745</v>
      </c>
      <c r="I4" s="3">
        <v>2035</v>
      </c>
      <c r="J4" s="3">
        <v>2056</v>
      </c>
      <c r="K4" s="3">
        <v>2169</v>
      </c>
      <c r="L4" s="3">
        <v>2158</v>
      </c>
      <c r="M4" s="3">
        <v>1973</v>
      </c>
      <c r="N4" s="3">
        <v>2113</v>
      </c>
      <c r="O4" s="3">
        <v>1645</v>
      </c>
      <c r="P4" s="13">
        <f>AVERAGE(F4:O4)</f>
        <v>2027.3</v>
      </c>
    </row>
    <row r="5" spans="1:18" x14ac:dyDescent="0.35">
      <c r="A5" s="3" t="s">
        <v>89</v>
      </c>
      <c r="B5" s="3">
        <v>63209</v>
      </c>
      <c r="C5" s="3">
        <v>0</v>
      </c>
      <c r="D5" s="3">
        <v>0</v>
      </c>
      <c r="E5" s="3">
        <v>0</v>
      </c>
      <c r="F5" s="3">
        <v>63209</v>
      </c>
      <c r="G5" s="3">
        <v>2309</v>
      </c>
      <c r="H5" s="3">
        <v>1885</v>
      </c>
      <c r="I5" s="3">
        <v>2141</v>
      </c>
      <c r="J5" s="3">
        <v>2079</v>
      </c>
      <c r="K5" s="3">
        <v>2365</v>
      </c>
      <c r="L5" s="3">
        <v>2410</v>
      </c>
      <c r="M5" s="3">
        <v>2128</v>
      </c>
      <c r="N5" s="3">
        <v>2264</v>
      </c>
      <c r="O5" s="3">
        <v>1811</v>
      </c>
      <c r="P5" s="13">
        <f>AVERAGE(G5:O5)</f>
        <v>2154.6666666666665</v>
      </c>
    </row>
    <row r="6" spans="1:18" x14ac:dyDescent="0.35">
      <c r="A6" s="3" t="s">
        <v>90</v>
      </c>
      <c r="B6" s="3">
        <v>54773</v>
      </c>
      <c r="C6" s="3">
        <v>0</v>
      </c>
      <c r="D6" s="3">
        <v>0</v>
      </c>
      <c r="E6" s="3">
        <v>0</v>
      </c>
      <c r="F6" s="3">
        <v>0</v>
      </c>
      <c r="G6" s="3">
        <v>54773</v>
      </c>
      <c r="H6" s="3">
        <v>2052</v>
      </c>
      <c r="I6" s="3">
        <v>2063</v>
      </c>
      <c r="J6" s="3">
        <v>1954</v>
      </c>
      <c r="K6" s="3">
        <v>2062</v>
      </c>
      <c r="L6" s="3">
        <v>2074</v>
      </c>
      <c r="M6" s="3">
        <v>1953</v>
      </c>
      <c r="N6" s="3">
        <v>2044</v>
      </c>
      <c r="O6" s="3">
        <v>1668</v>
      </c>
      <c r="P6" s="13">
        <f>AVERAGE(H6:O6)</f>
        <v>1983.75</v>
      </c>
    </row>
    <row r="7" spans="1:18" x14ac:dyDescent="0.35">
      <c r="A7" s="3" t="s">
        <v>91</v>
      </c>
      <c r="B7" s="3">
        <v>48305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48305</v>
      </c>
      <c r="I7" s="3">
        <v>2066</v>
      </c>
      <c r="J7" s="3">
        <v>1820</v>
      </c>
      <c r="K7" s="3">
        <v>1947</v>
      </c>
      <c r="L7" s="3">
        <v>1937</v>
      </c>
      <c r="M7" s="3">
        <v>1753</v>
      </c>
      <c r="N7" s="3">
        <v>1795</v>
      </c>
      <c r="O7" s="3">
        <v>1530</v>
      </c>
      <c r="P7" s="13">
        <f>AVERAGE(I7:O7)</f>
        <v>1835.4285714285713</v>
      </c>
    </row>
    <row r="8" spans="1:18" x14ac:dyDescent="0.35">
      <c r="A8" s="3" t="s">
        <v>92</v>
      </c>
      <c r="B8" s="3">
        <v>56982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56982</v>
      </c>
      <c r="J8" s="3">
        <v>2589</v>
      </c>
      <c r="K8" s="3">
        <v>2462</v>
      </c>
      <c r="L8" s="3">
        <v>2435</v>
      </c>
      <c r="M8" s="3">
        <v>2173</v>
      </c>
      <c r="N8" s="3">
        <v>2308</v>
      </c>
      <c r="O8" s="3">
        <v>1863</v>
      </c>
      <c r="P8" s="13">
        <f>AVERAGE(J8:O8)</f>
        <v>2305</v>
      </c>
    </row>
    <row r="9" spans="1:18" x14ac:dyDescent="0.35">
      <c r="A9" s="3" t="s">
        <v>93</v>
      </c>
      <c r="B9" s="3">
        <v>63152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63152</v>
      </c>
      <c r="K9" s="3">
        <v>3145</v>
      </c>
      <c r="L9" s="3">
        <v>2644</v>
      </c>
      <c r="M9" s="3">
        <v>2413</v>
      </c>
      <c r="N9" s="3">
        <v>2512</v>
      </c>
      <c r="O9" s="3">
        <v>2019</v>
      </c>
      <c r="P9" s="13">
        <f>AVERAGE(K9:O9)</f>
        <v>2546.6</v>
      </c>
    </row>
    <row r="10" spans="1:18" x14ac:dyDescent="0.35">
      <c r="A10" s="3" t="s">
        <v>94</v>
      </c>
      <c r="B10" s="3">
        <v>70518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70518</v>
      </c>
      <c r="L10" s="3">
        <v>3425</v>
      </c>
      <c r="M10" s="3">
        <v>2781</v>
      </c>
      <c r="N10" s="3">
        <v>2805</v>
      </c>
      <c r="O10" s="3">
        <v>2237</v>
      </c>
      <c r="P10" s="13">
        <f>AVERAGE(L10:O10)</f>
        <v>2812</v>
      </c>
    </row>
    <row r="11" spans="1:18" x14ac:dyDescent="0.35">
      <c r="A11" s="3" t="s">
        <v>95</v>
      </c>
      <c r="B11" s="3">
        <v>70936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70936</v>
      </c>
      <c r="M11" s="3">
        <v>3104</v>
      </c>
      <c r="N11" s="3">
        <v>2718</v>
      </c>
      <c r="O11" s="3">
        <v>2178</v>
      </c>
      <c r="P11" s="13">
        <f>AVERAGE(M11:O11)</f>
        <v>2666.6666666666665</v>
      </c>
    </row>
    <row r="12" spans="1:18" x14ac:dyDescent="0.35">
      <c r="A12" s="3" t="s">
        <v>96</v>
      </c>
      <c r="B12" s="3">
        <v>65476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65476</v>
      </c>
      <c r="N12" s="3">
        <v>3090</v>
      </c>
      <c r="O12" s="3">
        <v>2252</v>
      </c>
      <c r="P12" s="13">
        <f>AVERAGE(N12:O12)</f>
        <v>2671</v>
      </c>
    </row>
    <row r="13" spans="1:18" x14ac:dyDescent="0.35">
      <c r="A13" s="3" t="s">
        <v>97</v>
      </c>
      <c r="B13" s="3">
        <v>65838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65838</v>
      </c>
      <c r="O13" s="3">
        <v>2738</v>
      </c>
      <c r="P13" s="13">
        <f>AVERAGE(O13)</f>
        <v>2738</v>
      </c>
    </row>
    <row r="14" spans="1:18" x14ac:dyDescent="0.35">
      <c r="A14" s="3" t="s">
        <v>98</v>
      </c>
      <c r="B14" s="3">
        <v>55451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55451</v>
      </c>
    </row>
    <row r="16" spans="1:18" x14ac:dyDescent="0.35">
      <c r="B16" s="14">
        <f>AVERAGE(B2:B14)</f>
        <v>60713.384615384617</v>
      </c>
      <c r="P16" s="14">
        <f>AVERAGE(P2:P13)</f>
        <v>2331.8689213564217</v>
      </c>
      <c r="Q16" s="12">
        <f>P16/B16</f>
        <v>3.8407822856997037E-2</v>
      </c>
    </row>
  </sheetData>
  <pageMargins left="0.7" right="0.7" top="0.75" bottom="0.75" header="0.3" footer="0.3"/>
  <ignoredErrors>
    <ignoredError sqref="P2:P12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8DE95-8EBD-4F47-B11B-4DFB6F6655E5}">
  <dimension ref="A1:H14"/>
  <sheetViews>
    <sheetView workbookViewId="0"/>
  </sheetViews>
  <sheetFormatPr defaultRowHeight="14.5" x14ac:dyDescent="0.35"/>
  <cols>
    <col min="1" max="1" width="7.7265625" bestFit="1" customWidth="1"/>
    <col min="2" max="2" width="15.7265625" bestFit="1" customWidth="1"/>
    <col min="3" max="3" width="22.453125" bestFit="1" customWidth="1"/>
    <col min="4" max="4" width="28.54296875" bestFit="1" customWidth="1"/>
    <col min="5" max="5" width="12.26953125" bestFit="1" customWidth="1"/>
    <col min="8" max="8" width="9.453125" bestFit="1" customWidth="1"/>
  </cols>
  <sheetData>
    <row r="1" spans="1:8" x14ac:dyDescent="0.35">
      <c r="A1" s="31" t="s">
        <v>99</v>
      </c>
      <c r="B1" s="31" t="s">
        <v>71</v>
      </c>
      <c r="C1" s="31" t="s">
        <v>100</v>
      </c>
      <c r="D1" s="31" t="s">
        <v>101</v>
      </c>
      <c r="E1" s="31" t="s">
        <v>102</v>
      </c>
    </row>
    <row r="2" spans="1:8" x14ac:dyDescent="0.35">
      <c r="A2" s="3" t="s">
        <v>86</v>
      </c>
      <c r="B2" s="3">
        <v>61301</v>
      </c>
      <c r="C2" s="3">
        <v>44915</v>
      </c>
      <c r="D2" s="3">
        <v>16386</v>
      </c>
      <c r="E2" s="7">
        <f>IFERROR(C2/B2,0)</f>
        <v>0.73269604084762074</v>
      </c>
    </row>
    <row r="3" spans="1:8" x14ac:dyDescent="0.35">
      <c r="A3" s="3" t="s">
        <v>87</v>
      </c>
      <c r="B3" s="3">
        <v>55656</v>
      </c>
      <c r="C3" s="3">
        <v>40970</v>
      </c>
      <c r="D3" s="3">
        <v>14686</v>
      </c>
      <c r="E3" s="7">
        <f t="shared" ref="E3:E14" si="0">IFERROR(C3/B3,0)</f>
        <v>0.73612907862584442</v>
      </c>
    </row>
    <row r="4" spans="1:8" x14ac:dyDescent="0.35">
      <c r="A4" s="3" t="s">
        <v>88</v>
      </c>
      <c r="B4" s="3">
        <v>57677</v>
      </c>
      <c r="C4" s="3">
        <v>43965</v>
      </c>
      <c r="D4" s="3">
        <v>13712</v>
      </c>
      <c r="E4" s="7">
        <f t="shared" si="0"/>
        <v>0.76226225358461774</v>
      </c>
    </row>
    <row r="5" spans="1:8" x14ac:dyDescent="0.35">
      <c r="A5" s="3" t="s">
        <v>89</v>
      </c>
      <c r="B5" s="3">
        <v>63209</v>
      </c>
      <c r="C5" s="3">
        <v>49582</v>
      </c>
      <c r="D5" s="3">
        <v>13627</v>
      </c>
      <c r="E5" s="7">
        <f t="shared" si="0"/>
        <v>0.78441361198563497</v>
      </c>
    </row>
    <row r="6" spans="1:8" x14ac:dyDescent="0.35">
      <c r="A6" s="3" t="s">
        <v>90</v>
      </c>
      <c r="B6" s="3">
        <v>54773</v>
      </c>
      <c r="C6" s="3">
        <v>43393</v>
      </c>
      <c r="D6" s="3">
        <v>11380</v>
      </c>
      <c r="E6" s="7">
        <f t="shared" si="0"/>
        <v>0.79223339966771955</v>
      </c>
    </row>
    <row r="7" spans="1:8" x14ac:dyDescent="0.35">
      <c r="A7" s="3" t="s">
        <v>91</v>
      </c>
      <c r="B7" s="3">
        <v>48305</v>
      </c>
      <c r="C7" s="3">
        <v>38783</v>
      </c>
      <c r="D7" s="3">
        <v>9522</v>
      </c>
      <c r="E7" s="7">
        <f t="shared" si="0"/>
        <v>0.80287754890798058</v>
      </c>
    </row>
    <row r="8" spans="1:8" x14ac:dyDescent="0.35">
      <c r="A8" s="3" t="s">
        <v>92</v>
      </c>
      <c r="B8" s="3">
        <v>56982</v>
      </c>
      <c r="C8" s="3">
        <v>46451</v>
      </c>
      <c r="D8" s="3">
        <v>10531</v>
      </c>
      <c r="E8" s="7">
        <f t="shared" si="0"/>
        <v>0.81518725211470289</v>
      </c>
    </row>
    <row r="9" spans="1:8" x14ac:dyDescent="0.35">
      <c r="A9" s="3" t="s">
        <v>93</v>
      </c>
      <c r="B9" s="3">
        <v>63152</v>
      </c>
      <c r="C9" s="3">
        <v>53064</v>
      </c>
      <c r="D9" s="3">
        <v>10088</v>
      </c>
      <c r="E9" s="7">
        <f t="shared" si="0"/>
        <v>0.84025842411958451</v>
      </c>
    </row>
    <row r="10" spans="1:8" x14ac:dyDescent="0.35">
      <c r="A10" s="3" t="s">
        <v>94</v>
      </c>
      <c r="B10" s="3">
        <v>70518</v>
      </c>
      <c r="C10" s="3">
        <v>61188</v>
      </c>
      <c r="D10" s="3">
        <v>9330</v>
      </c>
      <c r="E10" s="7">
        <f t="shared" si="0"/>
        <v>0.86769335488811372</v>
      </c>
    </row>
    <row r="11" spans="1:8" x14ac:dyDescent="0.35">
      <c r="A11" s="3" t="s">
        <v>95</v>
      </c>
      <c r="B11" s="3">
        <v>70936</v>
      </c>
      <c r="C11" s="3">
        <v>63878</v>
      </c>
      <c r="D11" s="3">
        <v>7058</v>
      </c>
      <c r="E11" s="7">
        <f t="shared" si="0"/>
        <v>0.90050186083229955</v>
      </c>
      <c r="G11" s="32">
        <f>AVERAGE(E2:E11)</f>
        <v>0.80342528255741175</v>
      </c>
      <c r="H11" t="s">
        <v>150</v>
      </c>
    </row>
    <row r="12" spans="1:8" x14ac:dyDescent="0.35">
      <c r="A12" s="3" t="s">
        <v>96</v>
      </c>
      <c r="B12" s="3">
        <v>65476</v>
      </c>
      <c r="C12" s="3">
        <v>60521</v>
      </c>
      <c r="D12" s="3">
        <v>4955</v>
      </c>
      <c r="E12" s="7">
        <f t="shared" si="0"/>
        <v>0.92432341621357439</v>
      </c>
    </row>
    <row r="13" spans="1:8" x14ac:dyDescent="0.35">
      <c r="A13" s="3" t="s">
        <v>97</v>
      </c>
      <c r="B13" s="3">
        <v>65838</v>
      </c>
      <c r="C13" s="3">
        <v>63100</v>
      </c>
      <c r="D13" s="3">
        <v>2738</v>
      </c>
      <c r="E13" s="7">
        <f t="shared" si="0"/>
        <v>0.95841307451623681</v>
      </c>
    </row>
    <row r="14" spans="1:8" x14ac:dyDescent="0.35">
      <c r="A14" s="3" t="s">
        <v>98</v>
      </c>
      <c r="B14" s="3">
        <v>55451</v>
      </c>
      <c r="C14" s="3">
        <v>55451</v>
      </c>
      <c r="D14" s="3">
        <v>0</v>
      </c>
      <c r="E14" s="7">
        <f t="shared" si="0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F2580-F30B-4C53-A154-12FCB8F36BA2}">
  <dimension ref="A2:H10"/>
  <sheetViews>
    <sheetView workbookViewId="0">
      <selection activeCell="A2" sqref="A2"/>
    </sheetView>
  </sheetViews>
  <sheetFormatPr defaultRowHeight="14.5" x14ac:dyDescent="0.35"/>
  <cols>
    <col min="1" max="1" width="15" bestFit="1" customWidth="1"/>
    <col min="2" max="2" width="18.7265625" bestFit="1" customWidth="1"/>
    <col min="3" max="3" width="15.1796875" bestFit="1" customWidth="1"/>
    <col min="5" max="5" width="12.1796875" bestFit="1" customWidth="1"/>
  </cols>
  <sheetData>
    <row r="2" spans="1:8" x14ac:dyDescent="0.35">
      <c r="A2" s="3" t="s">
        <v>103</v>
      </c>
      <c r="B2" s="3" t="s">
        <v>104</v>
      </c>
      <c r="C2" s="3" t="s">
        <v>105</v>
      </c>
    </row>
    <row r="3" spans="1:8" x14ac:dyDescent="0.35">
      <c r="A3" s="3" t="s">
        <v>106</v>
      </c>
      <c r="B3" s="3" t="s">
        <v>107</v>
      </c>
      <c r="C3" s="4">
        <v>102784</v>
      </c>
      <c r="E3" s="14">
        <f>SUM(C3:C5)</f>
        <v>291364</v>
      </c>
      <c r="F3" s="12">
        <f>E3/C10</f>
        <v>0.22795884341579933</v>
      </c>
      <c r="H3" s="27">
        <f>C3/E$3</f>
        <v>0.35276835847942778</v>
      </c>
    </row>
    <row r="4" spans="1:8" x14ac:dyDescent="0.35">
      <c r="A4" s="3" t="s">
        <v>106</v>
      </c>
      <c r="B4" s="3" t="s">
        <v>108</v>
      </c>
      <c r="C4" s="4">
        <v>149066</v>
      </c>
      <c r="F4" s="12"/>
      <c r="H4" s="27">
        <f t="shared" ref="H4:H6" si="0">C4/E$3</f>
        <v>0.51161433807882928</v>
      </c>
    </row>
    <row r="5" spans="1:8" x14ac:dyDescent="0.35">
      <c r="A5" s="3" t="s">
        <v>106</v>
      </c>
      <c r="B5" s="3" t="s">
        <v>109</v>
      </c>
      <c r="C5" s="4">
        <v>39514</v>
      </c>
      <c r="F5" s="12"/>
      <c r="H5" s="27">
        <f t="shared" si="0"/>
        <v>0.13561730344174297</v>
      </c>
    </row>
    <row r="6" spans="1:8" x14ac:dyDescent="0.35">
      <c r="A6" s="3" t="s">
        <v>110</v>
      </c>
      <c r="B6" s="3" t="s">
        <v>111</v>
      </c>
      <c r="C6" s="4">
        <v>249010</v>
      </c>
      <c r="E6" s="14">
        <f>C6</f>
        <v>249010</v>
      </c>
      <c r="F6" s="12">
        <f>E6/C10</f>
        <v>0.19482170617841665</v>
      </c>
      <c r="H6" s="27">
        <f>C6/E$6</f>
        <v>1</v>
      </c>
    </row>
    <row r="7" spans="1:8" x14ac:dyDescent="0.35">
      <c r="A7" s="3" t="s">
        <v>112</v>
      </c>
      <c r="B7" s="3" t="s">
        <v>113</v>
      </c>
      <c r="C7" s="4">
        <v>623159</v>
      </c>
      <c r="E7" s="14">
        <f>SUM(C7:C9)</f>
        <v>737769</v>
      </c>
      <c r="F7" s="12">
        <f>E7/C10</f>
        <v>0.57721945040578404</v>
      </c>
      <c r="H7" s="27">
        <f>C7/E$7</f>
        <v>0.84465327223019671</v>
      </c>
    </row>
    <row r="8" spans="1:8" x14ac:dyDescent="0.35">
      <c r="A8" s="3" t="s">
        <v>112</v>
      </c>
      <c r="B8" s="3" t="s">
        <v>112</v>
      </c>
      <c r="C8" s="4">
        <v>55959</v>
      </c>
      <c r="H8" s="27">
        <f t="shared" ref="H8:H9" si="1">C8/E$7</f>
        <v>7.5848944588346762E-2</v>
      </c>
    </row>
    <row r="9" spans="1:8" x14ac:dyDescent="0.35">
      <c r="A9" s="3" t="s">
        <v>112</v>
      </c>
      <c r="B9" s="3" t="s">
        <v>114</v>
      </c>
      <c r="C9" s="4">
        <v>58651</v>
      </c>
      <c r="H9" s="27">
        <f t="shared" si="1"/>
        <v>7.9497783181456533E-2</v>
      </c>
    </row>
    <row r="10" spans="1:8" x14ac:dyDescent="0.35">
      <c r="C10" s="14">
        <f>SUM(C3:C9)</f>
        <v>1278143</v>
      </c>
      <c r="E10" s="1">
        <v>1278143</v>
      </c>
    </row>
  </sheetData>
  <sortState xmlns:xlrd2="http://schemas.microsoft.com/office/spreadsheetml/2017/richdata2" ref="A3:C9">
    <sortCondition ref="A3:A9"/>
  </sortState>
  <pageMargins left="0.7" right="0.7" top="0.75" bottom="0.75" header="0.3" footer="0.3"/>
  <ignoredErrors>
    <ignoredError sqref="E3:E7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6E20-7356-41C4-8A72-251F61517EA2}">
  <dimension ref="A1:W52"/>
  <sheetViews>
    <sheetView topLeftCell="I1" workbookViewId="0">
      <selection activeCell="W7" sqref="W7"/>
    </sheetView>
  </sheetViews>
  <sheetFormatPr defaultRowHeight="14.5" x14ac:dyDescent="0.35"/>
  <cols>
    <col min="1" max="1" width="10.453125" bestFit="1" customWidth="1"/>
    <col min="2" max="2" width="11.08984375" bestFit="1" customWidth="1"/>
    <col min="3" max="3" width="12.1796875" bestFit="1" customWidth="1"/>
    <col min="4" max="4" width="13.90625" bestFit="1" customWidth="1"/>
    <col min="10" max="10" width="20.26953125" bestFit="1" customWidth="1"/>
    <col min="11" max="11" width="15.26953125" bestFit="1" customWidth="1"/>
    <col min="12" max="12" width="7.26953125" bestFit="1" customWidth="1"/>
    <col min="13" max="19" width="9.453125" bestFit="1" customWidth="1"/>
    <col min="20" max="20" width="10.453125" bestFit="1" customWidth="1"/>
    <col min="21" max="21" width="10.7265625" bestFit="1" customWidth="1"/>
  </cols>
  <sheetData>
    <row r="1" spans="1:23" x14ac:dyDescent="0.35">
      <c r="D1" s="1">
        <f>SUBTOTAL(9,D2:D52)</f>
        <v>944930</v>
      </c>
    </row>
    <row r="2" spans="1:23" x14ac:dyDescent="0.35">
      <c r="A2" t="s">
        <v>115</v>
      </c>
      <c r="B2" t="s">
        <v>116</v>
      </c>
      <c r="C2" t="s">
        <v>117</v>
      </c>
      <c r="D2" t="s">
        <v>105</v>
      </c>
    </row>
    <row r="3" spans="1:23" x14ac:dyDescent="0.35">
      <c r="A3" t="s">
        <v>58</v>
      </c>
      <c r="B3" t="s">
        <v>118</v>
      </c>
      <c r="C3" t="s">
        <v>119</v>
      </c>
      <c r="D3">
        <v>9244</v>
      </c>
    </row>
    <row r="4" spans="1:23" x14ac:dyDescent="0.35">
      <c r="A4" t="s">
        <v>58</v>
      </c>
      <c r="B4" t="s">
        <v>120</v>
      </c>
      <c r="C4" t="s">
        <v>119</v>
      </c>
      <c r="D4">
        <v>48370</v>
      </c>
      <c r="J4" s="18" t="s">
        <v>125</v>
      </c>
      <c r="K4" s="18" t="s">
        <v>126</v>
      </c>
    </row>
    <row r="5" spans="1:23" x14ac:dyDescent="0.35">
      <c r="A5" t="s">
        <v>58</v>
      </c>
      <c r="B5" t="s">
        <v>121</v>
      </c>
      <c r="C5" t="s">
        <v>119</v>
      </c>
      <c r="D5">
        <v>19498</v>
      </c>
      <c r="J5" s="18" t="s">
        <v>127</v>
      </c>
      <c r="K5" t="s">
        <v>57</v>
      </c>
      <c r="L5" t="s">
        <v>66</v>
      </c>
      <c r="M5" t="s">
        <v>58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  <c r="S5" t="s">
        <v>64</v>
      </c>
      <c r="T5" t="s">
        <v>65</v>
      </c>
      <c r="U5" t="s">
        <v>128</v>
      </c>
    </row>
    <row r="6" spans="1:23" x14ac:dyDescent="0.35">
      <c r="A6" t="s">
        <v>58</v>
      </c>
      <c r="B6" t="s">
        <v>122</v>
      </c>
      <c r="C6" t="s">
        <v>119</v>
      </c>
      <c r="D6">
        <v>65477</v>
      </c>
      <c r="J6" s="19" t="s">
        <v>118</v>
      </c>
      <c r="K6" s="14">
        <v>9897</v>
      </c>
      <c r="L6" s="14">
        <v>1860</v>
      </c>
      <c r="M6" s="14">
        <v>9244</v>
      </c>
      <c r="N6" s="14">
        <v>8414</v>
      </c>
      <c r="O6" s="14">
        <v>6113</v>
      </c>
      <c r="P6" s="14">
        <v>4533</v>
      </c>
      <c r="Q6" s="14">
        <v>5654</v>
      </c>
      <c r="R6" s="14">
        <v>3121</v>
      </c>
      <c r="S6" s="14">
        <v>3227</v>
      </c>
      <c r="T6" s="14">
        <v>1830</v>
      </c>
      <c r="U6" s="14">
        <v>53893</v>
      </c>
    </row>
    <row r="7" spans="1:23" x14ac:dyDescent="0.35">
      <c r="A7" t="s">
        <v>58</v>
      </c>
      <c r="B7" t="s">
        <v>123</v>
      </c>
      <c r="C7" t="s">
        <v>119</v>
      </c>
      <c r="D7">
        <v>28683</v>
      </c>
      <c r="J7" s="19" t="s">
        <v>120</v>
      </c>
      <c r="K7" s="14">
        <v>49314</v>
      </c>
      <c r="L7" s="14">
        <v>8017</v>
      </c>
      <c r="M7" s="14">
        <v>48370</v>
      </c>
      <c r="N7" s="14">
        <v>41387</v>
      </c>
      <c r="O7" s="14">
        <v>30078</v>
      </c>
      <c r="P7" s="14">
        <v>21920</v>
      </c>
      <c r="Q7" s="14">
        <v>26942</v>
      </c>
      <c r="R7" s="14">
        <v>15012</v>
      </c>
      <c r="S7" s="14">
        <v>14740</v>
      </c>
      <c r="T7" s="14">
        <v>8596</v>
      </c>
      <c r="U7" s="14">
        <v>264376</v>
      </c>
      <c r="W7" s="14">
        <f>SUM(U6:U7)</f>
        <v>318269</v>
      </c>
    </row>
    <row r="8" spans="1:23" x14ac:dyDescent="0.35">
      <c r="A8" t="s">
        <v>59</v>
      </c>
      <c r="B8" t="s">
        <v>118</v>
      </c>
      <c r="C8" t="s">
        <v>119</v>
      </c>
      <c r="D8">
        <v>8414</v>
      </c>
      <c r="J8" s="19" t="s">
        <v>121</v>
      </c>
      <c r="K8" s="14">
        <v>20624</v>
      </c>
      <c r="L8" s="14">
        <v>3521</v>
      </c>
      <c r="M8" s="14">
        <v>19498</v>
      </c>
      <c r="N8" s="14">
        <v>17371</v>
      </c>
      <c r="O8" s="14">
        <v>12814</v>
      </c>
      <c r="P8" s="14">
        <v>9105</v>
      </c>
      <c r="Q8" s="14">
        <v>11420</v>
      </c>
      <c r="R8" s="14">
        <v>6463</v>
      </c>
      <c r="S8" s="14">
        <v>6432</v>
      </c>
      <c r="T8" s="14">
        <v>3621</v>
      </c>
      <c r="U8" s="14">
        <v>110869</v>
      </c>
    </row>
    <row r="9" spans="1:23" x14ac:dyDescent="0.35">
      <c r="A9" t="s">
        <v>59</v>
      </c>
      <c r="B9" t="s">
        <v>120</v>
      </c>
      <c r="C9" t="s">
        <v>119</v>
      </c>
      <c r="D9">
        <v>41387</v>
      </c>
      <c r="J9" s="19" t="s">
        <v>122</v>
      </c>
      <c r="K9" s="14">
        <v>72194</v>
      </c>
      <c r="L9" s="14">
        <v>9402</v>
      </c>
      <c r="M9" s="14">
        <v>65477</v>
      </c>
      <c r="N9" s="14">
        <v>54142</v>
      </c>
      <c r="O9" s="14">
        <v>38912</v>
      </c>
      <c r="P9" s="14">
        <v>28233</v>
      </c>
      <c r="Q9" s="14">
        <v>34288</v>
      </c>
      <c r="R9" s="14">
        <v>18640</v>
      </c>
      <c r="S9" s="14">
        <v>18241</v>
      </c>
      <c r="T9" s="14">
        <v>10322</v>
      </c>
      <c r="U9" s="14">
        <v>349851</v>
      </c>
    </row>
    <row r="10" spans="1:23" x14ac:dyDescent="0.35">
      <c r="A10" t="s">
        <v>59</v>
      </c>
      <c r="B10" t="s">
        <v>121</v>
      </c>
      <c r="C10" t="s">
        <v>119</v>
      </c>
      <c r="D10">
        <v>17371</v>
      </c>
      <c r="J10" s="19" t="s">
        <v>123</v>
      </c>
      <c r="K10" s="14">
        <v>28704</v>
      </c>
      <c r="L10" s="14">
        <v>5242</v>
      </c>
      <c r="M10" s="14">
        <v>28683</v>
      </c>
      <c r="N10" s="14">
        <v>26611</v>
      </c>
      <c r="O10" s="14">
        <v>19703</v>
      </c>
      <c r="P10" s="14">
        <v>14225</v>
      </c>
      <c r="Q10" s="14">
        <v>17621</v>
      </c>
      <c r="R10" s="14">
        <v>10021</v>
      </c>
      <c r="S10" s="14">
        <v>9583</v>
      </c>
      <c r="T10" s="14">
        <v>5548</v>
      </c>
      <c r="U10" s="14">
        <v>165941</v>
      </c>
    </row>
    <row r="11" spans="1:23" x14ac:dyDescent="0.35">
      <c r="A11" t="s">
        <v>59</v>
      </c>
      <c r="B11" t="s">
        <v>122</v>
      </c>
      <c r="C11" t="s">
        <v>119</v>
      </c>
      <c r="D11">
        <v>54142</v>
      </c>
      <c r="J11" s="19" t="s">
        <v>128</v>
      </c>
      <c r="K11" s="14">
        <v>180733</v>
      </c>
      <c r="L11" s="14">
        <v>28042</v>
      </c>
      <c r="M11" s="14">
        <v>171272</v>
      </c>
      <c r="N11" s="14">
        <v>147925</v>
      </c>
      <c r="O11" s="14">
        <v>107620</v>
      </c>
      <c r="P11" s="14">
        <v>78016</v>
      </c>
      <c r="Q11" s="14">
        <v>95925</v>
      </c>
      <c r="R11" s="14">
        <v>53257</v>
      </c>
      <c r="S11" s="14">
        <v>52223</v>
      </c>
      <c r="T11" s="14">
        <v>29917</v>
      </c>
      <c r="U11" s="14">
        <v>944930</v>
      </c>
    </row>
    <row r="12" spans="1:23" x14ac:dyDescent="0.35">
      <c r="A12" t="s">
        <v>59</v>
      </c>
      <c r="B12" t="s">
        <v>123</v>
      </c>
      <c r="C12" t="s">
        <v>119</v>
      </c>
      <c r="D12">
        <v>26611</v>
      </c>
    </row>
    <row r="13" spans="1:23" x14ac:dyDescent="0.35">
      <c r="A13" t="s">
        <v>60</v>
      </c>
      <c r="B13" t="s">
        <v>118</v>
      </c>
      <c r="C13" t="s">
        <v>119</v>
      </c>
      <c r="D13">
        <v>6113</v>
      </c>
    </row>
    <row r="14" spans="1:23" x14ac:dyDescent="0.35">
      <c r="A14" t="s">
        <v>60</v>
      </c>
      <c r="B14" t="s">
        <v>120</v>
      </c>
      <c r="C14" t="s">
        <v>119</v>
      </c>
      <c r="D14">
        <v>30078</v>
      </c>
    </row>
    <row r="15" spans="1:23" x14ac:dyDescent="0.35">
      <c r="A15" t="s">
        <v>60</v>
      </c>
      <c r="B15" t="s">
        <v>121</v>
      </c>
      <c r="C15" t="s">
        <v>119</v>
      </c>
      <c r="D15">
        <v>12814</v>
      </c>
    </row>
    <row r="16" spans="1:23" x14ac:dyDescent="0.35">
      <c r="A16" t="s">
        <v>60</v>
      </c>
      <c r="B16" t="s">
        <v>122</v>
      </c>
      <c r="C16" t="s">
        <v>119</v>
      </c>
      <c r="D16">
        <v>38912</v>
      </c>
    </row>
    <row r="17" spans="1:4" x14ac:dyDescent="0.35">
      <c r="A17" t="s">
        <v>60</v>
      </c>
      <c r="B17" t="s">
        <v>123</v>
      </c>
      <c r="C17" t="s">
        <v>119</v>
      </c>
      <c r="D17">
        <v>19703</v>
      </c>
    </row>
    <row r="18" spans="1:4" x14ac:dyDescent="0.35">
      <c r="A18" t="s">
        <v>61</v>
      </c>
      <c r="B18" t="s">
        <v>118</v>
      </c>
      <c r="C18" t="s">
        <v>119</v>
      </c>
      <c r="D18">
        <v>4533</v>
      </c>
    </row>
    <row r="19" spans="1:4" x14ac:dyDescent="0.35">
      <c r="A19" t="s">
        <v>61</v>
      </c>
      <c r="B19" t="s">
        <v>120</v>
      </c>
      <c r="C19" t="s">
        <v>119</v>
      </c>
      <c r="D19">
        <v>21920</v>
      </c>
    </row>
    <row r="20" spans="1:4" x14ac:dyDescent="0.35">
      <c r="A20" t="s">
        <v>61</v>
      </c>
      <c r="B20" t="s">
        <v>121</v>
      </c>
      <c r="C20" t="s">
        <v>119</v>
      </c>
      <c r="D20">
        <v>9105</v>
      </c>
    </row>
    <row r="21" spans="1:4" x14ac:dyDescent="0.35">
      <c r="A21" t="s">
        <v>61</v>
      </c>
      <c r="B21" t="s">
        <v>122</v>
      </c>
      <c r="C21" t="s">
        <v>119</v>
      </c>
      <c r="D21">
        <v>28233</v>
      </c>
    </row>
    <row r="22" spans="1:4" x14ac:dyDescent="0.35">
      <c r="A22" t="s">
        <v>61</v>
      </c>
      <c r="B22" t="s">
        <v>123</v>
      </c>
      <c r="C22" t="s">
        <v>119</v>
      </c>
      <c r="D22">
        <v>14225</v>
      </c>
    </row>
    <row r="23" spans="1:4" x14ac:dyDescent="0.35">
      <c r="A23" t="s">
        <v>62</v>
      </c>
      <c r="B23" t="s">
        <v>118</v>
      </c>
      <c r="C23" t="s">
        <v>119</v>
      </c>
      <c r="D23">
        <v>5654</v>
      </c>
    </row>
    <row r="24" spans="1:4" x14ac:dyDescent="0.35">
      <c r="A24" t="s">
        <v>62</v>
      </c>
      <c r="B24" t="s">
        <v>120</v>
      </c>
      <c r="C24" t="s">
        <v>119</v>
      </c>
      <c r="D24">
        <v>26942</v>
      </c>
    </row>
    <row r="25" spans="1:4" x14ac:dyDescent="0.35">
      <c r="A25" t="s">
        <v>62</v>
      </c>
      <c r="B25" t="s">
        <v>121</v>
      </c>
      <c r="C25" t="s">
        <v>119</v>
      </c>
      <c r="D25">
        <v>11420</v>
      </c>
    </row>
    <row r="26" spans="1:4" x14ac:dyDescent="0.35">
      <c r="A26" t="s">
        <v>62</v>
      </c>
      <c r="B26" t="s">
        <v>122</v>
      </c>
      <c r="C26" t="s">
        <v>119</v>
      </c>
      <c r="D26">
        <v>34288</v>
      </c>
    </row>
    <row r="27" spans="1:4" x14ac:dyDescent="0.35">
      <c r="A27" t="s">
        <v>62</v>
      </c>
      <c r="B27" t="s">
        <v>123</v>
      </c>
      <c r="C27" t="s">
        <v>119</v>
      </c>
      <c r="D27">
        <v>17621</v>
      </c>
    </row>
    <row r="28" spans="1:4" x14ac:dyDescent="0.35">
      <c r="A28" t="s">
        <v>63</v>
      </c>
      <c r="B28" t="s">
        <v>118</v>
      </c>
      <c r="C28" t="s">
        <v>119</v>
      </c>
      <c r="D28">
        <v>3121</v>
      </c>
    </row>
    <row r="29" spans="1:4" x14ac:dyDescent="0.35">
      <c r="A29" t="s">
        <v>63</v>
      </c>
      <c r="B29" t="s">
        <v>120</v>
      </c>
      <c r="C29" t="s">
        <v>119</v>
      </c>
      <c r="D29">
        <v>15012</v>
      </c>
    </row>
    <row r="30" spans="1:4" x14ac:dyDescent="0.35">
      <c r="A30" t="s">
        <v>63</v>
      </c>
      <c r="B30" t="s">
        <v>121</v>
      </c>
      <c r="C30" t="s">
        <v>119</v>
      </c>
      <c r="D30">
        <v>6463</v>
      </c>
    </row>
    <row r="31" spans="1:4" x14ac:dyDescent="0.35">
      <c r="A31" t="s">
        <v>63</v>
      </c>
      <c r="B31" t="s">
        <v>122</v>
      </c>
      <c r="C31" t="s">
        <v>119</v>
      </c>
      <c r="D31">
        <v>18640</v>
      </c>
    </row>
    <row r="32" spans="1:4" x14ac:dyDescent="0.35">
      <c r="A32" t="s">
        <v>63</v>
      </c>
      <c r="B32" t="s">
        <v>123</v>
      </c>
      <c r="C32" t="s">
        <v>119</v>
      </c>
      <c r="D32">
        <v>10021</v>
      </c>
    </row>
    <row r="33" spans="1:4" x14ac:dyDescent="0.35">
      <c r="A33" t="s">
        <v>64</v>
      </c>
      <c r="B33" t="s">
        <v>118</v>
      </c>
      <c r="C33" t="s">
        <v>119</v>
      </c>
      <c r="D33">
        <v>3227</v>
      </c>
    </row>
    <row r="34" spans="1:4" x14ac:dyDescent="0.35">
      <c r="A34" t="s">
        <v>64</v>
      </c>
      <c r="B34" t="s">
        <v>120</v>
      </c>
      <c r="C34" t="s">
        <v>119</v>
      </c>
      <c r="D34">
        <v>14740</v>
      </c>
    </row>
    <row r="35" spans="1:4" x14ac:dyDescent="0.35">
      <c r="A35" t="s">
        <v>64</v>
      </c>
      <c r="B35" t="s">
        <v>121</v>
      </c>
      <c r="C35" t="s">
        <v>119</v>
      </c>
      <c r="D35">
        <v>6432</v>
      </c>
    </row>
    <row r="36" spans="1:4" x14ac:dyDescent="0.35">
      <c r="A36" t="s">
        <v>64</v>
      </c>
      <c r="B36" t="s">
        <v>122</v>
      </c>
      <c r="C36" t="s">
        <v>119</v>
      </c>
      <c r="D36">
        <v>18241</v>
      </c>
    </row>
    <row r="37" spans="1:4" x14ac:dyDescent="0.35">
      <c r="A37" t="s">
        <v>64</v>
      </c>
      <c r="B37" t="s">
        <v>123</v>
      </c>
      <c r="C37" t="s">
        <v>119</v>
      </c>
      <c r="D37">
        <v>9583</v>
      </c>
    </row>
    <row r="38" spans="1:4" x14ac:dyDescent="0.35">
      <c r="A38" t="s">
        <v>65</v>
      </c>
      <c r="B38" t="s">
        <v>118</v>
      </c>
      <c r="C38" t="s">
        <v>119</v>
      </c>
      <c r="D38">
        <v>1830</v>
      </c>
    </row>
    <row r="39" spans="1:4" x14ac:dyDescent="0.35">
      <c r="A39" t="s">
        <v>65</v>
      </c>
      <c r="B39" t="s">
        <v>120</v>
      </c>
      <c r="C39" t="s">
        <v>119</v>
      </c>
      <c r="D39">
        <v>8596</v>
      </c>
    </row>
    <row r="40" spans="1:4" x14ac:dyDescent="0.35">
      <c r="A40" t="s">
        <v>65</v>
      </c>
      <c r="B40" t="s">
        <v>121</v>
      </c>
      <c r="C40" t="s">
        <v>119</v>
      </c>
      <c r="D40">
        <v>3621</v>
      </c>
    </row>
    <row r="41" spans="1:4" x14ac:dyDescent="0.35">
      <c r="A41" t="s">
        <v>65</v>
      </c>
      <c r="B41" t="s">
        <v>122</v>
      </c>
      <c r="C41" t="s">
        <v>119</v>
      </c>
      <c r="D41">
        <v>10322</v>
      </c>
    </row>
    <row r="42" spans="1:4" x14ac:dyDescent="0.35">
      <c r="A42" t="s">
        <v>65</v>
      </c>
      <c r="B42" t="s">
        <v>123</v>
      </c>
      <c r="C42" t="s">
        <v>119</v>
      </c>
      <c r="D42">
        <v>5548</v>
      </c>
    </row>
    <row r="43" spans="1:4" x14ac:dyDescent="0.35">
      <c r="A43" t="s">
        <v>57</v>
      </c>
      <c r="B43" t="s">
        <v>118</v>
      </c>
      <c r="C43" t="s">
        <v>119</v>
      </c>
      <c r="D43">
        <v>9897</v>
      </c>
    </row>
    <row r="44" spans="1:4" x14ac:dyDescent="0.35">
      <c r="A44" t="s">
        <v>57</v>
      </c>
      <c r="B44" t="s">
        <v>120</v>
      </c>
      <c r="C44" t="s">
        <v>119</v>
      </c>
      <c r="D44">
        <v>49314</v>
      </c>
    </row>
    <row r="45" spans="1:4" x14ac:dyDescent="0.35">
      <c r="A45" t="s">
        <v>57</v>
      </c>
      <c r="B45" t="s">
        <v>121</v>
      </c>
      <c r="C45" t="s">
        <v>119</v>
      </c>
      <c r="D45">
        <v>20624</v>
      </c>
    </row>
    <row r="46" spans="1:4" x14ac:dyDescent="0.35">
      <c r="A46" t="s">
        <v>57</v>
      </c>
      <c r="B46" t="s">
        <v>122</v>
      </c>
      <c r="C46" t="s">
        <v>119</v>
      </c>
      <c r="D46">
        <v>72194</v>
      </c>
    </row>
    <row r="47" spans="1:4" x14ac:dyDescent="0.35">
      <c r="A47" t="s">
        <v>57</v>
      </c>
      <c r="B47" t="s">
        <v>123</v>
      </c>
      <c r="C47" t="s">
        <v>119</v>
      </c>
      <c r="D47">
        <v>28704</v>
      </c>
    </row>
    <row r="48" spans="1:4" x14ac:dyDescent="0.35">
      <c r="A48" t="s">
        <v>66</v>
      </c>
      <c r="B48" t="s">
        <v>118</v>
      </c>
      <c r="C48" t="s">
        <v>119</v>
      </c>
      <c r="D48">
        <v>1860</v>
      </c>
    </row>
    <row r="49" spans="1:4" x14ac:dyDescent="0.35">
      <c r="A49" t="s">
        <v>66</v>
      </c>
      <c r="B49" t="s">
        <v>120</v>
      </c>
      <c r="C49" t="s">
        <v>119</v>
      </c>
      <c r="D49">
        <v>8017</v>
      </c>
    </row>
    <row r="50" spans="1:4" x14ac:dyDescent="0.35">
      <c r="A50" t="s">
        <v>66</v>
      </c>
      <c r="B50" t="s">
        <v>121</v>
      </c>
      <c r="C50" t="s">
        <v>119</v>
      </c>
      <c r="D50">
        <v>3521</v>
      </c>
    </row>
    <row r="51" spans="1:4" x14ac:dyDescent="0.35">
      <c r="A51" t="s">
        <v>66</v>
      </c>
      <c r="B51" t="s">
        <v>122</v>
      </c>
      <c r="C51" t="s">
        <v>119</v>
      </c>
      <c r="D51">
        <v>9402</v>
      </c>
    </row>
    <row r="52" spans="1:4" x14ac:dyDescent="0.35">
      <c r="A52" t="s">
        <v>66</v>
      </c>
      <c r="B52" t="s">
        <v>123</v>
      </c>
      <c r="C52" t="s">
        <v>119</v>
      </c>
      <c r="D52">
        <v>5242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BRAND SNAPSHOT – LTL STORES</vt:lpstr>
      <vt:lpstr>LOYALTY &amp; NON-LOYALTY DISTRIBUT</vt:lpstr>
      <vt:lpstr>MOM_SALES_BILLS</vt:lpstr>
      <vt:lpstr>VISIT DISTRIBUTION COMPARISON</vt:lpstr>
      <vt:lpstr>ATV BANDING</vt:lpstr>
      <vt:lpstr>REPEAT COHORT</vt:lpstr>
      <vt:lpstr>CHURN COHORT (ONE-TIMERS)</vt:lpstr>
      <vt:lpstr>LIFECYCLE BASED SEGMENTATION</vt:lpstr>
      <vt:lpstr>ONETIMERS DISTRIBUTION</vt:lpstr>
      <vt:lpstr>REPEATERS DISTRIBUTION </vt:lpstr>
      <vt:lpstr>YTD_Visit_ATV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Harish Pandey</dc:creator>
  <cp:keywords/>
  <dc:description/>
  <cp:lastModifiedBy>Aadarsh Gupta</cp:lastModifiedBy>
  <cp:revision/>
  <dcterms:created xsi:type="dcterms:W3CDTF">2025-10-22T10:20:14Z</dcterms:created>
  <dcterms:modified xsi:type="dcterms:W3CDTF">2025-10-23T08:38:14Z</dcterms:modified>
  <cp:category/>
  <cp:contentStatus/>
</cp:coreProperties>
</file>